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d.docs.live.net/9ad3713c28cf9263/Desktop/PhD/CLASSES/STAT 422/"/>
    </mc:Choice>
  </mc:AlternateContent>
  <xr:revisionPtr revIDLastSave="874" documentId="8_{07984848-39DD-49D6-B761-1C2260A6873A}" xr6:coauthVersionLast="47" xr6:coauthVersionMax="47" xr10:uidLastSave="{D526BD54-17E8-4554-96A9-BD07480E0024}"/>
  <bookViews>
    <workbookView xWindow="-60" yWindow="-16320" windowWidth="29040" windowHeight="15720" activeTab="3" xr2:uid="{D2B67D09-3A01-4676-BB1B-FF199B281BBF}"/>
  </bookViews>
  <sheets>
    <sheet name="Raw Data" sheetId="8" r:id="rId1"/>
    <sheet name="Canonical Terms" sheetId="12" r:id="rId2"/>
    <sheet name="Stratified Sampling" sheetId="3" r:id="rId3"/>
    <sheet name="Stratified Sample - 60" sheetId="13" r:id="rId4"/>
    <sheet name="Normalized Extracted Data" sheetId="5" r:id="rId5"/>
  </sheets>
  <definedNames>
    <definedName name="_xlnm._FilterDatabase" localSheetId="4" hidden="1">'Normalized Extracted Data'!$A$1:$B$18</definedName>
  </definedNames>
  <calcPr calcId="191029"/>
  <pivotCaches>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2" i="13" l="1"/>
  <c r="N62" i="13"/>
  <c r="O62" i="13"/>
  <c r="P62" i="13"/>
  <c r="Q62" i="13"/>
  <c r="R62" i="13"/>
  <c r="S62" i="13"/>
  <c r="T62" i="13"/>
  <c r="U62" i="13"/>
  <c r="V62" i="13"/>
  <c r="W62" i="13"/>
  <c r="X62" i="13"/>
  <c r="Y62" i="13"/>
  <c r="Z62" i="13"/>
  <c r="L62" i="13"/>
  <c r="AF38" i="13"/>
  <c r="AF39" i="13"/>
  <c r="AF40" i="13"/>
  <c r="AF41" i="13"/>
  <c r="AF42" i="13"/>
  <c r="AF43" i="13"/>
  <c r="AF44" i="13"/>
  <c r="AF45" i="13"/>
  <c r="AF46" i="13"/>
  <c r="AF47" i="13"/>
  <c r="AF48" i="13"/>
  <c r="AF49" i="13"/>
  <c r="AF50" i="13"/>
  <c r="AF51" i="13"/>
  <c r="AF52" i="13"/>
  <c r="AF53" i="13"/>
  <c r="AF54" i="13"/>
  <c r="AF55" i="13"/>
  <c r="AF56" i="13"/>
  <c r="AF37" i="13"/>
  <c r="AE38" i="13"/>
  <c r="AE39" i="13"/>
  <c r="AE40" i="13"/>
  <c r="AE41" i="13"/>
  <c r="AE42" i="13"/>
  <c r="AE43" i="13"/>
  <c r="AE44" i="13"/>
  <c r="AE45" i="13"/>
  <c r="AE46" i="13"/>
  <c r="AE47" i="13"/>
  <c r="AE48" i="13"/>
  <c r="AE49" i="13"/>
  <c r="AE50" i="13"/>
  <c r="AE51" i="13"/>
  <c r="AE52" i="13"/>
  <c r="AE53" i="13"/>
  <c r="AE54" i="13"/>
  <c r="AE55" i="13"/>
  <c r="AE56" i="13"/>
  <c r="AE37" i="13"/>
  <c r="AU2" i="8"/>
  <c r="AU3" i="8"/>
  <c r="AU4" i="8"/>
  <c r="AU5" i="8"/>
  <c r="AU6" i="8"/>
  <c r="AU7" i="8"/>
  <c r="AU8" i="8"/>
  <c r="AU9" i="8"/>
  <c r="AU10" i="8"/>
  <c r="AU11" i="8"/>
  <c r="AU12" i="8"/>
  <c r="AU13" i="8"/>
  <c r="AU14" i="8"/>
  <c r="AU15" i="8"/>
  <c r="AU16" i="8"/>
  <c r="AU17" i="8"/>
  <c r="AU18" i="8"/>
  <c r="AU19" i="8"/>
  <c r="AU20" i="8"/>
  <c r="AU21" i="8"/>
  <c r="AU22" i="8"/>
  <c r="AU23" i="8"/>
  <c r="AU24" i="8"/>
  <c r="AU25" i="8"/>
  <c r="AU26" i="8"/>
  <c r="AU27" i="8"/>
  <c r="AU28" i="8"/>
  <c r="AU29" i="8"/>
  <c r="AU30" i="8"/>
  <c r="AU31" i="8"/>
  <c r="AU32" i="8"/>
  <c r="AU33" i="8"/>
  <c r="AU34" i="8"/>
  <c r="AU35" i="8"/>
  <c r="AU36" i="8"/>
  <c r="AU37" i="8"/>
  <c r="AU38" i="8"/>
  <c r="AU39" i="8"/>
  <c r="AU40" i="8"/>
  <c r="AU41" i="8"/>
  <c r="AU42" i="8"/>
  <c r="AU43" i="8"/>
  <c r="AU44" i="8"/>
  <c r="AU45" i="8"/>
  <c r="AU46" i="8"/>
  <c r="AU47" i="8"/>
  <c r="AU48" i="8"/>
  <c r="AU49" i="8"/>
  <c r="AU50" i="8"/>
  <c r="AU51" i="8"/>
  <c r="AU52" i="8"/>
  <c r="AU53" i="8"/>
  <c r="AU54" i="8"/>
  <c r="AU55" i="8"/>
  <c r="AU56" i="8"/>
  <c r="AU57" i="8"/>
  <c r="AU58" i="8"/>
  <c r="AU59" i="8"/>
  <c r="AU60" i="8"/>
  <c r="AU61" i="8"/>
  <c r="AU62" i="8"/>
  <c r="AU63" i="8"/>
  <c r="AU64" i="8"/>
  <c r="AU65" i="8"/>
  <c r="AU66" i="8"/>
  <c r="AU67" i="8"/>
  <c r="AU68" i="8"/>
  <c r="AU69" i="8"/>
  <c r="AU70" i="8"/>
  <c r="AU71" i="8"/>
  <c r="AU72" i="8"/>
  <c r="AU73" i="8"/>
  <c r="AU74" i="8"/>
  <c r="AU75" i="8"/>
  <c r="AU76" i="8"/>
  <c r="AU77" i="8"/>
  <c r="AU78" i="8"/>
  <c r="AU79" i="8"/>
  <c r="AU80" i="8"/>
  <c r="AU81" i="8"/>
  <c r="AU82" i="8"/>
  <c r="AU83" i="8"/>
  <c r="AU84" i="8"/>
  <c r="AU85" i="8"/>
  <c r="AU86" i="8"/>
  <c r="AU87" i="8"/>
  <c r="AU88" i="8"/>
  <c r="AU89" i="8"/>
  <c r="AU90" i="8"/>
  <c r="AU91" i="8"/>
  <c r="AU92" i="8"/>
  <c r="AU93" i="8"/>
  <c r="AU94" i="8"/>
  <c r="AU95" i="8"/>
  <c r="AU96" i="8"/>
  <c r="AU97" i="8"/>
  <c r="AU98" i="8"/>
  <c r="AU99" i="8"/>
  <c r="AU100" i="8"/>
  <c r="AU101" i="8"/>
  <c r="AU102" i="8"/>
  <c r="AU103" i="8"/>
  <c r="AU104" i="8"/>
  <c r="AU105" i="8"/>
  <c r="AU106" i="8"/>
  <c r="AU107" i="8"/>
  <c r="AU108" i="8"/>
  <c r="AU109" i="8"/>
  <c r="AU110" i="8"/>
  <c r="AU111" i="8"/>
  <c r="AU112" i="8"/>
  <c r="AU113" i="8"/>
  <c r="AU114" i="8"/>
  <c r="AU115" i="8"/>
  <c r="AU116" i="8"/>
  <c r="AU117" i="8"/>
  <c r="AU118" i="8"/>
  <c r="AU119" i="8"/>
  <c r="AU120" i="8"/>
  <c r="AU121" i="8"/>
  <c r="AU122" i="8"/>
  <c r="AU123" i="8"/>
  <c r="AU124" i="8"/>
  <c r="AU125" i="8"/>
  <c r="AU126" i="8"/>
  <c r="AU127" i="8"/>
  <c r="AU128" i="8"/>
  <c r="AU129" i="8"/>
  <c r="AU130" i="8"/>
  <c r="AU131" i="8"/>
  <c r="AU132" i="8"/>
  <c r="AU133" i="8"/>
  <c r="AU134" i="8"/>
  <c r="AU135" i="8"/>
  <c r="AU136" i="8"/>
  <c r="AU137" i="8"/>
  <c r="AU138" i="8"/>
  <c r="AU139" i="8"/>
  <c r="AU140" i="8"/>
  <c r="AU141" i="8"/>
  <c r="AU142" i="8"/>
  <c r="AU143" i="8"/>
  <c r="AU144" i="8"/>
  <c r="AU145" i="8"/>
  <c r="AU146" i="8"/>
  <c r="AU147" i="8"/>
  <c r="AU148" i="8"/>
  <c r="AU149" i="8"/>
  <c r="AU150" i="8"/>
  <c r="AU151" i="8"/>
  <c r="AU152" i="8"/>
  <c r="AU153" i="8"/>
  <c r="AU154" i="8"/>
  <c r="AU155" i="8"/>
  <c r="AU156" i="8"/>
  <c r="AU157" i="8"/>
  <c r="AU158" i="8"/>
  <c r="AU159" i="8"/>
  <c r="AU160" i="8"/>
  <c r="AU161" i="8"/>
  <c r="AU162" i="8"/>
  <c r="AU163" i="8"/>
  <c r="AU164" i="8"/>
  <c r="AU165" i="8"/>
  <c r="AU166" i="8"/>
  <c r="AU167" i="8"/>
  <c r="AU168" i="8"/>
  <c r="AU169" i="8"/>
  <c r="AU170" i="8"/>
  <c r="AU171" i="8"/>
  <c r="AU172" i="8"/>
  <c r="AU173" i="8"/>
  <c r="AU174" i="8"/>
  <c r="AU175" i="8"/>
  <c r="AU176" i="8"/>
  <c r="AU177" i="8"/>
  <c r="AU178" i="8"/>
  <c r="AU179" i="8"/>
  <c r="AU180" i="8"/>
  <c r="AU181" i="8"/>
  <c r="AU182" i="8"/>
  <c r="AU183" i="8"/>
  <c r="AU184" i="8"/>
  <c r="AU185" i="8"/>
  <c r="AU186" i="8"/>
  <c r="AU187" i="8"/>
  <c r="AU188" i="8"/>
  <c r="AU189" i="8"/>
  <c r="AU190" i="8"/>
  <c r="AU191" i="8"/>
  <c r="AU192" i="8"/>
  <c r="AU193" i="8"/>
  <c r="AU194" i="8"/>
  <c r="AU195" i="8"/>
  <c r="AU196" i="8"/>
  <c r="AU197" i="8"/>
  <c r="AU198" i="8"/>
  <c r="AU199" i="8"/>
  <c r="AU200" i="8"/>
  <c r="AU201" i="8"/>
  <c r="AU202" i="8"/>
  <c r="AU203" i="8"/>
  <c r="AU204" i="8"/>
  <c r="AU205" i="8"/>
  <c r="AU206" i="8"/>
  <c r="AU207" i="8"/>
  <c r="AU208" i="8"/>
  <c r="AU209" i="8"/>
  <c r="AU210" i="8"/>
  <c r="AU211" i="8"/>
  <c r="AU212" i="8"/>
  <c r="AU213" i="8"/>
  <c r="AU214" i="8"/>
  <c r="AU215" i="8"/>
  <c r="AU216" i="8"/>
  <c r="AU217" i="8"/>
  <c r="AU218" i="8"/>
  <c r="AU219" i="8"/>
  <c r="AU220" i="8"/>
  <c r="AU221" i="8"/>
  <c r="AU222" i="8"/>
  <c r="AU223" i="8"/>
  <c r="AU224" i="8"/>
  <c r="AU225" i="8"/>
  <c r="AU226" i="8"/>
  <c r="AU227" i="8"/>
  <c r="AU228" i="8"/>
  <c r="AU229" i="8"/>
  <c r="AU230" i="8"/>
  <c r="AU231" i="8"/>
  <c r="AU232" i="8"/>
  <c r="AU233" i="8"/>
  <c r="AU234" i="8"/>
  <c r="AU235" i="8"/>
  <c r="AU236" i="8"/>
  <c r="AU237" i="8"/>
  <c r="AU238" i="8"/>
  <c r="AU239" i="8"/>
  <c r="AU240" i="8"/>
  <c r="AU241" i="8"/>
  <c r="AU242" i="8"/>
  <c r="AU243" i="8"/>
  <c r="AU244" i="8"/>
  <c r="AU245" i="8"/>
  <c r="AU246" i="8"/>
  <c r="AU247" i="8"/>
  <c r="AU248" i="8"/>
  <c r="AU249" i="8"/>
  <c r="AU250" i="8"/>
  <c r="AU251" i="8"/>
  <c r="AU252" i="8"/>
  <c r="AU253" i="8"/>
  <c r="AU254" i="8"/>
  <c r="AU255" i="8"/>
  <c r="AU256" i="8"/>
  <c r="AU257" i="8"/>
  <c r="AU258" i="8"/>
  <c r="AU259" i="8"/>
  <c r="AU260" i="8"/>
  <c r="AU261" i="8"/>
  <c r="AU262" i="8"/>
  <c r="AU263" i="8"/>
  <c r="AU264" i="8"/>
  <c r="AU265" i="8"/>
  <c r="AU266" i="8"/>
  <c r="AU267" i="8"/>
  <c r="AU268" i="8"/>
  <c r="AU269" i="8"/>
  <c r="AU270" i="8"/>
  <c r="AU271" i="8"/>
  <c r="AU272" i="8"/>
  <c r="AU273" i="8"/>
  <c r="AU274" i="8"/>
  <c r="AU275" i="8"/>
  <c r="AU276" i="8"/>
  <c r="AU277" i="8"/>
  <c r="AU278" i="8"/>
  <c r="AU279" i="8"/>
  <c r="AU280" i="8"/>
  <c r="AU281" i="8"/>
  <c r="AU282" i="8"/>
  <c r="AU283" i="8"/>
  <c r="AU284" i="8"/>
  <c r="AU285" i="8"/>
  <c r="AU286" i="8"/>
  <c r="AU287" i="8"/>
  <c r="AU288" i="8"/>
  <c r="AU289" i="8"/>
  <c r="AU290" i="8"/>
  <c r="AU291" i="8"/>
  <c r="AU292" i="8"/>
  <c r="AU293" i="8"/>
  <c r="AD38" i="13" l="1"/>
  <c r="AD39" i="13"/>
  <c r="AD40" i="13"/>
  <c r="AD41" i="13"/>
  <c r="AD42" i="13"/>
  <c r="AD43" i="13"/>
  <c r="AD44" i="13"/>
  <c r="AD45" i="13"/>
  <c r="AD46" i="13"/>
  <c r="AD47" i="13"/>
  <c r="AD48" i="13"/>
  <c r="AD49" i="13"/>
  <c r="AD50" i="13"/>
  <c r="AD51" i="13"/>
  <c r="AD52" i="13"/>
  <c r="AD53" i="13"/>
  <c r="AD54" i="13"/>
  <c r="AD55" i="13"/>
  <c r="AD56" i="13"/>
  <c r="AD37" i="13"/>
  <c r="AC38" i="13"/>
  <c r="AC39" i="13"/>
  <c r="AC40" i="13"/>
  <c r="AC41" i="13"/>
  <c r="AC42" i="13"/>
  <c r="AC43" i="13"/>
  <c r="AC44" i="13"/>
  <c r="AC45" i="13"/>
  <c r="AC46" i="13"/>
  <c r="AC47" i="13"/>
  <c r="AC48" i="13"/>
  <c r="AC49" i="13"/>
  <c r="AC50" i="13"/>
  <c r="AC51" i="13"/>
  <c r="AC52" i="13"/>
  <c r="AC53" i="13"/>
  <c r="AC54" i="13"/>
  <c r="AC55" i="13"/>
  <c r="AC56" i="13"/>
  <c r="AC37" i="13"/>
  <c r="AC3" i="13"/>
  <c r="AD3" i="13"/>
  <c r="AE3" i="13"/>
  <c r="AF3" i="13"/>
  <c r="AG3" i="13"/>
  <c r="AC4" i="13"/>
  <c r="AD4" i="13"/>
  <c r="AE4" i="13"/>
  <c r="AF4" i="13"/>
  <c r="AG4" i="13"/>
  <c r="AC5" i="13"/>
  <c r="AD5" i="13"/>
  <c r="AE5" i="13"/>
  <c r="AF5" i="13"/>
  <c r="AG5" i="13"/>
  <c r="AC6" i="13"/>
  <c r="AD6" i="13"/>
  <c r="AE6" i="13"/>
  <c r="AF6" i="13"/>
  <c r="AG6" i="13"/>
  <c r="AC7" i="13"/>
  <c r="AD7" i="13"/>
  <c r="AE7" i="13"/>
  <c r="AF7" i="13"/>
  <c r="AG7" i="13"/>
  <c r="AC8" i="13"/>
  <c r="AD8" i="13"/>
  <c r="AE8" i="13"/>
  <c r="AF8" i="13"/>
  <c r="AG8" i="13"/>
  <c r="AC9" i="13"/>
  <c r="AD9" i="13"/>
  <c r="AE9" i="13"/>
  <c r="AF9" i="13"/>
  <c r="AG9" i="13"/>
  <c r="AC10" i="13"/>
  <c r="AD10" i="13"/>
  <c r="AE10" i="13"/>
  <c r="AF10" i="13"/>
  <c r="AG10" i="13"/>
  <c r="AC11" i="13"/>
  <c r="AD11" i="13"/>
  <c r="AE11" i="13"/>
  <c r="AF11" i="13"/>
  <c r="AG11" i="13"/>
  <c r="AC12" i="13"/>
  <c r="AD12" i="13"/>
  <c r="AE12" i="13"/>
  <c r="AF12" i="13"/>
  <c r="AG12" i="13"/>
  <c r="AC13" i="13"/>
  <c r="AD13" i="13"/>
  <c r="AE13" i="13"/>
  <c r="AF13" i="13"/>
  <c r="AG13" i="13"/>
  <c r="AC14" i="13"/>
  <c r="AD14" i="13"/>
  <c r="AE14" i="13"/>
  <c r="AF14" i="13"/>
  <c r="AG14" i="13"/>
  <c r="AC15" i="13"/>
  <c r="AD15" i="13"/>
  <c r="AE15" i="13"/>
  <c r="AF15" i="13"/>
  <c r="AG15" i="13"/>
  <c r="AC16" i="13"/>
  <c r="AD16" i="13"/>
  <c r="AE16" i="13"/>
  <c r="AF16" i="13"/>
  <c r="AG16" i="13"/>
  <c r="AC17" i="13"/>
  <c r="AD17" i="13"/>
  <c r="AE17" i="13"/>
  <c r="AF17" i="13"/>
  <c r="AG17" i="13"/>
  <c r="AC18" i="13"/>
  <c r="AD18" i="13"/>
  <c r="AE18" i="13"/>
  <c r="AF18" i="13"/>
  <c r="AG18" i="13"/>
  <c r="AC19" i="13"/>
  <c r="AD19" i="13"/>
  <c r="AE19" i="13"/>
  <c r="AF19" i="13"/>
  <c r="AG19" i="13"/>
  <c r="AC20" i="13"/>
  <c r="AD20" i="13"/>
  <c r="AE20" i="13"/>
  <c r="AF20" i="13"/>
  <c r="AG20" i="13"/>
  <c r="AC21" i="13"/>
  <c r="AD21" i="13"/>
  <c r="AE21" i="13"/>
  <c r="AF21" i="13"/>
  <c r="AG21" i="13"/>
  <c r="AD2" i="13"/>
  <c r="AE2" i="13"/>
  <c r="AF2" i="13"/>
  <c r="AG2" i="13"/>
  <c r="AC2" i="13"/>
  <c r="AH15" i="13" l="1"/>
  <c r="AH7" i="13"/>
  <c r="AH21" i="13"/>
  <c r="AH13" i="13"/>
  <c r="AH5" i="13"/>
  <c r="AC22" i="13"/>
  <c r="AH18" i="13"/>
  <c r="AH16" i="13"/>
  <c r="AH8" i="13"/>
  <c r="AE22" i="13"/>
  <c r="AH22" i="13" s="1"/>
  <c r="AH19" i="13"/>
  <c r="AH11" i="13"/>
  <c r="AH3" i="13"/>
  <c r="AG22" i="13"/>
  <c r="AD22" i="13"/>
  <c r="AH14" i="13"/>
  <c r="AH6" i="13"/>
  <c r="AH10" i="13"/>
  <c r="AF22" i="13"/>
  <c r="AH17" i="13"/>
  <c r="AH12" i="13"/>
  <c r="AH9" i="13"/>
  <c r="AH4" i="13"/>
  <c r="AH20" i="13"/>
  <c r="AH2" i="13"/>
  <c r="B26" i="3"/>
  <c r="D20" i="3"/>
  <c r="D21" i="3"/>
  <c r="D22" i="3"/>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3" i="3" a="1"/>
  <c r="G3" i="3" s="1"/>
  <c r="F4" i="3"/>
  <c r="F5" i="3"/>
  <c r="F6" i="3"/>
  <c r="F7" i="3"/>
  <c r="F8" i="3"/>
  <c r="F9" i="3"/>
  <c r="F10" i="3"/>
  <c r="F11" i="3"/>
  <c r="F12" i="3"/>
  <c r="F13" i="3"/>
  <c r="F14" i="3"/>
  <c r="F15" i="3"/>
  <c r="F16" i="3"/>
  <c r="F17" i="3"/>
  <c r="F18" i="3"/>
  <c r="F19" i="3"/>
  <c r="F20" i="3"/>
  <c r="F21" i="3"/>
  <c r="F22" i="3"/>
  <c r="F3" i="3"/>
  <c r="D3" i="3"/>
  <c r="H3" i="3" s="1"/>
  <c r="E3" i="3"/>
  <c r="J292" i="8"/>
  <c r="I292" i="8"/>
  <c r="J291" i="8"/>
  <c r="I291" i="8"/>
  <c r="J290" i="8"/>
  <c r="I290" i="8"/>
  <c r="J289" i="8"/>
  <c r="I289" i="8"/>
  <c r="J288" i="8"/>
  <c r="I288" i="8"/>
  <c r="J287" i="8"/>
  <c r="I287" i="8"/>
  <c r="J286" i="8"/>
  <c r="I286" i="8"/>
  <c r="J285" i="8"/>
  <c r="I285" i="8"/>
  <c r="J284" i="8"/>
  <c r="I284" i="8"/>
  <c r="J283" i="8"/>
  <c r="I283" i="8"/>
  <c r="J282" i="8"/>
  <c r="I282" i="8"/>
  <c r="J281" i="8"/>
  <c r="I281" i="8"/>
  <c r="J280" i="8"/>
  <c r="I280" i="8"/>
  <c r="J279" i="8"/>
  <c r="I279" i="8"/>
  <c r="J278" i="8"/>
  <c r="I278" i="8"/>
  <c r="J277" i="8"/>
  <c r="I277" i="8"/>
  <c r="J276" i="8"/>
  <c r="I276" i="8"/>
  <c r="J275" i="8"/>
  <c r="I275" i="8"/>
  <c r="J274" i="8"/>
  <c r="I274" i="8"/>
  <c r="J273" i="8"/>
  <c r="I273" i="8"/>
  <c r="Q273" i="8" s="1"/>
  <c r="J272" i="8"/>
  <c r="I272" i="8"/>
  <c r="J271" i="8"/>
  <c r="I271" i="8"/>
  <c r="J270" i="8"/>
  <c r="I270" i="8"/>
  <c r="P270" i="8" s="1"/>
  <c r="J269" i="8"/>
  <c r="I269" i="8"/>
  <c r="J268" i="8"/>
  <c r="I268" i="8"/>
  <c r="J267" i="8"/>
  <c r="I267" i="8"/>
  <c r="J266" i="8"/>
  <c r="I266" i="8"/>
  <c r="J265" i="8"/>
  <c r="I265" i="8"/>
  <c r="J264" i="8"/>
  <c r="I264" i="8"/>
  <c r="J263" i="8"/>
  <c r="I263" i="8"/>
  <c r="J262" i="8"/>
  <c r="I262" i="8"/>
  <c r="J261" i="8"/>
  <c r="I261" i="8"/>
  <c r="J260" i="8"/>
  <c r="I260" i="8"/>
  <c r="J259" i="8"/>
  <c r="I259" i="8"/>
  <c r="J258" i="8"/>
  <c r="I258" i="8"/>
  <c r="J257" i="8"/>
  <c r="I257" i="8"/>
  <c r="J256" i="8"/>
  <c r="I256" i="8"/>
  <c r="J255" i="8"/>
  <c r="I255" i="8"/>
  <c r="J254" i="8"/>
  <c r="I254" i="8"/>
  <c r="J253" i="8"/>
  <c r="I253" i="8"/>
  <c r="J252" i="8"/>
  <c r="I252" i="8"/>
  <c r="J251" i="8"/>
  <c r="I251" i="8"/>
  <c r="J250" i="8"/>
  <c r="I250" i="8"/>
  <c r="J249" i="8"/>
  <c r="I249" i="8"/>
  <c r="J248" i="8"/>
  <c r="I248" i="8"/>
  <c r="J247" i="8"/>
  <c r="I247" i="8"/>
  <c r="J246" i="8"/>
  <c r="I246" i="8"/>
  <c r="J245" i="8"/>
  <c r="I245" i="8"/>
  <c r="J244" i="8"/>
  <c r="I244" i="8"/>
  <c r="J243" i="8"/>
  <c r="I243" i="8"/>
  <c r="J242" i="8"/>
  <c r="I242" i="8"/>
  <c r="J241" i="8"/>
  <c r="I241" i="8"/>
  <c r="J240" i="8"/>
  <c r="I240" i="8"/>
  <c r="J239" i="8"/>
  <c r="I239" i="8"/>
  <c r="J238" i="8"/>
  <c r="I238" i="8"/>
  <c r="J237" i="8"/>
  <c r="I237" i="8"/>
  <c r="J236" i="8"/>
  <c r="I236" i="8"/>
  <c r="J235" i="8"/>
  <c r="I235" i="8"/>
  <c r="J234" i="8"/>
  <c r="I234" i="8"/>
  <c r="J233" i="8"/>
  <c r="I233" i="8"/>
  <c r="J232" i="8"/>
  <c r="I232" i="8"/>
  <c r="J231" i="8"/>
  <c r="I231" i="8"/>
  <c r="J230" i="8"/>
  <c r="I230" i="8"/>
  <c r="J229" i="8"/>
  <c r="I229" i="8"/>
  <c r="J228" i="8"/>
  <c r="I228" i="8"/>
  <c r="J227" i="8"/>
  <c r="I227" i="8"/>
  <c r="J226" i="8"/>
  <c r="I226" i="8"/>
  <c r="W226" i="8" s="1"/>
  <c r="J225" i="8"/>
  <c r="I225" i="8"/>
  <c r="J224" i="8"/>
  <c r="I224" i="8"/>
  <c r="J223" i="8"/>
  <c r="I223" i="8"/>
  <c r="J222" i="8"/>
  <c r="I222" i="8"/>
  <c r="V222" i="8" s="1"/>
  <c r="J221" i="8"/>
  <c r="I221" i="8"/>
  <c r="J220" i="8"/>
  <c r="I220" i="8"/>
  <c r="J219" i="8"/>
  <c r="I219" i="8"/>
  <c r="J218" i="8"/>
  <c r="I218" i="8"/>
  <c r="T218" i="8" s="1"/>
  <c r="J217" i="8"/>
  <c r="I217" i="8"/>
  <c r="J216" i="8"/>
  <c r="V216" i="8" s="1"/>
  <c r="I216" i="8"/>
  <c r="J215" i="8"/>
  <c r="I215" i="8"/>
  <c r="J214" i="8"/>
  <c r="I214" i="8"/>
  <c r="J213" i="8"/>
  <c r="I213" i="8"/>
  <c r="J212" i="8"/>
  <c r="I212" i="8"/>
  <c r="J211" i="8"/>
  <c r="I211" i="8"/>
  <c r="J210" i="8"/>
  <c r="I210" i="8"/>
  <c r="J209" i="8"/>
  <c r="I209" i="8"/>
  <c r="J208" i="8"/>
  <c r="I208" i="8"/>
  <c r="J207" i="8"/>
  <c r="I207" i="8"/>
  <c r="J206" i="8"/>
  <c r="I206" i="8"/>
  <c r="U206" i="8" s="1"/>
  <c r="J205" i="8"/>
  <c r="I205" i="8"/>
  <c r="J204" i="8"/>
  <c r="I204" i="8"/>
  <c r="J203" i="8"/>
  <c r="I203" i="8"/>
  <c r="J202" i="8"/>
  <c r="I202" i="8"/>
  <c r="J201" i="8"/>
  <c r="I201" i="8"/>
  <c r="J200" i="8"/>
  <c r="I200" i="8"/>
  <c r="J199" i="8"/>
  <c r="I199" i="8"/>
  <c r="J198" i="8"/>
  <c r="I198" i="8"/>
  <c r="J197" i="8"/>
  <c r="I197" i="8"/>
  <c r="J196" i="8"/>
  <c r="I196" i="8"/>
  <c r="J195" i="8"/>
  <c r="I195" i="8"/>
  <c r="J194" i="8"/>
  <c r="I194" i="8"/>
  <c r="J193" i="8"/>
  <c r="I193" i="8"/>
  <c r="Q192" i="8"/>
  <c r="J192" i="8"/>
  <c r="I192" i="8"/>
  <c r="J191" i="8"/>
  <c r="I191" i="8"/>
  <c r="J190" i="8"/>
  <c r="I190" i="8"/>
  <c r="J189" i="8"/>
  <c r="I189" i="8"/>
  <c r="J188" i="8"/>
  <c r="I188" i="8"/>
  <c r="J187" i="8"/>
  <c r="I187" i="8"/>
  <c r="J186" i="8"/>
  <c r="I186" i="8"/>
  <c r="J185" i="8"/>
  <c r="I185" i="8"/>
  <c r="J184" i="8"/>
  <c r="I184" i="8"/>
  <c r="J183" i="8"/>
  <c r="I183" i="8"/>
  <c r="J182" i="8"/>
  <c r="I182" i="8"/>
  <c r="J181" i="8"/>
  <c r="I181" i="8"/>
  <c r="R180" i="8"/>
  <c r="J180" i="8"/>
  <c r="I180" i="8"/>
  <c r="J179" i="8"/>
  <c r="I179" i="8"/>
  <c r="J178" i="8"/>
  <c r="I178" i="8"/>
  <c r="J177" i="8"/>
  <c r="I177" i="8"/>
  <c r="J176" i="8"/>
  <c r="I176" i="8"/>
  <c r="N175" i="8"/>
  <c r="J175" i="8"/>
  <c r="I175" i="8"/>
  <c r="Y175" i="8" s="1"/>
  <c r="J174" i="8"/>
  <c r="I174" i="8"/>
  <c r="J173" i="8"/>
  <c r="I173" i="8"/>
  <c r="S173" i="8" s="1"/>
  <c r="J172" i="8"/>
  <c r="I172" i="8"/>
  <c r="J171" i="8"/>
  <c r="I171" i="8"/>
  <c r="J170" i="8"/>
  <c r="I170" i="8"/>
  <c r="J169" i="8"/>
  <c r="I169" i="8"/>
  <c r="J168" i="8"/>
  <c r="I168" i="8"/>
  <c r="J167" i="8"/>
  <c r="I167" i="8"/>
  <c r="J166" i="8"/>
  <c r="I166" i="8"/>
  <c r="J165" i="8"/>
  <c r="I165" i="8"/>
  <c r="J164" i="8"/>
  <c r="I164" i="8"/>
  <c r="J163" i="8"/>
  <c r="I163" i="8"/>
  <c r="J162" i="8"/>
  <c r="I162" i="8"/>
  <c r="J161" i="8"/>
  <c r="I161" i="8"/>
  <c r="J160" i="8"/>
  <c r="I160" i="8"/>
  <c r="J159" i="8"/>
  <c r="I159" i="8"/>
  <c r="J158" i="8"/>
  <c r="I158" i="8"/>
  <c r="J157" i="8"/>
  <c r="I157" i="8"/>
  <c r="J156" i="8"/>
  <c r="I156" i="8"/>
  <c r="J155" i="8"/>
  <c r="I155" i="8"/>
  <c r="J154" i="8"/>
  <c r="I154" i="8"/>
  <c r="J153" i="8"/>
  <c r="I153" i="8"/>
  <c r="J152" i="8"/>
  <c r="I152" i="8"/>
  <c r="J151" i="8"/>
  <c r="I151" i="8"/>
  <c r="J150" i="8"/>
  <c r="I150" i="8"/>
  <c r="J149" i="8"/>
  <c r="I149" i="8"/>
  <c r="J148" i="8"/>
  <c r="I148" i="8"/>
  <c r="J147" i="8"/>
  <c r="I147" i="8"/>
  <c r="J146" i="8"/>
  <c r="I146" i="8"/>
  <c r="J145" i="8"/>
  <c r="I145" i="8"/>
  <c r="J144" i="8"/>
  <c r="I144" i="8"/>
  <c r="J143" i="8"/>
  <c r="I143" i="8"/>
  <c r="J142" i="8"/>
  <c r="I142" i="8"/>
  <c r="J141" i="8"/>
  <c r="I141" i="8"/>
  <c r="J140" i="8"/>
  <c r="I140" i="8"/>
  <c r="J139" i="8"/>
  <c r="I139" i="8"/>
  <c r="J138" i="8"/>
  <c r="I138" i="8"/>
  <c r="J137" i="8"/>
  <c r="I137" i="8"/>
  <c r="J136" i="8"/>
  <c r="I136" i="8"/>
  <c r="O136" i="8" s="1"/>
  <c r="J135" i="8"/>
  <c r="I135" i="8"/>
  <c r="J134" i="8"/>
  <c r="I134" i="8"/>
  <c r="J133" i="8"/>
  <c r="I133" i="8"/>
  <c r="J132" i="8"/>
  <c r="I132" i="8"/>
  <c r="J131" i="8"/>
  <c r="I131" i="8"/>
  <c r="J130" i="8"/>
  <c r="I130" i="8"/>
  <c r="J129" i="8"/>
  <c r="I129" i="8"/>
  <c r="J128" i="8"/>
  <c r="I128" i="8"/>
  <c r="J127" i="8"/>
  <c r="I127" i="8"/>
  <c r="J126" i="8"/>
  <c r="I126" i="8"/>
  <c r="J125" i="8"/>
  <c r="I125" i="8"/>
  <c r="J124" i="8"/>
  <c r="N124" i="8" s="1"/>
  <c r="I124" i="8"/>
  <c r="J123" i="8"/>
  <c r="I123" i="8"/>
  <c r="J122" i="8"/>
  <c r="I122" i="8"/>
  <c r="J121" i="8"/>
  <c r="I121" i="8"/>
  <c r="J120" i="8"/>
  <c r="I120" i="8"/>
  <c r="J119" i="8"/>
  <c r="I119" i="8"/>
  <c r="J118" i="8"/>
  <c r="I118" i="8"/>
  <c r="J117" i="8"/>
  <c r="I117" i="8"/>
  <c r="O117" i="8" s="1"/>
  <c r="J116" i="8"/>
  <c r="I116" i="8"/>
  <c r="J115" i="8"/>
  <c r="I115" i="8"/>
  <c r="J114" i="8"/>
  <c r="I114" i="8"/>
  <c r="J113" i="8"/>
  <c r="I113" i="8"/>
  <c r="J112" i="8"/>
  <c r="I112" i="8"/>
  <c r="J111" i="8"/>
  <c r="I111" i="8"/>
  <c r="J110" i="8"/>
  <c r="I110" i="8"/>
  <c r="J109" i="8"/>
  <c r="I109" i="8"/>
  <c r="J108" i="8"/>
  <c r="I108" i="8"/>
  <c r="J107" i="8"/>
  <c r="I107" i="8"/>
  <c r="J106" i="8"/>
  <c r="I106" i="8"/>
  <c r="J105" i="8"/>
  <c r="I105" i="8"/>
  <c r="J104" i="8"/>
  <c r="I104" i="8"/>
  <c r="J103" i="8"/>
  <c r="I103" i="8"/>
  <c r="J102" i="8"/>
  <c r="I102" i="8"/>
  <c r="J101" i="8"/>
  <c r="I101" i="8"/>
  <c r="J100" i="8"/>
  <c r="Y100" i="8" s="1"/>
  <c r="I100" i="8"/>
  <c r="J99" i="8"/>
  <c r="I99" i="8"/>
  <c r="J98" i="8"/>
  <c r="I98" i="8"/>
  <c r="J97" i="8"/>
  <c r="I97" i="8"/>
  <c r="J96" i="8"/>
  <c r="X96" i="8" s="1"/>
  <c r="I96" i="8"/>
  <c r="J95" i="8"/>
  <c r="I95" i="8"/>
  <c r="J94" i="8"/>
  <c r="I94" i="8"/>
  <c r="J93" i="8"/>
  <c r="I93" i="8"/>
  <c r="J92" i="8"/>
  <c r="V92" i="8" s="1"/>
  <c r="I92" i="8"/>
  <c r="J91" i="8"/>
  <c r="I91" i="8"/>
  <c r="J90" i="8"/>
  <c r="I90" i="8"/>
  <c r="J89" i="8"/>
  <c r="I89" i="8"/>
  <c r="J88" i="8"/>
  <c r="I88" i="8"/>
  <c r="J87" i="8"/>
  <c r="I87" i="8"/>
  <c r="J86" i="8"/>
  <c r="I86" i="8"/>
  <c r="J85" i="8"/>
  <c r="I85" i="8"/>
  <c r="J84" i="8"/>
  <c r="I84" i="8"/>
  <c r="J83" i="8"/>
  <c r="I83" i="8"/>
  <c r="J82" i="8"/>
  <c r="I82" i="8"/>
  <c r="K82" i="8" s="1"/>
  <c r="J81" i="8"/>
  <c r="I81" i="8"/>
  <c r="J80" i="8"/>
  <c r="I80" i="8"/>
  <c r="H80" i="8"/>
  <c r="J79" i="8"/>
  <c r="I79" i="8"/>
  <c r="J78" i="8"/>
  <c r="I78" i="8"/>
  <c r="J77" i="8"/>
  <c r="I77" i="8"/>
  <c r="J76" i="8"/>
  <c r="I76" i="8"/>
  <c r="V76" i="8" s="1"/>
  <c r="J75" i="8"/>
  <c r="I75" i="8"/>
  <c r="J74" i="8"/>
  <c r="I74" i="8"/>
  <c r="J73" i="8"/>
  <c r="I73" i="8"/>
  <c r="J72" i="8"/>
  <c r="I72" i="8"/>
  <c r="J71" i="8"/>
  <c r="I71" i="8"/>
  <c r="J70" i="8"/>
  <c r="I70" i="8"/>
  <c r="J69" i="8"/>
  <c r="I69" i="8"/>
  <c r="J68" i="8"/>
  <c r="I68" i="8"/>
  <c r="X68" i="8" s="1"/>
  <c r="J67" i="8"/>
  <c r="I67" i="8"/>
  <c r="J66" i="8"/>
  <c r="I66" i="8"/>
  <c r="J65" i="8"/>
  <c r="I65" i="8"/>
  <c r="J64" i="8"/>
  <c r="I64" i="8"/>
  <c r="T64" i="8" s="1"/>
  <c r="J63" i="8"/>
  <c r="I63" i="8"/>
  <c r="J62" i="8"/>
  <c r="I62" i="8"/>
  <c r="J61" i="8"/>
  <c r="I61" i="8"/>
  <c r="J60" i="8"/>
  <c r="I60" i="8"/>
  <c r="J59" i="8"/>
  <c r="I59" i="8"/>
  <c r="J58" i="8"/>
  <c r="I58" i="8"/>
  <c r="J57" i="8"/>
  <c r="I57" i="8"/>
  <c r="J56" i="8"/>
  <c r="I56" i="8"/>
  <c r="J55" i="8"/>
  <c r="I55" i="8"/>
  <c r="J54" i="8"/>
  <c r="I54" i="8"/>
  <c r="J53" i="8"/>
  <c r="I53" i="8"/>
  <c r="J52" i="8"/>
  <c r="I52" i="8"/>
  <c r="J51" i="8"/>
  <c r="I51" i="8"/>
  <c r="J50" i="8"/>
  <c r="I50" i="8"/>
  <c r="J49" i="8"/>
  <c r="I49" i="8"/>
  <c r="J48" i="8"/>
  <c r="I48" i="8"/>
  <c r="J47" i="8"/>
  <c r="I47" i="8"/>
  <c r="J46" i="8"/>
  <c r="I46" i="8"/>
  <c r="Y46" i="8" s="1"/>
  <c r="J45" i="8"/>
  <c r="I45" i="8"/>
  <c r="J44" i="8"/>
  <c r="I44" i="8"/>
  <c r="O44" i="8" s="1"/>
  <c r="J43" i="8"/>
  <c r="I43" i="8"/>
  <c r="J42" i="8"/>
  <c r="I42" i="8"/>
  <c r="O42" i="8" s="1"/>
  <c r="J41" i="8"/>
  <c r="I41" i="8"/>
  <c r="J40" i="8"/>
  <c r="I40" i="8"/>
  <c r="J39" i="8"/>
  <c r="I39" i="8"/>
  <c r="J38" i="8"/>
  <c r="I38" i="8"/>
  <c r="J37" i="8"/>
  <c r="I37" i="8"/>
  <c r="T37" i="8" s="1"/>
  <c r="J36" i="8"/>
  <c r="I36" i="8"/>
  <c r="J35" i="8"/>
  <c r="I35" i="8"/>
  <c r="J34" i="8"/>
  <c r="I34" i="8"/>
  <c r="J33" i="8"/>
  <c r="I33" i="8"/>
  <c r="Y33" i="8" s="1"/>
  <c r="J32" i="8"/>
  <c r="I32" i="8"/>
  <c r="J31" i="8"/>
  <c r="I31" i="8"/>
  <c r="J30" i="8"/>
  <c r="I30" i="8"/>
  <c r="J29" i="8"/>
  <c r="I29" i="8"/>
  <c r="J28" i="8"/>
  <c r="I28" i="8"/>
  <c r="J27" i="8"/>
  <c r="I27" i="8"/>
  <c r="J26" i="8"/>
  <c r="I26" i="8"/>
  <c r="J25" i="8"/>
  <c r="I25" i="8"/>
  <c r="J24" i="8"/>
  <c r="I24" i="8"/>
  <c r="J23" i="8"/>
  <c r="I23" i="8"/>
  <c r="J22" i="8"/>
  <c r="I22" i="8"/>
  <c r="J21" i="8"/>
  <c r="I21" i="8"/>
  <c r="J20" i="8"/>
  <c r="I20" i="8"/>
  <c r="J19" i="8"/>
  <c r="S19" i="8" s="1"/>
  <c r="I19" i="8"/>
  <c r="J18" i="8"/>
  <c r="I18" i="8"/>
  <c r="J17" i="8"/>
  <c r="I17" i="8"/>
  <c r="Q17" i="8" s="1"/>
  <c r="J16" i="8"/>
  <c r="I16" i="8"/>
  <c r="R16" i="8" s="1"/>
  <c r="J15" i="8"/>
  <c r="I15" i="8"/>
  <c r="J14" i="8"/>
  <c r="I14" i="8"/>
  <c r="J13" i="8"/>
  <c r="I13" i="8"/>
  <c r="J12" i="8"/>
  <c r="I12" i="8"/>
  <c r="V12" i="8" s="1"/>
  <c r="J11" i="8"/>
  <c r="I11" i="8"/>
  <c r="J10" i="8"/>
  <c r="I10" i="8"/>
  <c r="J9" i="8"/>
  <c r="I9" i="8"/>
  <c r="J8" i="8"/>
  <c r="I8" i="8"/>
  <c r="J7" i="8"/>
  <c r="I7" i="8"/>
  <c r="J6" i="8"/>
  <c r="I6" i="8"/>
  <c r="J5" i="8"/>
  <c r="I5" i="8"/>
  <c r="CG4" i="8"/>
  <c r="J4" i="8"/>
  <c r="I4" i="8"/>
  <c r="CG3" i="8"/>
  <c r="J3" i="8"/>
  <c r="I3" i="8"/>
  <c r="CG2" i="8"/>
  <c r="BE2" i="8"/>
  <c r="BD2" i="8"/>
  <c r="BC2" i="8"/>
  <c r="BB2" i="8"/>
  <c r="BA2" i="8"/>
  <c r="AY2" i="8"/>
  <c r="AX2" i="8"/>
  <c r="AW2" i="8"/>
  <c r="AV2" i="8"/>
  <c r="AT2" i="8"/>
  <c r="AS2" i="8"/>
  <c r="AR2" i="8"/>
  <c r="AQ2" i="8"/>
  <c r="AP2" i="8"/>
  <c r="AO2" i="8"/>
  <c r="AN2" i="8"/>
  <c r="AM2" i="8"/>
  <c r="AL2" i="8"/>
  <c r="AK2" i="8"/>
  <c r="AJ2" i="8"/>
  <c r="AI2" i="8"/>
  <c r="AH2" i="8"/>
  <c r="AG2" i="8"/>
  <c r="AF2" i="8"/>
  <c r="AE2" i="8"/>
  <c r="AD2" i="8"/>
  <c r="AC2" i="8"/>
  <c r="AB2" i="8"/>
  <c r="AA2" i="8"/>
  <c r="Y2" i="8"/>
  <c r="X2" i="8"/>
  <c r="W2" i="8"/>
  <c r="V2" i="8"/>
  <c r="U2" i="8"/>
  <c r="T2" i="8"/>
  <c r="S2" i="8"/>
  <c r="R2" i="8"/>
  <c r="Q2" i="8"/>
  <c r="P2" i="8"/>
  <c r="O2" i="8"/>
  <c r="N2" i="8"/>
  <c r="M2" i="8"/>
  <c r="L2" i="8"/>
  <c r="K2" i="8"/>
  <c r="V111" i="8" l="1"/>
  <c r="S28" i="8"/>
  <c r="R151" i="8"/>
  <c r="O175" i="8"/>
  <c r="R140" i="8"/>
  <c r="T290" i="8"/>
  <c r="S54" i="8"/>
  <c r="R22" i="8"/>
  <c r="Y30" i="8"/>
  <c r="T34" i="8"/>
  <c r="P86" i="8"/>
  <c r="W102" i="8"/>
  <c r="O63" i="8"/>
  <c r="Q216" i="8"/>
  <c r="T44" i="8"/>
  <c r="L63" i="8"/>
  <c r="T133" i="8"/>
  <c r="U148" i="8"/>
  <c r="T172" i="8"/>
  <c r="L179" i="8"/>
  <c r="Y48" i="8"/>
  <c r="R106" i="8"/>
  <c r="N238" i="8"/>
  <c r="N266" i="8"/>
  <c r="Q277" i="8"/>
  <c r="Y95" i="8"/>
  <c r="M118" i="8"/>
  <c r="P126" i="8"/>
  <c r="S15" i="8"/>
  <c r="Q27" i="8"/>
  <c r="X42" i="8"/>
  <c r="P131" i="8"/>
  <c r="Y142" i="8"/>
  <c r="U154" i="8"/>
  <c r="K158" i="8"/>
  <c r="P170" i="8"/>
  <c r="X200" i="8"/>
  <c r="N12" i="8"/>
  <c r="Y291" i="8"/>
  <c r="V35" i="8"/>
  <c r="W39" i="8"/>
  <c r="Q69" i="8"/>
  <c r="X101" i="8"/>
  <c r="T120" i="8"/>
  <c r="T171" i="8"/>
  <c r="T228" i="8"/>
  <c r="K256" i="8"/>
  <c r="N272" i="8"/>
  <c r="X10" i="8"/>
  <c r="P16" i="8"/>
  <c r="Y40" i="8"/>
  <c r="S47" i="8"/>
  <c r="T63" i="8"/>
  <c r="S113" i="8"/>
  <c r="S229" i="8"/>
  <c r="Q265" i="8"/>
  <c r="M269" i="8"/>
  <c r="I3" i="3"/>
  <c r="X6" i="8"/>
  <c r="X173" i="8"/>
  <c r="Y7" i="8"/>
  <c r="M26" i="8"/>
  <c r="T54" i="8"/>
  <c r="R58" i="8"/>
  <c r="W72" i="8"/>
  <c r="M82" i="8"/>
  <c r="X86" i="8"/>
  <c r="M105" i="8"/>
  <c r="U135" i="8"/>
  <c r="W162" i="8"/>
  <c r="T170" i="8"/>
  <c r="Y173" i="8"/>
  <c r="Y183" i="8"/>
  <c r="P187" i="8"/>
  <c r="S206" i="8"/>
  <c r="X210" i="8"/>
  <c r="Y229" i="8"/>
  <c r="N245" i="8"/>
  <c r="V253" i="8"/>
  <c r="U57" i="8"/>
  <c r="S79" i="8"/>
  <c r="X19" i="8"/>
  <c r="P47" i="8"/>
  <c r="O87" i="8"/>
  <c r="M91" i="8"/>
  <c r="K120" i="8"/>
  <c r="W128" i="8"/>
  <c r="Q159" i="8"/>
  <c r="M170" i="8"/>
  <c r="U177" i="8"/>
  <c r="U180" i="8"/>
  <c r="R192" i="8"/>
  <c r="P203" i="8"/>
  <c r="W207" i="8"/>
  <c r="X215" i="8"/>
  <c r="V284" i="8"/>
  <c r="S36" i="8"/>
  <c r="L16" i="8"/>
  <c r="X23" i="8"/>
  <c r="Q42" i="8"/>
  <c r="W55" i="8"/>
  <c r="P81" i="8"/>
  <c r="M125" i="8"/>
  <c r="R152" i="8"/>
  <c r="L164" i="8"/>
  <c r="T196" i="8"/>
  <c r="N235" i="8"/>
  <c r="T239" i="8"/>
  <c r="O20" i="8"/>
  <c r="M39" i="8"/>
  <c r="X67" i="8"/>
  <c r="S78" i="8"/>
  <c r="R100" i="8"/>
  <c r="U137" i="8"/>
  <c r="M201" i="8"/>
  <c r="X220" i="8"/>
  <c r="S49" i="8"/>
  <c r="M71" i="8"/>
  <c r="M104" i="8"/>
  <c r="Y122" i="8"/>
  <c r="N145" i="8"/>
  <c r="V149" i="8"/>
  <c r="V165" i="8"/>
  <c r="R169" i="8"/>
  <c r="X179" i="8"/>
  <c r="S182" i="8"/>
  <c r="T186" i="8"/>
  <c r="N232" i="8"/>
  <c r="V260" i="8"/>
  <c r="Y264" i="8"/>
  <c r="S271" i="8"/>
  <c r="V274" i="8"/>
  <c r="Y278" i="8"/>
  <c r="S290" i="8"/>
  <c r="U7" i="8"/>
  <c r="W23" i="8"/>
  <c r="X30" i="8"/>
  <c r="Y36" i="8"/>
  <c r="T55" i="8"/>
  <c r="R103" i="8"/>
  <c r="U121" i="8"/>
  <c r="X127" i="8"/>
  <c r="S135" i="8"/>
  <c r="Q141" i="8"/>
  <c r="X144" i="8"/>
  <c r="V148" i="8"/>
  <c r="X162" i="8"/>
  <c r="X176" i="8"/>
  <c r="S196" i="8"/>
  <c r="L199" i="8"/>
  <c r="U210" i="8"/>
  <c r="P217" i="8"/>
  <c r="P238" i="8"/>
  <c r="Y241" i="8"/>
  <c r="U253" i="8"/>
  <c r="O273" i="8"/>
  <c r="K277" i="8"/>
  <c r="X290" i="8"/>
  <c r="R86" i="8"/>
  <c r="N30" i="8"/>
  <c r="W115" i="8"/>
  <c r="M124" i="8"/>
  <c r="M135" i="8"/>
  <c r="X138" i="8"/>
  <c r="K162" i="8"/>
  <c r="V169" i="8"/>
  <c r="O179" i="8"/>
  <c r="K189" i="8"/>
  <c r="V203" i="8"/>
  <c r="Y210" i="8"/>
  <c r="L238" i="8"/>
  <c r="Q253" i="8"/>
  <c r="M277" i="8"/>
  <c r="N284" i="8"/>
  <c r="M36" i="8"/>
  <c r="T5" i="8"/>
  <c r="U12" i="8"/>
  <c r="V20" i="8"/>
  <c r="Q30" i="8"/>
  <c r="P36" i="8"/>
  <c r="T43" i="8"/>
  <c r="R46" i="8"/>
  <c r="T58" i="8"/>
  <c r="M65" i="8"/>
  <c r="L68" i="8"/>
  <c r="Q78" i="8"/>
  <c r="N81" i="8"/>
  <c r="V101" i="8"/>
  <c r="S122" i="8"/>
  <c r="L145" i="8"/>
  <c r="N159" i="8"/>
  <c r="P169" i="8"/>
  <c r="R179" i="8"/>
  <c r="P182" i="8"/>
  <c r="U257" i="8"/>
  <c r="S261" i="8"/>
  <c r="R264" i="8"/>
  <c r="O58" i="8"/>
  <c r="P67" i="8"/>
  <c r="Q131" i="8"/>
  <c r="R40" i="8"/>
  <c r="Q58" i="8"/>
  <c r="W67" i="8"/>
  <c r="V28" i="8"/>
  <c r="L39" i="8"/>
  <c r="Q47" i="8"/>
  <c r="R49" i="8"/>
  <c r="S63" i="8"/>
  <c r="X76" i="8"/>
  <c r="Y78" i="8"/>
  <c r="P82" i="8"/>
  <c r="S88" i="8"/>
  <c r="W99" i="8"/>
  <c r="Y102" i="8"/>
  <c r="R113" i="8"/>
  <c r="Q120" i="8"/>
  <c r="R122" i="8"/>
  <c r="W133" i="8"/>
  <c r="Q136" i="8"/>
  <c r="W142" i="8"/>
  <c r="M149" i="8"/>
  <c r="M152" i="8"/>
  <c r="V156" i="8"/>
  <c r="O163" i="8"/>
  <c r="U182" i="8"/>
  <c r="V211" i="8"/>
  <c r="Q222" i="8"/>
  <c r="K229" i="8"/>
  <c r="P40" i="8"/>
  <c r="K6" i="8"/>
  <c r="Y16" i="8"/>
  <c r="W25" i="8"/>
  <c r="P39" i="8"/>
  <c r="R42" i="8"/>
  <c r="P66" i="8"/>
  <c r="X79" i="8"/>
  <c r="U126" i="8"/>
  <c r="O130" i="8"/>
  <c r="U140" i="8"/>
  <c r="P149" i="8"/>
  <c r="V153" i="8"/>
  <c r="P183" i="8"/>
  <c r="O191" i="8"/>
  <c r="V201" i="8"/>
  <c r="T205" i="8"/>
  <c r="S208" i="8"/>
  <c r="T226" i="8"/>
  <c r="N229" i="8"/>
  <c r="W236" i="8"/>
  <c r="W275" i="8"/>
  <c r="Q29" i="8"/>
  <c r="Y69" i="8"/>
  <c r="N73" i="8"/>
  <c r="O100" i="8"/>
  <c r="T110" i="8"/>
  <c r="N134" i="8"/>
  <c r="T147" i="8"/>
  <c r="Q164" i="8"/>
  <c r="O202" i="8"/>
  <c r="V229" i="8"/>
  <c r="X244" i="8"/>
  <c r="O252" i="8"/>
  <c r="V276" i="8"/>
  <c r="R286" i="8"/>
  <c r="X3" i="8"/>
  <c r="Y3" i="8"/>
  <c r="P12" i="8"/>
  <c r="O12" i="8"/>
  <c r="M12" i="8"/>
  <c r="W12" i="8"/>
  <c r="K12" i="8"/>
  <c r="N9" i="8"/>
  <c r="X9" i="8"/>
  <c r="L12" i="8"/>
  <c r="V83" i="8"/>
  <c r="S83" i="8"/>
  <c r="W83" i="8"/>
  <c r="K83" i="8"/>
  <c r="V38" i="8"/>
  <c r="T38" i="8"/>
  <c r="L38" i="8"/>
  <c r="K38" i="8"/>
  <c r="W61" i="8"/>
  <c r="K61" i="8"/>
  <c r="R24" i="8"/>
  <c r="Q24" i="8"/>
  <c r="R15" i="8"/>
  <c r="T15" i="8"/>
  <c r="K15" i="8"/>
  <c r="U15" i="8"/>
  <c r="R33" i="8"/>
  <c r="Q33" i="8"/>
  <c r="P33" i="8"/>
  <c r="O33" i="8"/>
  <c r="S52" i="8"/>
  <c r="R52" i="8"/>
  <c r="Y10" i="8"/>
  <c r="X12" i="8"/>
  <c r="Y19" i="8"/>
  <c r="U19" i="8"/>
  <c r="O19" i="8"/>
  <c r="N19" i="8"/>
  <c r="L19" i="8"/>
  <c r="V85" i="8"/>
  <c r="M85" i="8"/>
  <c r="L85" i="8"/>
  <c r="U26" i="8"/>
  <c r="R26" i="8"/>
  <c r="Q26" i="8"/>
  <c r="O26" i="8"/>
  <c r="N26" i="8"/>
  <c r="W26" i="8"/>
  <c r="U29" i="8"/>
  <c r="S29" i="8"/>
  <c r="Y50" i="8"/>
  <c r="T50" i="8"/>
  <c r="P50" i="8"/>
  <c r="V9" i="8"/>
  <c r="N16" i="8"/>
  <c r="L18" i="8"/>
  <c r="P19" i="8"/>
  <c r="S20" i="8"/>
  <c r="M30" i="8"/>
  <c r="K32" i="8"/>
  <c r="M42" i="8"/>
  <c r="V44" i="8"/>
  <c r="U45" i="8"/>
  <c r="X49" i="8"/>
  <c r="U51" i="8"/>
  <c r="M54" i="8"/>
  <c r="U55" i="8"/>
  <c r="O67" i="8"/>
  <c r="R68" i="8"/>
  <c r="R69" i="8"/>
  <c r="P71" i="8"/>
  <c r="O73" i="8"/>
  <c r="L76" i="8"/>
  <c r="K78" i="8"/>
  <c r="S82" i="8"/>
  <c r="T91" i="8"/>
  <c r="U94" i="8"/>
  <c r="L100" i="8"/>
  <c r="P110" i="8"/>
  <c r="Q113" i="8"/>
  <c r="U116" i="8"/>
  <c r="W119" i="8"/>
  <c r="O125" i="8"/>
  <c r="O133" i="8"/>
  <c r="X134" i="8"/>
  <c r="N136" i="8"/>
  <c r="V137" i="8"/>
  <c r="K145" i="8"/>
  <c r="U147" i="8"/>
  <c r="Q152" i="8"/>
  <c r="W155" i="8"/>
  <c r="X165" i="8"/>
  <c r="W170" i="8"/>
  <c r="Y170" i="8"/>
  <c r="K179" i="8"/>
  <c r="S180" i="8"/>
  <c r="S186" i="8"/>
  <c r="M189" i="8"/>
  <c r="N201" i="8"/>
  <c r="U203" i="8"/>
  <c r="R208" i="8"/>
  <c r="P210" i="8"/>
  <c r="O212" i="8"/>
  <c r="U216" i="8"/>
  <c r="T217" i="8"/>
  <c r="K236" i="8"/>
  <c r="U244" i="8"/>
  <c r="Q257" i="8"/>
  <c r="O265" i="8"/>
  <c r="O276" i="8"/>
  <c r="P282" i="8"/>
  <c r="S68" i="8"/>
  <c r="S69" i="8"/>
  <c r="R71" i="8"/>
  <c r="N76" i="8"/>
  <c r="Q110" i="8"/>
  <c r="P125" i="8"/>
  <c r="X126" i="8"/>
  <c r="R133" i="8"/>
  <c r="X137" i="8"/>
  <c r="X147" i="8"/>
  <c r="Y165" i="8"/>
  <c r="U186" i="8"/>
  <c r="P201" i="8"/>
  <c r="T210" i="8"/>
  <c r="V217" i="8"/>
  <c r="K264" i="8"/>
  <c r="T276" i="8"/>
  <c r="X278" i="8"/>
  <c r="M291" i="8"/>
  <c r="W82" i="8"/>
  <c r="Y4" i="8"/>
  <c r="Y6" i="8"/>
  <c r="Q16" i="8"/>
  <c r="V19" i="8"/>
  <c r="S24" i="8"/>
  <c r="P30" i="8"/>
  <c r="U33" i="8"/>
  <c r="N36" i="8"/>
  <c r="O39" i="8"/>
  <c r="Q40" i="8"/>
  <c r="P42" i="8"/>
  <c r="M44" i="8"/>
  <c r="Q54" i="8"/>
  <c r="P58" i="8"/>
  <c r="M63" i="8"/>
  <c r="S67" i="8"/>
  <c r="U68" i="8"/>
  <c r="K72" i="8"/>
  <c r="T76" i="8"/>
  <c r="Y82" i="8"/>
  <c r="K86" i="8"/>
  <c r="P98" i="8"/>
  <c r="V100" i="8"/>
  <c r="K122" i="8"/>
  <c r="K124" i="8"/>
  <c r="L126" i="8"/>
  <c r="M140" i="8"/>
  <c r="O148" i="8"/>
  <c r="R149" i="8"/>
  <c r="N169" i="8"/>
  <c r="K170" i="8"/>
  <c r="W171" i="8"/>
  <c r="Q173" i="8"/>
  <c r="L175" i="8"/>
  <c r="M179" i="8"/>
  <c r="L180" i="8"/>
  <c r="W192" i="8"/>
  <c r="Q201" i="8"/>
  <c r="R206" i="8"/>
  <c r="O216" i="8"/>
  <c r="X217" i="8"/>
  <c r="Q221" i="8"/>
  <c r="M229" i="8"/>
  <c r="U237" i="8"/>
  <c r="X242" i="8"/>
  <c r="V252" i="8"/>
  <c r="N264" i="8"/>
  <c r="T266" i="8"/>
  <c r="P291" i="8"/>
  <c r="U291" i="8"/>
  <c r="N13" i="8"/>
  <c r="K19" i="8"/>
  <c r="P24" i="8"/>
  <c r="R36" i="8"/>
  <c r="Q39" i="8"/>
  <c r="U41" i="8"/>
  <c r="R44" i="8"/>
  <c r="V46" i="8"/>
  <c r="Q63" i="8"/>
  <c r="M69" i="8"/>
  <c r="L82" i="8"/>
  <c r="Q86" i="8"/>
  <c r="S101" i="8"/>
  <c r="P103" i="8"/>
  <c r="S106" i="8"/>
  <c r="R120" i="8"/>
  <c r="K126" i="8"/>
  <c r="K127" i="8"/>
  <c r="P138" i="8"/>
  <c r="K148" i="8"/>
  <c r="N149" i="8"/>
  <c r="L151" i="8"/>
  <c r="R159" i="8"/>
  <c r="M162" i="8"/>
  <c r="Q169" i="8"/>
  <c r="N170" i="8"/>
  <c r="P179" i="8"/>
  <c r="N183" i="8"/>
  <c r="R187" i="8"/>
  <c r="Y201" i="8"/>
  <c r="Q204" i="8"/>
  <c r="M210" i="8"/>
  <c r="K222" i="8"/>
  <c r="L245" i="8"/>
  <c r="S264" i="8"/>
  <c r="U270" i="8"/>
  <c r="M273" i="8"/>
  <c r="U277" i="8"/>
  <c r="S280" i="8"/>
  <c r="Y284" i="8"/>
  <c r="L292" i="8"/>
  <c r="S44" i="8"/>
  <c r="X46" i="8"/>
  <c r="M126" i="8"/>
  <c r="L134" i="8"/>
  <c r="L137" i="8"/>
  <c r="Q138" i="8"/>
  <c r="P148" i="8"/>
  <c r="N151" i="8"/>
  <c r="W187" i="8"/>
  <c r="O232" i="8"/>
  <c r="K235" i="8"/>
  <c r="O244" i="8"/>
  <c r="L246" i="8"/>
  <c r="X250" i="8"/>
  <c r="Q260" i="8"/>
  <c r="Y265" i="8"/>
  <c r="Y276" i="8"/>
  <c r="T287" i="8"/>
  <c r="K8" i="8"/>
  <c r="T11" i="8"/>
  <c r="K28" i="8"/>
  <c r="K30" i="8"/>
  <c r="Q31" i="8"/>
  <c r="W36" i="8"/>
  <c r="X39" i="8"/>
  <c r="Y42" i="8"/>
  <c r="V59" i="8"/>
  <c r="O69" i="8"/>
  <c r="U71" i="8"/>
  <c r="O79" i="8"/>
  <c r="M81" i="8"/>
  <c r="N82" i="8"/>
  <c r="S96" i="8"/>
  <c r="Q101" i="8"/>
  <c r="O126" i="8"/>
  <c r="L133" i="8"/>
  <c r="M134" i="8"/>
  <c r="P137" i="8"/>
  <c r="R138" i="8"/>
  <c r="U141" i="8"/>
  <c r="S148" i="8"/>
  <c r="S149" i="8"/>
  <c r="M154" i="8"/>
  <c r="U169" i="8"/>
  <c r="S170" i="8"/>
  <c r="R172" i="8"/>
  <c r="V179" i="8"/>
  <c r="K183" i="8"/>
  <c r="W191" i="8"/>
  <c r="V194" i="8"/>
  <c r="L210" i="8"/>
  <c r="T211" i="8"/>
  <c r="L222" i="8"/>
  <c r="P232" i="8"/>
  <c r="P235" i="8"/>
  <c r="P20" i="8"/>
  <c r="K55" i="8"/>
  <c r="K76" i="8"/>
  <c r="O110" i="8"/>
  <c r="N133" i="8"/>
  <c r="Q165" i="8"/>
  <c r="O183" i="8"/>
  <c r="Q186" i="8"/>
  <c r="V188" i="8"/>
  <c r="L201" i="8"/>
  <c r="N210" i="8"/>
  <c r="O217" i="8"/>
  <c r="Y235" i="8"/>
  <c r="M244" i="8"/>
  <c r="N260" i="8"/>
  <c r="L265" i="8"/>
  <c r="L276" i="8"/>
  <c r="Q56" i="8"/>
  <c r="P56" i="8"/>
  <c r="O56" i="8"/>
  <c r="R108" i="8"/>
  <c r="N108" i="8"/>
  <c r="U108" i="8"/>
  <c r="P108" i="8"/>
  <c r="M108" i="8"/>
  <c r="X108" i="8"/>
  <c r="S22" i="8"/>
  <c r="Y32" i="8"/>
  <c r="N35" i="8"/>
  <c r="M35" i="8"/>
  <c r="W35" i="8"/>
  <c r="S41" i="8"/>
  <c r="Q45" i="8"/>
  <c r="N48" i="8"/>
  <c r="P48" i="8"/>
  <c r="O48" i="8"/>
  <c r="V90" i="8"/>
  <c r="T90" i="8"/>
  <c r="U93" i="8"/>
  <c r="P93" i="8"/>
  <c r="N93" i="8"/>
  <c r="M93" i="8"/>
  <c r="L98" i="8"/>
  <c r="Q118" i="8"/>
  <c r="O118" i="8"/>
  <c r="W118" i="8"/>
  <c r="S127" i="8"/>
  <c r="O127" i="8"/>
  <c r="N127" i="8"/>
  <c r="T127" i="8"/>
  <c r="X129" i="8"/>
  <c r="R129" i="8"/>
  <c r="N129" i="8"/>
  <c r="M129" i="8"/>
  <c r="Y129" i="8"/>
  <c r="V129" i="8"/>
  <c r="R5" i="8"/>
  <c r="O23" i="8"/>
  <c r="M23" i="8"/>
  <c r="Y23" i="8"/>
  <c r="S25" i="8"/>
  <c r="S45" i="8"/>
  <c r="V53" i="8"/>
  <c r="U53" i="8"/>
  <c r="T53" i="8"/>
  <c r="N56" i="8"/>
  <c r="N98" i="8"/>
  <c r="K108" i="8"/>
  <c r="W132" i="8"/>
  <c r="S132" i="8"/>
  <c r="U132" i="8"/>
  <c r="Q132" i="8"/>
  <c r="R195" i="8"/>
  <c r="P195" i="8"/>
  <c r="N195" i="8"/>
  <c r="M195" i="8"/>
  <c r="X195" i="8"/>
  <c r="W195" i="8"/>
  <c r="S195" i="8"/>
  <c r="K195" i="8"/>
  <c r="K233" i="8"/>
  <c r="V233" i="8"/>
  <c r="O233" i="8"/>
  <c r="V14" i="8"/>
  <c r="R14" i="8"/>
  <c r="K9" i="8"/>
  <c r="U3" i="8"/>
  <c r="O3" i="8"/>
  <c r="N14" i="8"/>
  <c r="P14" i="8"/>
  <c r="W20" i="8"/>
  <c r="O29" i="8"/>
  <c r="N29" i="8"/>
  <c r="V29" i="8"/>
  <c r="N32" i="8"/>
  <c r="K35" i="8"/>
  <c r="T45" i="8"/>
  <c r="K48" i="8"/>
  <c r="S56" i="8"/>
  <c r="Y60" i="8"/>
  <c r="S60" i="8"/>
  <c r="T60" i="8"/>
  <c r="O66" i="8"/>
  <c r="Q66" i="8"/>
  <c r="W74" i="8"/>
  <c r="V74" i="8"/>
  <c r="R91" i="8"/>
  <c r="O91" i="8"/>
  <c r="Y93" i="8"/>
  <c r="W108" i="8"/>
  <c r="Q116" i="8"/>
  <c r="N118" i="8"/>
  <c r="M127" i="8"/>
  <c r="T130" i="8"/>
  <c r="S130" i="8"/>
  <c r="R130" i="8"/>
  <c r="Q130" i="8"/>
  <c r="M3" i="8"/>
  <c r="L6" i="8"/>
  <c r="M7" i="8"/>
  <c r="S8" i="8"/>
  <c r="P9" i="8"/>
  <c r="O10" i="8"/>
  <c r="P11" i="8"/>
  <c r="Y13" i="8"/>
  <c r="Q14" i="8"/>
  <c r="V16" i="8"/>
  <c r="W16" i="8"/>
  <c r="U18" i="8"/>
  <c r="R20" i="8"/>
  <c r="X20" i="8"/>
  <c r="K23" i="8"/>
  <c r="T29" i="8"/>
  <c r="W29" i="8"/>
  <c r="O32" i="8"/>
  <c r="L35" i="8"/>
  <c r="Q43" i="8"/>
  <c r="L46" i="8"/>
  <c r="M46" i="8"/>
  <c r="K46" i="8"/>
  <c r="Q48" i="8"/>
  <c r="K53" i="8"/>
  <c r="V56" i="8"/>
  <c r="T62" i="8"/>
  <c r="V75" i="8"/>
  <c r="N75" i="8"/>
  <c r="Y75" i="8"/>
  <c r="X75" i="8"/>
  <c r="O75" i="8"/>
  <c r="T84" i="8"/>
  <c r="R84" i="8"/>
  <c r="P99" i="8"/>
  <c r="S99" i="8"/>
  <c r="X102" i="8"/>
  <c r="O102" i="8"/>
  <c r="L102" i="8"/>
  <c r="K102" i="8"/>
  <c r="P102" i="8"/>
  <c r="T109" i="8"/>
  <c r="T114" i="8"/>
  <c r="L114" i="8"/>
  <c r="M114" i="8"/>
  <c r="Q114" i="8"/>
  <c r="P119" i="8"/>
  <c r="R119" i="8"/>
  <c r="V127" i="8"/>
  <c r="S143" i="8"/>
  <c r="Q143" i="8"/>
  <c r="R166" i="8"/>
  <c r="L166" i="8"/>
  <c r="U166" i="8"/>
  <c r="W166" i="8"/>
  <c r="Q166" i="8"/>
  <c r="P166" i="8"/>
  <c r="X166" i="8"/>
  <c r="M18" i="8"/>
  <c r="Y35" i="8"/>
  <c r="P3" i="8"/>
  <c r="P4" i="8"/>
  <c r="N6" i="8"/>
  <c r="P7" i="8"/>
  <c r="T8" i="8"/>
  <c r="L13" i="8"/>
  <c r="Y14" i="8"/>
  <c r="L20" i="8"/>
  <c r="Y21" i="8"/>
  <c r="O21" i="8"/>
  <c r="P23" i="8"/>
  <c r="X32" i="8"/>
  <c r="U34" i="8"/>
  <c r="L34" i="8"/>
  <c r="P35" i="8"/>
  <c r="R48" i="8"/>
  <c r="N50" i="8"/>
  <c r="R50" i="8"/>
  <c r="Q50" i="8"/>
  <c r="Y52" i="8"/>
  <c r="T52" i="8"/>
  <c r="N52" i="8"/>
  <c r="L52" i="8"/>
  <c r="Y56" i="8"/>
  <c r="O60" i="8"/>
  <c r="Q97" i="8"/>
  <c r="P97" i="8"/>
  <c r="R97" i="8"/>
  <c r="T107" i="8"/>
  <c r="P107" i="8"/>
  <c r="Q107" i="8"/>
  <c r="N107" i="8"/>
  <c r="V107" i="8"/>
  <c r="R143" i="8"/>
  <c r="W98" i="8"/>
  <c r="U98" i="8"/>
  <c r="K98" i="8"/>
  <c r="M25" i="8"/>
  <c r="R8" i="8"/>
  <c r="O9" i="8"/>
  <c r="N10" i="8"/>
  <c r="O11" i="8"/>
  <c r="T18" i="8"/>
  <c r="R9" i="8"/>
  <c r="P10" i="8"/>
  <c r="Y11" i="8"/>
  <c r="V18" i="8"/>
  <c r="K29" i="8"/>
  <c r="Y29" i="8"/>
  <c r="S43" i="8"/>
  <c r="Q3" i="8"/>
  <c r="Q4" i="8"/>
  <c r="T6" i="8"/>
  <c r="Q7" i="8"/>
  <c r="V8" i="8"/>
  <c r="Q10" i="8"/>
  <c r="Y12" i="8"/>
  <c r="T12" i="8"/>
  <c r="R12" i="8"/>
  <c r="U13" i="8"/>
  <c r="K16" i="8"/>
  <c r="S17" i="8"/>
  <c r="R19" i="8"/>
  <c r="W19" i="8"/>
  <c r="M19" i="8"/>
  <c r="T19" i="8"/>
  <c r="M20" i="8"/>
  <c r="Q23" i="8"/>
  <c r="U28" i="8"/>
  <c r="T28" i="8"/>
  <c r="L29" i="8"/>
  <c r="Q35" i="8"/>
  <c r="N46" i="8"/>
  <c r="W48" i="8"/>
  <c r="X54" i="8"/>
  <c r="P60" i="8"/>
  <c r="R66" i="8"/>
  <c r="M75" i="8"/>
  <c r="M83" i="8"/>
  <c r="P83" i="8"/>
  <c r="N83" i="8"/>
  <c r="L83" i="8"/>
  <c r="T83" i="8"/>
  <c r="X85" i="8"/>
  <c r="Y85" i="8"/>
  <c r="R88" i="8"/>
  <c r="S94" i="8"/>
  <c r="K99" i="8"/>
  <c r="M102" i="8"/>
  <c r="R104" i="8"/>
  <c r="Q104" i="8"/>
  <c r="Q109" i="8"/>
  <c r="Q112" i="8"/>
  <c r="S112" i="8"/>
  <c r="O119" i="8"/>
  <c r="Y128" i="8"/>
  <c r="R128" i="8"/>
  <c r="N128" i="8"/>
  <c r="L128" i="8"/>
  <c r="Q128" i="8"/>
  <c r="O128" i="8"/>
  <c r="X59" i="8"/>
  <c r="K59" i="8"/>
  <c r="T59" i="8"/>
  <c r="Y65" i="8"/>
  <c r="W65" i="8"/>
  <c r="N65" i="8"/>
  <c r="W10" i="8"/>
  <c r="R3" i="8"/>
  <c r="U6" i="8"/>
  <c r="R7" i="8"/>
  <c r="Y9" i="8"/>
  <c r="M9" i="8"/>
  <c r="W9" i="8"/>
  <c r="T10" i="8"/>
  <c r="V13" i="8"/>
  <c r="N20" i="8"/>
  <c r="R23" i="8"/>
  <c r="M29" i="8"/>
  <c r="R34" i="8"/>
  <c r="U35" i="8"/>
  <c r="Y44" i="8"/>
  <c r="L44" i="8"/>
  <c r="K44" i="8"/>
  <c r="X44" i="8"/>
  <c r="P46" i="8"/>
  <c r="X48" i="8"/>
  <c r="L50" i="8"/>
  <c r="P52" i="8"/>
  <c r="N54" i="8"/>
  <c r="R60" i="8"/>
  <c r="Q67" i="8"/>
  <c r="N67" i="8"/>
  <c r="L67" i="8"/>
  <c r="Y67" i="8"/>
  <c r="Y76" i="8"/>
  <c r="W76" i="8"/>
  <c r="M76" i="8"/>
  <c r="R76" i="8"/>
  <c r="P76" i="8"/>
  <c r="O76" i="8"/>
  <c r="U76" i="8"/>
  <c r="Q79" i="8"/>
  <c r="L79" i="8"/>
  <c r="K79" i="8"/>
  <c r="R79" i="8"/>
  <c r="T81" i="8"/>
  <c r="Y81" i="8"/>
  <c r="T89" i="8"/>
  <c r="Q89" i="8"/>
  <c r="O89" i="8"/>
  <c r="M89" i="8"/>
  <c r="W92" i="8"/>
  <c r="T92" i="8"/>
  <c r="W95" i="8"/>
  <c r="O95" i="8"/>
  <c r="P95" i="8"/>
  <c r="N95" i="8"/>
  <c r="R99" i="8"/>
  <c r="R102" i="8"/>
  <c r="S107" i="8"/>
  <c r="N141" i="8"/>
  <c r="S124" i="8"/>
  <c r="W124" i="8"/>
  <c r="T125" i="8"/>
  <c r="X125" i="8"/>
  <c r="Y131" i="8"/>
  <c r="L131" i="8"/>
  <c r="O134" i="8"/>
  <c r="Y134" i="8"/>
  <c r="V134" i="8"/>
  <c r="Y136" i="8"/>
  <c r="M136" i="8"/>
  <c r="L136" i="8"/>
  <c r="W136" i="8"/>
  <c r="K136" i="8"/>
  <c r="Q145" i="8"/>
  <c r="W145" i="8"/>
  <c r="R145" i="8"/>
  <c r="P145" i="8"/>
  <c r="Y157" i="8"/>
  <c r="M157" i="8"/>
  <c r="U157" i="8"/>
  <c r="T157" i="8"/>
  <c r="R267" i="8"/>
  <c r="U267" i="8"/>
  <c r="P267" i="8"/>
  <c r="O267" i="8"/>
  <c r="K267" i="8"/>
  <c r="X267" i="8"/>
  <c r="M267" i="8"/>
  <c r="V73" i="8"/>
  <c r="S76" i="8"/>
  <c r="R96" i="8"/>
  <c r="T103" i="8"/>
  <c r="M116" i="8"/>
  <c r="S116" i="8"/>
  <c r="U118" i="8"/>
  <c r="Y118" i="8"/>
  <c r="L118" i="8"/>
  <c r="X118" i="8"/>
  <c r="Q125" i="8"/>
  <c r="Y127" i="8"/>
  <c r="P127" i="8"/>
  <c r="W127" i="8"/>
  <c r="L127" i="8"/>
  <c r="U127" i="8"/>
  <c r="K134" i="8"/>
  <c r="W134" i="8"/>
  <c r="P143" i="8"/>
  <c r="N143" i="8"/>
  <c r="T143" i="8"/>
  <c r="Y147" i="8"/>
  <c r="O147" i="8"/>
  <c r="N147" i="8"/>
  <c r="L147" i="8"/>
  <c r="S151" i="8"/>
  <c r="Y151" i="8"/>
  <c r="U151" i="8"/>
  <c r="T162" i="8"/>
  <c r="V162" i="8"/>
  <c r="Q162" i="8"/>
  <c r="N162" i="8"/>
  <c r="K164" i="8"/>
  <c r="U164" i="8"/>
  <c r="T158" i="8"/>
  <c r="N158" i="8"/>
  <c r="M158" i="8"/>
  <c r="V158" i="8"/>
  <c r="U158" i="8"/>
  <c r="Q158" i="8"/>
  <c r="L248" i="8"/>
  <c r="S248" i="8"/>
  <c r="N248" i="8"/>
  <c r="R248" i="8"/>
  <c r="P248" i="8"/>
  <c r="K248" i="8"/>
  <c r="V209" i="8"/>
  <c r="W209" i="8"/>
  <c r="Q209" i="8"/>
  <c r="O209" i="8"/>
  <c r="L209" i="8"/>
  <c r="W63" i="8"/>
  <c r="T70" i="8"/>
  <c r="S70" i="8"/>
  <c r="P73" i="8"/>
  <c r="Y77" i="8"/>
  <c r="S80" i="8"/>
  <c r="U80" i="8"/>
  <c r="W97" i="8"/>
  <c r="M100" i="8"/>
  <c r="S100" i="8"/>
  <c r="K101" i="8"/>
  <c r="T101" i="8"/>
  <c r="U117" i="8"/>
  <c r="Q117" i="8"/>
  <c r="L121" i="8"/>
  <c r="T123" i="8"/>
  <c r="R123" i="8"/>
  <c r="O123" i="8"/>
  <c r="O124" i="8"/>
  <c r="U125" i="8"/>
  <c r="P134" i="8"/>
  <c r="T136" i="8"/>
  <c r="O139" i="8"/>
  <c r="V145" i="8"/>
  <c r="S154" i="8"/>
  <c r="K156" i="8"/>
  <c r="L158" i="8"/>
  <c r="Y163" i="8"/>
  <c r="W163" i="8"/>
  <c r="N163" i="8"/>
  <c r="M163" i="8"/>
  <c r="S163" i="8"/>
  <c r="X163" i="8"/>
  <c r="T163" i="8"/>
  <c r="R163" i="8"/>
  <c r="L178" i="8"/>
  <c r="T178" i="8"/>
  <c r="S178" i="8"/>
  <c r="X178" i="8"/>
  <c r="O178" i="8"/>
  <c r="M178" i="8"/>
  <c r="K178" i="8"/>
  <c r="W185" i="8"/>
  <c r="X185" i="8"/>
  <c r="X190" i="8"/>
  <c r="W190" i="8"/>
  <c r="Y39" i="8"/>
  <c r="U63" i="8"/>
  <c r="X63" i="8"/>
  <c r="Y68" i="8"/>
  <c r="P68" i="8"/>
  <c r="Y73" i="8"/>
  <c r="P78" i="8"/>
  <c r="R78" i="8"/>
  <c r="R82" i="8"/>
  <c r="U82" i="8"/>
  <c r="T82" i="8"/>
  <c r="O86" i="8"/>
  <c r="W86" i="8"/>
  <c r="Y87" i="8"/>
  <c r="U101" i="8"/>
  <c r="S120" i="8"/>
  <c r="N120" i="8"/>
  <c r="P124" i="8"/>
  <c r="R126" i="8"/>
  <c r="Y126" i="8"/>
  <c r="N126" i="8"/>
  <c r="T126" i="8"/>
  <c r="V126" i="8"/>
  <c r="T134" i="8"/>
  <c r="U136" i="8"/>
  <c r="Y145" i="8"/>
  <c r="R148" i="8"/>
  <c r="T148" i="8"/>
  <c r="W148" i="8"/>
  <c r="M148" i="8"/>
  <c r="N148" i="8"/>
  <c r="Y148" i="8"/>
  <c r="L148" i="8"/>
  <c r="X148" i="8"/>
  <c r="P152" i="8"/>
  <c r="O152" i="8"/>
  <c r="Y152" i="8"/>
  <c r="X152" i="8"/>
  <c r="S156" i="8"/>
  <c r="O158" i="8"/>
  <c r="P197" i="8"/>
  <c r="V197" i="8"/>
  <c r="U197" i="8"/>
  <c r="Q197" i="8"/>
  <c r="M197" i="8"/>
  <c r="X26" i="8"/>
  <c r="V34" i="8"/>
  <c r="S12" i="8"/>
  <c r="T27" i="8"/>
  <c r="Q49" i="8"/>
  <c r="K63" i="8"/>
  <c r="K69" i="8"/>
  <c r="U70" i="8"/>
  <c r="V78" i="8"/>
  <c r="R80" i="8"/>
  <c r="V82" i="8"/>
  <c r="K92" i="8"/>
  <c r="Q98" i="8"/>
  <c r="S98" i="8"/>
  <c r="Y98" i="8"/>
  <c r="K100" i="8"/>
  <c r="L101" i="8"/>
  <c r="L103" i="8"/>
  <c r="T115" i="8"/>
  <c r="M117" i="8"/>
  <c r="V118" i="8"/>
  <c r="P122" i="8"/>
  <c r="Q122" i="8"/>
  <c r="L123" i="8"/>
  <c r="X124" i="8"/>
  <c r="W126" i="8"/>
  <c r="R127" i="8"/>
  <c r="U134" i="8"/>
  <c r="V136" i="8"/>
  <c r="V146" i="8"/>
  <c r="K152" i="8"/>
  <c r="W158" i="8"/>
  <c r="L163" i="8"/>
  <c r="U174" i="8"/>
  <c r="R174" i="8"/>
  <c r="W174" i="8"/>
  <c r="Y178" i="8"/>
  <c r="P181" i="8"/>
  <c r="N181" i="8"/>
  <c r="M181" i="8"/>
  <c r="L181" i="8"/>
  <c r="T181" i="8"/>
  <c r="Y181" i="8"/>
  <c r="S181" i="8"/>
  <c r="Q193" i="8"/>
  <c r="P193" i="8"/>
  <c r="N193" i="8"/>
  <c r="M193" i="8"/>
  <c r="W193" i="8"/>
  <c r="S197" i="8"/>
  <c r="Q200" i="8"/>
  <c r="W200" i="8"/>
  <c r="S200" i="8"/>
  <c r="T227" i="8"/>
  <c r="Q227" i="8"/>
  <c r="S227" i="8"/>
  <c r="N255" i="8"/>
  <c r="L255" i="8"/>
  <c r="Y255" i="8"/>
  <c r="K255" i="8"/>
  <c r="W255" i="8"/>
  <c r="Q255" i="8"/>
  <c r="V255" i="8"/>
  <c r="S255" i="8"/>
  <c r="U285" i="8"/>
  <c r="S285" i="8"/>
  <c r="M285" i="8"/>
  <c r="K285" i="8"/>
  <c r="W149" i="8"/>
  <c r="M165" i="8"/>
  <c r="L165" i="8"/>
  <c r="R165" i="8"/>
  <c r="N173" i="8"/>
  <c r="P173" i="8"/>
  <c r="M173" i="8"/>
  <c r="T173" i="8"/>
  <c r="W176" i="8"/>
  <c r="Y176" i="8"/>
  <c r="R198" i="8"/>
  <c r="W198" i="8"/>
  <c r="T198" i="8"/>
  <c r="S198" i="8"/>
  <c r="Q198" i="8"/>
  <c r="P200" i="8"/>
  <c r="P49" i="8"/>
  <c r="X65" i="8"/>
  <c r="X149" i="8"/>
  <c r="L149" i="8"/>
  <c r="O149" i="8"/>
  <c r="U150" i="8"/>
  <c r="K165" i="8"/>
  <c r="Y182" i="8"/>
  <c r="M182" i="8"/>
  <c r="O182" i="8"/>
  <c r="L182" i="8"/>
  <c r="X182" i="8"/>
  <c r="K182" i="8"/>
  <c r="W182" i="8"/>
  <c r="Q182" i="8"/>
  <c r="V191" i="8"/>
  <c r="V193" i="8"/>
  <c r="U202" i="8"/>
  <c r="V202" i="8"/>
  <c r="Q202" i="8"/>
  <c r="P202" i="8"/>
  <c r="Y224" i="8"/>
  <c r="Q224" i="8"/>
  <c r="O255" i="8"/>
  <c r="Y283" i="8"/>
  <c r="P283" i="8"/>
  <c r="O283" i="8"/>
  <c r="M283" i="8"/>
  <c r="K283" i="8"/>
  <c r="X283" i="8"/>
  <c r="U283" i="8"/>
  <c r="W283" i="8"/>
  <c r="S283" i="8"/>
  <c r="W152" i="8"/>
  <c r="L156" i="8"/>
  <c r="N165" i="8"/>
  <c r="L173" i="8"/>
  <c r="P175" i="8"/>
  <c r="S175" i="8"/>
  <c r="R175" i="8"/>
  <c r="N176" i="8"/>
  <c r="S194" i="8"/>
  <c r="T194" i="8"/>
  <c r="P194" i="8"/>
  <c r="O194" i="8"/>
  <c r="K194" i="8"/>
  <c r="L198" i="8"/>
  <c r="Y205" i="8"/>
  <c r="U205" i="8"/>
  <c r="V207" i="8"/>
  <c r="Q207" i="8"/>
  <c r="O207" i="8"/>
  <c r="N207" i="8"/>
  <c r="K207" i="8"/>
  <c r="S211" i="8"/>
  <c r="W211" i="8"/>
  <c r="M211" i="8"/>
  <c r="P211" i="8"/>
  <c r="O211" i="8"/>
  <c r="N211" i="8"/>
  <c r="L211" i="8"/>
  <c r="X211" i="8"/>
  <c r="K211" i="8"/>
  <c r="U211" i="8"/>
  <c r="P259" i="8"/>
  <c r="O259" i="8"/>
  <c r="N172" i="8"/>
  <c r="M172" i="8"/>
  <c r="U172" i="8"/>
  <c r="T177" i="8"/>
  <c r="Q177" i="8"/>
  <c r="X199" i="8"/>
  <c r="S199" i="8"/>
  <c r="R199" i="8"/>
  <c r="P199" i="8"/>
  <c r="K199" i="8"/>
  <c r="R220" i="8"/>
  <c r="L220" i="8"/>
  <c r="V220" i="8"/>
  <c r="P220" i="8"/>
  <c r="N220" i="8"/>
  <c r="M220" i="8"/>
  <c r="Y220" i="8"/>
  <c r="O247" i="8"/>
  <c r="Y247" i="8"/>
  <c r="L247" i="8"/>
  <c r="X247" i="8"/>
  <c r="K247" i="8"/>
  <c r="S247" i="8"/>
  <c r="W247" i="8"/>
  <c r="U247" i="8"/>
  <c r="P247" i="8"/>
  <c r="M247" i="8"/>
  <c r="T104" i="8"/>
  <c r="X133" i="8"/>
  <c r="R134" i="8"/>
  <c r="S134" i="8"/>
  <c r="W135" i="8"/>
  <c r="M151" i="8"/>
  <c r="Y158" i="8"/>
  <c r="S158" i="8"/>
  <c r="T159" i="8"/>
  <c r="L162" i="8"/>
  <c r="Y179" i="8"/>
  <c r="U179" i="8"/>
  <c r="S179" i="8"/>
  <c r="T180" i="8"/>
  <c r="U187" i="8"/>
  <c r="U192" i="8"/>
  <c r="Y195" i="8"/>
  <c r="O195" i="8"/>
  <c r="V195" i="8"/>
  <c r="U196" i="8"/>
  <c r="M200" i="8"/>
  <c r="R207" i="8"/>
  <c r="L207" i="8"/>
  <c r="X207" i="8"/>
  <c r="M216" i="8"/>
  <c r="U229" i="8"/>
  <c r="Q229" i="8"/>
  <c r="O229" i="8"/>
  <c r="W229" i="8"/>
  <c r="L229" i="8"/>
  <c r="Y238" i="8"/>
  <c r="M238" i="8"/>
  <c r="W240" i="8"/>
  <c r="V240" i="8"/>
  <c r="M242" i="8"/>
  <c r="K246" i="8"/>
  <c r="Y257" i="8"/>
  <c r="T257" i="8"/>
  <c r="S267" i="8"/>
  <c r="R272" i="8"/>
  <c r="P272" i="8"/>
  <c r="K272" i="8"/>
  <c r="Y275" i="8"/>
  <c r="P275" i="8"/>
  <c r="O275" i="8"/>
  <c r="M275" i="8"/>
  <c r="K275" i="8"/>
  <c r="X275" i="8"/>
  <c r="U275" i="8"/>
  <c r="T220" i="8"/>
  <c r="S221" i="8"/>
  <c r="Y221" i="8"/>
  <c r="Q225" i="8"/>
  <c r="W225" i="8"/>
  <c r="S241" i="8"/>
  <c r="Q241" i="8"/>
  <c r="N241" i="8"/>
  <c r="X243" i="8"/>
  <c r="V243" i="8"/>
  <c r="K243" i="8"/>
  <c r="Q247" i="8"/>
  <c r="X258" i="8"/>
  <c r="X270" i="8"/>
  <c r="T270" i="8"/>
  <c r="R270" i="8"/>
  <c r="M270" i="8"/>
  <c r="S275" i="8"/>
  <c r="T182" i="8"/>
  <c r="Q183" i="8"/>
  <c r="K208" i="8"/>
  <c r="O221" i="8"/>
  <c r="U225" i="8"/>
  <c r="W234" i="8"/>
  <c r="V234" i="8"/>
  <c r="Y254" i="8"/>
  <c r="R254" i="8"/>
  <c r="P254" i="8"/>
  <c r="O254" i="8"/>
  <c r="L254" i="8"/>
  <c r="U254" i="8"/>
  <c r="T258" i="8"/>
  <c r="P258" i="8"/>
  <c r="N258" i="8"/>
  <c r="S157" i="8"/>
  <c r="V164" i="8"/>
  <c r="S167" i="8"/>
  <c r="O172" i="8"/>
  <c r="V183" i="8"/>
  <c r="L187" i="8"/>
  <c r="K188" i="8"/>
  <c r="O204" i="8"/>
  <c r="P208" i="8"/>
  <c r="W212" i="8"/>
  <c r="S215" i="8"/>
  <c r="Q217" i="8"/>
  <c r="Y217" i="8"/>
  <c r="L217" i="8"/>
  <c r="P221" i="8"/>
  <c r="O226" i="8"/>
  <c r="L226" i="8"/>
  <c r="K226" i="8"/>
  <c r="U226" i="8"/>
  <c r="V228" i="8"/>
  <c r="U228" i="8"/>
  <c r="K241" i="8"/>
  <c r="Y244" i="8"/>
  <c r="V244" i="8"/>
  <c r="S244" i="8"/>
  <c r="P244" i="8"/>
  <c r="L244" i="8"/>
  <c r="L258" i="8"/>
  <c r="P154" i="8"/>
  <c r="T156" i="8"/>
  <c r="O162" i="8"/>
  <c r="U162" i="8"/>
  <c r="K180" i="8"/>
  <c r="R183" i="8"/>
  <c r="X183" i="8"/>
  <c r="N187" i="8"/>
  <c r="O188" i="8"/>
  <c r="O192" i="8"/>
  <c r="R196" i="8"/>
  <c r="W201" i="8"/>
  <c r="O201" i="8"/>
  <c r="X201" i="8"/>
  <c r="Y203" i="8"/>
  <c r="W203" i="8"/>
  <c r="N203" i="8"/>
  <c r="T204" i="8"/>
  <c r="V208" i="8"/>
  <c r="O210" i="8"/>
  <c r="V210" i="8"/>
  <c r="K210" i="8"/>
  <c r="W210" i="8"/>
  <c r="U212" i="8"/>
  <c r="T221" i="8"/>
  <c r="X232" i="8"/>
  <c r="Q232" i="8"/>
  <c r="S235" i="8"/>
  <c r="Q235" i="8"/>
  <c r="M235" i="8"/>
  <c r="O241" i="8"/>
  <c r="O249" i="8"/>
  <c r="Y249" i="8"/>
  <c r="T252" i="8"/>
  <c r="T254" i="8"/>
  <c r="Y258" i="8"/>
  <c r="R268" i="8"/>
  <c r="V268" i="8"/>
  <c r="O268" i="8"/>
  <c r="N268" i="8"/>
  <c r="T271" i="8"/>
  <c r="Q271" i="8"/>
  <c r="O271" i="8"/>
  <c r="K271" i="8"/>
  <c r="T274" i="8"/>
  <c r="P274" i="8"/>
  <c r="N274" i="8"/>
  <c r="L274" i="8"/>
  <c r="X274" i="8"/>
  <c r="Q188" i="8"/>
  <c r="P191" i="8"/>
  <c r="P192" i="8"/>
  <c r="N199" i="8"/>
  <c r="K200" i="8"/>
  <c r="U200" i="8"/>
  <c r="V204" i="8"/>
  <c r="W208" i="8"/>
  <c r="T213" i="8"/>
  <c r="M217" i="8"/>
  <c r="R222" i="8"/>
  <c r="T222" i="8"/>
  <c r="N226" i="8"/>
  <c r="K228" i="8"/>
  <c r="L239" i="8"/>
  <c r="W239" i="8"/>
  <c r="P241" i="8"/>
  <c r="K244" i="8"/>
  <c r="U249" i="8"/>
  <c r="W254" i="8"/>
  <c r="U259" i="8"/>
  <c r="V266" i="8"/>
  <c r="Q266" i="8"/>
  <c r="P266" i="8"/>
  <c r="V269" i="8"/>
  <c r="U269" i="8"/>
  <c r="S269" i="8"/>
  <c r="Q269" i="8"/>
  <c r="L271" i="8"/>
  <c r="W199" i="8"/>
  <c r="M206" i="8"/>
  <c r="W228" i="8"/>
  <c r="V245" i="8"/>
  <c r="X253" i="8"/>
  <c r="K258" i="8"/>
  <c r="P264" i="8"/>
  <c r="M265" i="8"/>
  <c r="K266" i="8"/>
  <c r="Y268" i="8"/>
  <c r="R273" i="8"/>
  <c r="R276" i="8"/>
  <c r="N277" i="8"/>
  <c r="W284" i="8"/>
  <c r="V290" i="8"/>
  <c r="S291" i="8"/>
  <c r="R275" i="8"/>
  <c r="S277" i="8"/>
  <c r="R283" i="8"/>
  <c r="W291" i="8"/>
  <c r="U264" i="8"/>
  <c r="T265" i="8"/>
  <c r="W276" i="8"/>
  <c r="R291" i="8"/>
  <c r="X291" i="8"/>
  <c r="W206" i="8"/>
  <c r="Y211" i="8"/>
  <c r="R211" i="8"/>
  <c r="Y233" i="8"/>
  <c r="Y239" i="8"/>
  <c r="Q245" i="8"/>
  <c r="S258" i="8"/>
  <c r="M261" i="8"/>
  <c r="X264" i="8"/>
  <c r="U265" i="8"/>
  <c r="T268" i="8"/>
  <c r="Y277" i="8"/>
  <c r="T284" i="8"/>
  <c r="L287" i="8"/>
  <c r="L290" i="8"/>
  <c r="K291" i="8"/>
  <c r="P261" i="8"/>
  <c r="O287" i="8"/>
  <c r="N290" i="8"/>
  <c r="T229" i="8"/>
  <c r="V238" i="8"/>
  <c r="P246" i="8"/>
  <c r="W252" i="8"/>
  <c r="W260" i="8"/>
  <c r="M264" i="8"/>
  <c r="Y267" i="8"/>
  <c r="W267" i="8"/>
  <c r="W268" i="8"/>
  <c r="Y270" i="8"/>
  <c r="N276" i="8"/>
  <c r="O284" i="8"/>
  <c r="P290" i="8"/>
  <c r="O291" i="8"/>
  <c r="S5" i="8"/>
  <c r="U25" i="8"/>
  <c r="S27" i="8"/>
  <c r="X37" i="8"/>
  <c r="P37" i="8"/>
  <c r="Q37" i="8"/>
  <c r="U37" i="8"/>
  <c r="K37" i="8"/>
  <c r="O37" i="8"/>
  <c r="Y37" i="8"/>
  <c r="N37" i="8"/>
  <c r="V37" i="8"/>
  <c r="W37" i="8"/>
  <c r="M37" i="8"/>
  <c r="L37" i="8"/>
  <c r="W41" i="8"/>
  <c r="R51" i="8"/>
  <c r="V51" i="8"/>
  <c r="M51" i="8"/>
  <c r="X51" i="8"/>
  <c r="O51" i="8"/>
  <c r="W51" i="8"/>
  <c r="K51" i="8"/>
  <c r="Q51" i="8"/>
  <c r="P51" i="8"/>
  <c r="Y51" i="8"/>
  <c r="N51" i="8"/>
  <c r="L51" i="8"/>
  <c r="W62" i="8"/>
  <c r="O62" i="8"/>
  <c r="X62" i="8"/>
  <c r="N62" i="8"/>
  <c r="Q62" i="8"/>
  <c r="U62" i="8"/>
  <c r="P62" i="8"/>
  <c r="M62" i="8"/>
  <c r="Y62" i="8"/>
  <c r="L62" i="8"/>
  <c r="V62" i="8"/>
  <c r="K62" i="8"/>
  <c r="U64" i="8"/>
  <c r="M64" i="8"/>
  <c r="Q64" i="8"/>
  <c r="S64" i="8"/>
  <c r="V64" i="8"/>
  <c r="O64" i="8"/>
  <c r="X64" i="8"/>
  <c r="L64" i="8"/>
  <c r="Y64" i="8"/>
  <c r="N64" i="8"/>
  <c r="W64" i="8"/>
  <c r="K64" i="8"/>
  <c r="X72" i="8"/>
  <c r="L72" i="8"/>
  <c r="S72" i="8"/>
  <c r="Q72" i="8"/>
  <c r="O72" i="8"/>
  <c r="N72" i="8"/>
  <c r="L77" i="8"/>
  <c r="X84" i="8"/>
  <c r="P84" i="8"/>
  <c r="Q84" i="8"/>
  <c r="S84" i="8"/>
  <c r="U84" i="8"/>
  <c r="N84" i="8"/>
  <c r="W84" i="8"/>
  <c r="L84" i="8"/>
  <c r="Y84" i="8"/>
  <c r="M84" i="8"/>
  <c r="V84" i="8"/>
  <c r="K84" i="8"/>
  <c r="X87" i="8"/>
  <c r="S4" i="8"/>
  <c r="Q21" i="8"/>
  <c r="U22" i="8"/>
  <c r="U8" i="8"/>
  <c r="M8" i="8"/>
  <c r="Y8" i="8"/>
  <c r="P8" i="8"/>
  <c r="Q8" i="8"/>
  <c r="X8" i="8"/>
  <c r="N8" i="8"/>
  <c r="W8" i="8"/>
  <c r="L8" i="8"/>
  <c r="O8" i="8"/>
  <c r="V25" i="8"/>
  <c r="T57" i="8"/>
  <c r="L57" i="8"/>
  <c r="S57" i="8"/>
  <c r="V57" i="8"/>
  <c r="M57" i="8"/>
  <c r="X57" i="8"/>
  <c r="K57" i="8"/>
  <c r="Q57" i="8"/>
  <c r="P57" i="8"/>
  <c r="O57" i="8"/>
  <c r="Y57" i="8"/>
  <c r="N57" i="8"/>
  <c r="U77" i="8"/>
  <c r="V31" i="8"/>
  <c r="N31" i="8"/>
  <c r="T31" i="8"/>
  <c r="K31" i="8"/>
  <c r="P31" i="8"/>
  <c r="Y31" i="8"/>
  <c r="O31" i="8"/>
  <c r="W31" i="8"/>
  <c r="L31" i="8"/>
  <c r="X31" i="8"/>
  <c r="M31" i="8"/>
  <c r="R17" i="8"/>
  <c r="Q11" i="8"/>
  <c r="W13" i="8"/>
  <c r="W18" i="8"/>
  <c r="R21" i="8"/>
  <c r="V22" i="8"/>
  <c r="Q6" i="8"/>
  <c r="R6" i="8"/>
  <c r="P6" i="8"/>
  <c r="V15" i="8"/>
  <c r="N15" i="8"/>
  <c r="W15" i="8"/>
  <c r="M15" i="8"/>
  <c r="Q15" i="8"/>
  <c r="X15" i="8"/>
  <c r="L15" i="8"/>
  <c r="P15" i="8"/>
  <c r="Y15" i="8"/>
  <c r="O15" i="8"/>
  <c r="S18" i="8"/>
  <c r="K18" i="8"/>
  <c r="Q18" i="8"/>
  <c r="R18" i="8"/>
  <c r="P18" i="8"/>
  <c r="Y18" i="8"/>
  <c r="O18" i="8"/>
  <c r="X18" i="8"/>
  <c r="N18" i="8"/>
  <c r="Y28" i="8"/>
  <c r="R31" i="8"/>
  <c r="T32" i="8"/>
  <c r="R37" i="8"/>
  <c r="U38" i="8"/>
  <c r="R43" i="8"/>
  <c r="W43" i="8"/>
  <c r="N43" i="8"/>
  <c r="Y43" i="8"/>
  <c r="P43" i="8"/>
  <c r="U43" i="8"/>
  <c r="O43" i="8"/>
  <c r="M43" i="8"/>
  <c r="X43" i="8"/>
  <c r="L43" i="8"/>
  <c r="V43" i="8"/>
  <c r="K43" i="8"/>
  <c r="S51" i="8"/>
  <c r="V55" i="8"/>
  <c r="N55" i="8"/>
  <c r="Q55" i="8"/>
  <c r="S55" i="8"/>
  <c r="X55" i="8"/>
  <c r="L55" i="8"/>
  <c r="R55" i="8"/>
  <c r="P55" i="8"/>
  <c r="O55" i="8"/>
  <c r="Y55" i="8"/>
  <c r="M55" i="8"/>
  <c r="R62" i="8"/>
  <c r="P64" i="8"/>
  <c r="T72" i="8"/>
  <c r="W77" i="8"/>
  <c r="O84" i="8"/>
  <c r="T88" i="8"/>
  <c r="L88" i="8"/>
  <c r="V88" i="8"/>
  <c r="M88" i="8"/>
  <c r="X88" i="8"/>
  <c r="O88" i="8"/>
  <c r="W88" i="8"/>
  <c r="Q88" i="8"/>
  <c r="P88" i="8"/>
  <c r="N88" i="8"/>
  <c r="Y88" i="8"/>
  <c r="K88" i="8"/>
  <c r="R4" i="8"/>
  <c r="V4" i="8"/>
  <c r="M4" i="8"/>
  <c r="X4" i="8"/>
  <c r="N4" i="8"/>
  <c r="U4" i="8"/>
  <c r="K4" i="8"/>
  <c r="T4" i="8"/>
  <c r="W4" i="8"/>
  <c r="L4" i="8"/>
  <c r="X5" i="8"/>
  <c r="P5" i="8"/>
  <c r="U5" i="8"/>
  <c r="L5" i="8"/>
  <c r="O5" i="8"/>
  <c r="W5" i="8"/>
  <c r="M5" i="8"/>
  <c r="V5" i="8"/>
  <c r="K5" i="8"/>
  <c r="Y5" i="8"/>
  <c r="N5" i="8"/>
  <c r="O13" i="8"/>
  <c r="R13" i="8"/>
  <c r="Q13" i="8"/>
  <c r="W22" i="8"/>
  <c r="O22" i="8"/>
  <c r="T22" i="8"/>
  <c r="K22" i="8"/>
  <c r="Q22" i="8"/>
  <c r="P22" i="8"/>
  <c r="Y22" i="8"/>
  <c r="N22" i="8"/>
  <c r="X22" i="8"/>
  <c r="M22" i="8"/>
  <c r="T25" i="8"/>
  <c r="L25" i="8"/>
  <c r="X25" i="8"/>
  <c r="O25" i="8"/>
  <c r="R25" i="8"/>
  <c r="P25" i="8"/>
  <c r="Q25" i="8"/>
  <c r="Y25" i="8"/>
  <c r="N25" i="8"/>
  <c r="P28" i="8"/>
  <c r="R28" i="8"/>
  <c r="X28" i="8"/>
  <c r="N28" i="8"/>
  <c r="O28" i="8"/>
  <c r="W28" i="8"/>
  <c r="M28" i="8"/>
  <c r="S31" i="8"/>
  <c r="W32" i="8"/>
  <c r="S37" i="8"/>
  <c r="T41" i="8"/>
  <c r="L41" i="8"/>
  <c r="V41" i="8"/>
  <c r="M41" i="8"/>
  <c r="X41" i="8"/>
  <c r="N41" i="8"/>
  <c r="R41" i="8"/>
  <c r="Q41" i="8"/>
  <c r="Y41" i="8"/>
  <c r="O41" i="8"/>
  <c r="P41" i="8"/>
  <c r="T51" i="8"/>
  <c r="R57" i="8"/>
  <c r="N61" i="8"/>
  <c r="S61" i="8"/>
  <c r="R61" i="8"/>
  <c r="Q61" i="8"/>
  <c r="S62" i="8"/>
  <c r="R64" i="8"/>
  <c r="V72" i="8"/>
  <c r="X21" i="8"/>
  <c r="P21" i="8"/>
  <c r="S21" i="8"/>
  <c r="W21" i="8"/>
  <c r="M21" i="8"/>
  <c r="V21" i="8"/>
  <c r="L21" i="8"/>
  <c r="U21" i="8"/>
  <c r="K21" i="8"/>
  <c r="T21" i="8"/>
  <c r="R27" i="8"/>
  <c r="Y27" i="8"/>
  <c r="P27" i="8"/>
  <c r="X27" i="8"/>
  <c r="N27" i="8"/>
  <c r="V27" i="8"/>
  <c r="L27" i="8"/>
  <c r="U27" i="8"/>
  <c r="W27" i="8"/>
  <c r="M27" i="8"/>
  <c r="K27" i="8"/>
  <c r="U31" i="8"/>
  <c r="R90" i="8"/>
  <c r="W90" i="8"/>
  <c r="N90" i="8"/>
  <c r="Y90" i="8"/>
  <c r="P90" i="8"/>
  <c r="X90" i="8"/>
  <c r="L90" i="8"/>
  <c r="U90" i="8"/>
  <c r="S90" i="8"/>
  <c r="Q90" i="8"/>
  <c r="O90" i="8"/>
  <c r="M90" i="8"/>
  <c r="T17" i="8"/>
  <c r="L17" i="8"/>
  <c r="Y17" i="8"/>
  <c r="P17" i="8"/>
  <c r="X17" i="8"/>
  <c r="N17" i="8"/>
  <c r="W17" i="8"/>
  <c r="M17" i="8"/>
  <c r="V17" i="8"/>
  <c r="K17" i="8"/>
  <c r="U17" i="8"/>
  <c r="O4" i="8"/>
  <c r="Q5" i="8"/>
  <c r="R11" i="8"/>
  <c r="S11" i="8"/>
  <c r="X11" i="8"/>
  <c r="N11" i="8"/>
  <c r="W11" i="8"/>
  <c r="M11" i="8"/>
  <c r="U11" i="8"/>
  <c r="K11" i="8"/>
  <c r="V11" i="8"/>
  <c r="L11" i="8"/>
  <c r="M13" i="8"/>
  <c r="L22" i="8"/>
  <c r="U24" i="8"/>
  <c r="M24" i="8"/>
  <c r="W24" i="8"/>
  <c r="N24" i="8"/>
  <c r="Y24" i="8"/>
  <c r="O24" i="8"/>
  <c r="V24" i="8"/>
  <c r="K24" i="8"/>
  <c r="X24" i="8"/>
  <c r="L24" i="8"/>
  <c r="T24" i="8"/>
  <c r="K25" i="8"/>
  <c r="L28" i="8"/>
  <c r="S34" i="8"/>
  <c r="K34" i="8"/>
  <c r="X34" i="8"/>
  <c r="O34" i="8"/>
  <c r="Q34" i="8"/>
  <c r="P34" i="8"/>
  <c r="W34" i="8"/>
  <c r="M34" i="8"/>
  <c r="Y34" i="8"/>
  <c r="N34" i="8"/>
  <c r="K41" i="8"/>
  <c r="X53" i="8"/>
  <c r="P53" i="8"/>
  <c r="W53" i="8"/>
  <c r="N53" i="8"/>
  <c r="Q53" i="8"/>
  <c r="Y53" i="8"/>
  <c r="L53" i="8"/>
  <c r="S53" i="8"/>
  <c r="R53" i="8"/>
  <c r="M53" i="8"/>
  <c r="O53" i="8"/>
  <c r="W57" i="8"/>
  <c r="R59" i="8"/>
  <c r="U59" i="8"/>
  <c r="L59" i="8"/>
  <c r="W59" i="8"/>
  <c r="N59" i="8"/>
  <c r="Y59" i="8"/>
  <c r="M59" i="8"/>
  <c r="S59" i="8"/>
  <c r="Q59" i="8"/>
  <c r="P59" i="8"/>
  <c r="O59" i="8"/>
  <c r="L61" i="8"/>
  <c r="W70" i="8"/>
  <c r="O70" i="8"/>
  <c r="V70" i="8"/>
  <c r="M70" i="8"/>
  <c r="Y70" i="8"/>
  <c r="P70" i="8"/>
  <c r="X70" i="8"/>
  <c r="K70" i="8"/>
  <c r="R70" i="8"/>
  <c r="Q70" i="8"/>
  <c r="N70" i="8"/>
  <c r="L70" i="8"/>
  <c r="U74" i="8"/>
  <c r="L74" i="8"/>
  <c r="X74" i="8"/>
  <c r="M74" i="8"/>
  <c r="Q74" i="8"/>
  <c r="P74" i="8"/>
  <c r="O74" i="8"/>
  <c r="Y74" i="8"/>
  <c r="N74" i="8"/>
  <c r="T80" i="8"/>
  <c r="L80" i="8"/>
  <c r="W80" i="8"/>
  <c r="N80" i="8"/>
  <c r="Y80" i="8"/>
  <c r="P80" i="8"/>
  <c r="V80" i="8"/>
  <c r="Q80" i="8"/>
  <c r="O80" i="8"/>
  <c r="M80" i="8"/>
  <c r="X80" i="8"/>
  <c r="K80" i="8"/>
  <c r="P87" i="8"/>
  <c r="S87" i="8"/>
  <c r="R87" i="8"/>
  <c r="Q87" i="8"/>
  <c r="O17" i="8"/>
  <c r="N21" i="8"/>
  <c r="O27" i="8"/>
  <c r="R32" i="8"/>
  <c r="P32" i="8"/>
  <c r="Q32" i="8"/>
  <c r="X38" i="8"/>
  <c r="M38" i="8"/>
  <c r="S38" i="8"/>
  <c r="Q38" i="8"/>
  <c r="P38" i="8"/>
  <c r="Y38" i="8"/>
  <c r="N38" i="8"/>
  <c r="U61" i="8"/>
  <c r="U65" i="8"/>
  <c r="K65" i="8"/>
  <c r="O65" i="8"/>
  <c r="V65" i="8"/>
  <c r="Q65" i="8"/>
  <c r="S65" i="8"/>
  <c r="P65" i="8"/>
  <c r="T74" i="8"/>
  <c r="X77" i="8"/>
  <c r="P77" i="8"/>
  <c r="T77" i="8"/>
  <c r="K77" i="8"/>
  <c r="V77" i="8"/>
  <c r="M77" i="8"/>
  <c r="N77" i="8"/>
  <c r="S77" i="8"/>
  <c r="R77" i="8"/>
  <c r="Q77" i="8"/>
  <c r="O77" i="8"/>
  <c r="T85" i="8"/>
  <c r="K85" i="8"/>
  <c r="N85" i="8"/>
  <c r="U85" i="8"/>
  <c r="Q85" i="8"/>
  <c r="S85" i="8"/>
  <c r="P85" i="8"/>
  <c r="L87" i="8"/>
  <c r="U88" i="8"/>
  <c r="K90" i="8"/>
  <c r="T47" i="8"/>
  <c r="K47" i="8"/>
  <c r="W47" i="8"/>
  <c r="W66" i="8"/>
  <c r="T68" i="8"/>
  <c r="K68" i="8"/>
  <c r="V68" i="8"/>
  <c r="M68" i="8"/>
  <c r="W68" i="8"/>
  <c r="V71" i="8"/>
  <c r="N71" i="8"/>
  <c r="X71" i="8"/>
  <c r="O71" i="8"/>
  <c r="Q71" i="8"/>
  <c r="T71" i="8"/>
  <c r="T73" i="8"/>
  <c r="L73" i="8"/>
  <c r="Q73" i="8"/>
  <c r="S73" i="8"/>
  <c r="U73" i="8"/>
  <c r="Q75" i="8"/>
  <c r="Y91" i="8"/>
  <c r="M92" i="8"/>
  <c r="W93" i="8"/>
  <c r="O93" i="8"/>
  <c r="Q93" i="8"/>
  <c r="S93" i="8"/>
  <c r="T93" i="8"/>
  <c r="M94" i="8"/>
  <c r="Y94" i="8"/>
  <c r="R95" i="8"/>
  <c r="O96" i="8"/>
  <c r="S97" i="8"/>
  <c r="K97" i="8"/>
  <c r="V97" i="8"/>
  <c r="M97" i="8"/>
  <c r="X97" i="8"/>
  <c r="O97" i="8"/>
  <c r="U97" i="8"/>
  <c r="V99" i="8"/>
  <c r="M99" i="8"/>
  <c r="X99" i="8"/>
  <c r="O99" i="8"/>
  <c r="U99" i="8"/>
  <c r="U103" i="8"/>
  <c r="K103" i="8"/>
  <c r="X103" i="8"/>
  <c r="N105" i="8"/>
  <c r="K106" i="8"/>
  <c r="Y106" i="8"/>
  <c r="M109" i="8"/>
  <c r="Y109" i="8"/>
  <c r="R111" i="8"/>
  <c r="L112" i="8"/>
  <c r="W113" i="8"/>
  <c r="O113" i="8"/>
  <c r="X113" i="8"/>
  <c r="N113" i="8"/>
  <c r="U113" i="8"/>
  <c r="K113" i="8"/>
  <c r="Y113" i="8"/>
  <c r="M113" i="8"/>
  <c r="V113" i="8"/>
  <c r="O115" i="8"/>
  <c r="V116" i="8"/>
  <c r="K116" i="8"/>
  <c r="X116" i="8"/>
  <c r="N116" i="8"/>
  <c r="Y116" i="8"/>
  <c r="N121" i="8"/>
  <c r="R139" i="8"/>
  <c r="R142" i="8"/>
  <c r="N142" i="8"/>
  <c r="M142" i="8"/>
  <c r="U142" i="8"/>
  <c r="Q142" i="8"/>
  <c r="R144" i="8"/>
  <c r="O146" i="8"/>
  <c r="O150" i="8"/>
  <c r="Q153" i="8"/>
  <c r="S155" i="8"/>
  <c r="K155" i="8"/>
  <c r="Y155" i="8"/>
  <c r="P155" i="8"/>
  <c r="V155" i="8"/>
  <c r="L155" i="8"/>
  <c r="U155" i="8"/>
  <c r="T155" i="8"/>
  <c r="R155" i="8"/>
  <c r="Q155" i="8"/>
  <c r="M155" i="8"/>
  <c r="X155" i="8"/>
  <c r="U10" i="8"/>
  <c r="T14" i="8"/>
  <c r="V39" i="8"/>
  <c r="N39" i="8"/>
  <c r="S39" i="8"/>
  <c r="R39" i="8"/>
  <c r="W40" i="8"/>
  <c r="S42" i="8"/>
  <c r="K42" i="8"/>
  <c r="W42" i="8"/>
  <c r="N42" i="8"/>
  <c r="T42" i="8"/>
  <c r="L47" i="8"/>
  <c r="X47" i="8"/>
  <c r="M49" i="8"/>
  <c r="Y49" i="8"/>
  <c r="U54" i="8"/>
  <c r="X104" i="8"/>
  <c r="P104" i="8"/>
  <c r="W104" i="8"/>
  <c r="N104" i="8"/>
  <c r="V104" i="8"/>
  <c r="L104" i="8"/>
  <c r="O104" i="8"/>
  <c r="U104" i="8"/>
  <c r="R105" i="8"/>
  <c r="M106" i="8"/>
  <c r="N109" i="8"/>
  <c r="R110" i="8"/>
  <c r="U110" i="8"/>
  <c r="L110" i="8"/>
  <c r="V110" i="8"/>
  <c r="K110" i="8"/>
  <c r="X110" i="8"/>
  <c r="N110" i="8"/>
  <c r="W110" i="8"/>
  <c r="S111" i="8"/>
  <c r="N112" i="8"/>
  <c r="V114" i="8"/>
  <c r="N114" i="8"/>
  <c r="Y114" i="8"/>
  <c r="P114" i="8"/>
  <c r="O114" i="8"/>
  <c r="R114" i="8"/>
  <c r="U114" i="8"/>
  <c r="P115" i="8"/>
  <c r="S117" i="8"/>
  <c r="K117" i="8"/>
  <c r="T117" i="8"/>
  <c r="X117" i="8"/>
  <c r="N117" i="8"/>
  <c r="P117" i="8"/>
  <c r="V117" i="8"/>
  <c r="T119" i="8"/>
  <c r="K119" i="8"/>
  <c r="S119" i="8"/>
  <c r="V119" i="8"/>
  <c r="L119" i="8"/>
  <c r="X119" i="8"/>
  <c r="P121" i="8"/>
  <c r="U123" i="8"/>
  <c r="M123" i="8"/>
  <c r="Y123" i="8"/>
  <c r="P123" i="8"/>
  <c r="X123" i="8"/>
  <c r="N123" i="8"/>
  <c r="Q123" i="8"/>
  <c r="V123" i="8"/>
  <c r="U131" i="8"/>
  <c r="M131" i="8"/>
  <c r="X131" i="8"/>
  <c r="O131" i="8"/>
  <c r="W131" i="8"/>
  <c r="N131" i="8"/>
  <c r="S131" i="8"/>
  <c r="R131" i="8"/>
  <c r="V131" i="8"/>
  <c r="T132" i="8"/>
  <c r="L132" i="8"/>
  <c r="Y132" i="8"/>
  <c r="P132" i="8"/>
  <c r="X132" i="8"/>
  <c r="O132" i="8"/>
  <c r="N132" i="8"/>
  <c r="M132" i="8"/>
  <c r="R132" i="8"/>
  <c r="R135" i="8"/>
  <c r="P135" i="8"/>
  <c r="O135" i="8"/>
  <c r="N135" i="8"/>
  <c r="T135" i="8"/>
  <c r="X135" i="8"/>
  <c r="X139" i="8"/>
  <c r="Y141" i="8"/>
  <c r="S141" i="8"/>
  <c r="K141" i="8"/>
  <c r="P141" i="8"/>
  <c r="X141" i="8"/>
  <c r="O141" i="8"/>
  <c r="T141" i="8"/>
  <c r="R141" i="8"/>
  <c r="W141" i="8"/>
  <c r="L141" i="8"/>
  <c r="V141" i="8"/>
  <c r="L142" i="8"/>
  <c r="S144" i="8"/>
  <c r="S146" i="8"/>
  <c r="T150" i="8"/>
  <c r="T153" i="8"/>
  <c r="V40" i="8"/>
  <c r="K45" i="8"/>
  <c r="V45" i="8"/>
  <c r="T30" i="8"/>
  <c r="X36" i="8"/>
  <c r="O36" i="8"/>
  <c r="T36" i="8"/>
  <c r="L40" i="8"/>
  <c r="S58" i="8"/>
  <c r="K58" i="8"/>
  <c r="U58" i="8"/>
  <c r="L58" i="8"/>
  <c r="W58" i="8"/>
  <c r="N58" i="8"/>
  <c r="V58" i="8"/>
  <c r="U60" i="8"/>
  <c r="L60" i="8"/>
  <c r="W60" i="8"/>
  <c r="N60" i="8"/>
  <c r="V60" i="8"/>
  <c r="S81" i="8"/>
  <c r="K81" i="8"/>
  <c r="X81" i="8"/>
  <c r="O81" i="8"/>
  <c r="Q81" i="8"/>
  <c r="U81" i="8"/>
  <c r="S89" i="8"/>
  <c r="K89" i="8"/>
  <c r="W89" i="8"/>
  <c r="N89" i="8"/>
  <c r="Y89" i="8"/>
  <c r="P89" i="8"/>
  <c r="U89" i="8"/>
  <c r="W91" i="8"/>
  <c r="N91" i="8"/>
  <c r="P91" i="8"/>
  <c r="U91" i="8"/>
  <c r="N92" i="8"/>
  <c r="K7" i="8"/>
  <c r="T9" i="8"/>
  <c r="L9" i="8"/>
  <c r="Q9" i="8"/>
  <c r="S9" i="8"/>
  <c r="L10" i="8"/>
  <c r="V10" i="8"/>
  <c r="K14" i="8"/>
  <c r="U16" i="8"/>
  <c r="M16" i="8"/>
  <c r="X16" i="8"/>
  <c r="O16" i="8"/>
  <c r="S16" i="8"/>
  <c r="T20" i="8"/>
  <c r="V23" i="8"/>
  <c r="N23" i="8"/>
  <c r="U23" i="8"/>
  <c r="L23" i="8"/>
  <c r="S23" i="8"/>
  <c r="N66" i="8"/>
  <c r="Y66" i="8"/>
  <c r="N68" i="8"/>
  <c r="X69" i="8"/>
  <c r="P69" i="8"/>
  <c r="U69" i="8"/>
  <c r="L69" i="8"/>
  <c r="W69" i="8"/>
  <c r="N69" i="8"/>
  <c r="T69" i="8"/>
  <c r="K71" i="8"/>
  <c r="W71" i="8"/>
  <c r="K73" i="8"/>
  <c r="W73" i="8"/>
  <c r="M78" i="8"/>
  <c r="V79" i="8"/>
  <c r="N79" i="8"/>
  <c r="W79" i="8"/>
  <c r="M79" i="8"/>
  <c r="Y79" i="8"/>
  <c r="P79" i="8"/>
  <c r="T79" i="8"/>
  <c r="V81" i="8"/>
  <c r="M86" i="8"/>
  <c r="Y86" i="8"/>
  <c r="V89" i="8"/>
  <c r="K91" i="8"/>
  <c r="V91" i="8"/>
  <c r="Q92" i="8"/>
  <c r="K93" i="8"/>
  <c r="V93" i="8"/>
  <c r="P94" i="8"/>
  <c r="Q96" i="8"/>
  <c r="L97" i="8"/>
  <c r="Y97" i="8"/>
  <c r="L99" i="8"/>
  <c r="X100" i="8"/>
  <c r="P100" i="8"/>
  <c r="W100" i="8"/>
  <c r="N100" i="8"/>
  <c r="Q100" i="8"/>
  <c r="T100" i="8"/>
  <c r="M101" i="8"/>
  <c r="V102" i="8"/>
  <c r="N102" i="8"/>
  <c r="Q102" i="8"/>
  <c r="S102" i="8"/>
  <c r="T102" i="8"/>
  <c r="N103" i="8"/>
  <c r="Y104" i="8"/>
  <c r="T105" i="8"/>
  <c r="O106" i="8"/>
  <c r="W107" i="8"/>
  <c r="L107" i="8"/>
  <c r="Y107" i="8"/>
  <c r="O107" i="8"/>
  <c r="X107" i="8"/>
  <c r="O109" i="8"/>
  <c r="Y110" i="8"/>
  <c r="T111" i="8"/>
  <c r="O112" i="8"/>
  <c r="L113" i="8"/>
  <c r="W114" i="8"/>
  <c r="R115" i="8"/>
  <c r="O116" i="8"/>
  <c r="W117" i="8"/>
  <c r="M119" i="8"/>
  <c r="X120" i="8"/>
  <c r="P120" i="8"/>
  <c r="U120" i="8"/>
  <c r="L120" i="8"/>
  <c r="W120" i="8"/>
  <c r="M120" i="8"/>
  <c r="O120" i="8"/>
  <c r="V120" i="8"/>
  <c r="R121" i="8"/>
  <c r="M122" i="8"/>
  <c r="W123" i="8"/>
  <c r="W129" i="8"/>
  <c r="O129" i="8"/>
  <c r="U129" i="8"/>
  <c r="L129" i="8"/>
  <c r="T129" i="8"/>
  <c r="K129" i="8"/>
  <c r="Q129" i="8"/>
  <c r="P129" i="8"/>
  <c r="S129" i="8"/>
  <c r="V130" i="8"/>
  <c r="N130" i="8"/>
  <c r="W130" i="8"/>
  <c r="M130" i="8"/>
  <c r="U130" i="8"/>
  <c r="L130" i="8"/>
  <c r="Y130" i="8"/>
  <c r="K130" i="8"/>
  <c r="X130" i="8"/>
  <c r="P130" i="8"/>
  <c r="K135" i="8"/>
  <c r="Y139" i="8"/>
  <c r="O142" i="8"/>
  <c r="U146" i="8"/>
  <c r="N155" i="8"/>
  <c r="V7" i="8"/>
  <c r="N7" i="8"/>
  <c r="X7" i="8"/>
  <c r="O7" i="8"/>
  <c r="S7" i="8"/>
  <c r="W14" i="8"/>
  <c r="O14" i="8"/>
  <c r="U14" i="8"/>
  <c r="L14" i="8"/>
  <c r="S14" i="8"/>
  <c r="W30" i="8"/>
  <c r="O30" i="8"/>
  <c r="S30" i="8"/>
  <c r="R30" i="8"/>
  <c r="T33" i="8"/>
  <c r="L33" i="8"/>
  <c r="W33" i="8"/>
  <c r="N33" i="8"/>
  <c r="S33" i="8"/>
  <c r="T3" i="8"/>
  <c r="L3" i="8"/>
  <c r="W3" i="8"/>
  <c r="N3" i="8"/>
  <c r="S3" i="8"/>
  <c r="T7" i="8"/>
  <c r="S26" i="8"/>
  <c r="K26" i="8"/>
  <c r="Y26" i="8"/>
  <c r="P26" i="8"/>
  <c r="T26" i="8"/>
  <c r="L45" i="8"/>
  <c r="W45" i="8"/>
  <c r="L66" i="8"/>
  <c r="X66" i="8"/>
  <c r="R75" i="8"/>
  <c r="S75" i="8"/>
  <c r="U75" i="8"/>
  <c r="L75" i="8"/>
  <c r="T75" i="8"/>
  <c r="O94" i="8"/>
  <c r="U95" i="8"/>
  <c r="M95" i="8"/>
  <c r="S95" i="8"/>
  <c r="V95" i="8"/>
  <c r="L95" i="8"/>
  <c r="T95" i="8"/>
  <c r="P96" i="8"/>
  <c r="U30" i="8"/>
  <c r="K33" i="8"/>
  <c r="V33" i="8"/>
  <c r="R35" i="8"/>
  <c r="X35" i="8"/>
  <c r="O35" i="8"/>
  <c r="S35" i="8"/>
  <c r="K36" i="8"/>
  <c r="U36" i="8"/>
  <c r="T39" i="8"/>
  <c r="N40" i="8"/>
  <c r="X40" i="8"/>
  <c r="U42" i="8"/>
  <c r="M45" i="8"/>
  <c r="W46" i="8"/>
  <c r="O46" i="8"/>
  <c r="Q46" i="8"/>
  <c r="S46" i="8"/>
  <c r="T46" i="8"/>
  <c r="M47" i="8"/>
  <c r="Y47" i="8"/>
  <c r="O49" i="8"/>
  <c r="S50" i="8"/>
  <c r="K50" i="8"/>
  <c r="V50" i="8"/>
  <c r="M50" i="8"/>
  <c r="X50" i="8"/>
  <c r="O50" i="8"/>
  <c r="U50" i="8"/>
  <c r="V52" i="8"/>
  <c r="M52" i="8"/>
  <c r="X52" i="8"/>
  <c r="O52" i="8"/>
  <c r="U52" i="8"/>
  <c r="K54" i="8"/>
  <c r="V54" i="8"/>
  <c r="T56" i="8"/>
  <c r="K56" i="8"/>
  <c r="W56" i="8"/>
  <c r="X58" i="8"/>
  <c r="K60" i="8"/>
  <c r="X60" i="8"/>
  <c r="K3" i="8"/>
  <c r="V3" i="8"/>
  <c r="W6" i="8"/>
  <c r="O6" i="8"/>
  <c r="V6" i="8"/>
  <c r="M6" i="8"/>
  <c r="S6" i="8"/>
  <c r="L7" i="8"/>
  <c r="W7" i="8"/>
  <c r="U9" i="8"/>
  <c r="M10" i="8"/>
  <c r="X13" i="8"/>
  <c r="P13" i="8"/>
  <c r="T13" i="8"/>
  <c r="K13" i="8"/>
  <c r="S13" i="8"/>
  <c r="M14" i="8"/>
  <c r="X14" i="8"/>
  <c r="T16" i="8"/>
  <c r="K20" i="8"/>
  <c r="U20" i="8"/>
  <c r="T23" i="8"/>
  <c r="L26" i="8"/>
  <c r="V26" i="8"/>
  <c r="L30" i="8"/>
  <c r="V30" i="8"/>
  <c r="U32" i="8"/>
  <c r="M32" i="8"/>
  <c r="V32" i="8"/>
  <c r="L32" i="8"/>
  <c r="S32" i="8"/>
  <c r="M33" i="8"/>
  <c r="X33" i="8"/>
  <c r="T35" i="8"/>
  <c r="L36" i="8"/>
  <c r="V36" i="8"/>
  <c r="K39" i="8"/>
  <c r="U39" i="8"/>
  <c r="O40" i="8"/>
  <c r="L42" i="8"/>
  <c r="V42" i="8"/>
  <c r="W44" i="8"/>
  <c r="N44" i="8"/>
  <c r="P44" i="8"/>
  <c r="U44" i="8"/>
  <c r="N45" i="8"/>
  <c r="U46" i="8"/>
  <c r="O47" i="8"/>
  <c r="U48" i="8"/>
  <c r="M48" i="8"/>
  <c r="S48" i="8"/>
  <c r="V48" i="8"/>
  <c r="L48" i="8"/>
  <c r="T48" i="8"/>
  <c r="W50" i="8"/>
  <c r="K52" i="8"/>
  <c r="W52" i="8"/>
  <c r="L54" i="8"/>
  <c r="L56" i="8"/>
  <c r="X56" i="8"/>
  <c r="M58" i="8"/>
  <c r="Y58" i="8"/>
  <c r="M60" i="8"/>
  <c r="X61" i="8"/>
  <c r="P61" i="8"/>
  <c r="V61" i="8"/>
  <c r="M61" i="8"/>
  <c r="Y61" i="8"/>
  <c r="O61" i="8"/>
  <c r="T61" i="8"/>
  <c r="R67" i="8"/>
  <c r="T67" i="8"/>
  <c r="K67" i="8"/>
  <c r="V67" i="8"/>
  <c r="M67" i="8"/>
  <c r="U67" i="8"/>
  <c r="O68" i="8"/>
  <c r="V69" i="8"/>
  <c r="L71" i="8"/>
  <c r="Y71" i="8"/>
  <c r="M73" i="8"/>
  <c r="X73" i="8"/>
  <c r="K75" i="8"/>
  <c r="W75" i="8"/>
  <c r="U79" i="8"/>
  <c r="L81" i="8"/>
  <c r="W81" i="8"/>
  <c r="X83" i="8"/>
  <c r="O83" i="8"/>
  <c r="R83" i="8"/>
  <c r="U83" i="8"/>
  <c r="U87" i="8"/>
  <c r="M87" i="8"/>
  <c r="T87" i="8"/>
  <c r="K87" i="8"/>
  <c r="W87" i="8"/>
  <c r="N87" i="8"/>
  <c r="V87" i="8"/>
  <c r="L89" i="8"/>
  <c r="X89" i="8"/>
  <c r="L91" i="8"/>
  <c r="X91" i="8"/>
  <c r="S92" i="8"/>
  <c r="L93" i="8"/>
  <c r="X93" i="8"/>
  <c r="Q94" i="8"/>
  <c r="K95" i="8"/>
  <c r="X95" i="8"/>
  <c r="N97" i="8"/>
  <c r="R98" i="8"/>
  <c r="V98" i="8"/>
  <c r="M98" i="8"/>
  <c r="X98" i="8"/>
  <c r="O98" i="8"/>
  <c r="T98" i="8"/>
  <c r="N99" i="8"/>
  <c r="U100" i="8"/>
  <c r="N101" i="8"/>
  <c r="U102" i="8"/>
  <c r="O103" i="8"/>
  <c r="K104" i="8"/>
  <c r="U105" i="8"/>
  <c r="P106" i="8"/>
  <c r="K107" i="8"/>
  <c r="T108" i="8"/>
  <c r="L108" i="8"/>
  <c r="S108" i="8"/>
  <c r="Y108" i="8"/>
  <c r="O108" i="8"/>
  <c r="Q108" i="8"/>
  <c r="V108" i="8"/>
  <c r="P109" i="8"/>
  <c r="M110" i="8"/>
  <c r="Y111" i="8"/>
  <c r="P113" i="8"/>
  <c r="K114" i="8"/>
  <c r="X114" i="8"/>
  <c r="P116" i="8"/>
  <c r="L117" i="8"/>
  <c r="Y117" i="8"/>
  <c r="N119" i="8"/>
  <c r="Y120" i="8"/>
  <c r="T121" i="8"/>
  <c r="K123" i="8"/>
  <c r="T124" i="8"/>
  <c r="L124" i="8"/>
  <c r="Q124" i="8"/>
  <c r="Y124" i="8"/>
  <c r="R124" i="8"/>
  <c r="U124" i="8"/>
  <c r="V124" i="8"/>
  <c r="K131" i="8"/>
  <c r="K132" i="8"/>
  <c r="L135" i="8"/>
  <c r="T140" i="8"/>
  <c r="L140" i="8"/>
  <c r="X140" i="8"/>
  <c r="O140" i="8"/>
  <c r="W140" i="8"/>
  <c r="N140" i="8"/>
  <c r="Y140" i="8"/>
  <c r="K140" i="8"/>
  <c r="V140" i="8"/>
  <c r="Q140" i="8"/>
  <c r="P140" i="8"/>
  <c r="M141" i="8"/>
  <c r="V142" i="8"/>
  <c r="O155" i="8"/>
  <c r="W160" i="8"/>
  <c r="U160" i="8"/>
  <c r="S160" i="8"/>
  <c r="R160" i="8"/>
  <c r="N160" i="8"/>
  <c r="M160" i="8"/>
  <c r="V105" i="8"/>
  <c r="U111" i="8"/>
  <c r="L111" i="8"/>
  <c r="X111" i="8"/>
  <c r="N111" i="8"/>
  <c r="P111" i="8"/>
  <c r="W111" i="8"/>
  <c r="S139" i="8"/>
  <c r="S161" i="8"/>
  <c r="K161" i="8"/>
  <c r="Y161" i="8"/>
  <c r="P161" i="8"/>
  <c r="O161" i="8"/>
  <c r="W161" i="8"/>
  <c r="L161" i="8"/>
  <c r="V161" i="8"/>
  <c r="U161" i="8"/>
  <c r="T161" i="8"/>
  <c r="R161" i="8"/>
  <c r="Q161" i="8"/>
  <c r="N161" i="8"/>
  <c r="M161" i="8"/>
  <c r="U92" i="8"/>
  <c r="T96" i="8"/>
  <c r="L96" i="8"/>
  <c r="U96" i="8"/>
  <c r="K96" i="8"/>
  <c r="W96" i="8"/>
  <c r="N96" i="8"/>
  <c r="V96" i="8"/>
  <c r="K105" i="8"/>
  <c r="X105" i="8"/>
  <c r="K111" i="8"/>
  <c r="X112" i="8"/>
  <c r="P112" i="8"/>
  <c r="V112" i="8"/>
  <c r="M112" i="8"/>
  <c r="R112" i="8"/>
  <c r="T112" i="8"/>
  <c r="U112" i="8"/>
  <c r="V115" i="8"/>
  <c r="K115" i="8"/>
  <c r="X115" i="8"/>
  <c r="X121" i="8"/>
  <c r="T94" i="8"/>
  <c r="K94" i="8"/>
  <c r="W94" i="8"/>
  <c r="L105" i="8"/>
  <c r="V106" i="8"/>
  <c r="N106" i="8"/>
  <c r="Q106" i="8"/>
  <c r="T106" i="8"/>
  <c r="W106" i="8"/>
  <c r="L106" i="8"/>
  <c r="U106" i="8"/>
  <c r="S109" i="8"/>
  <c r="K109" i="8"/>
  <c r="U109" i="8"/>
  <c r="L109" i="8"/>
  <c r="R109" i="8"/>
  <c r="V109" i="8"/>
  <c r="W109" i="8"/>
  <c r="M111" i="8"/>
  <c r="W112" i="8"/>
  <c r="L115" i="8"/>
  <c r="Y115" i="8"/>
  <c r="K121" i="8"/>
  <c r="Y121" i="8"/>
  <c r="K139" i="8"/>
  <c r="T144" i="8"/>
  <c r="L144" i="8"/>
  <c r="Y144" i="8"/>
  <c r="K144" i="8"/>
  <c r="T146" i="8"/>
  <c r="L146" i="8"/>
  <c r="Y146" i="8"/>
  <c r="P146" i="8"/>
  <c r="X146" i="8"/>
  <c r="N146" i="8"/>
  <c r="W146" i="8"/>
  <c r="M146" i="8"/>
  <c r="K146" i="8"/>
  <c r="R146" i="8"/>
  <c r="Q146" i="8"/>
  <c r="X150" i="8"/>
  <c r="P150" i="8"/>
  <c r="S150" i="8"/>
  <c r="W150" i="8"/>
  <c r="M150" i="8"/>
  <c r="V150" i="8"/>
  <c r="L150" i="8"/>
  <c r="N150" i="8"/>
  <c r="K150" i="8"/>
  <c r="Y150" i="8"/>
  <c r="R150" i="8"/>
  <c r="Q150" i="8"/>
  <c r="U153" i="8"/>
  <c r="M153" i="8"/>
  <c r="W153" i="8"/>
  <c r="N153" i="8"/>
  <c r="Y153" i="8"/>
  <c r="O153" i="8"/>
  <c r="X153" i="8"/>
  <c r="L153" i="8"/>
  <c r="P153" i="8"/>
  <c r="K153" i="8"/>
  <c r="S153" i="8"/>
  <c r="R153" i="8"/>
  <c r="X161" i="8"/>
  <c r="U40" i="8"/>
  <c r="M40" i="8"/>
  <c r="T40" i="8"/>
  <c r="K40" i="8"/>
  <c r="S40" i="8"/>
  <c r="U47" i="8"/>
  <c r="T49" i="8"/>
  <c r="L49" i="8"/>
  <c r="U49" i="8"/>
  <c r="K49" i="8"/>
  <c r="W49" i="8"/>
  <c r="N49" i="8"/>
  <c r="V49" i="8"/>
  <c r="S66" i="8"/>
  <c r="K66" i="8"/>
  <c r="T66" i="8"/>
  <c r="V66" i="8"/>
  <c r="M66" i="8"/>
  <c r="U66" i="8"/>
  <c r="S71" i="8"/>
  <c r="R73" i="8"/>
  <c r="P75" i="8"/>
  <c r="W78" i="8"/>
  <c r="O78" i="8"/>
  <c r="U78" i="8"/>
  <c r="L78" i="8"/>
  <c r="X78" i="8"/>
  <c r="N78" i="8"/>
  <c r="T78" i="8"/>
  <c r="R81" i="8"/>
  <c r="V86" i="8"/>
  <c r="N86" i="8"/>
  <c r="S86" i="8"/>
  <c r="U86" i="8"/>
  <c r="L86" i="8"/>
  <c r="T86" i="8"/>
  <c r="R89" i="8"/>
  <c r="S91" i="8"/>
  <c r="L92" i="8"/>
  <c r="R93" i="8"/>
  <c r="L94" i="8"/>
  <c r="X94" i="8"/>
  <c r="Q95" i="8"/>
  <c r="M96" i="8"/>
  <c r="Y96" i="8"/>
  <c r="T97" i="8"/>
  <c r="Y99" i="8"/>
  <c r="T99" i="8"/>
  <c r="W103" i="8"/>
  <c r="S104" i="8"/>
  <c r="X106" i="8"/>
  <c r="X109" i="8"/>
  <c r="S110" i="8"/>
  <c r="O111" i="8"/>
  <c r="K112" i="8"/>
  <c r="Y112" i="8"/>
  <c r="T113" i="8"/>
  <c r="S114" i="8"/>
  <c r="N115" i="8"/>
  <c r="W116" i="8"/>
  <c r="R117" i="8"/>
  <c r="U119" i="8"/>
  <c r="V122" i="8"/>
  <c r="N122" i="8"/>
  <c r="X122" i="8"/>
  <c r="O122" i="8"/>
  <c r="T122" i="8"/>
  <c r="W122" i="8"/>
  <c r="L122" i="8"/>
  <c r="U122" i="8"/>
  <c r="S123" i="8"/>
  <c r="T131" i="8"/>
  <c r="V132" i="8"/>
  <c r="V135" i="8"/>
  <c r="W137" i="8"/>
  <c r="O137" i="8"/>
  <c r="T137" i="8"/>
  <c r="K137" i="8"/>
  <c r="S137" i="8"/>
  <c r="N137" i="8"/>
  <c r="Y137" i="8"/>
  <c r="M137" i="8"/>
  <c r="R137" i="8"/>
  <c r="Q137" i="8"/>
  <c r="S138" i="8"/>
  <c r="O138" i="8"/>
  <c r="Y138" i="8"/>
  <c r="M138" i="8"/>
  <c r="S140" i="8"/>
  <c r="O144" i="8"/>
  <c r="T168" i="8"/>
  <c r="L168" i="8"/>
  <c r="W168" i="8"/>
  <c r="N168" i="8"/>
  <c r="P168" i="8"/>
  <c r="R168" i="8"/>
  <c r="Q168" i="8"/>
  <c r="O168" i="8"/>
  <c r="Y168" i="8"/>
  <c r="R223" i="8"/>
  <c r="Q223" i="8"/>
  <c r="X223" i="8"/>
  <c r="W223" i="8"/>
  <c r="P223" i="8"/>
  <c r="O223" i="8"/>
  <c r="Y223" i="8"/>
  <c r="V223" i="8"/>
  <c r="N223" i="8"/>
  <c r="M223" i="8"/>
  <c r="X45" i="8"/>
  <c r="P45" i="8"/>
  <c r="R45" i="8"/>
  <c r="W54" i="8"/>
  <c r="O54" i="8"/>
  <c r="R54" i="8"/>
  <c r="V63" i="8"/>
  <c r="N63" i="8"/>
  <c r="R63" i="8"/>
  <c r="U72" i="8"/>
  <c r="M72" i="8"/>
  <c r="R72" i="8"/>
  <c r="Q82" i="8"/>
  <c r="Y83" i="8"/>
  <c r="X92" i="8"/>
  <c r="P92" i="8"/>
  <c r="R92" i="8"/>
  <c r="W101" i="8"/>
  <c r="O101" i="8"/>
  <c r="R101" i="8"/>
  <c r="W105" i="8"/>
  <c r="O105" i="8"/>
  <c r="Y105" i="8"/>
  <c r="P105" i="8"/>
  <c r="S105" i="8"/>
  <c r="R118" i="8"/>
  <c r="T118" i="8"/>
  <c r="K118" i="8"/>
  <c r="S118" i="8"/>
  <c r="W121" i="8"/>
  <c r="O121" i="8"/>
  <c r="V121" i="8"/>
  <c r="M121" i="8"/>
  <c r="S121" i="8"/>
  <c r="N125" i="8"/>
  <c r="Y125" i="8"/>
  <c r="M128" i="8"/>
  <c r="M133" i="8"/>
  <c r="M147" i="8"/>
  <c r="N154" i="8"/>
  <c r="N157" i="8"/>
  <c r="P159" i="8"/>
  <c r="K167" i="8"/>
  <c r="U171" i="8"/>
  <c r="T174" i="8"/>
  <c r="S176" i="8"/>
  <c r="R177" i="8"/>
  <c r="U185" i="8"/>
  <c r="R185" i="8"/>
  <c r="P185" i="8"/>
  <c r="O185" i="8"/>
  <c r="N185" i="8"/>
  <c r="L185" i="8"/>
  <c r="U139" i="8"/>
  <c r="M139" i="8"/>
  <c r="W139" i="8"/>
  <c r="N139" i="8"/>
  <c r="V139" i="8"/>
  <c r="L139" i="8"/>
  <c r="T139" i="8"/>
  <c r="R156" i="8"/>
  <c r="Y156" i="8"/>
  <c r="P156" i="8"/>
  <c r="X156" i="8"/>
  <c r="N156" i="8"/>
  <c r="W156" i="8"/>
  <c r="M156" i="8"/>
  <c r="U156" i="8"/>
  <c r="W164" i="8"/>
  <c r="M164" i="8"/>
  <c r="O164" i="8"/>
  <c r="N164" i="8"/>
  <c r="Y164" i="8"/>
  <c r="O167" i="8"/>
  <c r="K168" i="8"/>
  <c r="Q185" i="8"/>
  <c r="S189" i="8"/>
  <c r="X189" i="8"/>
  <c r="U189" i="8"/>
  <c r="R189" i="8"/>
  <c r="Q189" i="8"/>
  <c r="N189" i="8"/>
  <c r="P167" i="8"/>
  <c r="M168" i="8"/>
  <c r="Y171" i="8"/>
  <c r="T184" i="8"/>
  <c r="L184" i="8"/>
  <c r="U184" i="8"/>
  <c r="K184" i="8"/>
  <c r="P184" i="8"/>
  <c r="O184" i="8"/>
  <c r="Y184" i="8"/>
  <c r="N184" i="8"/>
  <c r="V184" i="8"/>
  <c r="S184" i="8"/>
  <c r="R184" i="8"/>
  <c r="Q184" i="8"/>
  <c r="Q167" i="8"/>
  <c r="S168" i="8"/>
  <c r="X171" i="8"/>
  <c r="O171" i="8"/>
  <c r="N171" i="8"/>
  <c r="V171" i="8"/>
  <c r="K171" i="8"/>
  <c r="R171" i="8"/>
  <c r="P171" i="8"/>
  <c r="T154" i="8"/>
  <c r="L154" i="8"/>
  <c r="X154" i="8"/>
  <c r="O154" i="8"/>
  <c r="R154" i="8"/>
  <c r="Q154" i="8"/>
  <c r="V154" i="8"/>
  <c r="P157" i="8"/>
  <c r="R157" i="8"/>
  <c r="O157" i="8"/>
  <c r="V157" i="8"/>
  <c r="W159" i="8"/>
  <c r="O159" i="8"/>
  <c r="S159" i="8"/>
  <c r="V159" i="8"/>
  <c r="L159" i="8"/>
  <c r="U159" i="8"/>
  <c r="K159" i="8"/>
  <c r="X159" i="8"/>
  <c r="R167" i="8"/>
  <c r="U168" i="8"/>
  <c r="L171" i="8"/>
  <c r="V174" i="8"/>
  <c r="N174" i="8"/>
  <c r="S174" i="8"/>
  <c r="X174" i="8"/>
  <c r="M174" i="8"/>
  <c r="P174" i="8"/>
  <c r="O174" i="8"/>
  <c r="L174" i="8"/>
  <c r="Y174" i="8"/>
  <c r="K174" i="8"/>
  <c r="T176" i="8"/>
  <c r="L176" i="8"/>
  <c r="V176" i="8"/>
  <c r="M176" i="8"/>
  <c r="U176" i="8"/>
  <c r="P176" i="8"/>
  <c r="R176" i="8"/>
  <c r="Q176" i="8"/>
  <c r="O176" i="8"/>
  <c r="S177" i="8"/>
  <c r="K177" i="8"/>
  <c r="W177" i="8"/>
  <c r="N177" i="8"/>
  <c r="Y177" i="8"/>
  <c r="O177" i="8"/>
  <c r="V177" i="8"/>
  <c r="M177" i="8"/>
  <c r="L177" i="8"/>
  <c r="X177" i="8"/>
  <c r="M184" i="8"/>
  <c r="Y185" i="8"/>
  <c r="V190" i="8"/>
  <c r="N190" i="8"/>
  <c r="Q190" i="8"/>
  <c r="P190" i="8"/>
  <c r="O190" i="8"/>
  <c r="Y190" i="8"/>
  <c r="M190" i="8"/>
  <c r="U190" i="8"/>
  <c r="T190" i="8"/>
  <c r="S190" i="8"/>
  <c r="R190" i="8"/>
  <c r="L190" i="8"/>
  <c r="V125" i="8"/>
  <c r="X128" i="8"/>
  <c r="P128" i="8"/>
  <c r="T128" i="8"/>
  <c r="K128" i="8"/>
  <c r="S128" i="8"/>
  <c r="U128" i="8"/>
  <c r="S133" i="8"/>
  <c r="K133" i="8"/>
  <c r="Q133" i="8"/>
  <c r="Y133" i="8"/>
  <c r="P133" i="8"/>
  <c r="U133" i="8"/>
  <c r="P139" i="8"/>
  <c r="W143" i="8"/>
  <c r="O143" i="8"/>
  <c r="U143" i="8"/>
  <c r="L143" i="8"/>
  <c r="X143" i="8"/>
  <c r="M143" i="8"/>
  <c r="V143" i="8"/>
  <c r="K143" i="8"/>
  <c r="Y143" i="8"/>
  <c r="S147" i="8"/>
  <c r="K147" i="8"/>
  <c r="Q147" i="8"/>
  <c r="R147" i="8"/>
  <c r="P147" i="8"/>
  <c r="V147" i="8"/>
  <c r="W151" i="8"/>
  <c r="O151" i="8"/>
  <c r="T151" i="8"/>
  <c r="K151" i="8"/>
  <c r="Q151" i="8"/>
  <c r="P151" i="8"/>
  <c r="V151" i="8"/>
  <c r="W154" i="8"/>
  <c r="O156" i="8"/>
  <c r="K157" i="8"/>
  <c r="W157" i="8"/>
  <c r="Y159" i="8"/>
  <c r="S164" i="8"/>
  <c r="W167" i="8"/>
  <c r="V168" i="8"/>
  <c r="M171" i="8"/>
  <c r="W184" i="8"/>
  <c r="S10" i="8"/>
  <c r="K10" i="8"/>
  <c r="R10" i="8"/>
  <c r="Q19" i="8"/>
  <c r="Y20" i="8"/>
  <c r="X29" i="8"/>
  <c r="P29" i="8"/>
  <c r="R29" i="8"/>
  <c r="W38" i="8"/>
  <c r="O38" i="8"/>
  <c r="R38" i="8"/>
  <c r="O45" i="8"/>
  <c r="Y45" i="8"/>
  <c r="V47" i="8"/>
  <c r="N47" i="8"/>
  <c r="R47" i="8"/>
  <c r="P54" i="8"/>
  <c r="Y54" i="8"/>
  <c r="U56" i="8"/>
  <c r="M56" i="8"/>
  <c r="R56" i="8"/>
  <c r="P63" i="8"/>
  <c r="Y63" i="8"/>
  <c r="T65" i="8"/>
  <c r="L65" i="8"/>
  <c r="R65" i="8"/>
  <c r="P72" i="8"/>
  <c r="Y72" i="8"/>
  <c r="S74" i="8"/>
  <c r="K74" i="8"/>
  <c r="R74" i="8"/>
  <c r="O82" i="8"/>
  <c r="X82" i="8"/>
  <c r="W85" i="8"/>
  <c r="O85" i="8"/>
  <c r="R85" i="8"/>
  <c r="O92" i="8"/>
  <c r="Y92" i="8"/>
  <c r="V94" i="8"/>
  <c r="N94" i="8"/>
  <c r="R94" i="8"/>
  <c r="P101" i="8"/>
  <c r="Y101" i="8"/>
  <c r="Y103" i="8"/>
  <c r="Q103" i="8"/>
  <c r="V103" i="8"/>
  <c r="M103" i="8"/>
  <c r="S103" i="8"/>
  <c r="Q105" i="8"/>
  <c r="U115" i="8"/>
  <c r="M115" i="8"/>
  <c r="Q115" i="8"/>
  <c r="S115" i="8"/>
  <c r="P118" i="8"/>
  <c r="Y119" i="8"/>
  <c r="Q121" i="8"/>
  <c r="L125" i="8"/>
  <c r="W125" i="8"/>
  <c r="V128" i="8"/>
  <c r="V133" i="8"/>
  <c r="V138" i="8"/>
  <c r="N138" i="8"/>
  <c r="U138" i="8"/>
  <c r="L138" i="8"/>
  <c r="T138" i="8"/>
  <c r="K138" i="8"/>
  <c r="W138" i="8"/>
  <c r="Q139" i="8"/>
  <c r="V144" i="8"/>
  <c r="N144" i="8"/>
  <c r="W144" i="8"/>
  <c r="M144" i="8"/>
  <c r="Q144" i="8"/>
  <c r="P144" i="8"/>
  <c r="U144" i="8"/>
  <c r="W147" i="8"/>
  <c r="X151" i="8"/>
  <c r="K154" i="8"/>
  <c r="Y154" i="8"/>
  <c r="Q156" i="8"/>
  <c r="L157" i="8"/>
  <c r="X157" i="8"/>
  <c r="M159" i="8"/>
  <c r="T160" i="8"/>
  <c r="L160" i="8"/>
  <c r="X160" i="8"/>
  <c r="O160" i="8"/>
  <c r="V160" i="8"/>
  <c r="K160" i="8"/>
  <c r="Q160" i="8"/>
  <c r="P160" i="8"/>
  <c r="Y160" i="8"/>
  <c r="T164" i="8"/>
  <c r="O166" i="8"/>
  <c r="Y166" i="8"/>
  <c r="M166" i="8"/>
  <c r="Y167" i="8"/>
  <c r="X168" i="8"/>
  <c r="S171" i="8"/>
  <c r="Q174" i="8"/>
  <c r="K176" i="8"/>
  <c r="P177" i="8"/>
  <c r="X184" i="8"/>
  <c r="K190" i="8"/>
  <c r="Q214" i="8"/>
  <c r="P214" i="8"/>
  <c r="L214" i="8"/>
  <c r="Y214" i="8"/>
  <c r="U214" i="8"/>
  <c r="R186" i="8"/>
  <c r="V186" i="8"/>
  <c r="M186" i="8"/>
  <c r="W186" i="8"/>
  <c r="L186" i="8"/>
  <c r="O186" i="8"/>
  <c r="Y186" i="8"/>
  <c r="N186" i="8"/>
  <c r="X186" i="8"/>
  <c r="R188" i="8"/>
  <c r="S191" i="8"/>
  <c r="T191" i="8"/>
  <c r="Q191" i="8"/>
  <c r="X191" i="8"/>
  <c r="X196" i="8"/>
  <c r="P196" i="8"/>
  <c r="V196" i="8"/>
  <c r="M196" i="8"/>
  <c r="Y196" i="8"/>
  <c r="N196" i="8"/>
  <c r="L196" i="8"/>
  <c r="W196" i="8"/>
  <c r="K196" i="8"/>
  <c r="W205" i="8"/>
  <c r="O205" i="8"/>
  <c r="V205" i="8"/>
  <c r="M205" i="8"/>
  <c r="X205" i="8"/>
  <c r="L205" i="8"/>
  <c r="N205" i="8"/>
  <c r="S205" i="8"/>
  <c r="R205" i="8"/>
  <c r="X214" i="8"/>
  <c r="W230" i="8"/>
  <c r="O230" i="8"/>
  <c r="S230" i="8"/>
  <c r="V230" i="8"/>
  <c r="L230" i="8"/>
  <c r="Y230" i="8"/>
  <c r="N230" i="8"/>
  <c r="Q230" i="8"/>
  <c r="P230" i="8"/>
  <c r="M230" i="8"/>
  <c r="U230" i="8"/>
  <c r="T230" i="8"/>
  <c r="K230" i="8"/>
  <c r="X230" i="8"/>
  <c r="R230" i="8"/>
  <c r="V172" i="8"/>
  <c r="T188" i="8"/>
  <c r="K191" i="8"/>
  <c r="Y191" i="8"/>
  <c r="Y197" i="8"/>
  <c r="W213" i="8"/>
  <c r="O213" i="8"/>
  <c r="U213" i="8"/>
  <c r="L213" i="8"/>
  <c r="S213" i="8"/>
  <c r="Y213" i="8"/>
  <c r="M213" i="8"/>
  <c r="X213" i="8"/>
  <c r="K213" i="8"/>
  <c r="R213" i="8"/>
  <c r="P213" i="8"/>
  <c r="N213" i="8"/>
  <c r="V213" i="8"/>
  <c r="Q126" i="8"/>
  <c r="X136" i="8"/>
  <c r="P136" i="8"/>
  <c r="R136" i="8"/>
  <c r="U145" i="8"/>
  <c r="M145" i="8"/>
  <c r="X145" i="8"/>
  <c r="O145" i="8"/>
  <c r="S145" i="8"/>
  <c r="T149" i="8"/>
  <c r="V152" i="8"/>
  <c r="N152" i="8"/>
  <c r="U152" i="8"/>
  <c r="L152" i="8"/>
  <c r="S152" i="8"/>
  <c r="W165" i="8"/>
  <c r="O165" i="8"/>
  <c r="S165" i="8"/>
  <c r="P165" i="8"/>
  <c r="T165" i="8"/>
  <c r="W169" i="8"/>
  <c r="L169" i="8"/>
  <c r="Y169" i="8"/>
  <c r="K172" i="8"/>
  <c r="W172" i="8"/>
  <c r="U175" i="8"/>
  <c r="M175" i="8"/>
  <c r="T175" i="8"/>
  <c r="K175" i="8"/>
  <c r="Q175" i="8"/>
  <c r="W175" i="8"/>
  <c r="V175" i="8"/>
  <c r="R178" i="8"/>
  <c r="W178" i="8"/>
  <c r="N178" i="8"/>
  <c r="Q178" i="8"/>
  <c r="P178" i="8"/>
  <c r="U178" i="8"/>
  <c r="X180" i="8"/>
  <c r="P180" i="8"/>
  <c r="Y180" i="8"/>
  <c r="O180" i="8"/>
  <c r="W180" i="8"/>
  <c r="M180" i="8"/>
  <c r="Q180" i="8"/>
  <c r="N180" i="8"/>
  <c r="V180" i="8"/>
  <c r="K186" i="8"/>
  <c r="V187" i="8"/>
  <c r="M187" i="8"/>
  <c r="O187" i="8"/>
  <c r="T187" i="8"/>
  <c r="S187" i="8"/>
  <c r="X187" i="8"/>
  <c r="U188" i="8"/>
  <c r="L191" i="8"/>
  <c r="T192" i="8"/>
  <c r="L192" i="8"/>
  <c r="S192" i="8"/>
  <c r="V192" i="8"/>
  <c r="K192" i="8"/>
  <c r="Y192" i="8"/>
  <c r="N192" i="8"/>
  <c r="X192" i="8"/>
  <c r="M192" i="8"/>
  <c r="S193" i="8"/>
  <c r="K193" i="8"/>
  <c r="U193" i="8"/>
  <c r="L193" i="8"/>
  <c r="Y193" i="8"/>
  <c r="O193" i="8"/>
  <c r="T193" i="8"/>
  <c r="R193" i="8"/>
  <c r="X193" i="8"/>
  <c r="O196" i="8"/>
  <c r="K197" i="8"/>
  <c r="V198" i="8"/>
  <c r="N198" i="8"/>
  <c r="Y198" i="8"/>
  <c r="P198" i="8"/>
  <c r="U198" i="8"/>
  <c r="K198" i="8"/>
  <c r="O198" i="8"/>
  <c r="M198" i="8"/>
  <c r="X198" i="8"/>
  <c r="R202" i="8"/>
  <c r="T202" i="8"/>
  <c r="K202" i="8"/>
  <c r="W202" i="8"/>
  <c r="M202" i="8"/>
  <c r="S202" i="8"/>
  <c r="Y202" i="8"/>
  <c r="N202" i="8"/>
  <c r="X202" i="8"/>
  <c r="L202" i="8"/>
  <c r="T203" i="8"/>
  <c r="K203" i="8"/>
  <c r="O203" i="8"/>
  <c r="X203" i="8"/>
  <c r="M203" i="8"/>
  <c r="S203" i="8"/>
  <c r="R203" i="8"/>
  <c r="R204" i="8"/>
  <c r="Y204" i="8"/>
  <c r="M204" i="8"/>
  <c r="W204" i="8"/>
  <c r="K204" i="8"/>
  <c r="K205" i="8"/>
  <c r="K206" i="8"/>
  <c r="P215" i="8"/>
  <c r="N215" i="8"/>
  <c r="R215" i="8"/>
  <c r="Q215" i="8"/>
  <c r="K215" i="8"/>
  <c r="X219" i="8"/>
  <c r="P219" i="8"/>
  <c r="Y219" i="8"/>
  <c r="O219" i="8"/>
  <c r="R219" i="8"/>
  <c r="Q219" i="8"/>
  <c r="N219" i="8"/>
  <c r="S219" i="8"/>
  <c r="M219" i="8"/>
  <c r="W219" i="8"/>
  <c r="V219" i="8"/>
  <c r="U219" i="8"/>
  <c r="T219" i="8"/>
  <c r="L219" i="8"/>
  <c r="K219" i="8"/>
  <c r="Q12" i="8"/>
  <c r="Q20" i="8"/>
  <c r="Q28" i="8"/>
  <c r="Q36" i="8"/>
  <c r="Q44" i="8"/>
  <c r="Q52" i="8"/>
  <c r="Q60" i="8"/>
  <c r="Q68" i="8"/>
  <c r="Q76" i="8"/>
  <c r="Q83" i="8"/>
  <c r="Q91" i="8"/>
  <c r="Q99" i="8"/>
  <c r="U107" i="8"/>
  <c r="M107" i="8"/>
  <c r="R107" i="8"/>
  <c r="T116" i="8"/>
  <c r="L116" i="8"/>
  <c r="R116" i="8"/>
  <c r="S125" i="8"/>
  <c r="K125" i="8"/>
  <c r="R125" i="8"/>
  <c r="S126" i="8"/>
  <c r="Q134" i="8"/>
  <c r="Y135" i="8"/>
  <c r="S136" i="8"/>
  <c r="X142" i="8"/>
  <c r="P142" i="8"/>
  <c r="T142" i="8"/>
  <c r="K142" i="8"/>
  <c r="S142" i="8"/>
  <c r="T145" i="8"/>
  <c r="K149" i="8"/>
  <c r="U149" i="8"/>
  <c r="T152" i="8"/>
  <c r="P163" i="8"/>
  <c r="U163" i="8"/>
  <c r="K163" i="8"/>
  <c r="V163" i="8"/>
  <c r="U165" i="8"/>
  <c r="U167" i="8"/>
  <c r="M167" i="8"/>
  <c r="V167" i="8"/>
  <c r="L167" i="8"/>
  <c r="X167" i="8"/>
  <c r="N167" i="8"/>
  <c r="T167" i="8"/>
  <c r="M169" i="8"/>
  <c r="R170" i="8"/>
  <c r="X170" i="8"/>
  <c r="O170" i="8"/>
  <c r="V170" i="8"/>
  <c r="L170" i="8"/>
  <c r="Q170" i="8"/>
  <c r="U170" i="8"/>
  <c r="L172" i="8"/>
  <c r="Y172" i="8"/>
  <c r="X175" i="8"/>
  <c r="V178" i="8"/>
  <c r="W181" i="8"/>
  <c r="O181" i="8"/>
  <c r="Q181" i="8"/>
  <c r="R181" i="8"/>
  <c r="V181" i="8"/>
  <c r="K181" i="8"/>
  <c r="U181" i="8"/>
  <c r="X181" i="8"/>
  <c r="P186" i="8"/>
  <c r="K187" i="8"/>
  <c r="N191" i="8"/>
  <c r="R194" i="8"/>
  <c r="U194" i="8"/>
  <c r="L194" i="8"/>
  <c r="Q194" i="8"/>
  <c r="Y194" i="8"/>
  <c r="N194" i="8"/>
  <c r="X194" i="8"/>
  <c r="M194" i="8"/>
  <c r="W194" i="8"/>
  <c r="Q196" i="8"/>
  <c r="L197" i="8"/>
  <c r="L203" i="8"/>
  <c r="N204" i="8"/>
  <c r="P205" i="8"/>
  <c r="P206" i="8"/>
  <c r="O208" i="8"/>
  <c r="P209" i="8"/>
  <c r="Y209" i="8"/>
  <c r="N209" i="8"/>
  <c r="X209" i="8"/>
  <c r="M209" i="8"/>
  <c r="U209" i="8"/>
  <c r="T209" i="8"/>
  <c r="Q213" i="8"/>
  <c r="M188" i="8"/>
  <c r="Y188" i="8"/>
  <c r="L188" i="8"/>
  <c r="Q205" i="8"/>
  <c r="V279" i="8"/>
  <c r="N279" i="8"/>
  <c r="U279" i="8"/>
  <c r="M279" i="8"/>
  <c r="R279" i="8"/>
  <c r="X279" i="8"/>
  <c r="P279" i="8"/>
  <c r="S279" i="8"/>
  <c r="Q279" i="8"/>
  <c r="K279" i="8"/>
  <c r="Y279" i="8"/>
  <c r="W279" i="8"/>
  <c r="T279" i="8"/>
  <c r="O279" i="8"/>
  <c r="L279" i="8"/>
  <c r="U199" i="8"/>
  <c r="M199" i="8"/>
  <c r="Q199" i="8"/>
  <c r="Y199" i="8"/>
  <c r="O199" i="8"/>
  <c r="T199" i="8"/>
  <c r="N200" i="8"/>
  <c r="Y200" i="8"/>
  <c r="L206" i="8"/>
  <c r="Y206" i="8"/>
  <c r="M208" i="8"/>
  <c r="Y208" i="8"/>
  <c r="V212" i="8"/>
  <c r="S216" i="8"/>
  <c r="K216" i="8"/>
  <c r="W216" i="8"/>
  <c r="N216" i="8"/>
  <c r="R216" i="8"/>
  <c r="P216" i="8"/>
  <c r="Y216" i="8"/>
  <c r="L216" i="8"/>
  <c r="X216" i="8"/>
  <c r="T216" i="8"/>
  <c r="R225" i="8"/>
  <c r="V225" i="8"/>
  <c r="M225" i="8"/>
  <c r="P225" i="8"/>
  <c r="Y225" i="8"/>
  <c r="O225" i="8"/>
  <c r="X225" i="8"/>
  <c r="N225" i="8"/>
  <c r="T225" i="8"/>
  <c r="S225" i="8"/>
  <c r="L225" i="8"/>
  <c r="K225" i="8"/>
  <c r="Q111" i="8"/>
  <c r="Q119" i="8"/>
  <c r="Q127" i="8"/>
  <c r="Q135" i="8"/>
  <c r="Q148" i="8"/>
  <c r="Y149" i="8"/>
  <c r="X158" i="8"/>
  <c r="P158" i="8"/>
  <c r="R158" i="8"/>
  <c r="R162" i="8"/>
  <c r="Y162" i="8"/>
  <c r="P162" i="8"/>
  <c r="S162" i="8"/>
  <c r="V166" i="8"/>
  <c r="N166" i="8"/>
  <c r="T166" i="8"/>
  <c r="K166" i="8"/>
  <c r="S166" i="8"/>
  <c r="U173" i="8"/>
  <c r="K173" i="8"/>
  <c r="V173" i="8"/>
  <c r="U183" i="8"/>
  <c r="M183" i="8"/>
  <c r="S183" i="8"/>
  <c r="W183" i="8"/>
  <c r="L183" i="8"/>
  <c r="T183" i="8"/>
  <c r="Y187" i="8"/>
  <c r="W189" i="8"/>
  <c r="O189" i="8"/>
  <c r="Y189" i="8"/>
  <c r="P189" i="8"/>
  <c r="V189" i="8"/>
  <c r="L189" i="8"/>
  <c r="T189" i="8"/>
  <c r="W197" i="8"/>
  <c r="O197" i="8"/>
  <c r="X197" i="8"/>
  <c r="N197" i="8"/>
  <c r="R197" i="8"/>
  <c r="T197" i="8"/>
  <c r="V199" i="8"/>
  <c r="O200" i="8"/>
  <c r="S201" i="8"/>
  <c r="K201" i="8"/>
  <c r="T201" i="8"/>
  <c r="U201" i="8"/>
  <c r="R201" i="8"/>
  <c r="U207" i="8"/>
  <c r="M207" i="8"/>
  <c r="Y207" i="8"/>
  <c r="P207" i="8"/>
  <c r="T207" i="8"/>
  <c r="S207" i="8"/>
  <c r="V214" i="8"/>
  <c r="N214" i="8"/>
  <c r="W214" i="8"/>
  <c r="M214" i="8"/>
  <c r="T214" i="8"/>
  <c r="K214" i="8"/>
  <c r="S214" i="8"/>
  <c r="R214" i="8"/>
  <c r="O214" i="8"/>
  <c r="P234" i="8"/>
  <c r="N234" i="8"/>
  <c r="M234" i="8"/>
  <c r="Y234" i="8"/>
  <c r="L234" i="8"/>
  <c r="U234" i="8"/>
  <c r="R234" i="8"/>
  <c r="V231" i="8"/>
  <c r="N231" i="8"/>
  <c r="T231" i="8"/>
  <c r="K231" i="8"/>
  <c r="P231" i="8"/>
  <c r="R231" i="8"/>
  <c r="M231" i="8"/>
  <c r="Y231" i="8"/>
  <c r="L231" i="8"/>
  <c r="X231" i="8"/>
  <c r="W231" i="8"/>
  <c r="U231" i="8"/>
  <c r="Q231" i="8"/>
  <c r="O231" i="8"/>
  <c r="N237" i="8"/>
  <c r="M237" i="8"/>
  <c r="Y237" i="8"/>
  <c r="L237" i="8"/>
  <c r="W237" i="8"/>
  <c r="K237" i="8"/>
  <c r="V237" i="8"/>
  <c r="T237" i="8"/>
  <c r="R237" i="8"/>
  <c r="S212" i="8"/>
  <c r="Q212" i="8"/>
  <c r="Y212" i="8"/>
  <c r="M212" i="8"/>
  <c r="W218" i="8"/>
  <c r="N218" i="8"/>
  <c r="X218" i="8"/>
  <c r="M218" i="8"/>
  <c r="V218" i="8"/>
  <c r="L218" i="8"/>
  <c r="U218" i="8"/>
  <c r="K218" i="8"/>
  <c r="R218" i="8"/>
  <c r="P218" i="8"/>
  <c r="L212" i="8"/>
  <c r="O218" i="8"/>
  <c r="S224" i="8"/>
  <c r="K224" i="8"/>
  <c r="V224" i="8"/>
  <c r="M224" i="8"/>
  <c r="X224" i="8"/>
  <c r="N224" i="8"/>
  <c r="W224" i="8"/>
  <c r="L224" i="8"/>
  <c r="U224" i="8"/>
  <c r="T224" i="8"/>
  <c r="R224" i="8"/>
  <c r="P224" i="8"/>
  <c r="O224" i="8"/>
  <c r="S231" i="8"/>
  <c r="V200" i="8"/>
  <c r="V206" i="8"/>
  <c r="N206" i="8"/>
  <c r="X206" i="8"/>
  <c r="O206" i="8"/>
  <c r="Q206" i="8"/>
  <c r="T206" i="8"/>
  <c r="T208" i="8"/>
  <c r="L208" i="8"/>
  <c r="Q208" i="8"/>
  <c r="X208" i="8"/>
  <c r="N208" i="8"/>
  <c r="U208" i="8"/>
  <c r="N212" i="8"/>
  <c r="S218" i="8"/>
  <c r="S169" i="8"/>
  <c r="K169" i="8"/>
  <c r="X169" i="8"/>
  <c r="O169" i="8"/>
  <c r="T169" i="8"/>
  <c r="X172" i="8"/>
  <c r="P172" i="8"/>
  <c r="Q172" i="8"/>
  <c r="S172" i="8"/>
  <c r="W179" i="8"/>
  <c r="N179" i="8"/>
  <c r="T179" i="8"/>
  <c r="S185" i="8"/>
  <c r="K185" i="8"/>
  <c r="V185" i="8"/>
  <c r="M185" i="8"/>
  <c r="T185" i="8"/>
  <c r="X188" i="8"/>
  <c r="P188" i="8"/>
  <c r="W188" i="8"/>
  <c r="N188" i="8"/>
  <c r="S188" i="8"/>
  <c r="U195" i="8"/>
  <c r="L195" i="8"/>
  <c r="T195" i="8"/>
  <c r="X204" i="8"/>
  <c r="P204" i="8"/>
  <c r="U204" i="8"/>
  <c r="L204" i="8"/>
  <c r="S204" i="8"/>
  <c r="R210" i="8"/>
  <c r="S210" i="8"/>
  <c r="Q210" i="8"/>
  <c r="T215" i="8"/>
  <c r="V215" i="8"/>
  <c r="M215" i="8"/>
  <c r="Y215" i="8"/>
  <c r="O215" i="8"/>
  <c r="W215" i="8"/>
  <c r="L215" i="8"/>
  <c r="U215" i="8"/>
  <c r="Y218" i="8"/>
  <c r="V226" i="8"/>
  <c r="M226" i="8"/>
  <c r="S226" i="8"/>
  <c r="R226" i="8"/>
  <c r="P226" i="8"/>
  <c r="X226" i="8"/>
  <c r="Y228" i="8"/>
  <c r="Y236" i="8"/>
  <c r="S242" i="8"/>
  <c r="K242" i="8"/>
  <c r="W242" i="8"/>
  <c r="N242" i="8"/>
  <c r="V242" i="8"/>
  <c r="L242" i="8"/>
  <c r="Y242" i="8"/>
  <c r="O242" i="8"/>
  <c r="U242" i="8"/>
  <c r="T242" i="8"/>
  <c r="R242" i="8"/>
  <c r="Q242" i="8"/>
  <c r="T243" i="8"/>
  <c r="U263" i="8"/>
  <c r="M263" i="8"/>
  <c r="R263" i="8"/>
  <c r="X263" i="8"/>
  <c r="P263" i="8"/>
  <c r="O263" i="8"/>
  <c r="Q263" i="8"/>
  <c r="S263" i="8"/>
  <c r="N263" i="8"/>
  <c r="L263" i="8"/>
  <c r="K263" i="8"/>
  <c r="V263" i="8"/>
  <c r="T263" i="8"/>
  <c r="Y263" i="8"/>
  <c r="W263" i="8"/>
  <c r="R227" i="8"/>
  <c r="Y227" i="8"/>
  <c r="P227" i="8"/>
  <c r="X227" i="8"/>
  <c r="N227" i="8"/>
  <c r="W227" i="8"/>
  <c r="L227" i="8"/>
  <c r="V227" i="8"/>
  <c r="K227" i="8"/>
  <c r="U227" i="8"/>
  <c r="P228" i="8"/>
  <c r="R228" i="8"/>
  <c r="S228" i="8"/>
  <c r="O228" i="8"/>
  <c r="N228" i="8"/>
  <c r="X228" i="8"/>
  <c r="X236" i="8"/>
  <c r="O236" i="8"/>
  <c r="V236" i="8"/>
  <c r="L236" i="8"/>
  <c r="N236" i="8"/>
  <c r="T236" i="8"/>
  <c r="S236" i="8"/>
  <c r="R236" i="8"/>
  <c r="P236" i="8"/>
  <c r="U240" i="8"/>
  <c r="M240" i="8"/>
  <c r="T240" i="8"/>
  <c r="K240" i="8"/>
  <c r="Y240" i="8"/>
  <c r="O240" i="8"/>
  <c r="Q240" i="8"/>
  <c r="P240" i="8"/>
  <c r="N240" i="8"/>
  <c r="L240" i="8"/>
  <c r="X240" i="8"/>
  <c r="U243" i="8"/>
  <c r="U222" i="8"/>
  <c r="M222" i="8"/>
  <c r="S222" i="8"/>
  <c r="P222" i="8"/>
  <c r="Y222" i="8"/>
  <c r="O222" i="8"/>
  <c r="X222" i="8"/>
  <c r="N222" i="8"/>
  <c r="W222" i="8"/>
  <c r="M227" i="8"/>
  <c r="L228" i="8"/>
  <c r="T233" i="8"/>
  <c r="L233" i="8"/>
  <c r="W233" i="8"/>
  <c r="N233" i="8"/>
  <c r="X233" i="8"/>
  <c r="M233" i="8"/>
  <c r="P233" i="8"/>
  <c r="U233" i="8"/>
  <c r="S233" i="8"/>
  <c r="R233" i="8"/>
  <c r="Q233" i="8"/>
  <c r="M236" i="8"/>
  <c r="V239" i="8"/>
  <c r="N239" i="8"/>
  <c r="S239" i="8"/>
  <c r="U239" i="8"/>
  <c r="K239" i="8"/>
  <c r="X239" i="8"/>
  <c r="M239" i="8"/>
  <c r="R239" i="8"/>
  <c r="Q239" i="8"/>
  <c r="P239" i="8"/>
  <c r="O239" i="8"/>
  <c r="R240" i="8"/>
  <c r="P242" i="8"/>
  <c r="Y251" i="8"/>
  <c r="X221" i="8"/>
  <c r="M221" i="8"/>
  <c r="W221" i="8"/>
  <c r="L221" i="8"/>
  <c r="U221" i="8"/>
  <c r="K221" i="8"/>
  <c r="O227" i="8"/>
  <c r="M228" i="8"/>
  <c r="U236" i="8"/>
  <c r="S240" i="8"/>
  <c r="U246" i="8"/>
  <c r="P251" i="8"/>
  <c r="U251" i="8"/>
  <c r="M251" i="8"/>
  <c r="K251" i="8"/>
  <c r="R251" i="8"/>
  <c r="X251" i="8"/>
  <c r="W251" i="8"/>
  <c r="S251" i="8"/>
  <c r="O251" i="8"/>
  <c r="Y256" i="8"/>
  <c r="R243" i="8"/>
  <c r="W243" i="8"/>
  <c r="N243" i="8"/>
  <c r="Y243" i="8"/>
  <c r="O243" i="8"/>
  <c r="Q243" i="8"/>
  <c r="S243" i="8"/>
  <c r="P243" i="8"/>
  <c r="M243" i="8"/>
  <c r="L243" i="8"/>
  <c r="T256" i="8"/>
  <c r="L256" i="8"/>
  <c r="N256" i="8"/>
  <c r="P256" i="8"/>
  <c r="R256" i="8"/>
  <c r="M256" i="8"/>
  <c r="U256" i="8"/>
  <c r="X256" i="8"/>
  <c r="V256" i="8"/>
  <c r="S256" i="8"/>
  <c r="X249" i="8"/>
  <c r="P249" i="8"/>
  <c r="V249" i="8"/>
  <c r="N249" i="8"/>
  <c r="R249" i="8"/>
  <c r="Q249" i="8"/>
  <c r="T249" i="8"/>
  <c r="S249" i="8"/>
  <c r="W249" i="8"/>
  <c r="W250" i="8"/>
  <c r="O250" i="8"/>
  <c r="U250" i="8"/>
  <c r="M250" i="8"/>
  <c r="V250" i="8"/>
  <c r="K250" i="8"/>
  <c r="Y250" i="8"/>
  <c r="L250" i="8"/>
  <c r="Q250" i="8"/>
  <c r="P250" i="8"/>
  <c r="S250" i="8"/>
  <c r="X212" i="8"/>
  <c r="P212" i="8"/>
  <c r="R212" i="8"/>
  <c r="R217" i="8"/>
  <c r="W217" i="8"/>
  <c r="N217" i="8"/>
  <c r="S217" i="8"/>
  <c r="W220" i="8"/>
  <c r="O220" i="8"/>
  <c r="Q220" i="8"/>
  <c r="S220" i="8"/>
  <c r="R232" i="8"/>
  <c r="Q238" i="8"/>
  <c r="R245" i="8"/>
  <c r="S246" i="8"/>
  <c r="T232" i="8"/>
  <c r="R235" i="8"/>
  <c r="X235" i="8"/>
  <c r="O235" i="8"/>
  <c r="T235" i="8"/>
  <c r="V235" i="8"/>
  <c r="L235" i="8"/>
  <c r="U235" i="8"/>
  <c r="T238" i="8"/>
  <c r="T241" i="8"/>
  <c r="L241" i="8"/>
  <c r="V241" i="8"/>
  <c r="M241" i="8"/>
  <c r="R241" i="8"/>
  <c r="U241" i="8"/>
  <c r="W241" i="8"/>
  <c r="S245" i="8"/>
  <c r="T246" i="8"/>
  <c r="K249" i="8"/>
  <c r="N250" i="8"/>
  <c r="W253" i="8"/>
  <c r="O253" i="8"/>
  <c r="T253" i="8"/>
  <c r="L253" i="8"/>
  <c r="R253" i="8"/>
  <c r="S253" i="8"/>
  <c r="N253" i="8"/>
  <c r="K253" i="8"/>
  <c r="Y253" i="8"/>
  <c r="P253" i="8"/>
  <c r="Q149" i="8"/>
  <c r="Q157" i="8"/>
  <c r="X164" i="8"/>
  <c r="P164" i="8"/>
  <c r="R164" i="8"/>
  <c r="W173" i="8"/>
  <c r="O173" i="8"/>
  <c r="R173" i="8"/>
  <c r="V182" i="8"/>
  <c r="N182" i="8"/>
  <c r="R182" i="8"/>
  <c r="U191" i="8"/>
  <c r="M191" i="8"/>
  <c r="R191" i="8"/>
  <c r="T200" i="8"/>
  <c r="L200" i="8"/>
  <c r="R200" i="8"/>
  <c r="S209" i="8"/>
  <c r="K209" i="8"/>
  <c r="R209" i="8"/>
  <c r="K212" i="8"/>
  <c r="T212" i="8"/>
  <c r="K217" i="8"/>
  <c r="U217" i="8"/>
  <c r="K220" i="8"/>
  <c r="U220" i="8"/>
  <c r="T223" i="8"/>
  <c r="L223" i="8"/>
  <c r="U223" i="8"/>
  <c r="K223" i="8"/>
  <c r="S223" i="8"/>
  <c r="Y226" i="8"/>
  <c r="W235" i="8"/>
  <c r="X241" i="8"/>
  <c r="L249" i="8"/>
  <c r="R250" i="8"/>
  <c r="S257" i="8"/>
  <c r="K257" i="8"/>
  <c r="X257" i="8"/>
  <c r="P257" i="8"/>
  <c r="V257" i="8"/>
  <c r="N257" i="8"/>
  <c r="W257" i="8"/>
  <c r="L257" i="8"/>
  <c r="O257" i="8"/>
  <c r="M257" i="8"/>
  <c r="R257" i="8"/>
  <c r="V262" i="8"/>
  <c r="N262" i="8"/>
  <c r="S262" i="8"/>
  <c r="K262" i="8"/>
  <c r="U262" i="8"/>
  <c r="T262" i="8"/>
  <c r="R262" i="8"/>
  <c r="P262" i="8"/>
  <c r="O262" i="8"/>
  <c r="M262" i="8"/>
  <c r="X262" i="8"/>
  <c r="W262" i="8"/>
  <c r="T281" i="8"/>
  <c r="L281" i="8"/>
  <c r="S281" i="8"/>
  <c r="K281" i="8"/>
  <c r="X281" i="8"/>
  <c r="P281" i="8"/>
  <c r="V281" i="8"/>
  <c r="N281" i="8"/>
  <c r="O281" i="8"/>
  <c r="M281" i="8"/>
  <c r="W281" i="8"/>
  <c r="U281" i="8"/>
  <c r="R281" i="8"/>
  <c r="Q281" i="8"/>
  <c r="Y281" i="8"/>
  <c r="W232" i="8"/>
  <c r="K232" i="8"/>
  <c r="Y232" i="8"/>
  <c r="S238" i="8"/>
  <c r="U238" i="8"/>
  <c r="K238" i="8"/>
  <c r="X238" i="8"/>
  <c r="X245" i="8"/>
  <c r="P245" i="8"/>
  <c r="Y245" i="8"/>
  <c r="O245" i="8"/>
  <c r="U245" i="8"/>
  <c r="K245" i="8"/>
  <c r="T245" i="8"/>
  <c r="W245" i="8"/>
  <c r="M245" i="8"/>
  <c r="W246" i="8"/>
  <c r="O246" i="8"/>
  <c r="Q246" i="8"/>
  <c r="Y246" i="8"/>
  <c r="N246" i="8"/>
  <c r="X246" i="8"/>
  <c r="M246" i="8"/>
  <c r="R246" i="8"/>
  <c r="V246" i="8"/>
  <c r="M249" i="8"/>
  <c r="T250" i="8"/>
  <c r="X252" i="8"/>
  <c r="P252" i="8"/>
  <c r="U252" i="8"/>
  <c r="M252" i="8"/>
  <c r="S252" i="8"/>
  <c r="K252" i="8"/>
  <c r="Y252" i="8"/>
  <c r="L252" i="8"/>
  <c r="R252" i="8"/>
  <c r="N252" i="8"/>
  <c r="Q252" i="8"/>
  <c r="M253" i="8"/>
  <c r="L262" i="8"/>
  <c r="X259" i="8"/>
  <c r="K259" i="8"/>
  <c r="R259" i="8"/>
  <c r="W261" i="8"/>
  <c r="O261" i="8"/>
  <c r="T261" i="8"/>
  <c r="L261" i="8"/>
  <c r="R261" i="8"/>
  <c r="N261" i="8"/>
  <c r="Y261" i="8"/>
  <c r="K261" i="8"/>
  <c r="X261" i="8"/>
  <c r="U280" i="8"/>
  <c r="M280" i="8"/>
  <c r="T280" i="8"/>
  <c r="L280" i="8"/>
  <c r="P280" i="8"/>
  <c r="N280" i="8"/>
  <c r="X280" i="8"/>
  <c r="V280" i="8"/>
  <c r="R280" i="8"/>
  <c r="N282" i="8"/>
  <c r="S234" i="8"/>
  <c r="K234" i="8"/>
  <c r="X234" i="8"/>
  <c r="O234" i="8"/>
  <c r="T234" i="8"/>
  <c r="X237" i="8"/>
  <c r="P237" i="8"/>
  <c r="Q237" i="8"/>
  <c r="S237" i="8"/>
  <c r="W244" i="8"/>
  <c r="N244" i="8"/>
  <c r="T244" i="8"/>
  <c r="T247" i="8"/>
  <c r="M259" i="8"/>
  <c r="L260" i="8"/>
  <c r="U272" i="8"/>
  <c r="M272" i="8"/>
  <c r="T272" i="8"/>
  <c r="L272" i="8"/>
  <c r="V272" i="8"/>
  <c r="X272" i="8"/>
  <c r="S272" i="8"/>
  <c r="K280" i="8"/>
  <c r="T289" i="8"/>
  <c r="L289" i="8"/>
  <c r="S289" i="8"/>
  <c r="K289" i="8"/>
  <c r="X289" i="8"/>
  <c r="P289" i="8"/>
  <c r="V289" i="8"/>
  <c r="N289" i="8"/>
  <c r="W289" i="8"/>
  <c r="U289" i="8"/>
  <c r="R289" i="8"/>
  <c r="Q289" i="8"/>
  <c r="O289" i="8"/>
  <c r="M289" i="8"/>
  <c r="Y289" i="8"/>
  <c r="S259" i="8"/>
  <c r="R260" i="8"/>
  <c r="Q261" i="8"/>
  <c r="Y248" i="8"/>
  <c r="Q248" i="8"/>
  <c r="W248" i="8"/>
  <c r="O248" i="8"/>
  <c r="X248" i="8"/>
  <c r="M248" i="8"/>
  <c r="U248" i="8"/>
  <c r="T248" i="8"/>
  <c r="W259" i="8"/>
  <c r="U261" i="8"/>
  <c r="S282" i="8"/>
  <c r="K282" i="8"/>
  <c r="R282" i="8"/>
  <c r="W282" i="8"/>
  <c r="O282" i="8"/>
  <c r="U282" i="8"/>
  <c r="M282" i="8"/>
  <c r="L282" i="8"/>
  <c r="Y282" i="8"/>
  <c r="T282" i="8"/>
  <c r="Q282" i="8"/>
  <c r="X282" i="8"/>
  <c r="V282" i="8"/>
  <c r="Q163" i="8"/>
  <c r="Q171" i="8"/>
  <c r="Q179" i="8"/>
  <c r="Q187" i="8"/>
  <c r="Q195" i="8"/>
  <c r="Q203" i="8"/>
  <c r="Q211" i="8"/>
  <c r="V221" i="8"/>
  <c r="N221" i="8"/>
  <c r="R221" i="8"/>
  <c r="U232" i="8"/>
  <c r="M232" i="8"/>
  <c r="V232" i="8"/>
  <c r="L232" i="8"/>
  <c r="S232" i="8"/>
  <c r="Q234" i="8"/>
  <c r="O237" i="8"/>
  <c r="R244" i="8"/>
  <c r="V248" i="8"/>
  <c r="Y259" i="8"/>
  <c r="X260" i="8"/>
  <c r="P260" i="8"/>
  <c r="U260" i="8"/>
  <c r="M260" i="8"/>
  <c r="S260" i="8"/>
  <c r="K260" i="8"/>
  <c r="T260" i="8"/>
  <c r="O260" i="8"/>
  <c r="Y260" i="8"/>
  <c r="V261" i="8"/>
  <c r="R266" i="8"/>
  <c r="W266" i="8"/>
  <c r="O266" i="8"/>
  <c r="U266" i="8"/>
  <c r="M266" i="8"/>
  <c r="Y266" i="8"/>
  <c r="L266" i="8"/>
  <c r="S266" i="8"/>
  <c r="X266" i="8"/>
  <c r="Y273" i="8"/>
  <c r="W273" i="8"/>
  <c r="X269" i="8"/>
  <c r="P269" i="8"/>
  <c r="W269" i="8"/>
  <c r="O269" i="8"/>
  <c r="T269" i="8"/>
  <c r="L269" i="8"/>
  <c r="R269" i="8"/>
  <c r="N269" i="8"/>
  <c r="Y269" i="8"/>
  <c r="W278" i="8"/>
  <c r="O278" i="8"/>
  <c r="V278" i="8"/>
  <c r="N278" i="8"/>
  <c r="S278" i="8"/>
  <c r="K278" i="8"/>
  <c r="U278" i="8"/>
  <c r="T278" i="8"/>
  <c r="M278" i="8"/>
  <c r="L278" i="8"/>
  <c r="V271" i="8"/>
  <c r="N271" i="8"/>
  <c r="U271" i="8"/>
  <c r="M271" i="8"/>
  <c r="R271" i="8"/>
  <c r="X271" i="8"/>
  <c r="P271" i="8"/>
  <c r="Y271" i="8"/>
  <c r="W271" i="8"/>
  <c r="P278" i="8"/>
  <c r="W286" i="8"/>
  <c r="O286" i="8"/>
  <c r="V286" i="8"/>
  <c r="N286" i="8"/>
  <c r="S286" i="8"/>
  <c r="K286" i="8"/>
  <c r="M286" i="8"/>
  <c r="L286" i="8"/>
  <c r="X286" i="8"/>
  <c r="U286" i="8"/>
  <c r="T286" i="8"/>
  <c r="U288" i="8"/>
  <c r="M288" i="8"/>
  <c r="T288" i="8"/>
  <c r="L288" i="8"/>
  <c r="X288" i="8"/>
  <c r="V288" i="8"/>
  <c r="S288" i="8"/>
  <c r="R288" i="8"/>
  <c r="P288" i="8"/>
  <c r="N288" i="8"/>
  <c r="Q218" i="8"/>
  <c r="Q226" i="8"/>
  <c r="X229" i="8"/>
  <c r="P229" i="8"/>
  <c r="R229" i="8"/>
  <c r="W238" i="8"/>
  <c r="O238" i="8"/>
  <c r="R238" i="8"/>
  <c r="V247" i="8"/>
  <c r="N247" i="8"/>
  <c r="R247" i="8"/>
  <c r="V254" i="8"/>
  <c r="N254" i="8"/>
  <c r="S254" i="8"/>
  <c r="K254" i="8"/>
  <c r="M254" i="8"/>
  <c r="X254" i="8"/>
  <c r="R258" i="8"/>
  <c r="W258" i="8"/>
  <c r="O258" i="8"/>
  <c r="U258" i="8"/>
  <c r="M258" i="8"/>
  <c r="Q258" i="8"/>
  <c r="V258" i="8"/>
  <c r="S265" i="8"/>
  <c r="K265" i="8"/>
  <c r="X265" i="8"/>
  <c r="P265" i="8"/>
  <c r="V265" i="8"/>
  <c r="N265" i="8"/>
  <c r="R265" i="8"/>
  <c r="W265" i="8"/>
  <c r="L268" i="8"/>
  <c r="K269" i="8"/>
  <c r="W270" i="8"/>
  <c r="O270" i="8"/>
  <c r="V270" i="8"/>
  <c r="N270" i="8"/>
  <c r="S270" i="8"/>
  <c r="K270" i="8"/>
  <c r="L270" i="8"/>
  <c r="Y272" i="8"/>
  <c r="T273" i="8"/>
  <c r="L273" i="8"/>
  <c r="S273" i="8"/>
  <c r="K273" i="8"/>
  <c r="X273" i="8"/>
  <c r="P273" i="8"/>
  <c r="V273" i="8"/>
  <c r="N273" i="8"/>
  <c r="U273" i="8"/>
  <c r="S274" i="8"/>
  <c r="K274" i="8"/>
  <c r="R274" i="8"/>
  <c r="W274" i="8"/>
  <c r="O274" i="8"/>
  <c r="U274" i="8"/>
  <c r="M274" i="8"/>
  <c r="Q274" i="8"/>
  <c r="Y274" i="8"/>
  <c r="R278" i="8"/>
  <c r="P286" i="8"/>
  <c r="K288" i="8"/>
  <c r="X285" i="8"/>
  <c r="P285" i="8"/>
  <c r="W285" i="8"/>
  <c r="O285" i="8"/>
  <c r="T285" i="8"/>
  <c r="L285" i="8"/>
  <c r="R285" i="8"/>
  <c r="V285" i="8"/>
  <c r="Q287" i="8"/>
  <c r="Y280" i="8"/>
  <c r="L284" i="8"/>
  <c r="Y285" i="8"/>
  <c r="S287" i="8"/>
  <c r="Y292" i="8"/>
  <c r="Y286" i="8"/>
  <c r="W292" i="8"/>
  <c r="O292" i="8"/>
  <c r="V292" i="8"/>
  <c r="N292" i="8"/>
  <c r="V287" i="8"/>
  <c r="N287" i="8"/>
  <c r="U287" i="8"/>
  <c r="M287" i="8"/>
  <c r="R287" i="8"/>
  <c r="X287" i="8"/>
  <c r="P287" i="8"/>
  <c r="W287" i="8"/>
  <c r="Q228" i="8"/>
  <c r="Q236" i="8"/>
  <c r="Q244" i="8"/>
  <c r="U255" i="8"/>
  <c r="M255" i="8"/>
  <c r="R255" i="8"/>
  <c r="X255" i="8"/>
  <c r="P255" i="8"/>
  <c r="T255" i="8"/>
  <c r="Y262" i="8"/>
  <c r="T264" i="8"/>
  <c r="L264" i="8"/>
  <c r="V264" i="8"/>
  <c r="X277" i="8"/>
  <c r="P277" i="8"/>
  <c r="W277" i="8"/>
  <c r="O277" i="8"/>
  <c r="T277" i="8"/>
  <c r="L277" i="8"/>
  <c r="R277" i="8"/>
  <c r="V277" i="8"/>
  <c r="R284" i="8"/>
  <c r="N285" i="8"/>
  <c r="Y287" i="8"/>
  <c r="R292" i="8"/>
  <c r="Q285" i="8"/>
  <c r="K287" i="8"/>
  <c r="Y288" i="8"/>
  <c r="T292" i="8"/>
  <c r="L251" i="8"/>
  <c r="T251" i="8"/>
  <c r="Q254" i="8"/>
  <c r="O256" i="8"/>
  <c r="W256" i="8"/>
  <c r="L259" i="8"/>
  <c r="T259" i="8"/>
  <c r="Q262" i="8"/>
  <c r="O264" i="8"/>
  <c r="W264" i="8"/>
  <c r="L267" i="8"/>
  <c r="T267" i="8"/>
  <c r="K268" i="8"/>
  <c r="S268" i="8"/>
  <c r="Q270" i="8"/>
  <c r="O272" i="8"/>
  <c r="W272" i="8"/>
  <c r="L275" i="8"/>
  <c r="T275" i="8"/>
  <c r="K276" i="8"/>
  <c r="S276" i="8"/>
  <c r="Q278" i="8"/>
  <c r="O280" i="8"/>
  <c r="W280" i="8"/>
  <c r="L283" i="8"/>
  <c r="T283" i="8"/>
  <c r="K284" i="8"/>
  <c r="S284" i="8"/>
  <c r="Q286" i="8"/>
  <c r="O288" i="8"/>
  <c r="W288" i="8"/>
  <c r="M290" i="8"/>
  <c r="U290" i="8"/>
  <c r="L291" i="8"/>
  <c r="T291" i="8"/>
  <c r="K292" i="8"/>
  <c r="S292" i="8"/>
  <c r="N251" i="8"/>
  <c r="V251" i="8"/>
  <c r="Q256" i="8"/>
  <c r="N259" i="8"/>
  <c r="V259" i="8"/>
  <c r="Q264" i="8"/>
  <c r="N267" i="8"/>
  <c r="V267" i="8"/>
  <c r="M268" i="8"/>
  <c r="U268" i="8"/>
  <c r="Q272" i="8"/>
  <c r="N275" i="8"/>
  <c r="V275" i="8"/>
  <c r="M276" i="8"/>
  <c r="U276" i="8"/>
  <c r="Q280" i="8"/>
  <c r="N283" i="8"/>
  <c r="V283" i="8"/>
  <c r="M284" i="8"/>
  <c r="U284" i="8"/>
  <c r="Q288" i="8"/>
  <c r="O290" i="8"/>
  <c r="W290" i="8"/>
  <c r="N291" i="8"/>
  <c r="V291" i="8"/>
  <c r="M292" i="8"/>
  <c r="U292" i="8"/>
  <c r="Q290" i="8"/>
  <c r="Y290" i="8"/>
  <c r="Q251" i="8"/>
  <c r="Q259" i="8"/>
  <c r="Q267" i="8"/>
  <c r="P268" i="8"/>
  <c r="X268" i="8"/>
  <c r="Q275" i="8"/>
  <c r="P276" i="8"/>
  <c r="X276" i="8"/>
  <c r="Q283" i="8"/>
  <c r="P284" i="8"/>
  <c r="X284" i="8"/>
  <c r="R290" i="8"/>
  <c r="Q291" i="8"/>
  <c r="P292" i="8"/>
  <c r="X292" i="8"/>
  <c r="Q268" i="8"/>
  <c r="Q276" i="8"/>
  <c r="Q284" i="8"/>
  <c r="K290" i="8"/>
  <c r="Q292" i="8"/>
  <c r="D4" i="3"/>
  <c r="D5" i="3"/>
  <c r="H5" i="3" s="1"/>
  <c r="D6" i="3"/>
  <c r="H6" i="3" s="1"/>
  <c r="D7" i="3"/>
  <c r="H7" i="3" s="1"/>
  <c r="D8" i="3"/>
  <c r="H8" i="3" s="1"/>
  <c r="D9" i="3"/>
  <c r="H9" i="3" s="1"/>
  <c r="D10" i="3"/>
  <c r="H10" i="3" s="1"/>
  <c r="D11" i="3"/>
  <c r="H11" i="3" s="1"/>
  <c r="D12" i="3"/>
  <c r="H12" i="3" s="1"/>
  <c r="D13" i="3"/>
  <c r="H13" i="3" s="1"/>
  <c r="D14" i="3"/>
  <c r="H14" i="3" s="1"/>
  <c r="D15" i="3"/>
  <c r="H15" i="3" s="1"/>
  <c r="D16" i="3"/>
  <c r="H16" i="3" s="1"/>
  <c r="D17" i="3"/>
  <c r="H17" i="3" s="1"/>
  <c r="D18" i="3"/>
  <c r="H18" i="3" s="1"/>
  <c r="D19" i="3"/>
  <c r="H19" i="3" s="1"/>
  <c r="H20" i="3"/>
  <c r="H21" i="3"/>
  <c r="H22" i="3"/>
  <c r="E4" i="3"/>
  <c r="E5" i="3"/>
  <c r="E6" i="3"/>
  <c r="E7" i="3"/>
  <c r="E8" i="3"/>
  <c r="E9" i="3"/>
  <c r="E10" i="3"/>
  <c r="E11" i="3"/>
  <c r="E12" i="3"/>
  <c r="E13" i="3"/>
  <c r="E14" i="3"/>
  <c r="E15" i="3"/>
  <c r="E16" i="3"/>
  <c r="E17" i="3"/>
  <c r="E18" i="3"/>
  <c r="E19" i="3"/>
  <c r="E20" i="3"/>
  <c r="E21" i="3"/>
  <c r="E22" i="3"/>
  <c r="B28" i="3" l="1"/>
  <c r="D23" i="3"/>
  <c r="B27" i="3"/>
  <c r="I16" i="3"/>
  <c r="I8" i="3"/>
  <c r="I17" i="3"/>
  <c r="I9" i="3"/>
  <c r="I5" i="3"/>
  <c r="I13" i="3"/>
  <c r="I12" i="3"/>
  <c r="I21" i="3"/>
  <c r="I20" i="3"/>
  <c r="I19" i="3"/>
  <c r="I11" i="3"/>
  <c r="I18" i="3"/>
  <c r="H4" i="3"/>
  <c r="I4" i="3" s="1"/>
  <c r="I14" i="3"/>
  <c r="I6" i="3"/>
  <c r="I15" i="3"/>
  <c r="I7" i="3"/>
  <c r="I22" i="3"/>
  <c r="I10" i="3"/>
  <c r="B29" i="3" l="1"/>
  <c r="B30" i="3" s="1"/>
  <c r="I23" i="3"/>
  <c r="B32" i="3" l="1"/>
  <c r="B33" i="3" s="1"/>
  <c r="B3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M1" authorId="0" shapeId="0" xr:uid="{86A851A3-FDA1-4329-823A-5CB05174159D}">
      <text>
        <r>
          <rPr>
            <b/>
            <sz val="9"/>
            <color indexed="81"/>
            <rFont val="Tahoma"/>
            <family val="2"/>
          </rPr>
          <t>Ran:</t>
        </r>
        <r>
          <rPr>
            <sz val="9"/>
            <color indexed="81"/>
            <rFont val="Tahoma"/>
            <family val="2"/>
          </rPr>
          <t xml:space="preserve">
ChatGPT said:
This is a teachable moment—and an excellent one for revealing why "Responsibility" and "Ethical Responsibility" were not normalized into the same canonical value during your AI Moral Code term mapping. Here’s a clear breakdown for your book, your readers, and your own mastery:
1. Semantic Distinction: Responsibility vs. Ethical Responsibility
Responsibility (Column M in your dataset) is a broad and structural value. In AI ethics documents, it generally connotes:
Attribution of roles
Ownership of consequences
Assignment of duties
Legal or organizational accountability mechanisms
Examples:
"Developers bear responsibility for ensuring system performance."
"Responsibility must be distributed across the AI supply chain."</t>
        </r>
      </text>
    </comment>
    <comment ref="Q1" authorId="0" shapeId="0" xr:uid="{054D8E1F-8DC0-48F5-8F05-47E618BAA4FB}">
      <text>
        <r>
          <rPr>
            <b/>
            <sz val="9"/>
            <color indexed="81"/>
            <rFont val="Tahoma"/>
            <family val="2"/>
          </rPr>
          <t>Ran:</t>
        </r>
        <r>
          <rPr>
            <sz val="9"/>
            <color indexed="81"/>
            <rFont val="Tahoma"/>
            <family val="2"/>
          </rPr>
          <t xml:space="preserve">
Ethical Responsibility (Column Q) refers more specifically to a moral obligation tied to value judgments and principles. It is used:
In normative discourse (e.g., "ethically aligned design")
As a signal of moral character and proactive integrity
Often in contrast to legal or operational forms of accountability
Examples:
"Firms have an ethical responsibility to avoid algorithmic harm."
"Ethical responsibility requires transparency and inclusivity."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D1" authorId="0" shapeId="0" xr:uid="{5423E469-FB48-4069-B170-23500D30106E}">
      <text>
        <r>
          <rPr>
            <b/>
            <sz val="9"/>
            <color indexed="81"/>
            <rFont val="Tahoma"/>
            <family val="2"/>
          </rPr>
          <t>Ran:</t>
        </r>
        <r>
          <rPr>
            <sz val="9"/>
            <color indexed="81"/>
            <rFont val="Tahoma"/>
            <family val="2"/>
          </rPr>
          <t xml:space="preserve">
This allocation reflects document density by year. 2018 (14) and (2019) were peak publication years, so they get the most representation. Early sparse years (2006-2012) get 0 samples, which is expected under strict proportionality. 
</t>
        </r>
      </text>
    </comment>
    <comment ref="F1" authorId="0" shapeId="0" xr:uid="{27B41BD8-604D-4D59-B654-2EF4D890439A}">
      <text>
        <r>
          <rPr>
            <b/>
            <sz val="9"/>
            <color indexed="81"/>
            <rFont val="Tahoma"/>
            <family val="2"/>
          </rPr>
          <t>Ran:</t>
        </r>
        <r>
          <rPr>
            <sz val="9"/>
            <color indexed="81"/>
            <rFont val="Tahoma"/>
            <family val="2"/>
          </rPr>
          <t xml:space="preserve">
This calculating represents the proportion of documents from year h that mention "trust." It is calculated as number of docs that mention "trust" in year h / Total Docs in year h.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DF29EF-6D43-4FB1-8B31-A8FB3BCE893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9D5414B3-AB65-4693-80A2-24BEB146F046}"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3" xr16:uid="{CF665E18-876C-4302-AE34-E24B5FCDBE3D}" keepAlive="1" name="Query - YearLookup" description="Connection to the 'YearLookup' query in the workbook." type="5" refreshedVersion="8" background="1" saveData="1">
    <dbPr connection="Provider=Microsoft.Mashup.OleDb.1;Data Source=$Workbook$;Location=YearLookup;Extended Properties=&quot;&quot;" command="SELECT * FROM [YearLookup]"/>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<sst xmlns="http://schemas.openxmlformats.org/spreadsheetml/2006/main" count="2943" uniqueCount="1364">
  <si>
    <t>Researcher</t>
  </si>
  <si>
    <t>Name of Document/Website</t>
  </si>
  <si>
    <t>Issuer</t>
  </si>
  <si>
    <t>Country of Issuer</t>
  </si>
  <si>
    <t>Date of Issue</t>
  </si>
  <si>
    <t>Sector</t>
  </si>
  <si>
    <t>URL</t>
  </si>
  <si>
    <t>Floridi</t>
  </si>
  <si>
    <t>Jobin</t>
  </si>
  <si>
    <t>Harvard</t>
  </si>
  <si>
    <t>Hinrichs</t>
  </si>
  <si>
    <t>Education and Research</t>
  </si>
  <si>
    <t>Government</t>
  </si>
  <si>
    <t>Industry</t>
  </si>
  <si>
    <t>NGO</t>
  </si>
  <si>
    <t>Religious Orgnaization</t>
  </si>
  <si>
    <t>G7</t>
  </si>
  <si>
    <t>Canada</t>
  </si>
  <si>
    <t>France</t>
  </si>
  <si>
    <t>Germany</t>
  </si>
  <si>
    <t>Italy</t>
  </si>
  <si>
    <t>Japan</t>
  </si>
  <si>
    <t>UK</t>
  </si>
  <si>
    <t>USA</t>
  </si>
  <si>
    <t>10 Principles of Responsible AI</t>
  </si>
  <si>
    <t>Women Leading in AI</t>
  </si>
  <si>
    <t>Safety and security
Professional Responsibility</t>
  </si>
  <si>
    <t>Fairness, transparency, accountability, privacy, inclusivity, human control, sustainability, promotion of human values</t>
  </si>
  <si>
    <t>G10</t>
  </si>
  <si>
    <t>Belgium</t>
  </si>
  <si>
    <t>Netherlands</t>
  </si>
  <si>
    <t>Sweden</t>
  </si>
  <si>
    <t>Switzerland</t>
  </si>
  <si>
    <t>OECD AI Principles</t>
  </si>
  <si>
    <t>2025 and the Next Chapters of AI</t>
  </si>
  <si>
    <t>Google Deep Minds</t>
  </si>
  <si>
    <t>Principles: trust, safety, transparency, fairness, proactive governance, ethical integration, addressing unintended consequences, fostering innovation responsibly; Values: inclusivity, ethical responsibility, societal trust, sustainability, collaboration</t>
  </si>
  <si>
    <t>G20</t>
  </si>
  <si>
    <t>Argentina</t>
  </si>
  <si>
    <t>Australia</t>
  </si>
  <si>
    <t>Brazil</t>
  </si>
  <si>
    <t>China</t>
  </si>
  <si>
    <t>India</t>
  </si>
  <si>
    <t>Indonesia</t>
  </si>
  <si>
    <t>Mexico</t>
  </si>
  <si>
    <t>Russia</t>
  </si>
  <si>
    <t>Saudi Arabia</t>
  </si>
  <si>
    <t>South Africa</t>
  </si>
  <si>
    <t>South Korea</t>
  </si>
  <si>
    <t>Turkey</t>
  </si>
  <si>
    <t>EU</t>
  </si>
  <si>
    <t>International AI Governance</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</si>
  <si>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</si>
  <si>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</si>
  <si>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</si>
  <si>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G24</t>
  </si>
  <si>
    <t>Algeria</t>
  </si>
  <si>
    <t>Columbia</t>
  </si>
  <si>
    <t>DRC</t>
  </si>
  <si>
    <t>Egypt</t>
  </si>
  <si>
    <t>Ethiopia</t>
  </si>
  <si>
    <t>Gabon</t>
  </si>
  <si>
    <t>Ghana</t>
  </si>
  <si>
    <t>Guatemala</t>
  </si>
  <si>
    <t>Iran</t>
  </si>
  <si>
    <t>Ivory Coast</t>
  </si>
  <si>
    <t>Kenya</t>
  </si>
  <si>
    <t>Lebanon</t>
  </si>
  <si>
    <t>Morocco</t>
  </si>
  <si>
    <t>Nigeria</t>
  </si>
  <si>
    <t>Pakistan</t>
  </si>
  <si>
    <t>Peru</t>
  </si>
  <si>
    <t>Philippines</t>
  </si>
  <si>
    <t>Sri Lanka</t>
  </si>
  <si>
    <t>Venezuela</t>
  </si>
  <si>
    <t>A Hindu Perspective on AI Risks and Opportunities</t>
  </si>
  <si>
    <t>Future of Life Institute</t>
  </si>
  <si>
    <t>International</t>
  </si>
  <si>
    <t>Principles: enhancing human welfare, promoting global unity, preserving human autonomy, preventing bias and inequality, maintaining life purpose; Values: dharma (righteous duty), seva (selfless service), vasudhaiva kutumbakam (world as one family), purushartha (free will)</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</si>
  <si>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</si>
  <si>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</si>
  <si>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</si>
  <si>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</si>
  <si>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Adobe’s AI Ethics Principles</t>
  </si>
  <si>
    <t>Adobe Inc.</t>
  </si>
  <si>
    <t>Principles: accountability, responsibility, transparency; Values: ethical responsibility, inclusivity, societal trust, innovation, fairness</t>
  </si>
  <si>
    <t>Adobe's AI Ethics Principles</t>
  </si>
  <si>
    <t>AI and Islamic Ethics: A Framework for Ethical AI Development Based on Maqasid Al-Shariah</t>
  </si>
  <si>
    <t>International Conference on Artificial Intelligence, Navigation, Engineering, and Aviation Technology (ICANEAT)</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</si>
  <si>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</si>
  <si>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AI and Islamic Ethics</t>
  </si>
  <si>
    <t>AI and Privacy</t>
  </si>
  <si>
    <t>Norwegian Data Protection Authority (Datatilsynet)</t>
  </si>
  <si>
    <t>Norway</t>
  </si>
  <si>
    <t>Principles: fairness and discrimination, purpose limitation, data minimization, transparency, right to information; Values: privacy, accountability, ethical responsibility, inclusivity</t>
  </si>
  <si>
    <t>Artificial intelligence and privacy</t>
  </si>
  <si>
    <t>AI and Society Research Group</t>
  </si>
  <si>
    <t>Victoria University of Wellington</t>
  </si>
  <si>
    <t>New Zeland</t>
  </si>
  <si>
    <t>Principles: fairness, transparency, accountability, privacy, security; Values: societal impact, ethical AI, human oversight, sustainability, inclusivity</t>
  </si>
  <si>
    <t>AI and Sustainability: Opportunities, Challenges, and Impact</t>
  </si>
  <si>
    <t>EY (Ernst &amp; Young)</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</si>
  <si>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</si>
  <si>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Challanges and Impact</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</si>
  <si>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</si>
  <si>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</si>
  <si>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</si>
  <si>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AI for Africa Blueprint</t>
  </si>
  <si>
    <t>Smart Africa &amp; Republic of South Africa</t>
  </si>
  <si>
    <t>South Africa (Pan-African Scope)</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</si>
  <si>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</si>
  <si>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South Africa AI Strategy</t>
  </si>
  <si>
    <t>AI for Good - Alibaba’s Vision for Tackling Global Challenges</t>
  </si>
  <si>
    <t>Alibaba Group</t>
  </si>
  <si>
    <t>Principles: climate risk mitigation, healthcare innovation, agricultural advancement, scientific discovery, educational enhancement; Values: sustainability, societal well-being, innovation, inclusivity</t>
  </si>
  <si>
    <t>AI for Good: Alibaba's Vision for Tackling Global Challenges</t>
  </si>
  <si>
    <t>Digital Ethics – Deutsche Telekom's AI Guidelines</t>
  </si>
  <si>
    <t>Deutsche Telekom</t>
  </si>
  <si>
    <t>Principles: responsible, careful, supporting, transparent, secure, reliable, trustworthy, cooperative, illustrative; Values: customer satisfaction, innovation, integrity, social responsibility</t>
  </si>
  <si>
    <t>AI in Islamic Ethics: Towards Pluralist Ethical Benchmarking for AI</t>
  </si>
  <si>
    <t>College of Law, Qatar University (Author: Ezieddin Elmahjub)</t>
  </si>
  <si>
    <t>Qatar</t>
  </si>
  <si>
    <t>AI in Islamic Ethics</t>
  </si>
  <si>
    <t>AI in the UK: Ready, Willing and Able?</t>
  </si>
  <si>
    <t>House of Lords Select Committee on Artificial Intelligence</t>
  </si>
  <si>
    <t>Principles: transparency, accountability, fairness, justice, privacy, sustainability, responsibility, non-maleficence; Values: ethical responsibility, inclusivity, societal trust, human-centric development</t>
  </si>
  <si>
    <t>AI in the UK: Ready, WIlling and Able 2019</t>
  </si>
  <si>
    <t>Principles: transparency, accountability, fairness, security, safety, human dignity, well-being, non-discrimination, justice; Values: ethical responsibility, inclusivity, societal trust, human-centric development</t>
  </si>
  <si>
    <t>AI in the UK: Ready, WIlling and Able? 2018</t>
  </si>
  <si>
    <t>Principles: transparency, accountability, fairness, justice, privacy, sustainability, responsibility, non-maleficence Values: ethical responsibility, inclusivity, societal trust, human-centric development</t>
  </si>
  <si>
    <t>AI in the UK: ready, willing and able?</t>
  </si>
  <si>
    <t>AI Now 2017 Report</t>
  </si>
  <si>
    <t>AI Now Institute</t>
  </si>
  <si>
    <t>Principles: labor and automation, bias and inclusion, rights and liberties, ethics and governance; Values: fairness, transparency, accountability, inclusivity</t>
  </si>
  <si>
    <t>AI Opportunities Action Plan</t>
  </si>
  <si>
    <t>UK Government</t>
  </si>
  <si>
    <t>Principles: economic growth, public service enhancement, infrastructure development, talent and research; Values: innovation, societal well-being, inclusivity, sustainability</t>
  </si>
  <si>
    <t>AI Opportunity Action Plan</t>
  </si>
  <si>
    <t>AI Policy and Governance</t>
  </si>
  <si>
    <t>Center for Democracy and Technology (CDT)</t>
  </si>
  <si>
    <t>Principles: AI governance, transparency, human rights, democratic values, public interest expertise, innovation, liability; Values: accountability, inclusivity, ethical responsibility, trustworthiness</t>
  </si>
  <si>
    <t xml:space="preserve">AI Policy and Governance
</t>
  </si>
  <si>
    <t>Asilomar AI Principles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</si>
  <si>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</si>
  <si>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AI Ethics Principles</t>
  </si>
  <si>
    <t>Smart Dubai</t>
  </si>
  <si>
    <t>UAE</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</si>
  <si>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</si>
  <si>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https://www.digitaldubai.ae/docs/default-source/ai-principles-resources/ai-ethics.pdf?form=MG0AV3</t>
  </si>
  <si>
    <t>AI Principles of Telefónica</t>
  </si>
  <si>
    <t>Telefónica</t>
  </si>
  <si>
    <t>Spain</t>
  </si>
  <si>
    <t>fair AI, transparent and explainable AI, human-centric AI, privacy and security by design</t>
  </si>
  <si>
    <t>https://www.telefonica.com/wp-content/uploads/sites/7/2021/11/principios-ai-eng-2018.pdf</t>
  </si>
  <si>
    <t>AI Strategy for Mexico</t>
  </si>
  <si>
    <t>British Embassy in Mexico, in collaboration with Oxford Insights and C Minds​</t>
  </si>
  <si>
    <t>Principles: governance, government and public services, research and development, capacity, skills and education, data infrastructure, ethics and regulation Values: inclusivity, innovation, transparency, accountability, ethical responsibility</t>
  </si>
  <si>
    <t>Aligning Artificial Intelligence and Climate Governance</t>
  </si>
  <si>
    <t>United Nations University (UNU)</t>
  </si>
  <si>
    <t>Aligning AI and Climate Governance</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</si>
  <si>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</si>
  <si>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</si>
  <si>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</si>
  <si>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</si>
  <si>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Argentina National AI Strategy</t>
  </si>
  <si>
    <t>Task Force on the Future of Work and Education for the Digital Era (T20 Argentina)</t>
  </si>
  <si>
    <t>Principles: equity, inclusivity, quality education, lifelong learning, innovation, collaboration; Values: equity, lifelong learning, innovation, inclusivity, collaboration</t>
  </si>
  <si>
    <t>Argentina AI Strategy</t>
  </si>
  <si>
    <t>Artificial Intelligence (AI) in Health</t>
  </si>
  <si>
    <t>Royal College of Physicians</t>
  </si>
  <si>
    <t>Academia</t>
  </si>
  <si>
    <t>transparency, accountability, fairness, justice, human-centered AI, safety, security, sustainability, privacy</t>
  </si>
  <si>
    <t>https://www.rcp.ac.uk/policy-and-campaigns/policy-documents/artificial-intelligence-ai-in-health</t>
  </si>
  <si>
    <t>Artificial Intelligence Act</t>
  </si>
  <si>
    <t>European Union</t>
  </si>
  <si>
    <t>Principles: fairness, transparency, accountability; Values: ethical AI use, inclusivity, trustworthiness</t>
  </si>
  <si>
    <t>Artificial Intelligence Act EU</t>
  </si>
  <si>
    <t>https://artificialintelligenceact.eu/the-act/?form=MG0AV3</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</si>
  <si>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</si>
  <si>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</si>
  <si>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Artificial Intelligence and Climate Change</t>
  </si>
  <si>
    <t>Heinrich Böll Stiftung</t>
  </si>
  <si>
    <t>Artificial Intelligence and Machine Learning: Policy Paper</t>
  </si>
  <si>
    <t>Internet Society</t>
  </si>
  <si>
    <t>ethical considerations, interpretability, empowerment, responsibility, accountability, inclusive participation</t>
  </si>
  <si>
    <t>https://www.internetsociety.org/resources/doc/2017/artificial-intelligence-and-machine-learning-policy-paper/?form=MG0AV3</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</si>
  <si>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</si>
  <si>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</si>
  <si>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</si>
  <si>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</si>
  <si>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</si>
  <si>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</si>
  <si>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</si>
  <si>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</si>
  <si>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</si>
  <si>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</si>
  <si>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Germany Artificial Intelligence Strategy</t>
  </si>
  <si>
    <t>Artificial Intelligence Technology Strategy</t>
  </si>
  <si>
    <t>Strategic Council for AI Technology, Government of Japan</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</si>
  <si>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</si>
  <si>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Japan  AI Strategy</t>
  </si>
  <si>
    <t xml:space="preserve">Artificial Intelligence. Australia’s Ethics Framework: A Discussion Paper, </t>
  </si>
  <si>
    <t>Department of Industry Innovation and Science</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</si>
  <si>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</si>
  <si>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https://www.csiro.au/-/media/D61/Reports/Artificial-Intelligence-ethics-framework.pdf?utm_source=chatgpt.com</t>
  </si>
  <si>
    <t>Artificial Intelligence. The Public Policy Opportunity</t>
  </si>
  <si>
    <t>Intel Corporation</t>
  </si>
  <si>
    <t>Principles: foster innovation and open development, create new human employment opportunities and protect people’s welfare, liberate data responsibly, rethink privacy Values: innovation, responsibility, privacy, ethical data use</t>
  </si>
  <si>
    <t>https://community.intel.com/legacyfs/online/files/Intel-Artificial-Intelligence-Public-Policy-White-Paper-2017.pdf</t>
  </si>
  <si>
    <t>Artificial Intelligence: Open Questions About Gender Inclusion</t>
  </si>
  <si>
    <t>W20</t>
  </si>
  <si>
    <t>Portugal</t>
  </si>
  <si>
    <t>Inclusivity, transparency, fairness, accountability, equity, diversity, safety and security, ethical governance, accessibility, impact assessment.</t>
  </si>
  <si>
    <t>https://webfoundation.org/docs/2018/06/AI-Gender.pdf?form=MG0AV3</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</si>
  <si>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</si>
  <si>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</si>
  <si>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</si>
  <si>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</si>
  <si>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Artificial Intelligence: The Road Ahead in Low and Middle-Income Countries</t>
  </si>
  <si>
    <t>Future Advocacy</t>
  </si>
  <si>
    <t>Principles: addressing development challenges, capacity building, ethical considerations, collaborative efforts Values: innovation, inclusivity, ethical responsibility, collaboration</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</si>
  <si>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</si>
  <si>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</si>
  <si>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Australia's AI Ethics Principles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</si>
  <si>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</si>
  <si>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</si>
  <si>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</si>
  <si>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</si>
  <si>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</si>
  <si>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</si>
  <si>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</si>
  <si>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</si>
  <si>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</si>
  <si>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Beijing AI Principles</t>
  </si>
  <si>
    <t>Beijing Academy of Artificial Intelligence (BAAI)</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</si>
  <si>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</si>
  <si>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</si>
  <si>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Big Data, Artificial Intelligence, Machine Learning and Data Protection</t>
  </si>
  <si>
    <t>Information Commissioner's Office (ICO)</t>
  </si>
  <si>
    <t>Principles: fairness, transparency, purpose limitation, data minimization, accuracy, storage limitation, security, accountability, governance Values: ethical responsibility, privacy, data protection, trust</t>
  </si>
  <si>
    <t>https://ico.org.uk/media/for-organisations/documents/2013559/big-data-ai-ml-and-data-protection.pdf?form=MG0AV3</t>
  </si>
  <si>
    <t>Brazilian Artificial Intelligence Strategy (EBIA)</t>
  </si>
  <si>
    <t>Ministry of Science, Technology, and Innovation (MCTI) of Brazil</t>
  </si>
  <si>
    <t>Principles: inclusive growth, sustainable development, and well-being; human-centered values and equity; transparency and responsible disclosure; robustness, security, and safety; accountability; Values: innovation, inclusivity, societal trust, ethical responsibility</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</si>
  <si>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</si>
  <si>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</si>
  <si>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</si>
  <si>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</si>
  <si>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</si>
  <si>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</si>
  <si>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Building Generative AI Responsibily</t>
  </si>
  <si>
    <t>Business Ethics and Artificial Intelligence</t>
  </si>
  <si>
    <t>Institute of Business Ethics</t>
  </si>
  <si>
    <t>ethics risk, workforce risk, technology risk</t>
  </si>
  <si>
    <t>https://www.ibe.org.uk/resource/ibe-briefing-58-business-ethics-and-artificial-intelligence-pdf.html?form=MG0AV3</t>
  </si>
  <si>
    <t>CDT Europe's AI Bulletin - February 2025</t>
  </si>
  <si>
    <t>Center for the Governance of AI</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</si>
  <si>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</si>
  <si>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</si>
  <si>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Charlevoix Common Vision for the Future of Artificial Intelligence</t>
  </si>
  <si>
    <t>Leaders of the G7</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</si>
  <si>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</si>
  <si>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https://www.international.gc.ca/world-monde/assets/pdfs/international_relations-relations_internationales/g7/2018-06-09-artificial-intelligence-artificielle-en.pdf?form=MG0AV3</t>
  </si>
  <si>
    <t>Chile Ethical Artificial Intelligence</t>
  </si>
  <si>
    <t>Ministry of Science, Technology, Knowledge, and Innovation, Chile</t>
  </si>
  <si>
    <t>Chile</t>
  </si>
  <si>
    <t>Principles: proportionality, security, fairness, non-discrimination, gender equality, accessibility, sustainability, privacy, and data protection; Values: ethical responsibility, equity, inclusivity, societal well-being</t>
  </si>
  <si>
    <t>Chile's Ethical Artificial Intelligence Framework</t>
  </si>
  <si>
    <t>Chile's Ministry of Science, Technology, Knowledge, and Innovation</t>
  </si>
  <si>
    <t>Principles: proportionality, security, fairness, non-discrimination, gender equality, accessibility, sustainability, privacy and data protection; Values: fairness, accessibility, sustainability, gender equality, proportionality</t>
  </si>
  <si>
    <t>Santiago Declaration to Promote Ethical AI in Latin America and the Caribbean</t>
  </si>
  <si>
    <t>China's Emerging Approach to Regulating General-Purpose Artificial Intelligence</t>
  </si>
  <si>
    <t>Asia Society Policy Institute</t>
  </si>
  <si>
    <t>Principles: Alignment with Core Socialist Values, content labeling, data sovereignty, algorithmic accountability, public-private collaboration, international competitiveness; Values: National security, social stability, ethical AI development, innovation, transparency</t>
  </si>
  <si>
    <t>Claude's Constitution</t>
  </si>
  <si>
    <t>Anthropic</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</si>
  <si>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</si>
  <si>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Code of Ethics for Artificial Intelligence</t>
  </si>
  <si>
    <t>UPC (Universitat Politècnica de Catalunya)</t>
  </si>
  <si>
    <t>Principles: transparency, fairness, responsibility, privacy, inclusivity, sustainability, human oversight; Values: ethical responsibility, societal trust, equity, collaboration, long-term vision</t>
  </si>
  <si>
    <t>Alliance for Artificial Intelligence (A-AI), Russia</t>
  </si>
  <si>
    <t>Russian Federation</t>
  </si>
  <si>
    <t>Principles: legal compliance, responsibility and accountability, transparency, safety and security, continuous improvement; Values: human-centered approach, respect for autonomy, non-discrimination, risk and humanitarian impact assessment</t>
  </si>
  <si>
    <t>Commitments and Principles</t>
  </si>
  <si>
    <t>OP Group</t>
  </si>
  <si>
    <t>Finland</t>
  </si>
  <si>
    <t>Good banking and insurance practices, corporate responsibility policies, UN Principles of Responsible Banking, UN Global Compact Initiative Principles, Code of Business Ethics, commitment to the Paris Agreement</t>
  </si>
  <si>
    <t>https://www.op.fi/en/op-financial-group/corporate-social-responsibility/commitments-and-principles?form=MG0AV3</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</si>
  <si>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</si>
  <si>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</si>
  <si>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</si>
  <si>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Continental Artificial Intelligence Strategy</t>
  </si>
  <si>
    <t>African Union</t>
  </si>
  <si>
    <t>Africa</t>
  </si>
  <si>
    <t>Principles: local first, ethics and transparency, cooperation and integration; Values: people-centered, human rights and human dignity, peace and prosperity, inclusion and diversity</t>
  </si>
  <si>
    <t>Continental AI Strategy</t>
  </si>
  <si>
    <t>Coordinated Plan on Artificial Intelligence 2021 Review</t>
  </si>
  <si>
    <t>European Commission</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</si>
  <si>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</si>
  <si>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EU National AI Strategy</t>
  </si>
  <si>
    <t>Declaration on Ethics and Data Protection in Artificial Intelligence</t>
  </si>
  <si>
    <t>ICDPPC</t>
  </si>
  <si>
    <t>purpose specification, accountability, transparency, ethics by design, empowerment, non-discrimination</t>
  </si>
  <si>
    <t>https://www.privacyconference2018.org/system/files/2018-10/20180922_ICDPPC-40th_AI-Declaration_ADOPTED.pdf?form=MG0AV3</t>
  </si>
  <si>
    <t>Decree of the President of the Russian Federation on the Development of Artificial Intelligence in the Russian Federation</t>
  </si>
  <si>
    <t>Office of the President of the Russian Federation</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</si>
  <si>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</si>
  <si>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Mexico  AI Strategy</t>
  </si>
  <si>
    <t>DeepMind Ethics &amp; Society</t>
  </si>
  <si>
    <t>Deep Minds</t>
  </si>
  <si>
    <t>Principles: privacy, transparency, fairness, economic and social impacts, governance, accountability; Values: managing AI risk, AI morality and values, addressing global challenges</t>
  </si>
  <si>
    <t>Digital Decisions</t>
  </si>
  <si>
    <t>Center for Democracy &amp; Technology</t>
  </si>
  <si>
    <t>Principles: automated decision-making, ethical design practices, interactive self-assessment; Values: fairness, accountability, disparate impacts, transparency, trust</t>
  </si>
  <si>
    <t>https://cdt.org/insights/digital-decisions-tool/?form=MG0AV3</t>
  </si>
  <si>
    <t>Directive on Automated Decision-Making</t>
  </si>
  <si>
    <t>Treasury Board of Canada Secretariat</t>
  </si>
  <si>
    <t>Principles: transparency, accountability, legality, procedural fairness; Values: ethical responsibility, societal trust, inclusivity, fairness</t>
  </si>
  <si>
    <t>Discussion Paper on Artificial Intelligence (AI) and Personal Data—Fostering Responsible Development and Adoption of AI</t>
  </si>
  <si>
    <t>Personal Data Protection Commission Singapore</t>
  </si>
  <si>
    <t>Singapore</t>
  </si>
  <si>
    <t>AI benefits and risks, AI governance framework, stakeholder roles, data protection by design, transparency, fairness, human-centricity</t>
  </si>
  <si>
    <t>https://www.pdpc.gov.sg/-/media/Files/PDPC/PDF-Files/Resource-for-Organisation/AI/Discussion-Paper-on-AI-and-PD---050618.pdf</t>
  </si>
  <si>
    <t>Discussion Paper: National Strategy for Artificial Intelligence</t>
  </si>
  <si>
    <t>National Institution for Transforming India (NITI Aayog)</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</si>
  <si>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</si>
  <si>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https://www.niti.gov.in/sites/default/files/2023-03/National-Strategy-for-Artificial-Intelligence.pdf?form=MG0AV3</t>
  </si>
  <si>
    <t>DoD Ethical Principles for Artificial Intelligence</t>
  </si>
  <si>
    <t>Department of Defense</t>
  </si>
  <si>
    <t>Principles: responsibility, equitable, traceable, reliable, governable; Values: ethical responsibility, fairness, transparency, accountability, safety</t>
  </si>
  <si>
    <t>Draft AI R&amp;D Guidelines for International Discussions</t>
  </si>
  <si>
    <t>Institute for Information and Communications Policy (IICP), The Conference toward AI Network Society</t>
  </si>
  <si>
    <t>ethical considerations, governance, societal impacts, international collaboration, AI R&amp;D guidelines, global standards, AI development best practices</t>
  </si>
  <si>
    <t>https://www.soumu.go.jp/main_content/000507517.pdf?form=MG0AV3</t>
  </si>
  <si>
    <t>Dutch Artificial Intelligence Manifesto</t>
  </si>
  <si>
    <t>Special Interest Group on Artificial Intelligence (SIGAI), The Netherlands</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</si>
  <si>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</si>
  <si>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https://ii.tudelft.nl/bnvki/wp-content/uploads/2018/09/Dutch-AI-Manifesto.pdf?form=MG0AV3</t>
  </si>
  <si>
    <t>Ethical Framework for a Good AI Society</t>
  </si>
  <si>
    <t>European Institute for Science, Media, and Democracy (EISMD)</t>
  </si>
  <si>
    <t>Principles: beneficence, non-maleficence, autonomy, justice, explicability; Values: human dignity, fairness, transparency, accountability, sustainability</t>
  </si>
  <si>
    <t>Principles: beneficence, non-maleficence, authonomy, justice, explicability; Values: human dignity, fairness, transparency, accountability, sustainability</t>
  </si>
  <si>
    <t>Ethical Framework for a Good AI Society (PDF)</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</si>
  <si>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</si>
  <si>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</si>
  <si>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</si>
  <si>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</si>
  <si>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</si>
  <si>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</si>
  <si>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 xml:space="preserve">Ethical norms for the new generation artificial intelligence. Ministry of Science and Technology of the People's Republic of China.
</t>
  </si>
  <si>
    <t>Ministry for Security and Emerging Technologies</t>
  </si>
  <si>
    <t>advancement of human welfare, promotion of fairness and justice, protection of privacy and security, assurance of controllability and trustworthiness, strengthening of accountability, cultivation of ethics</t>
  </si>
  <si>
    <t>https://www.most.gov.cn/kjbgz/202109/t20210926_177063.html</t>
  </si>
  <si>
    <t>Ethical Principles for Artificial Intelligence and  Data Analytics</t>
  </si>
  <si>
    <t>Software &amp; Information Industry Association (SIIA), Public Policy Division</t>
  </si>
  <si>
    <t>non-discrimination, transparency, accountability, sector-specific guidelines, ethics and regulatory framework, fairness and equal opportunity, comparing algorithmic systems</t>
  </si>
  <si>
    <t>I have this document on my hard drive</t>
  </si>
  <si>
    <t>Ethical, Social, and Political Challenges of Artificial Intelligence in Health</t>
  </si>
  <si>
    <t>Research</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</si>
  <si>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</si>
  <si>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https://futureadvocacy.com/publications/ethical-social-and-political-challenges-of-artificial-intelligence-in-health/</t>
  </si>
  <si>
    <t>Ethically Aligned Design: A Vision for Prioritizing Human Well-being with Autonomous and Intelligent Systems​</t>
  </si>
  <si>
    <t>IEEE Global Initiative on Ethics of Autonomous and Intelligent Systems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</si>
  <si>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</si>
  <si>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IEEE Ethically ALigned Design v2</t>
  </si>
  <si>
    <t>Ethically Aligned Design: Version 2</t>
  </si>
  <si>
    <t>IEEE</t>
  </si>
  <si>
    <t>Principles: Human rights, well-being, accountability, transparency, awareness of misuse, competence. Values: Human rights, well-being, accountability, transparency, awareness of misuse, competence.</t>
  </si>
  <si>
    <t>Ethically ALigned Design: V2</t>
  </si>
  <si>
    <t>Ethically Aligned Design:
Version 1.1</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</si>
  <si>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</si>
  <si>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https://standards.ieee.org/wp-content/uploads/import/documents/other/ead1e.pdf?form=MG0AV3</t>
  </si>
  <si>
    <t>Ethics and Governance of Artificial Intelligence</t>
  </si>
  <si>
    <t>MIT, Daniela Rus</t>
  </si>
  <si>
    <t>Principles: Transparency, accountability, fairness, privacy, safety, inclusivity.​
Values: Trust, ethical responsibility, respect, diversity, innovation.</t>
  </si>
  <si>
    <t>https://cyberir.mit.edu/site/global-landscape-ai-ethics-guidelines/?form=MG0AV3
https://scholar.google.com/citations?user=910z20QAAAAJ&amp;hl=en&amp;form=MG0AV3</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</si>
  <si>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</si>
  <si>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</si>
  <si>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</si>
  <si>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https://bmdv.bund.de/SharedDocs/EN/publications/report-ethics-commission-automated-and-connected-driving.pdf?__blob=publicationFile&amp;form=MG0AV3</t>
  </si>
  <si>
    <t>Ethics Guidelines for Trustworthy AI</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</si>
  <si>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</si>
  <si>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</si>
  <si>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Ethical Guidelines for Trustworthy AI</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</si>
  <si>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</si>
  <si>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</si>
  <si>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https://digital-strategy.ec.europa.eu/en/library/ethics-guidelines-trustworthy-ai?form=MG0AV3</t>
  </si>
  <si>
    <t>Ethics of Artificial Intelligence</t>
  </si>
  <si>
    <t>The Royal Society</t>
  </si>
  <si>
    <t>Principles: responsible AI development, fairness, transparency, accountability, minimization of bias, privacy and consent, ethical integration of AI in society; Values: societal trust, ethical responsibility, inclusivity, safety, fairness</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</si>
  <si>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</si>
  <si>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</si>
  <si>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</si>
  <si>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https://pubs.rsna.org/doi/pdf/10.1148/radiol.2019191586?form=MG0AV3</t>
  </si>
  <si>
    <t>Ethics of Code: Developing AI for Business with Five Core Principles</t>
  </si>
  <si>
    <t>Sage</t>
  </si>
  <si>
    <t>Diversity, transparency, showing its workings, creativity, accountability, inclusivity,  responsibility</t>
  </si>
  <si>
    <t>https://www.sage.com/investors/-/media/files/company/documents/pdf/business%20builders/latest%20news/business%20builders%20ethics%20of%20code.pdf?form=MG0AV3</t>
  </si>
  <si>
    <t>Ethics Policy</t>
  </si>
  <si>
    <t>Icelandic Institute for Intelligent Machines</t>
  </si>
  <si>
    <t>Iceland</t>
  </si>
  <si>
    <t>prohibition of harmful projects, rejection of military funding, exclusion of military-affiliated collaborations, opposition to military applications of AI, opposition to surveillance and privacy invasion</t>
  </si>
  <si>
    <t>https://www.iiim.is/ethics-policy/?form=MG0AV3</t>
  </si>
  <si>
    <t>Ethique de la Recherche en Robotique</t>
  </si>
  <si>
    <t>CERNA (Allistene)</t>
  </si>
  <si>
    <t>Principles: moral and ethical implications, regulatory and governance frameworks, technological challenges and opportunities, ethical considerations in AI design, international cooperation on AI standards Values: fairness, accountability, shared global benefits</t>
  </si>
  <si>
    <t>https://hal.science/ALLISTENE-CERNA/hal-01086579v1</t>
  </si>
  <si>
    <t>European Approach to Artificial Intelligence</t>
  </si>
  <si>
    <t>Principles: fostering excellence in AI, ensuring trustworthiness, promoting human-centric AI, boosting research and industrial capacity; Values: safety, fundamental rights, innovation, collaboration, ethical AI use</t>
  </si>
  <si>
    <t>EU Ethical Charter on the use of AI in Judicial Systems</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</si>
  <si>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</si>
  <si>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</si>
  <si>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https://op.europa.eu/en/publication-detail/-/publication/dfebe62e-4ce9-11e8-be1d-01aa75ed71a1?form=MG0AV3
https://www.unapcict.org/sites/default/files/2019-01/EC_AI-%20Robotics-%20and%20Autonomous%20Systems.pdf?form=MG0AV4</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</si>
  <si>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</si>
  <si>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</si>
  <si>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</si>
  <si>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 xml:space="preserve">
https://rm.coe.int/ethical-charter-en-for-publication-4-december-2018/16808f699c</t>
  </si>
  <si>
    <t>European Ethical Charter on the Use of Artificial Intelligence in Judicial Systems and Their Environment</t>
  </si>
  <si>
    <t>European Commission for the Efficiency of Justice (CEPEJ), under the Council of Europe.</t>
  </si>
  <si>
    <t>Principles: respect for fundamental rights, non-discrimination, quality and security, transparency, impartiality and fairness, under user control Values: ethical responsibility, justice, inclusivity, societal trust, accountability</t>
  </si>
  <si>
    <t>European Ethical Charter on the use of AI in Judicial SYstems 2018</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</si>
  <si>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</si>
  <si>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</si>
  <si>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</si>
  <si>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</si>
  <si>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Everyday Ethics for Artificial Intelligence</t>
  </si>
  <si>
    <t>IBM</t>
  </si>
  <si>
    <t>Principles: Accountability, value alignment, explainability, fairness, user data rights. Values: Ethical responsibility, transparency, inclusivity, privacy, trust.</t>
  </si>
  <si>
    <t>Everyday ethics for AI</t>
  </si>
  <si>
    <t>Everyday Ethics for Artificial Intelligence. A Practical Guide for Designers and Developers</t>
  </si>
  <si>
    <t>accountability, value alignment, explainability, fairness, user data rights</t>
  </si>
  <si>
    <t>https://www.ibm.com/watson/assets/duo/pdf/everydayethics.pdf?form=MG0AV3</t>
  </si>
  <si>
    <t>Evolving with innovation: The 2024 OECD AI Principles Update</t>
  </si>
  <si>
    <t>Organisation for Economic Co-operation and Development (OECD)</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</si>
  <si>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</si>
  <si>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</si>
  <si>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</si>
  <si>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FEAT Principles</t>
  </si>
  <si>
    <t>Monetary Authority of Singapore (MAS)</t>
  </si>
  <si>
    <t>Principles: fairness, accountability, transparency; Values: ethical AI use, trust, responsibility</t>
  </si>
  <si>
    <t>FEAT Principles (Fairness, Ethics, Accountability, Transparency)</t>
  </si>
  <si>
    <t>Principles: fairness, ethics, accountability, transparency, justifiability, accuracy, bias minimization; Values: ethical AI use, trust, responsibility, internal accountability, proactive governance</t>
  </si>
  <si>
    <t>For a Meaningful Artificial Intelligence</t>
  </si>
  <si>
    <t>Cedric Villani</t>
  </si>
  <si>
    <t>For a Meaningful AI: Towars a French and European Strategy</t>
  </si>
  <si>
    <t>For a Meaningful Artificial Intelligence. Towards a French and European Strategy</t>
  </si>
  <si>
    <t>Mission Villani
Cedric Villani</t>
  </si>
  <si>
    <t>Principles: ethical design, transparency and openness, inclusivity and diversity, accountability, sustainability Values: fairness and justice, human-centric AI, public interest</t>
  </si>
  <si>
    <t>https://comite-etica.upc.edu/ca/actualitat/media/missionvillani_report_eng-vf.pdf?form=MG0AV3</t>
  </si>
  <si>
    <t>For a Meaningful Artificial Intelligence: Towards a French and European Strategy</t>
  </si>
  <si>
    <t>Cédric Villani, French Parliament</t>
  </si>
  <si>
    <t>Principles: transparency, fairness, responsibility, privacy, inclusivity, sustainability, human oversight Values: ethical responsibility, societal trust, equity, collaboration, long-term vision</t>
  </si>
  <si>
    <t>France AI Strategy Report</t>
  </si>
  <si>
    <t>Principles: human capital development, open data policy, ethical framework; Values: innovation, transparency, accountability, inclusivity</t>
  </si>
  <si>
    <t>French Government</t>
  </si>
  <si>
    <t>Principles: transparency, accountability, innovation, fostering research collaboration; Values: societal well-being, inclusivity, human-centric development, environmental sustainability</t>
  </si>
  <si>
    <t>France AI Strategy Report (PDF)</t>
  </si>
  <si>
    <t>G20 2017 Task Force Report</t>
  </si>
  <si>
    <t>Global Solutions Initiative</t>
  </si>
  <si>
    <t>Principles: resilience, sustainability, responsibility, integrity, inclusiveness; Values: ethical global governance, collaboration, societal well-being, environmental stewardship</t>
  </si>
  <si>
    <t>G20 2017 Task Force Report Germany</t>
  </si>
  <si>
    <t>G20 AI Principles</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</si>
  <si>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</si>
  <si>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</si>
  <si>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</si>
  <si>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</si>
  <si>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General Data Protection Regulation (GDPR)</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</si>
  <si>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</si>
  <si>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</si>
  <si>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</si>
  <si>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</si>
  <si>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</si>
  <si>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</si>
  <si>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</si>
  <si>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Generative AI and Ethics</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</si>
  <si>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</si>
  <si>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</si>
  <si>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</si>
  <si>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German Standardization Roadmap on Artificial Intelligence</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</si>
  <si>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</si>
  <si>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</si>
  <si>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</si>
  <si>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</si>
  <si>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</si>
  <si>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</si>
  <si>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Google AI Principles</t>
  </si>
  <si>
    <t>Google</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</si>
  <si>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</si>
  <si>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Principles: bold innovation, responsibility, collaborative progress; Values: user safety, security, privacy, ethical AI use</t>
  </si>
  <si>
    <t>Governance Principles for a New Generation of AI</t>
  </si>
  <si>
    <t>China's Ministry of Science and Technology</t>
  </si>
  <si>
    <t>Governing Artificial Intelligence. Upholding Human Rights &amp; Dignity</t>
  </si>
  <si>
    <t>Data &amp; Society</t>
  </si>
  <si>
    <t>Principles: human rights approach, non discrimination, equality, political participation, privacy, freedom of expression Values: fairness, inclusivity, transparency, ethical responsibility</t>
  </si>
  <si>
    <t>https://datasociety.net/library/governing-artificial-intelligence/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</si>
  <si>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</si>
  <si>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</si>
  <si>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</si>
  <si>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</si>
  <si>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Guidelines on Artificial Intelligence for the Confederation</t>
  </si>
  <si>
    <t>Swiss Federal Council</t>
  </si>
  <si>
    <t>Guiding Principles on Business and Human Rights</t>
  </si>
  <si>
    <t>United Nations Office of the High Commissioner for Human Rights (OHCHR)</t>
  </si>
  <si>
    <t>Guiding Principles on Trusted AI Ethics</t>
  </si>
  <si>
    <t>Telia Company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</si>
  <si>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</si>
  <si>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Guiding Principles of Trust AI Ethics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</si>
  <si>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</si>
  <si>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</si>
  <si>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</si>
  <si>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</si>
  <si>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How Can Humans Keep the Upper Hand? Report on the Ethical Matters Raised by AI Algorithms</t>
  </si>
  <si>
    <t>French Data Protection Authority (CNIL)</t>
  </si>
  <si>
    <t>Respect for human dignity, freedom and autonomy, equality and justice, transparency and intelligibility, responsibility, non-maleficence, privacy and data protection</t>
  </si>
  <si>
    <t>https://www.cnil.fr/en/how-can-humans-keep-upper-hand-report-ethical-matters-raised-algorithms-and-artificial-intelligence?form=MG0AV3</t>
  </si>
  <si>
    <t>Human Rights and artificial intelligence (CDDH-IA)</t>
  </si>
  <si>
    <t>Human Rights intergovernmental Cooperation, Council of Europe</t>
  </si>
  <si>
    <t>Council of Europe</t>
  </si>
  <si>
    <t>Principles: human rights protection, democracy, rule of law, ethical AI development, transparency, accountability; Values: dignity, fairness, justice, responsibility, trust</t>
  </si>
  <si>
    <t>Human Rights and Artificial Intelligence (CDDH-IA)</t>
  </si>
  <si>
    <t>Human Rights in the Age of Artificial Intelligence</t>
  </si>
  <si>
    <t>Access Now</t>
  </si>
  <si>
    <t>Principles: Transparency, accountability, fairness, data protection, human rights protection, non-discrimination, human oversight, ethical AI development
Values: Human rights, equality, privacy, justice, autonomy</t>
  </si>
  <si>
    <t>Access Now AI and Human Rights Report</t>
  </si>
  <si>
    <t>Human Rights in the Robot Age Report</t>
  </si>
  <si>
    <t>The Rathenau Institute</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</si>
  <si>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</si>
  <si>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https://www.rathenau.nl/sites/default/files/2018-02/Human%20Rights%20in%20the%20Robot%20Age-Rathenau%20Instituut-2017.pdf?form=MG0AV3</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</si>
  <si>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</si>
  <si>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</si>
  <si>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</si>
  <si>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Humans and machines - Challenges of artificial intelligence</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</si>
  <si>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</si>
  <si>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</si>
  <si>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</si>
  <si>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IBM’s Principles for Trust and Transparency</t>
  </si>
  <si>
    <t>Principles: Augmentation, data ownership, transparency, explainability, fairness, robustness, privacy.
Values: Trust, responsibility, openness, security.</t>
  </si>
  <si>
    <t>https://www.ibm.com/policy/trust-principles/?form=MG0AV3
https://www.ibm.com/policy/wp-content/uploads/2018/06/IBM_Principles_SHORT.V4.3.pdf?form=MG0AV3</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</si>
  <si>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</si>
  <si>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</si>
  <si>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</si>
  <si>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IndiaAI - National AI Portal</t>
  </si>
  <si>
    <t>Indian Institute of Science (IISc) Bangalore</t>
  </si>
  <si>
    <t xml:space="preserve">Committee on AI Tools for Education and Research
Centre for Networked Intelligence  </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</si>
  <si>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</si>
  <si>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https://iisc.ac.in/about/student-corner/academic-integrity/
</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</si>
  <si>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</si>
  <si>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</si>
  <si>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</si>
  <si>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</si>
  <si>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Initial Code of Conduct for Data-Driven Health and Care Technology</t>
  </si>
  <si>
    <t>UK Department of Health &amp; Social Care</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</si>
  <si>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</si>
  <si>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</si>
  <si>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</si>
  <si>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Principles: Respect for human rights, human oversight, transparency and explainability, security, safety, reliability, privacy by design, equity, inclusion, environmental protection.​
Values: Ethical responsibility, accountability, trust, fairness, sustainability, inclusivity.​</t>
  </si>
  <si>
    <t>Intel's Responsible AI Principles.</t>
  </si>
  <si>
    <t>Intel's Responsible Artificial Intelligence (RAI) Principles</t>
  </si>
  <si>
    <t>respect human rights, enable human oversight, enable transparency and explainability, advance security, safety, and reliability, design for privacy, promote equity and inclusion, protect the environment</t>
  </si>
  <si>
    <t>Interim Measures for the Administration of Generative Artificial Intelligence</t>
  </si>
  <si>
    <t>Office of the Central Cyberspace Affairs Commission</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</si>
  <si>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</si>
  <si>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AI</t>
  </si>
  <si>
    <t>Oxford Martin AI Governance Initiative (AIGI)</t>
  </si>
  <si>
    <t>Introducing Unity’s Guiding Principles for Ethical AI—Unity Blog</t>
  </si>
  <si>
    <t>Unity Technologies</t>
  </si>
  <si>
    <t>Could not fing Jobin's 2018 version of this paper</t>
  </si>
  <si>
    <t>Islamic Ethical Framework for Artificial Intelligence: A Moral and Theological Perspective</t>
  </si>
  <si>
    <t>The Islamic Culture "As-Saqafat-ul Islamia" – Research Journal – Sheikh Zayed Islamic Centre, University of Karachi</t>
  </si>
  <si>
    <t>Principles: Justice (adl), human dignity (karamah), responsibility (mas’ooliyyah)​
Values: Justice, human dignity, responsibility</t>
  </si>
  <si>
    <t>Islamic Ethical Framework for AI</t>
  </si>
  <si>
    <t>Israel's Policy on AI Regulation and Ethics</t>
  </si>
  <si>
    <t>Ministry of Innovation, Science and Technology and the Ministry of Justice</t>
  </si>
  <si>
    <t>Israel</t>
  </si>
  <si>
    <t>Principles: Human-centric AI, equality and non-discrimination, transparency and explainability, reliability, robustness, security and safety, accountability. ​
Values: Human dignity, privacy, equality, transparency, safety, accountability.</t>
  </si>
  <si>
    <t>Israel's Policy on AI regulationan and Ethics</t>
  </si>
  <si>
    <t>ITI AI Policy Principles</t>
  </si>
  <si>
    <t>Information Technology Industry Council (ITI)</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</si>
  <si>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</si>
  <si>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https://www.itic.org/policy/artificial-intelligence?form=MG0AV3</t>
  </si>
  <si>
    <t>Japanese Society for Artificial Intelligence</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</si>
  <si>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</si>
  <si>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</si>
  <si>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</si>
  <si>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</si>
  <si>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Jewish Ethics in AI (Shalom Center)</t>
  </si>
  <si>
    <t>Shalom Center</t>
  </si>
  <si>
    <t>Principles: Human dignity, moral agency, responsibility, transparency, inclusivity, justice.​
Values: Human dignity, moral agency, responsibility, transparency, inclusivity, justice.</t>
  </si>
  <si>
    <t>Judaism's Three Doors into AI</t>
  </si>
  <si>
    <t>The Jewish Education Project (Author: David Zvi Kalman)</t>
  </si>
  <si>
    <t>Principles: Human dignity, moral agency, responsibility, transparency, inclusivity, justice​
Values: Human dignity, moral agency, responsibility, transparency, inclusivity, justice</t>
  </si>
  <si>
    <t>L’intelligenza Artificiale al Servizio del Cittadino</t>
  </si>
  <si>
    <t>Agenzia per l’Italia Digitale (AGID)</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</si>
  <si>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</si>
  <si>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https://www.agid.gov.it/it/agenzia/stampa-e-comunicazione/notizie/2018/03/21/lintelligenza-artificiale-al-servizio-del-cittadino-sfide-opportunita?form=MG0AV3
https://libro-bianco-ia.readthedocs.io/it/latest/?form=MG0AV3</t>
  </si>
  <si>
    <t>Machine Intelligence Garage</t>
  </si>
  <si>
    <t>Digital Catapult</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</si>
  <si>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</si>
  <si>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https://www.digicatapult.org.uk/wp-content/uploads/2021/11/Machine_Intelligence_Garage_Impact_Report-2021-1.pdf?_gl=1*a2w0ho*_up*MQ..*_ga*MTk5MjgyNTkwOC4xNzQxODAwMzEw*_ga_8GYS9S4HND*MTc0MTgwMDMwOC4xLjAuMTc0MTgwMDMwOC4wLjAuMA..</t>
  </si>
  <si>
    <t>Machine Learning: The Power and Promise of Computers that Learn by Example</t>
  </si>
  <si>
    <t>Principles: Transparency, interpretability, robustness, privacy, fairness, accountability, human oversight.​
Values: Trustworthiness, ethical responsibility, inclusivity, societal well-being.</t>
  </si>
  <si>
    <t>https://royalsociety.org/~/media/policy/projects/machine-learning/publications/machine-learning-report.pdf?form=MG0AV3</t>
  </si>
  <si>
    <t>Malicious Use of Artificial Intelligence: Forecasting, Prevention, and Mitigation</t>
  </si>
  <si>
    <t>Future of Humanity Institute; University of Oxford; Centre for the Study of Existential Risk; University of Cambridge; Center for a New American Security; Electronic Frontier Foundation; OpenAI</t>
  </si>
  <si>
    <t>Proactive mitigation, collaborative research, dual-use awareness, importation of best practices, stakeholder engagement.</t>
  </si>
  <si>
    <t>https://arxiv.org/abs/1802.07228v1</t>
  </si>
  <si>
    <t>Principles: Security, responsibility, foresight, dual-use awareness, collaboration, prevention
Values: Safety, accountability, prudence, transparency, cooperative risk management</t>
  </si>
  <si>
    <t>The Malicious Use of AI: Forecasting, Prevention and Mitigation</t>
  </si>
  <si>
    <t>Meta Llama Responsible Use Guide</t>
  </si>
  <si>
    <t>Principles: Fairness and inclusion, robustness and safety, privacy and security, transparency, accountability, ethical development, user empowerment, environmental sustainability; Values: Trust, responsibility, innovation, respect, inclusivity, sustainability</t>
  </si>
  <si>
    <t>Microsoft’s Responsible AI Principles</t>
  </si>
  <si>
    <t>Microsoft</t>
  </si>
  <si>
    <t>https://www.microsoft.com/en-us/ai/responsible-ai</t>
  </si>
  <si>
    <t>Principles: Fairness, reliability and safety, privacy and security, inclusiveness, transparency, accountability; Values: Trust, responsibility, innovation, respect, inclusivity, sustainability​</t>
  </si>
  <si>
    <t>Microsoft Responsible AI Principles 2018</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</si>
  <si>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</si>
  <si>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</si>
  <si>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</si>
  <si>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Microsoft's Six Principles for Facial Recognition Work</t>
  </si>
  <si>
    <t>Principles: Fairness, reliability and safety, privacy and security, inclusiveness, transparency, accountability. Values: Trust, ethical responsibility, accessibility, equity, security, human oversight.</t>
  </si>
  <si>
    <t>Mid- to Long-Term Master Plan in Preparation for the Intelligent Information Society</t>
  </si>
  <si>
    <t>Government of the Republic of Korea</t>
  </si>
  <si>
    <t>Principles: data accessibility, openness, support for data-driven businesses, promotion of big data education, investment in AI research and development Values: innovation in AI research methods, improving research effectiveness, fostering a robust AI ecosystem</t>
  </si>
  <si>
    <t>https://datagovhub.elliott.gwu.edu/republic-of-korea-ai-strategy/?form=MG0AV3</t>
  </si>
  <si>
    <t>Minds and Machines: Ethical Principles and Challenges in Artificial Intelligence</t>
  </si>
  <si>
    <t>Luciano Floridi et al., Atomium—EISMD Initiative</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</si>
  <si>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</si>
  <si>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https://link.springer.com/article/10.1007/s11023-018-9482-5?form=MG0AV3</t>
  </si>
  <si>
    <t>Montreal Declaration for a Responsible Development of Artificial Intelligence​</t>
  </si>
  <si>
    <t>Université de Montréal</t>
  </si>
  <si>
    <t>Principles: well-being, respect for autonomy, protection of privacy and intimacy, solidarity, democratic participation, equity, diversity and inclusion, prudence, responsibility, sustainable development</t>
  </si>
  <si>
    <t>Montreal Declaration for Responsible AI Development</t>
  </si>
  <si>
    <t>Montreal Declaration for Responsible AI</t>
  </si>
  <si>
    <t>University of Montreal</t>
  </si>
  <si>
    <t>Principles: well-being, autonomy, justice, privacy, knowledge, democracy, responsibility, sustainability, solidarity, caution; Values: ethical responsibility, inclusivity, societal trust, sustainability, collaboration</t>
  </si>
  <si>
    <t>Montreal Declaration for a Responsible Development of AI</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</si>
  <si>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</si>
  <si>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</si>
  <si>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Explanatory Report to the Council of Europe Framework Convention on AI and Human Rights, Democracy and the Rule of Law</t>
  </si>
  <si>
    <t>National AI Strategy</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</si>
  <si>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</si>
  <si>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</si>
  <si>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</si>
  <si>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</si>
  <si>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South Korea AI Strategy</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</si>
  <si>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</si>
  <si>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</si>
  <si>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</si>
  <si>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National Artificial Intelligence Research and Development Strategic Plan</t>
  </si>
  <si>
    <t>National Science and Technology Council; Networking and Information Technology Research and Development Subcommittee</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</si>
  <si>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</si>
  <si>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https://www.nitrd.gov/PUBS/national_ai_rd_strategic_plan.pdf?form=MG0AV3</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</si>
  <si>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</si>
  <si>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</si>
  <si>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</si>
  <si>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USA Biden  AI Strategy</t>
  </si>
  <si>
    <t>National Artificial Intelligence Strategy (NAIS) 2021-2025</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</si>
  <si>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</si>
  <si>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</si>
  <si>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Turkey AI Strategy</t>
  </si>
  <si>
    <t>National Strategy for Artificial Intelligence</t>
  </si>
  <si>
    <t>Indonesia Artificial Intelligence Society (IAIS)</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</si>
  <si>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</si>
  <si>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Indonesia AI Strategy</t>
  </si>
  <si>
    <t>National Strategy for Artificial Intelligence (#AIforAll)</t>
  </si>
  <si>
    <t>NITI Aayog, India</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</si>
  <si>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</si>
  <si>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National Strategy for AI Indian</t>
  </si>
  <si>
    <t>National Strategy for Data &amp; AI</t>
  </si>
  <si>
    <t>Saudi Data &amp; AI Authority (SDAIA)</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</si>
  <si>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</si>
  <si>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Saudi Arabia AI Strategy</t>
  </si>
  <si>
    <t>National Strategy for the Development of AI in Ukraine for 2021-2030</t>
  </si>
  <si>
    <t>Ministry of Digital Transformation
OECD, Ukraine
Atlantic Council</t>
  </si>
  <si>
    <t>Ukraine</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</si>
  <si>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</si>
  <si>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t>
  </si>
  <si>
    <t>Navigating AI: Analysis and Guidance on the Use and Adoption of AI</t>
  </si>
  <si>
    <t xml:space="preserve"> Australian Information Industry Association (AIIA)​</t>
  </si>
  <si>
    <t>Principles: Innovation, research and development, talent development, education, ethical norms, security; Values: Global competitiveness, societal well-being, economic growth</t>
  </si>
  <si>
    <t>AIIA 2020 AI Strategy Landscape</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</si>
  <si>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</si>
  <si>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</si>
  <si>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</si>
  <si>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Nordic-Baltic Region’s AI Declaration</t>
  </si>
  <si>
    <t>Ministers from Denmark, Estonia, Finland, the Faroe Islands, Iceland, Latvia, Lithuania, Norway, Sweden, and the Åland Islands</t>
  </si>
  <si>
    <t>Denmark</t>
  </si>
  <si>
    <t>Principles: Human-centric approach, ethical AI development, transparency, accountability, inclusivity, sustainability, collaboration. ​
Values: Human dignity, ethical responsibility, transparency, accountability, inclusivity, sustainability, collaboration.</t>
  </si>
  <si>
    <t>AI in the Nordic-Baltic region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</si>
  <si>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</si>
  <si>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OECD AI Principles 2019</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</si>
  <si>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</si>
  <si>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OECD AI Principles 2024</t>
  </si>
  <si>
    <t>OECD Updates AI Principles to Stay Abreast of Rapid Technological Developments</t>
  </si>
  <si>
    <t>OECD Updates AI Principles 2024</t>
  </si>
  <si>
    <t>On AI, Jewish Thought Has Something Distinct to Say</t>
  </si>
  <si>
    <t>Future of Life Institute (Author: David Zvi Kalman)</t>
  </si>
  <si>
    <t>On AI, Jewish Thought</t>
  </si>
  <si>
    <t>OpenAI Charter</t>
  </si>
  <si>
    <t>OpenAI</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</si>
  <si>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</si>
  <si>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</si>
  <si>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OpenAI’s Charter</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</si>
  <si>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</si>
  <si>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OpenAI's Charter</t>
  </si>
  <si>
    <t>Our Principles</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</si>
  <si>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</si>
  <si>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Google's AI Principles 2024</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</si>
  <si>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</si>
  <si>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https://blog.google/technology/ai/ai-principles/?form=MG0AV3</t>
  </si>
  <si>
    <t>Oxford Martin AI Governance Initiative</t>
  </si>
  <si>
    <t>Oxford Martin School, University of Oxford</t>
  </si>
  <si>
    <t>Oxford Martin AI Initiative</t>
  </si>
  <si>
    <t>Oxford’s Governance of AI Program</t>
  </si>
  <si>
    <t>University of Oxford</t>
  </si>
  <si>
    <t>Oxford AI programs Said Business School University of Oxford</t>
  </si>
  <si>
    <t>Partnership on AI Tenets</t>
  </si>
  <si>
    <t>Partnership on AI</t>
  </si>
  <si>
    <t>https://partnershiponai.org/tenets/</t>
  </si>
  <si>
    <t>Partnership on AI (PAI)</t>
  </si>
  <si>
    <t>Principles: Beneficial AI, ethics and values, longer-term issues; Values: Human well-being, fairness, transparency, accountability, safety</t>
  </si>
  <si>
    <t>Partnership on AI Principles 2016</t>
  </si>
  <si>
    <t>Peking University Official Website</t>
  </si>
  <si>
    <t>Peking University</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</si>
  <si>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</si>
  <si>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 xml:space="preserve">Peking University </t>
  </si>
  <si>
    <t>Policy for Use of AI in Teaching and Learning</t>
  </si>
  <si>
    <t>National University of Singapore (NUS)</t>
  </si>
  <si>
    <t>Principles: transparency, accountability, ethical usage, academic integrity, inclusivity Values: innovation, excellence, resilience, integrity</t>
  </si>
  <si>
    <t>Policy Recommendations on Augmented Intelligence in Health Care H-480.940</t>
  </si>
  <si>
    <t>American Medical Association (AMA)</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</si>
  <si>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</si>
  <si>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https://policysearch.ama-assn.org/policyfinder/detail/augmented%20intelligence?uri=%2FAMADoc%2FHOD.xml-H-480.940.xml&amp;form=MG0AV3</t>
  </si>
  <si>
    <t>Position on Robotics and Artificial Intelligence</t>
  </si>
  <si>
    <t>Green Digital Working Group</t>
  </si>
  <si>
    <t>Principles: human-centric development, ethical standards, transparency, accountability Values: social justice, environmental sustainability</t>
  </si>
  <si>
    <t>https://felixreda.eu/wp-content/uploads/2017/02/Green-Digital-Working-Group-Position-on-Robotics-and-Artificial-Intelligence-2016-11-22.pdf</t>
  </si>
  <si>
    <t>Preparing for the Future of AI</t>
  </si>
  <si>
    <t>Executive Office of the President, National Science and Technology Council Committee on Technology</t>
  </si>
  <si>
    <t>Principles: Public engagement, ethical AI development, safety and control, economic and workforce considerations, international collaboration. Values: Transparency, accountability, inclusivity, security, fairness.</t>
  </si>
  <si>
    <t>Preparing for the Future of AI Obama 2016</t>
  </si>
  <si>
    <t>Preparing for the Future of Artificial Intelligence</t>
  </si>
  <si>
    <t>Executive Office of the President; National Science and Technology Council; Committee on Technology</t>
  </si>
  <si>
    <t>Principles: Public engagement, ethical AI development, safety and control, economic and workforce considerations, international collaboration.
Values: Transparency, accountability, inclusivity, security, fairness.</t>
  </si>
  <si>
    <t>https://obamawhitehouse.archives.gov/sites/default/files/whitehouse_files/microsites/ostp/NSTC/preparing_for_the_future_of_ai.pdf?form=MG0AV3</t>
  </si>
  <si>
    <t>Principled Artificial Intelligence</t>
  </si>
  <si>
    <t>Berkman Klein Center for Internet &amp; Society, Harvard University</t>
  </si>
  <si>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</si>
  <si>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Principled Artificial Intelligence: Mapping Consensus in Ethical and Rights-Based Approaches to Principles for AI</t>
  </si>
  <si>
    <t>Principles: Adaptability, continuous learning, human-AI collaboration, ethical deployment, workforce transformation. Values: Innovation, responsibility, inclusivity, transparency, resilience.</t>
  </si>
  <si>
    <t>Harvard Principled Artificial Intelligence</t>
  </si>
  <si>
    <t>Principles for Accountable Algorithms and a Social Impact Statement for Algorithms</t>
  </si>
  <si>
    <t>Fairness, Accountability, and Transparency in Machine Learning (FATML)</t>
  </si>
  <si>
    <t>Principles: Responsibility, explainability, accuracy, auditability, fairness. ​
Fat ML
Values: Accountability, transparency, non-discrimination, ethical integrity.</t>
  </si>
  <si>
    <t>https://www.fatml.org/resources/principles-for-accountable-algorithms?form=MG0AV3
https://sorelle.friedler.net/papers/principles.pdf?form=MG0AV3</t>
  </si>
  <si>
    <t>Principles for Ethical AI</t>
  </si>
  <si>
    <t>Harvard Data Science Review</t>
  </si>
  <si>
    <t>Principles: Beneficence, non-maleficence, autonomy, justice, explicability; Values: Well-being, safety, individual rights, fairness, transparency, accountability</t>
  </si>
  <si>
    <t>Principles for Using Generative A․I․ in The Times’s Newsroom</t>
  </si>
  <si>
    <t>New York Times</t>
  </si>
  <si>
    <t>Principles: Transparency, ethical use, human oversight, accountability, factual accuracy, risk mitigation. Values: Trust, journalistic integrity, responsibility, transparency, human judgment.</t>
  </si>
  <si>
    <t>Principles of Robotics</t>
  </si>
  <si>
    <t>Engineering and Physical Sciences Research Council UK (EPSRC)</t>
  </si>
  <si>
    <t>Principles: Safety, security, transparency, accountability, non-deception.​
Values: Human well-being, ethical responsibility, trustworthiness.</t>
  </si>
  <si>
    <t>https://www.academia.edu/48798050/Principles_of_Robotics</t>
  </si>
  <si>
    <t>Privacy and Freedom of Expression in the Age of Artificial Intelligence</t>
  </si>
  <si>
    <t>Privacy International &amp; Article 19</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</si>
  <si>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</si>
  <si>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</si>
  <si>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Protecting Individuals’ Privacy and Data in the Artificial Intelligence World</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</si>
  <si>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</si>
  <si>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https://www.intel.com/content/dam/www/public/us/en/ai/documents/Intels-AI-Privacy-Policy-White-Paper-2018.pdf?form=MG0AV3</t>
  </si>
  <si>
    <t>Provisions of the Management of Deep Synthesis of Internet Information</t>
  </si>
  <si>
    <t>Principles: Compliance with laws and regulations, adherence to social ethics, safeguarding national security and public interests, protection of citizens' legitimate rights.​
Values: Social responsibility, ethical conduct, security, respect for individual rights.</t>
  </si>
  <si>
    <t>Provisions on the Management of Algorithmic Recommendation in Internet Information Services</t>
  </si>
  <si>
    <t>Cyberspace Administration of China (CAC)</t>
  </si>
  <si>
    <t>Provision on the Management of Algorithmic Recommendation in Internet Information Services</t>
  </si>
  <si>
    <t>PwC Responsible AI</t>
  </si>
  <si>
    <t>PricewaterhouseCoopers (PwC)</t>
  </si>
  <si>
    <t>Principles: Governance, interpretability and explainability, bias and fairness, robustness and security, ethics and regulation; Values: Trustworthiness, accountability, transparency, equity, safety, compliance</t>
  </si>
  <si>
    <t>PwC's Responsible AI</t>
  </si>
  <si>
    <t>Principles: Governance, interpretability and explainability, bias and fairness, robustness and security, ethics and regulation; Values: Trustworthiness, accountability, transparency, equity, safety, compliance​</t>
  </si>
  <si>
    <t>PwC's Responsible AI 2021</t>
  </si>
  <si>
    <t>Report of COMEST on Robotics Ethics</t>
  </si>
  <si>
    <t>UNESCO/COMEST</t>
  </si>
  <si>
    <t>Principles: Human dignity, human rights, fundamental freedoms, benefit and harm, autonomy, justice, responsibility.​
Values: Human dignity, human rights, fundamental freedoms, well-being, autonomy, justice, responsibility.</t>
  </si>
  <si>
    <t>https://unesdoc.unesco.org/ark:/48223/pf0000253952?form=MG0AV3</t>
  </si>
  <si>
    <t>Report of Comest on Robotics Ethics</t>
  </si>
  <si>
    <t>United Nations Educational, Scientific and Cultural Organization (UNESCO)</t>
  </si>
  <si>
    <t>Principles: Human dignity, human rights, fundamental freedoms, benefit and harm, autonomy, justice, responsibility. Values: Human dignity, human rights, fundamental freedoms, well-being, autonomy, justice, responsibility.</t>
  </si>
  <si>
    <t>UNESCO AI Principles</t>
  </si>
  <si>
    <t>Report on Artificial Intelligence and Human Society</t>
  </si>
  <si>
    <t>Advisory Board on Artificial Intelligence and Human Society (initiative of the Minister of State for Science and Technology Policy)</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</si>
  <si>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</si>
  <si>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</si>
  <si>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Report on the Use of AI at Apple Inc.</t>
  </si>
  <si>
    <t>Segal Marco Advisors (Lead Filer)</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</si>
  <si>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</si>
  <si>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</si>
  <si>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Report with Recommendations to the Commission on Civil Law Rules on Robotics</t>
  </si>
  <si>
    <t>European Parliament</t>
  </si>
  <si>
    <t>Human safety, freedom of choice, privacy protection, data management, prevention of manipulation, social connectivity, equal access, limitation on human enhancement</t>
  </si>
  <si>
    <t>https://www.europarl.europa.eu/doceo/document/A-8-2017-0005_EN.html?form=MG0AV3</t>
  </si>
  <si>
    <t>Responsible AI #AIFORALL</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</si>
  <si>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</si>
  <si>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and Robotics. An Ethical Framework.</t>
  </si>
  <si>
    <t>Accenture UK</t>
  </si>
  <si>
    <t>Principles: Accountability, transparency, fairness, honesty, human-centricity, privacy, sustainability, safety, robustness.
Values: Trust, ethical responsibility, inclusivity, societal well-being.</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</si>
  <si>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</si>
  <si>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</si>
  <si>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Responsible AI Institute</t>
  </si>
  <si>
    <t>Principles: Transparency, explainability, fairness, accountability, privacy, security, robustness.​
Values: Ethical responsibility, trustworthiness, inclusivity, societal well-being.</t>
  </si>
  <si>
    <t>Responsible AI Collaborative Joint Industry Initiative</t>
  </si>
  <si>
    <t>Responsible AI DoD's Ethical Principles for AI</t>
  </si>
  <si>
    <t>Carnegie Mellon</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</si>
  <si>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</si>
  <si>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Responsible AI Framework</t>
  </si>
  <si>
    <t>PricewaterhouseCoopers UK</t>
  </si>
  <si>
    <t>Principles: Strategic alignment, realistic expectations, partner clarity, transparency, regulatory compliance, organizational structure. 
Values: Responsibility, accountability, transparency, ethical integrity.</t>
  </si>
  <si>
    <t>https://www.pwc.co.uk/services/risk/insights/accelerating-innovation-through-responsible-ai/responsible-ai-framework.html?form=MG0AV3</t>
  </si>
  <si>
    <t>Responsible AI Principles</t>
  </si>
  <si>
    <t>Amazon Web Services (AWS)</t>
  </si>
  <si>
    <t>Principles: fairness, explainability, privacy and security, safety, controllability, veracity and robustness, governance, transparency; Values: ethical AI use, accountability, inclusivity, trustworthiness</t>
  </si>
  <si>
    <t>Responsible AI Principles and Practices</t>
  </si>
  <si>
    <t>Accenture</t>
  </si>
  <si>
    <t>Principles: accountability, transparency, fairness, privacy, security, robustness, inclusivity, human-centric design, explainability, sustainability, Values: ethical responsibility, societal trust, innovation, inclusivity</t>
  </si>
  <si>
    <t>Responsible AI Principles
Responsible AI Transparency Report 2024</t>
  </si>
  <si>
    <t>https://www.microsoft.com/en-us/ai/principles-and-approach/?form=MG0AV3
https://www.microsoft.com/en-us/ai/responsible-ai?form=MG0AV3
https://cdn-dynmedia-1.microsoft.com/is/content/microsoftcorp/microsoft/msc/documents/presentations/CSR/Responsible-AI-Transparency-Report-2024.pdf</t>
  </si>
  <si>
    <t>Responsible AI: AI for All Approach Document</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</si>
  <si>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</si>
  <si>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https://www.niti.gov.in/sites/default/files/2023-03/Responsible-AI-AIForAll-Approach-Document-for-India-Part-Principles-for-Responsible-AI.pdf?form=MG0AV3&amp;form=MG0AV3</t>
  </si>
  <si>
    <t>Responsible Bots: 10 Guidelines for Developers of Conversational AI</t>
  </si>
  <si>
    <t>Principles: Transparency, accountability, privacy, security, reliability, safety, inclusiveness, fairness, user empowerment, continuous improvement.​
Values: Trust, ethical responsibility, respect, user autonomy, innovation</t>
  </si>
  <si>
    <t>https://www.microsoft.com/en-us/research/publication/responsible-bots/?form=MG0AV3</t>
  </si>
  <si>
    <t>Rise of the Robots</t>
  </si>
  <si>
    <t>Martin Ford</t>
  </si>
  <si>
    <t>https://www.basicbooks.com/titles/martin-ford/rise-of-the-robots/9780465097531/</t>
  </si>
  <si>
    <t>Risk Management Profile for Artificial Intelligence and Human Rights</t>
  </si>
  <si>
    <t>US Department of State</t>
  </si>
  <si>
    <t>Principles: Human rights protection, ethical AI development, risk assessment, transparency, accountability, compliance with international law.​
Values: Dignity, fairness, justice, responsibility, trust.</t>
  </si>
  <si>
    <t xml:space="preserve">https://2021-2025.state.gov/risk-management-profile-for-ai-and-human-rights/?form=MG0AV3
</t>
  </si>
  <si>
    <t>Robots Should Be Slaves</t>
  </si>
  <si>
    <t>Hertie School in Berlin, Joanna Bryson</t>
  </si>
  <si>
    <t>human responsibility, transparency, accountability, ethical design, governance, non-anthropomorphization, regulation, AI as tools, moral agency, societal impact</t>
  </si>
  <si>
    <t>https://www.joannajbryson.org/publications</t>
  </si>
  <si>
    <t>Rome Call for AI Ethics</t>
  </si>
  <si>
    <t>Pontifical Academy for Life, Microsoft, IBM, FAO, Italian Ministry of Innovation</t>
  </si>
  <si>
    <t>Religion</t>
  </si>
  <si>
    <t>Principles: transparency, inclusion, accountability, impartiality, reliability, security, privacy Values: human dignity, shared responsibility, ethical innovation, societal trust</t>
  </si>
  <si>
    <t>https://romecall.org/</t>
  </si>
  <si>
    <t>Russia’s AI Strategy 2030</t>
  </si>
  <si>
    <t>President of the Russian Federation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</si>
  <si>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</si>
  <si>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</si>
  <si>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Salesforce’s Ethical Use of Technology</t>
  </si>
  <si>
    <t>Salesforce</t>
  </si>
  <si>
    <t xml:space="preserve">Principles: Human rights, privacy, safety, transparency, inclusion. ​
Values: Trust, customer success, innovation, equality, sustainability. </t>
  </si>
  <si>
    <t>https://www.salesforce.com/company/ethical-use-policy/?form=MG0AV3
https://www.salesforce.com/company/ethical-and-humane-use/?form=MG0AV3</t>
  </si>
  <si>
    <t>SAP’s Guiding Principles for Artificial Intelligence</t>
  </si>
  <si>
    <t>SAP</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</si>
  <si>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</si>
  <si>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https://www.sap.com/documents/2022/01/a8431b91-117e-0010-bca6-c68f7e60039b.html?form=MG0AV3</t>
  </si>
  <si>
    <t>Science, Law and Society (SLS) Initiative</t>
  </si>
  <si>
    <t>The Future Society</t>
  </si>
  <si>
    <t>Principles: Equality and human flourishing, transparency, accountability, measurability, competence, inclusive dialogue.
Values: Human rights, dignity, freedom, transparency, accountability, effectiveness, competence, inclusivity.</t>
  </si>
  <si>
    <t>https://thefuturesociety.org/principles-law-and-society-initiative/?form=MG0AV3</t>
  </si>
  <si>
    <t>Scotland’s AI Strategy: Trustworthy, Ethical, and Inclusive</t>
  </si>
  <si>
    <t>Scottish Government</t>
  </si>
  <si>
    <t>Scotland</t>
  </si>
  <si>
    <t>Scotland's AI Strategy: Trustworthy, Ethical, and Inclusive</t>
  </si>
  <si>
    <t>Shanghai Jiao Tong University Global News</t>
  </si>
  <si>
    <t>Shanghai Jiao Tong University</t>
  </si>
  <si>
    <t>Principles: data privacy, data security, copyright, academic integrity, ethics, fairness, data accuracy, regulatory mechanisms
Values: training capabilities, critical thinking cultivation</t>
  </si>
  <si>
    <t>https://global.sjtu.edu.cn/en/news/view/1520</t>
  </si>
  <si>
    <t>Sikh Contributions to AI Ethics</t>
  </si>
  <si>
    <t>Sikh</t>
  </si>
  <si>
    <t>Equality, truth, seva (selfless service), community and inclusivity, environment stewardship</t>
  </si>
  <si>
    <t>https://www.sikhnet.com/news/ai-and-sikhism%C2%A0?form=MG0AV3&amp;form=MG0AV3</t>
  </si>
  <si>
    <t>Singapore Model AI Governance Framework</t>
  </si>
  <si>
    <t>Personal Data Protection Commission SIngapore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</si>
  <si>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</si>
  <si>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</si>
  <si>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Singapore's Approach to AI Governance</t>
  </si>
  <si>
    <t>transparency, explainability, repeatability/reproducibility, safety, security, robustness, fairness, data governance, accountability, human agency and oversight, inclusive growth, societal and environmental well-being</t>
  </si>
  <si>
    <t>Smart Dubai AI Ethics Principles and Guidelines</t>
  </si>
  <si>
    <t>Principles: Fairness, transparency, accountability, explainability, safety, security, human values, inclusiveness​
Values: Ethical responsibility, societal trust, inclusivity, human-centric development, global collaboration</t>
  </si>
  <si>
    <t>Smart Dubai 2019</t>
  </si>
  <si>
    <t>Smart Dubai Initiative</t>
  </si>
  <si>
    <t>Smart Dubai Office</t>
  </si>
  <si>
    <t>Principles: Seamless (integrated services), efficient (optimized resource use), safe (risk anticipation and protection), personalized (enriched experiences); Values: Customer happiness, economic growth, resource and infrastructure resilience</t>
  </si>
  <si>
    <t>Smart Dubai 2014</t>
  </si>
  <si>
    <t>Sony Group AI Ethics Guidelines</t>
  </si>
  <si>
    <t>Sony</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</si>
  <si>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</si>
  <si>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https://www.sony.com/en/SonyInfo/sony_ai/responsible_ai.html?form=MG0AV3</t>
  </si>
  <si>
    <t>Sony Group</t>
  </si>
  <si>
    <t>Principles: fairness, privacy, data governance, transparency; Values: fairness, privacy, transparency, accountability</t>
  </si>
  <si>
    <t>South Korea's AI Framework Act</t>
  </si>
  <si>
    <t>Korean Information Society Development Institute (KISDI)</t>
  </si>
  <si>
    <t>Principles: Fairness, transparency, explainability, robustness, security, safety, accountability. Values: Inclusive growth, sustainable development, well-being, human-centered values.</t>
  </si>
  <si>
    <t xml:space="preserve"> https://ai.kisdi.re.kr/eng/main/contents.do?menuNo=500011.
https://iapp.org/news/a/analyzing-south-korea-s-framework-act-on-the-development-of-ai.</t>
  </si>
  <si>
    <t>Stanford University HAI (SH)</t>
  </si>
  <si>
    <t>Stanford University</t>
  </si>
  <si>
    <t>Principles: Human-centered AI, ethical considerations, transparency, accountability, safety, inclusivity, interdisciplinary collaboration, continuous evaluation.​
Values: Human well-being, responsibility, trust, fairness, diversity, innovation.</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</si>
  <si>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</si>
  <si>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Statement on Algorithmic Transparency and Accountability</t>
  </si>
  <si>
    <t>Association for Computing Machinery (ACM)</t>
  </si>
  <si>
    <t>Principles: Awareness, access and redress, accountability, explanation, data provenance, auditability, validation and testing. ​
Values: Fairness, transparency, responsibility, inclusivity, trust.</t>
  </si>
  <si>
    <t>https://www.acm.org/binaries/content/assets/public-policy/2017_usacm_statement_algorithms.pdf?form=MG0AV3</t>
  </si>
  <si>
    <t>Statement on Artificial Intelligence, Robotics, and 'Autonomous' Systems​</t>
  </si>
  <si>
    <t>European Group on Ethics in Science and New Technologies (EGE)</t>
  </si>
  <si>
    <t>AI, Robotics Autonomous Systems</t>
  </si>
  <si>
    <t>Strategic Program on Artificial Intelligence</t>
  </si>
  <si>
    <t>Ministry of Education, University and Research, the Ministry of Economic Development and the Minister of Technological Innovation and Digital Transition</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</si>
  <si>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</si>
  <si>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Italy  AI Strategy</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</si>
  <si>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</si>
  <si>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</si>
  <si>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</si>
  <si>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</si>
  <si>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Sweden to Lead AI Cooperation in Nordic-Baltic Region</t>
  </si>
  <si>
    <t>Government Offices of Sweden</t>
  </si>
  <si>
    <t>Telefónica's Artificial Intelligence Principles</t>
  </si>
  <si>
    <t>Principles: Fairness, transparency and explainability, human-centric, privacy and security by design. Values: Fairness, transparency, human-centricity, privacy, security.</t>
  </si>
  <si>
    <t>Telefonica's AI Principles</t>
  </si>
  <si>
    <t>Tencent's Responsible AI Principles</t>
  </si>
  <si>
    <t>Tencent Holdings Ltd.</t>
  </si>
  <si>
    <t>Principles: fairness, transparency, accountability, security, inclusiveness, sustainability; Values: ethical responsibility, societal trust, innovation, collaboration, environmental stewardship</t>
  </si>
  <si>
    <t>Tesla’s AI Safety and Transparency Policies</t>
  </si>
  <si>
    <t>Tesla</t>
  </si>
  <si>
    <t>Principles: Safety and reliability, transparency, accountability, privacy, fairness.
Values: Innovation, trust, responsibility, security, ethical AI development.</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</si>
  <si>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</si>
  <si>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The DOL publishes best practices that employers can follow to decrease the legal risks associated with using AI in employment decisions</t>
  </si>
  <si>
    <t>K&amp;L Gates Endowment for Ethics and Computational Technologies</t>
  </si>
  <si>
    <t>Principles: Worker empowerment, ethical AI development, governance, human oversight, transparency, protection of rights, training, data security.​
littler.com
+6
bakerbotts.com
Values: Fairness, accountability, inclusivity, privacy, safety.</t>
  </si>
  <si>
    <t>https://www.klgates.com/The-DOL-Publishes-Best-Practices-That-Employers-Can-Follow-to-Decrease-the-Legal-Risks-Associated-With-Using-AI-in-Employment-Decisions?form=MG0AV3</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</si>
  <si>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</si>
  <si>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</si>
  <si>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</si>
  <si>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</si>
  <si>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</si>
  <si>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</si>
  <si>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</si>
  <si>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</si>
  <si>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</si>
  <si>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</si>
  <si>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The global landscape of AI ethics guidelines</t>
  </si>
  <si>
    <t>Nature Machine Intelligence​, Jobin</t>
  </si>
  <si>
    <t>Principles: Transparency, justice and fairness, non-maleficence, responsibility, privacy.​
nature.com
Values: Trust, accountability, equity, ethical responsibility, safety.</t>
  </si>
  <si>
    <t>Jobin's Global Landscape of AI Ethics Guidelines</t>
  </si>
  <si>
    <t>The Heart and the Chip: Our Bright Future with Robots</t>
  </si>
  <si>
    <t>Daniela Rus and Gregory Mone</t>
  </si>
  <si>
    <t>Principles: human-centric design, ethical deployment, transparency, inclusivity, sustainability; Values: innovation, societal well-being, ethical responsibility, adaptability</t>
  </si>
  <si>
    <t>Heart and the Chip</t>
  </si>
  <si>
    <t>The Montréal Declaration for a Responsible Development of Artificial Intelligence</t>
  </si>
  <si>
    <t>Principles: well-being, respect for autonomy, protection of privacy and intimacy, solidarity, democratic participation, equity, diversity and inclusion, prudence, responsibility, sustainable development Values: ethical responsibility, inclusivity, fairness, trust</t>
  </si>
  <si>
    <t>https://montrealdeclaration-responsibleai.com/the-declaration?utm_source=chatgpt.com</t>
  </si>
  <si>
    <t>The New York Times Embraces AI</t>
  </si>
  <si>
    <t>Principles: Efficiency, human oversight, ethical use, transparency, editorial integrity, accuracy. Values: Trust, journalistic responsibility, innovation, transparency, human judgment.</t>
  </si>
  <si>
    <t>Integration of AI Tools in Newsroom</t>
  </si>
  <si>
    <t>The role of artificial intelligence in predicting human rights violations</t>
  </si>
  <si>
    <t>OpenGlobalRights</t>
  </si>
  <si>
    <t>Principles: Pattern recognition, predictive modeling, real-time monitoring, bias mitigation, privacy protection, accountability.
Values: Human rights, fairness, trust, ethical responsibility, transparency, security.</t>
  </si>
  <si>
    <t>Role of AI in Predicting Human Rights</t>
  </si>
  <si>
    <t>The Toronto Declaration: Protecting the Rights to Equality and Non-Discrimination in Machine Learning Systems</t>
  </si>
  <si>
    <t>Amnesty International and Access Now</t>
  </si>
  <si>
    <t>Principles: Equality, non-discrimination, inclusion, diversity, equity, accountability, transparency, privacy and data protection, access to effective remedy, human rights protection; Values: Inclusivity, innovation, transparency, accountability, ethical responsibility</t>
  </si>
  <si>
    <t>Amnesty International AI Principles</t>
  </si>
  <si>
    <t>There is a blind spot in AI Research</t>
  </si>
  <si>
    <t>Google Deep Minds
Crawford and Calo Article</t>
  </si>
  <si>
    <t>social-systems analysis, ethical design frameworks, AI bias and discrimination, social responsibility</t>
  </si>
  <si>
    <t>https://www.nature.com/articles/538311a</t>
  </si>
  <si>
    <t>Tieto’s AI Ethics Guidelines</t>
  </si>
  <si>
    <t>Tieto</t>
  </si>
  <si>
    <t>Responsibility, human rights, fairness and equality, safety and security, transparency</t>
  </si>
  <si>
    <t>https://www.tietoevry.com/en/newsroom/all-news-and-releases/press-releases/2018/10/tieto-strengthens-commitment-to-ethical-use-of-ai/?form=MG0AV3</t>
  </si>
  <si>
    <t>Top 10 Principles for Ethical Artificial Intelligence</t>
  </si>
  <si>
    <t>UNI Global Union</t>
  </si>
  <si>
    <t>Principles: Human dignity, human rights, fundamental freedoms, benefit and harm, autonomy, justice, responsibility.​
Values: Human dignity, human rights, fundamental freedoms, well-being, autonomy, justice, responsibility.</t>
  </si>
  <si>
    <t>Toronto Declaration: Protecting the Right to Equality and Non-discrimination in Machine Learning Systems</t>
  </si>
  <si>
    <t>Access Now; Amnesty International</t>
  </si>
  <si>
    <t>Principles: Equality, non-discrimination, transparency, accountability, human rights due diligence, effective remedy, inclusivity, diversity, equity.​
Values: Equality, non-discrimination, human rights, inclusivity, diversity, equity.​</t>
  </si>
  <si>
    <t>https://www.accessnow.org/press-release/the-toronto-declaration-protecting-the-rights-to-equality-and-non-discrimination-in-machine-learning-systems/?form=MG0AV3</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</si>
  <si>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</si>
  <si>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</si>
  <si>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</si>
  <si>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Russian  AI Strategy</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</si>
  <si>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</si>
  <si>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</si>
  <si>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</si>
  <si>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AI Law Model Law vs. 1.0</t>
  </si>
  <si>
    <t>Trusthworthy AI</t>
  </si>
  <si>
    <t>nVidia</t>
  </si>
  <si>
    <t>Taiwan</t>
  </si>
  <si>
    <t>Privacy, safety and security, transparency, nondiscrimination</t>
  </si>
  <si>
    <t>https://www.nvidia.com/en-us/ai-data-science/trustworthy-ai/?form=MG0AV3</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</si>
  <si>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</si>
  <si>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</si>
  <si>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</si>
  <si>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Twitter’s Machine Learning Ethics, Transparency, and Accountability (META) Team</t>
  </si>
  <si>
    <t>X</t>
  </si>
  <si>
    <t>rinciples: Responsible algorithmic decisions, equity and fairness, transparency, user agency, ethical AI education, public perception analysis.
Values: Accountability, inclusivity, trust, empowerment, ethical responsibility.</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</si>
  <si>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</si>
  <si>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UAE’s National AI Strategy 2031</t>
  </si>
  <si>
    <t>His Highness Sheikh Mohammed bin Rashid Al Maktoum Vice President and Prime Minister of the UAE and Ruler of Dubai</t>
  </si>
  <si>
    <t>Principles: Innovation, collaboration, competitiveness, talent development, data infrastructure, governance.​
Values: Economic growth, technological leadership, human capital development, data-driven decision-making, ethical oversight.</t>
  </si>
  <si>
    <t xml:space="preserve">https://preprodafd-staticcdn.mbzuai.ac.ae/mbzuaiwpdev01/2022/07/UAE-National-Strategy-for-Artificial-Intelligence-2031.pdf?form=MG0AV3
https://ai.gov.ae/strategy/?form=MG0AV3
</t>
  </si>
  <si>
    <t>UNESCO’s Recommendation on the Ethics of AI</t>
  </si>
  <si>
    <t>UNESCO</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</si>
  <si>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</si>
  <si>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https://unesdoc.unesco.org/ark:/48223/pf0000381137?form=MG0AV3</t>
  </si>
  <si>
    <t>Unified Ethical Frame for Big Data Analysis. IAF Big Data Ethics Initiative, Part A</t>
  </si>
  <si>
    <t>The Information Accountability Foundation</t>
  </si>
  <si>
    <t>Principles: Beneficial use, progressive development, sustainability, fairness, accountability, transparency.​
Values: Innovation, responsibility, trust, inclusivity, ethical governance.</t>
  </si>
  <si>
    <t>https://bigdata.fpf.org/wp-content/uploads/2015/11/IAF-Unified-Ethical-Frame-for-Big-Data-Analysis.pdf?form=MG0AV3
https://papers.ssrn.com/sol3/papers.cfm?abstract_id=2510934&amp;form=MG0AV3</t>
  </si>
  <si>
    <t>Universal Guidelines for Artificial Intelligence</t>
  </si>
  <si>
    <t>The Public Voice</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</si>
  <si>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</si>
  <si>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https://www.caidp.org/universal-guidelines-for-ai/?form=MG0AV3</t>
  </si>
  <si>
    <t>Center for AI and Digital Policy (CAIDP)</t>
  </si>
  <si>
    <t>Principles: transparency, accountability, human control, do no harm; Values: ethical responsibility, fairness, societal trust, human-centric development</t>
  </si>
  <si>
    <t>University of Sydney</t>
  </si>
  <si>
    <t>Sydney Artificial Intelligence Centre</t>
  </si>
  <si>
    <t>advancing AI research, developing efficient AI models, addressing complex challenges, creating high-impact outcomes</t>
  </si>
  <si>
    <t>https://www.sydney.edu.au/engineering/our-research/data-science-and-computer-engineering/sydney-artificial-intelligence-centre.html</t>
  </si>
  <si>
    <t>University of Toronto AI Research Initiatives</t>
  </si>
  <si>
    <t>University of Toronto</t>
  </si>
  <si>
    <t>Principles: fairness, accountability, transparency, privacy, human-centered AI, robustness, safety; Values: ethical responsibility, societal trust, innovation, human-centric development</t>
  </si>
  <si>
    <t>Updating Unity's guiding principles for ethical AI</t>
  </si>
  <si>
    <t>https://unity.com/blog/engine-platform/updating-unitys-guiding-principles-for-ethical-ai?form=MG0AV3</t>
  </si>
  <si>
    <t>Values for the Future: The Role of Ethics in European and Global Governance</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</si>
  <si>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</si>
  <si>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EGE Statements</t>
  </si>
  <si>
    <t>Web Summit 2024</t>
  </si>
  <si>
    <t>Web Summit in Lisbon</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</si>
  <si>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</si>
  <si>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https://websummit.com/blog/news/web-summit-2024-hosts-sold-out-event-with-record-breaking-71528-attendees</t>
  </si>
  <si>
    <t>What Buddhism Can Do for AI Ethics</t>
  </si>
  <si>
    <t>MIT Technology Review</t>
  </si>
  <si>
    <t>Principles: nonviolence, alleviation of suffering, interdependence, mindfulness, ethical intent; Values: compassion, ethical responsibility, societal well-being, harmony</t>
  </si>
  <si>
    <t>What is AI Ethics</t>
  </si>
  <si>
    <t>IBM AI principles, data ownership, transparency and explainability, explainability, fairness, robustness, privacy, AI Ethics Board, trustworthy AI, augmenting human intelligence</t>
  </si>
  <si>
    <t>https://www.ibm.com/policy/trust-principles/?form=MG0AV3
https://www.ibm.com/think/topics/ai-ethics</t>
  </si>
  <si>
    <t>White House Blueprint for an AI Bill of Rights (U.S.)</t>
  </si>
  <si>
    <t>White House</t>
  </si>
  <si>
    <t>Principles: Safety, effectiveness, non-discrimination, data privacy, transparency, human oversight.
Values: Civil rights, privacy, equity, accountability, trust.</t>
  </si>
  <si>
    <t>https://bidenwhitehouse.archives.gov/ostp/ai-bill-of-rights/?form=MG0AV3
https://data.aclum.org/wp-content/uploads/2025/01/OSTP_www_whitehouse_gov_ostp_ai-bill-of-rights.pdf?form=MG0AV3</t>
  </si>
  <si>
    <t>White Paper: How to Prevent Discriminatory Outcomes in Machine Learning</t>
  </si>
  <si>
    <t>WEF, Global Future Council on Human Rights 2016-2018</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</si>
  <si>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</si>
  <si>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</si>
  <si>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Work in the Age of Artificial Intelligence. Four Perspectives on the Economy, Employment, Skills and Ethics</t>
  </si>
  <si>
    <t>Ministry of Economic Affairs and Employment</t>
  </si>
  <si>
    <t>Human-centricity, transparency, fairness, responsibility, safety and security</t>
  </si>
  <si>
    <t>https://julkaisut.valtioneuvosto.fi/handle/10024/160980?form=MG0AV3</t>
  </si>
  <si>
    <t>World Council of Churches’ AI Ethics Statement</t>
  </si>
  <si>
    <t>The World Council of Churches</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</si>
  <si>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</si>
  <si>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https://oikoumene.org/resources/documents/statement-on-the-unregulated-development-of-artificial-intelligence?form=MG0AV3</t>
  </si>
  <si>
    <t>Frequency</t>
  </si>
  <si>
    <t>transparency</t>
  </si>
  <si>
    <t>inclusivity</t>
  </si>
  <si>
    <t>ethical responsibility</t>
  </si>
  <si>
    <t>privacy</t>
  </si>
  <si>
    <t>innovation</t>
  </si>
  <si>
    <t>sustainability</t>
  </si>
  <si>
    <t>responsibility</t>
  </si>
  <si>
    <t>trust</t>
  </si>
  <si>
    <t>collaboration</t>
  </si>
  <si>
    <t>human rights</t>
  </si>
  <si>
    <t>justice</t>
  </si>
  <si>
    <t>explainability</t>
  </si>
  <si>
    <t>autonomy</t>
  </si>
  <si>
    <t>dignity</t>
  </si>
  <si>
    <t>non-maleficence</t>
  </si>
  <si>
    <t>beneficence</t>
  </si>
  <si>
    <t>Transparency</t>
  </si>
  <si>
    <t>Accountability</t>
  </si>
  <si>
    <t>Fairness</t>
  </si>
  <si>
    <t>Responsibility</t>
  </si>
  <si>
    <t>Sustainability</t>
  </si>
  <si>
    <t>Trust</t>
  </si>
  <si>
    <t>Justice</t>
  </si>
  <si>
    <t>Dignity</t>
  </si>
  <si>
    <t>Non-maleficence</t>
  </si>
  <si>
    <t>Beneficence</t>
  </si>
  <si>
    <t>Solidarity</t>
  </si>
  <si>
    <t>Year (Stratum)</t>
  </si>
  <si>
    <r>
      <t>W</t>
    </r>
    <r>
      <rPr>
        <b/>
        <vertAlign val="subscript"/>
        <sz val="11"/>
        <color theme="1"/>
        <rFont val="Aptos Narrow"/>
        <family val="2"/>
        <scheme val="minor"/>
      </rPr>
      <t>h</t>
    </r>
    <r>
      <rPr>
        <b/>
        <sz val="11"/>
        <color theme="1"/>
        <rFont val="Aptos Narrow"/>
        <family val="2"/>
        <scheme val="minor"/>
      </rPr>
      <t xml:space="preserve">
Stratum Weight</t>
    </r>
  </si>
  <si>
    <r>
      <t>ȳ</t>
    </r>
    <r>
      <rPr>
        <b/>
        <vertAlign val="subscript"/>
        <sz val="11"/>
        <color theme="1"/>
        <rFont val="Aptos Narrow"/>
        <family val="2"/>
        <scheme val="minor"/>
      </rPr>
      <t xml:space="preserve">h </t>
    </r>
    <r>
      <rPr>
        <b/>
        <sz val="11"/>
        <color theme="1"/>
        <rFont val="Aptos Narrow"/>
        <family val="2"/>
        <scheme val="minor"/>
      </rPr>
      <t xml:space="preserve">
Sample Mean of Term Freqency</t>
    </r>
  </si>
  <si>
    <t>n</t>
  </si>
  <si>
    <t>Canonical Term</t>
  </si>
  <si>
    <t>OECD</t>
  </si>
  <si>
    <t>Justice and Fairness</t>
  </si>
  <si>
    <t>No discrimination and equality</t>
  </si>
  <si>
    <t>Transparency and Explainability</t>
  </si>
  <si>
    <t>N/A</t>
  </si>
  <si>
    <t>Do no harm</t>
  </si>
  <si>
    <t>Robustness, Security and Safety</t>
  </si>
  <si>
    <t>Human-centred values</t>
  </si>
  <si>
    <t>Trust binding through participation</t>
  </si>
  <si>
    <t>Trustworthy AI</t>
  </si>
  <si>
    <t>Privacy</t>
  </si>
  <si>
    <t>Privacy and data governance</t>
  </si>
  <si>
    <t>Due diligence</t>
  </si>
  <si>
    <t>Innovation and responsibility</t>
  </si>
  <si>
    <t>Sustainability (Environmental)</t>
  </si>
  <si>
    <t>Sustainable development</t>
  </si>
  <si>
    <t>Human rights framework</t>
  </si>
  <si>
    <t>Stakeholder participation</t>
  </si>
  <si>
    <t>Freedom and Autonomy</t>
  </si>
  <si>
    <t>Human-centred values and fairness</t>
  </si>
  <si>
    <t>Inclusive growth and well-being</t>
  </si>
  <si>
    <t>Total Docs</t>
  </si>
  <si>
    <t>Mentions</t>
  </si>
  <si>
    <t>Inclusivity</t>
  </si>
  <si>
    <t>Ethical Responsibility</t>
  </si>
  <si>
    <t>Innovation</t>
  </si>
  <si>
    <t>Collaboration</t>
  </si>
  <si>
    <t>Autonomy</t>
  </si>
  <si>
    <t>Human Rights</t>
  </si>
  <si>
    <t>Extracted Terms
End goals or ethical commitments guiding behavior and system design. These often reflect deeply held moral beliefs or societal aspirations.</t>
  </si>
  <si>
    <t>Normalized PRINCIPLES:
Actionable ethical rules or procedural imperatives that help operationalize values in specific contexts.</t>
  </si>
  <si>
    <t>Normalized VALUES:
End goals or ethical commitments guiding behavior and system design. These often reflect deeply held moral beliefs or societal aspirations.</t>
  </si>
  <si>
    <t>Principles and Values: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</si>
  <si>
    <t>Principles: harmony and friendliness, fairness and justice, inclusivity and sharing, respect for privacy, safety and controllability, shared responsibility, open collaboration, agile governance Values: societal trust, ethical responsibility, inclusivity, collaboration, sustainability</t>
  </si>
  <si>
    <t>Principles: putting people first, regulatory conditions, transparency, traceability, and explainability, accountability, safety, active global AI governance, involving stakeholders, monitoring and continuous development; Values: ethical responsibility, inclusivity, trust, safety, proactive governance</t>
  </si>
  <si>
    <t>Principles: state duty to protect human rights, corporate responsibility to respect human rights, access to remedy; Values: human dignity, equality, justice, accountability</t>
  </si>
  <si>
    <t>2006</t>
  </si>
  <si>
    <t>2007</t>
  </si>
  <si>
    <t>2008</t>
  </si>
  <si>
    <t>2009</t>
  </si>
  <si>
    <t>2010</t>
  </si>
  <si>
    <t>2011</t>
  </si>
  <si>
    <t>2012</t>
  </si>
  <si>
    <t>2013</t>
  </si>
  <si>
    <t>2014</t>
  </si>
  <si>
    <t>2015</t>
  </si>
  <si>
    <t>2016</t>
  </si>
  <si>
    <t>2017</t>
  </si>
  <si>
    <t>2018</t>
  </si>
  <si>
    <t>2019</t>
  </si>
  <si>
    <t>2020</t>
  </si>
  <si>
    <t>2021</t>
  </si>
  <si>
    <t>2022</t>
  </si>
  <si>
    <t>2023</t>
  </si>
  <si>
    <t>2024</t>
  </si>
  <si>
    <t>2025</t>
  </si>
  <si>
    <t>2912</t>
  </si>
  <si>
    <t>213</t>
  </si>
  <si>
    <t>44</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</si>
  <si>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</si>
  <si>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</si>
  <si>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</si>
  <si>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</si>
  <si>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</si>
  <si>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</si>
  <si>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</si>
  <si>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</si>
  <si>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</si>
  <si>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</si>
  <si>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</si>
  <si>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</si>
  <si>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</si>
  <si>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</si>
  <si>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</si>
  <si>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</si>
  <si>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</si>
  <si>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7</t>
  </si>
  <si>
    <t>Row Labels</t>
  </si>
  <si>
    <t>Grand Total</t>
  </si>
  <si>
    <t>Column Labels</t>
  </si>
  <si>
    <t>Sum of Mention</t>
  </si>
  <si>
    <r>
      <t>STD</t>
    </r>
    <r>
      <rPr>
        <b/>
        <vertAlign val="subscript"/>
        <sz val="11"/>
        <color theme="1"/>
        <rFont val="Aptos Narrow"/>
        <family val="2"/>
        <scheme val="minor"/>
      </rPr>
      <t>h</t>
    </r>
    <r>
      <rPr>
        <b/>
        <sz val="11"/>
        <color theme="1"/>
        <rFont val="Aptos Narrow"/>
        <family val="2"/>
        <scheme val="minor"/>
      </rPr>
      <t xml:space="preserve">
Standard Deviation</t>
    </r>
  </si>
  <si>
    <r>
      <t>S</t>
    </r>
    <r>
      <rPr>
        <b/>
        <vertAlign val="subscript"/>
        <sz val="11"/>
        <color theme="1"/>
        <rFont val="Aptos Narrow"/>
        <family val="2"/>
        <scheme val="minor"/>
      </rPr>
      <t>h</t>
    </r>
    <r>
      <rPr>
        <b/>
        <vertAlign val="superscript"/>
        <sz val="11"/>
        <color theme="1"/>
        <rFont val="Aptos Narrow"/>
        <family val="2"/>
        <scheme val="minor"/>
      </rPr>
      <t xml:space="preserve">2
</t>
    </r>
    <r>
      <rPr>
        <b/>
        <sz val="11"/>
        <color theme="1"/>
        <rFont val="Aptos Narrow"/>
        <family val="2"/>
        <scheme val="minor"/>
      </rPr>
      <t>Sample Variance</t>
    </r>
  </si>
  <si>
    <t>Principles: Transparency, explainability, fairness, accountability, privacy, security, robustness.â€‹
Values: Ethical responsibility, trustworthiness, inclusivity, societal well-being.</t>
  </si>
  <si>
    <t xml:space="preserve">Principles: Transparency, explainability, fairness, accountability, privacy, security, robustness.â€‹
</t>
  </si>
  <si>
    <t xml:space="preserve"> Ethical responsibility, trustworthiness, inclusivity, societal well-being.</t>
  </si>
  <si>
    <t xml:space="preserve">Principles: inclusive growth, sustainable development, well-being, human rights, democratic values, fairness, privacy, transparency, explainability, robustness, security, safety, accountability </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</si>
  <si>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</si>
  <si>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Principles: fairness, transparency, purpose limitation, data minimization, accuracy, storage limitation, security, accountability, governance </t>
  </si>
  <si>
    <t xml:space="preserve"> ethical responsibility, privacy, data protection, trust</t>
  </si>
  <si>
    <t xml:space="preserve">Principles: inclusive growth, sustainable development, well-being, human rights, democratic values, fairness, privacy, transparency, explainability, robustness, security, safety, accountability; </t>
  </si>
  <si>
    <t xml:space="preserve"> ethical responsibility, inclusivity, societal trust, human-centric development</t>
  </si>
  <si>
    <t>Principles: Transparency, accountability, privacy, security, reliability, safety, inclusiveness, fairness, user empowerment, continuous improvement.â€‹
Values: Trust, ethical responsibility, respect, user autonomy, innovation</t>
  </si>
  <si>
    <t xml:space="preserve">Principles: Transparency, accountability, privacy, security, reliability, safety, inclusiveness, fairness, user empowerment, continuous improvement.â€‹
</t>
  </si>
  <si>
    <t xml:space="preserve"> Trust, ethical responsibility, respect, user autonomy, innovation</t>
  </si>
  <si>
    <t xml:space="preserve">Principles: Fairness and inclusion, robustness and safety, privacy and security, transparency, accountability, ethical development, user empowerment, environmental sustainability; </t>
  </si>
  <si>
    <t xml:space="preserve">Principles: transparency, inclusion, accountability, impartiality, reliability, security, privacy </t>
  </si>
  <si>
    <t xml:space="preserve"> human dignity, shared responsibility, ethical innovation, societal trust</t>
  </si>
  <si>
    <t xml:space="preserve">Principles: putting people first, regulatory conditions, transparency, traceability, and explainability, accountability, safety, active global AI governance, involving stakeholders, monitoring and continuous development; </t>
  </si>
  <si>
    <t xml:space="preserve"> ethical responsibility, inclusivity, trust, safety, proactive governance</t>
  </si>
  <si>
    <t xml:space="preserve">Principles: Safety, effectiveness, non-discrimination, data privacy, transparency, human oversight.
</t>
  </si>
  <si>
    <t xml:space="preserve"> Civil rights, privacy, equity, accountability, trust.</t>
  </si>
  <si>
    <t>Principles: Fairness and inclusion, robustness and safety, privacy and security, transparency, accountability, ethical development, user empowerment, environmental sustainability; Values: Trust, responsibility, innovation, respect, inclusivity, sustainabilityâ€‹</t>
  </si>
  <si>
    <t xml:space="preserve"> Trust, responsibility, innovation, respect, inclusivity, sustainabilityâ€‹</t>
  </si>
  <si>
    <t xml:space="preserve">Principles: Fairness, reliability and safety, privacy and security, inclusiveness, transparency, accountability; </t>
  </si>
  <si>
    <t xml:space="preserve">Principles: purposeful, effective and safe, secure and private, fair and equitable, transparent and explainable, accountable and monitored; </t>
  </si>
  <si>
    <t xml:space="preserve"> trust, responsibility, transparency, equity, safety</t>
  </si>
  <si>
    <t xml:space="preserve">Principles: safety, fairness, transparency, value alignment, risk mitigation, minimization of harm, addressing misuse and misinformation, ethical integration into society; </t>
  </si>
  <si>
    <t xml:space="preserve"> trust, ethical responsibility, inclusivity, safety, proactive governance</t>
  </si>
  <si>
    <t># of AI Patents with WIPO</t>
  </si>
  <si>
    <t xml:space="preserve">Principles: well-being, autonomy, justice, privacy, knowledge, democracy, responsibility, sustainability, solidarity, caution; </t>
  </si>
  <si>
    <t xml:space="preserve"> ethical responsibility, inclusivity, societal trust, sustainability, collaboration</t>
  </si>
  <si>
    <t xml:space="preserve">Principles: automated decision-making, ethical design practices, interactive self-assessment; </t>
  </si>
  <si>
    <t xml:space="preserve"> fairness, accountability, disparate impacts, transparency, trust</t>
  </si>
  <si>
    <t>Principles: Transparency, accountability, safety, controllability, data integrity, interpretability, inclusivity, public-private partnership, innovation, intellectual property protection.â€‹
Values: Trust, ethics, responsibility, collaboration, diversity, security, privacy, fairness, human rights, societal benefit.</t>
  </si>
  <si>
    <t xml:space="preserve">Principles: Transparency, accountability, safety, controllability, data integrity, interpretability, inclusivity, public-private partnership, innovation, intellectual property protection.â€‹
</t>
  </si>
  <si>
    <t xml:space="preserve"> Trust, ethics, responsibility, collaboration, diversity, security, privacy, fairness, human rights, societal benefit.</t>
  </si>
  <si>
    <t>Protecting Individualsâ€™ Privacy and Data in the Artificial Intelligence World</t>
  </si>
  <si>
    <t xml:space="preserve">Principles: Privacy-by-design, explainability, accountability, ethical data processing, transparency, encryption, risk-based governance, data accessibility, automated decision safeguards.
</t>
  </si>
  <si>
    <t xml:space="preserve"> Privacy, security, trust, fairness, ethical responsibility, data protection, innovation.</t>
  </si>
  <si>
    <t>IBMâ€™s Principles for Trust and Transparency</t>
  </si>
  <si>
    <t xml:space="preserve">Principles: Augmentation, data ownership, transparency, explainability, fairness, robustness, privacy.
</t>
  </si>
  <si>
    <t xml:space="preserve"> Trust, responsibility, openness, security.</t>
  </si>
  <si>
    <t>Digital Ethics â€“ Deutsche Telekom's AI Guidelines</t>
  </si>
  <si>
    <t xml:space="preserve">Principles: responsible, careful, supporting, transparent, secure, reliable, trustworthy, cooperative, illustrative; </t>
  </si>
  <si>
    <t xml:space="preserve"> customer satisfaction, innovation, integrity, social responsibility</t>
  </si>
  <si>
    <t>CÃ©dric Villani, French Parliament</t>
  </si>
  <si>
    <t xml:space="preserve">Principles: transparency, fairness, responsibility, privacy, inclusivity, sustainability, human oversight </t>
  </si>
  <si>
    <t xml:space="preserve"> ethical responsibility, societal trust, equity, collaboration, long-term vision</t>
  </si>
  <si>
    <t xml:space="preserve">Principles: Fairness, reliability and safety, privacy and security, inclusiveness, transparency, accountability. </t>
  </si>
  <si>
    <t xml:space="preserve"> Trust, ethical responsibility, accessibility, equity, security, human oversight.</t>
  </si>
  <si>
    <t xml:space="preserve">Principles: transparency, accountability, fairness, justice, privacy, sustainability, responsibility, non-maleficence; </t>
  </si>
  <si>
    <t>OpenAIâ€™s Charter</t>
  </si>
  <si>
    <t xml:space="preserve">Principles and </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</si>
  <si>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</si>
  <si>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Principles: Human-centric AI, privacy protection, cybersecurity, transparency, accountability, safety, inclusivity, gender equality, lifelong learning, multistakeholder engagement.
</t>
  </si>
  <si>
    <t xml:space="preserve"> Human rights, economic growth, societal trust, innovation, diversity, empowerment, fairness, ethics, openness, collaboration.</t>
  </si>
  <si>
    <t xml:space="preserve">Principles: transparency, accountability, fairness, security, safety, human dignity, well-being, non-discrimination, justice; </t>
  </si>
  <si>
    <t>`</t>
  </si>
  <si>
    <t>Microsoftâ€™s Responsible AI Principles</t>
  </si>
  <si>
    <t>Principles: Fairness, reliability and safety, privacy and security, inclusiveness, transparency, accountability; Values: Trust, responsibility, innovation, respect, inclusivity, sustainabilityâ€‹</t>
  </si>
  <si>
    <t xml:space="preserve">Principles: Transparency, innovation, collaboration, research excellence, ethical AI, workforce development, societal impact, economic growth, sustainability, public-private partnership; </t>
  </si>
  <si>
    <t xml:space="preserve"> Scientific advancement, knowledge sharing, inclusivity, public trust, responsible AI deployment</t>
  </si>
  <si>
    <t xml:space="preserve">Principles: Protection of human rights and liberties, security, transparency, AI governance, responsible AI, fairness, digital transformation, innovation-driven growth, workforce development; </t>
  </si>
  <si>
    <t xml:space="preserve"> National security, technological self-reliance, economic growth, global competitiveness, public trust</t>
  </si>
  <si>
    <t>Principles: Fairness, transparency, accountability, explainability, safety, security, human values, inclusivenessâ€‹
Values: Ethical responsibility, societal trust, inclusivity, human-centric development, global collaboration</t>
  </si>
  <si>
    <t xml:space="preserve">Principles: Fairness, transparency, accountability, explainability, safety, security, human values, inclusivenessâ€‹
</t>
  </si>
  <si>
    <t xml:space="preserve"> Ethical responsibility, societal trust, inclusivity, human-centric development, global collaboration</t>
  </si>
  <si>
    <t xml:space="preserve">Principles: Inclusive growth, sustainable development, human-centered values, transparency, security, safety, accountability, trustworthy AI, fairness, AI governance; </t>
  </si>
  <si>
    <t xml:space="preserve"> National prosperity, technological sovereignty, economic growth, digital transformation, workforce development</t>
  </si>
  <si>
    <t xml:space="preserve">Principles: Accountability, value alignment, explainability, fairness, user data rights. </t>
  </si>
  <si>
    <t xml:space="preserve"> Ethical responsibility, transparency, inclusivity, privacy, trust.</t>
  </si>
  <si>
    <t xml:space="preserve">Principles: harmony and friendliness, fairness and justice, inclusivity and sharing, respect for privacy, safety and controllability, shared responsibility, open collaboration, agile governance </t>
  </si>
  <si>
    <t xml:space="preserve"> societal trust, ethical responsibility, inclusivity, collaboration, sustainability</t>
  </si>
  <si>
    <t>Principles: Transparency, accountability, fairness, privacy, safety, inclusivity.â€‹
Values: Trust, ethical responsibility, respect, diversity, innovation.</t>
  </si>
  <si>
    <t xml:space="preserve">Principles: Transparency, accountability, fairness, privacy, safety, inclusivity.â€‹
</t>
  </si>
  <si>
    <t xml:space="preserve"> Trust, ethical responsibility, respect, diversity, innovation.</t>
  </si>
  <si>
    <t>UPC (Universitat PolitÃ¨cnica de Catalunya)</t>
  </si>
  <si>
    <t xml:space="preserve">Principles: transparency, fairness, responsibility, privacy, inclusivity, sustainability, human oversight; </t>
  </si>
  <si>
    <t>Adobeâ€™s AI Ethics Principles</t>
  </si>
  <si>
    <t xml:space="preserve">Principles: accountability, responsibility, transparency; </t>
  </si>
  <si>
    <t xml:space="preserve"> ethical responsibility, inclusivity, societal trust, innovation, fairness</t>
  </si>
  <si>
    <t>Diplomatic &amp; Political Influence</t>
  </si>
  <si>
    <t>UN AI Working Groups, G7/G20 AI discussions</t>
  </si>
  <si>
    <t>Demographics &amp; Labor</t>
  </si>
  <si>
    <t>Population Growth, AI Job Automation Risk</t>
  </si>
  <si>
    <t>AI-driven workforce changes</t>
  </si>
  <si>
    <t>Scotlandâ€™s AI Strategy: Trustworthy, Ethical, and Inclusive</t>
  </si>
  <si>
    <t>Presidency of TÃ¼rkiye Digital Transformation Office (DTO), Ministry of Industry and Technology (MoIT)</t>
  </si>
  <si>
    <t xml:space="preserve">Principles: Human-oriented AI, transparency, accountability, safety and security, privacy, fairness, proportionality, explainability, data sovereignty, multi-stakeholder governance, inclusiveness, sustainability; </t>
  </si>
  <si>
    <t xml:space="preserve"> Respect for human rights, democracy and rule of law, environmental sustainability, peaceful society, diversity and inclusiveness, trustworthiness, responsibility, ethical development, public benefit, collective progress</t>
  </si>
  <si>
    <t xml:space="preserve">Principles: Human-centric AI, ethical AI, transparency, fairness, international collaboration, environmental sustainability, inclusive growth, responsible AI governance, digital infrastructure, AI sovereignty; </t>
  </si>
  <si>
    <t xml:space="preserve"> Public trust, collective progress, economic development, innovation, empowerment, social responsibility, regional integration, digital inclusion, African autonomy</t>
  </si>
  <si>
    <t xml:space="preserve">Principles: inclusive growth, sustainable development, and well-being; human-centered values and equity; transparency and responsible disclosure; robustness, security, and safety; accountability; </t>
  </si>
  <si>
    <t xml:space="preserve"> innovation, inclusivity, societal trust, ethical responsibility</t>
  </si>
  <si>
    <t>Intelâ€™s Responsible AI Principles</t>
  </si>
  <si>
    <t>Principles: Respect for human rights, human oversight, transparency and explainability, security, safety, reliability, privacy by design, equity, inclusion, environmental protection.â€‹
Values: Ethical responsibility, accountability, trust, fairness, sustainability, inclusivity.â€‹</t>
  </si>
  <si>
    <t xml:space="preserve">Principles: Respect for human rights, human oversight, transparency and explainability, security, safety, reliability, privacy by design, equity, inclusion, environmental protection.â€‹
</t>
  </si>
  <si>
    <t xml:space="preserve"> Ethical responsibility, accountability, trust, fairness, sustainability, inclusivity.â€‹</t>
  </si>
  <si>
    <t>https://www.government.se/press-releases/2018/05/sweden-to-lead-ai-cooperation-in-nordic-baltic-region/?form=MG0AV3</t>
  </si>
  <si>
    <t xml:space="preserve">Principles: fairness, transparency, accountability; </t>
  </si>
  <si>
    <t xml:space="preserve"> ethical AI use, inclusivity, trustworthiness</t>
  </si>
  <si>
    <t xml:space="preserve">Principles: Inclusive growth, sustainability, well-being, rule of law, human rights, democratic values, transparency, security, accountability, fairness, AI governance, ethical use, international cooperation; </t>
  </si>
  <si>
    <t xml:space="preserve"> Social equity, digital inclusion, innovation, workforce development, public trust, economic growth, national competitiveness</t>
  </si>
  <si>
    <t xml:space="preserve">Principles: Responsibility, equitability, traceability, reliability, governability, transparency, ethical AI development, governance, risk assessment, societal impact.
</t>
  </si>
  <si>
    <t xml:space="preserve"> Ethical responsibility, accountability, fairness, safety, security, human-centric AI, trust, sustainability.</t>
  </si>
  <si>
    <t xml:space="preserve">Principles: Human-AI collaboration, ethical AI, transparency, fairness, accountability, safety and security, explainability, international collaboration, responsible innovation, shared public resources; </t>
  </si>
  <si>
    <t xml:space="preserve"> Public trust, democratic values, human rights, equity, reliability, economic growth, national security, environmental sustainability, social benefit, collective progress
</t>
  </si>
  <si>
    <t xml:space="preserve">Principles: human authorship and responsibility, transparency, fairness, protection against bias and discrimination, privacy and security, social justice, autonomy in decision-making, ethical use across sectors; </t>
  </si>
  <si>
    <t xml:space="preserve"> ethical responsibility, societal trust, inclusivity, sustainability, human dignity</t>
  </si>
  <si>
    <t xml:space="preserve">Principles: fairness, transparency, accountability, risk-based classification, unacceptable risk, high risk, limited risk, minimal risk, governance and enforcement, conformity assessments; </t>
  </si>
  <si>
    <t xml:space="preserve"> global influence, ethical AI governance, trustworthiness, safety</t>
  </si>
  <si>
    <t xml:space="preserve">Principles: safety, fairness, transparency, inclusivity, collaboration, ethical integration, addressing unintended consequences, fostering innovation responsibly; </t>
  </si>
  <si>
    <t xml:space="preserve"> trustworthiness, ethical responsibility, societal benefit, inclusivity, sustainability</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</si>
  <si>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</si>
  <si>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 xml:space="preserve"> ethical responsibility, global cooperation, security, trust</t>
  </si>
  <si>
    <t xml:space="preserve">Principles: Pattern recognition, predictive modeling, real-time monitoring, bias mitigation, privacy protection, accountability.
</t>
  </si>
  <si>
    <t xml:space="preserve"> Human rights, fairness, trust, ethical responsibility, transparency, security.</t>
  </si>
  <si>
    <t>Principles: Human rights protection, ethical AI development, risk assessment, transparency, accountability, compliance with international law.â€‹
Values: Dignity, fairness, justice, responsibility, trust.</t>
  </si>
  <si>
    <t xml:space="preserve">Principles: Human rights protection, ethical AI development, risk assessment, transparency, accountability, compliance with international law.â€‹
</t>
  </si>
  <si>
    <t xml:space="preserve"> Dignity, fairness, justice, responsibility, trust.</t>
  </si>
  <si>
    <t>Principles for Using Generative Aâ€¤Iâ€¤ in The Timesâ€™s Newsroom</t>
  </si>
  <si>
    <t xml:space="preserve">Principles: Transparency, ethical use, human oversight, accountability, factual accuracy, risk mitigation. </t>
  </si>
  <si>
    <t xml:space="preserve"> Trust, journalistic integrity, responsibility, transparency, human judgment.</t>
  </si>
  <si>
    <t xml:space="preserve">Principles: Governance, interpretability and explainability, bias and fairness, robustness and security, ethics and regulation; </t>
  </si>
  <si>
    <t xml:space="preserve"> Trustworthiness, accountability, transparency, equity, safety, compliance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</si>
  <si>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transparencyâ€‹</t>
  </si>
  <si>
    <t xml:space="preserve">Principles: Adherence to core socialist values, promotion of fairness and justice, ensuring security and privacy, encouraging inclusivity and shared responsibility, fostering openness and collaboration; </t>
  </si>
  <si>
    <t xml:space="preserve"> Social harmony, equitable development, trust, collective well-being, transparencyâ€‹</t>
  </si>
  <si>
    <t xml:space="preserve">Principles: fairness, explainability, privacy and security, safety, controllability, veracity and robustness, governance, transparency; </t>
  </si>
  <si>
    <t xml:space="preserve"> ethical AI use, accountability, inclusivity, trustworthiness</t>
  </si>
  <si>
    <t xml:space="preserve">Principles: trust, safety, transparency, fairness, proactive governance, ethical integration, addressing unintended consequences, fostering innovation responsibly; </t>
  </si>
  <si>
    <t xml:space="preserve"> inclusivity, ethical responsibility, societal trust, sustainability, collaboration</t>
  </si>
  <si>
    <t>Determines policy agility, regulatory control, and Openness to AI governance frameworks.</t>
  </si>
  <si>
    <t>Why? Shows international AI governance engagement</t>
  </si>
  <si>
    <t>Why: Determines policy agility, regulatory cotrol, and openness to AI governance frameworks.</t>
  </si>
  <si>
    <t>Imported AI-relevant goods: (e.g., reliance on foreign AI chips)</t>
  </si>
  <si>
    <t>Why? Determines domestic AI innovation capacity</t>
  </si>
  <si>
    <t>Why? AI leadership depends on strong STEM &amp; AI education pipelines.</t>
  </si>
  <si>
    <t>Why? AI model training requires high-performance computing (HPC).</t>
  </si>
  <si>
    <t>Countries to track: USA, Taiwan, China, South Korea, EU (Netherlands - ASML).</t>
  </si>
  <si>
    <t>Why? AI governance includes ethical concerns over AI warfare.</t>
  </si>
  <si>
    <t>Why? Countries with strong AI in cybersecurity influence global standards.</t>
  </si>
  <si>
    <t>Why? Labor market policies influence AI ethics &amp; workforce retraining.</t>
  </si>
  <si>
    <t>UNESCO AI Ethics Framework</t>
  </si>
  <si>
    <t>Public</t>
  </si>
  <si>
    <t>Research Centers</t>
  </si>
  <si>
    <t>Does it specific AI values</t>
  </si>
  <si>
    <t>Which ethical AI policies exist for military applications</t>
  </si>
  <si>
    <t>Number of data centers and AI research labs.</t>
  </si>
  <si>
    <t>Control over AI chip supply chains (export/import restrictions).</t>
  </si>
  <si>
    <t>Government-funded AI data centers or sovereign AI cloud solutions.</t>
  </si>
  <si>
    <t>Are there concerns about AI-driven misinformation?</t>
  </si>
  <si>
    <t>UN, OECD, EU AI Act documents, UNESCO AI Ethics Reports</t>
  </si>
  <si>
    <t>Economic strength (AI market, infrastructure, and industry presence).</t>
  </si>
  <si>
    <t>Economy &amp; Industry</t>
  </si>
  <si>
    <t>GDP, AI Trade</t>
  </si>
  <si>
    <t>AI investment &amp; global market influence</t>
  </si>
  <si>
    <t xml:space="preserve">Principles: Efficiency, human oversight, ethical use, transparency, editorial integrity, accuracy. </t>
  </si>
  <si>
    <t xml:space="preserve"> Trust, journalistic responsibility, innovation, transparency, human judgment.</t>
  </si>
  <si>
    <t xml:space="preserve">Principles: AI governance, transparency, human rights, democratic values, public interest expertise, innovation, liability; </t>
  </si>
  <si>
    <t xml:space="preserve"> accountability, inclusivity, ethical responsibility, trustworthiness</t>
  </si>
  <si>
    <t xml:space="preserve">Principles: fostering responsible innovation, protecting human rights, ensuring privacy and data protection, promoting ethical AI use, addressing socio-economic challenges, advancing technological sovereignty; </t>
  </si>
  <si>
    <t xml:space="preserve"> inclusivity, sustainability, societal trust, collaboration, fairness</t>
  </si>
  <si>
    <t xml:space="preserve">Principles: fairness, transparency, human control, doing good, avoiding harm, bias minimization, explainability, data protection; </t>
  </si>
  <si>
    <t xml:space="preserve"> ethical responsibility, societal trust, inclusivity, fairness, safety</t>
  </si>
  <si>
    <t>Total Population (N)</t>
  </si>
  <si>
    <t>Total Sample Size (n)</t>
  </si>
  <si>
    <t>Stratified Mean Estimate (y̅ _st)</t>
  </si>
  <si>
    <t>Standard Error (SE(ȳ_st))</t>
  </si>
  <si>
    <t>Confidence Level</t>
  </si>
  <si>
    <t>Margin of Error (MoE)</t>
  </si>
  <si>
    <t>CI LB</t>
  </si>
  <si>
    <t>CI UB</t>
  </si>
  <si>
    <t>Summary Statistics</t>
  </si>
  <si>
    <t xml:space="preserve">Nh 
</t>
  </si>
  <si>
    <t>Total docs per year (Stratum h)</t>
  </si>
  <si>
    <r>
      <t>n</t>
    </r>
    <r>
      <rPr>
        <b/>
        <vertAlign val="subscript"/>
        <sz val="11"/>
        <color theme="1"/>
        <rFont val="Aptos Narrow"/>
        <family val="2"/>
        <scheme val="minor"/>
      </rPr>
      <t>h</t>
    </r>
    <r>
      <rPr>
        <b/>
        <sz val="11"/>
        <color theme="1"/>
        <rFont val="Aptos Narrow"/>
        <family val="2"/>
        <scheme val="minor"/>
      </rPr>
      <t xml:space="preserve">
</t>
    </r>
  </si>
  <si>
    <t>Sampled docs / year from the 60-document stratified sample</t>
  </si>
  <si>
    <t>Proportional Weight</t>
  </si>
  <si>
    <t>Sample mean of term "Trust" (binary value, so it's the proportion of 1's)</t>
  </si>
  <si>
    <t>Sample variance of the term "Trust"</t>
  </si>
  <si>
    <r>
      <t>V̂(ȳh) = S</t>
    </r>
    <r>
      <rPr>
        <b/>
        <vertAlign val="subscript"/>
        <sz val="11"/>
        <color theme="1"/>
        <rFont val="Aptos Narrow"/>
        <family val="2"/>
        <scheme val="minor"/>
      </rPr>
      <t>h</t>
    </r>
    <r>
      <rPr>
        <b/>
        <vertAlign val="superscript"/>
        <sz val="11"/>
        <color theme="1"/>
        <rFont val="Aptos Narrow"/>
        <family val="2"/>
        <scheme val="minor"/>
      </rPr>
      <t>2</t>
    </r>
    <r>
      <rPr>
        <b/>
        <sz val="11"/>
        <color theme="1"/>
        <rFont val="Aptos Narrow"/>
        <family val="2"/>
        <scheme val="minor"/>
      </rPr>
      <t xml:space="preserve"> / n</t>
    </r>
    <r>
      <rPr>
        <b/>
        <vertAlign val="subscript"/>
        <sz val="11"/>
        <color theme="1"/>
        <rFont val="Aptos Narrow"/>
        <family val="2"/>
        <scheme val="minor"/>
      </rPr>
      <t>h</t>
    </r>
    <r>
      <rPr>
        <b/>
        <sz val="11"/>
        <color theme="1"/>
        <rFont val="Aptos Narrow"/>
        <family val="2"/>
        <scheme val="minor"/>
      </rPr>
      <t xml:space="preserve">
</t>
    </r>
  </si>
  <si>
    <t>Estimated variance of the stratum mean</t>
  </si>
  <si>
    <t xml:space="preserve">W2 * V̂(ȳh)
</t>
  </si>
  <si>
    <t>Weighted contribution to overall variance</t>
  </si>
  <si>
    <t>Variance of Estimator (V̂(ȳ_st))</t>
  </si>
  <si>
    <t>Total / Year</t>
  </si>
  <si>
    <t>Totals / Sector</t>
  </si>
  <si>
    <t>Year</t>
  </si>
  <si>
    <t>Responsibility = can include practical, technical, or legal obligations</t>
  </si>
  <si>
    <r>
      <t xml:space="preserve">Ethical Responsibility = refers specifically to </t>
    </r>
    <r>
      <rPr>
        <b/>
        <sz val="11"/>
        <color theme="1"/>
        <rFont val="Aptos Narrow"/>
        <family val="2"/>
        <scheme val="minor"/>
      </rPr>
      <t>moral obligations</t>
    </r>
    <r>
      <rPr>
        <sz val="11"/>
        <color theme="1"/>
        <rFont val="Aptos Narrow"/>
        <family val="2"/>
        <scheme val="minor"/>
      </rPr>
      <t xml:space="preserve"> in a normative, philosophical sense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</si>
</sst>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9">
    <font>
      <sz val="11"/>
      <color theme="1"/>
      <name val="Aptos Narrow"/>
      <family val="2"/>
      <scheme val="minor"/>
    </font>
    <font>
      <b/>
      <sz val="11"/>
      <color theme="1"/>
      <name val="Aptos Narrow"/>
      <family val="2"/>
      <scheme val="minor"/>
    </font>
    <font>
      <u/>
      <sz val="11"/>
      <color theme="10"/>
      <name val="Aptos Narrow"/>
      <family val="2"/>
      <scheme val="minor"/>
    </font>
    <font>
      <sz val="11"/>
      <color rgb="FF222222"/>
      <name val="Segoe UI"/>
      <family val="2"/>
    </font>
    <font>
      <b/>
      <sz val="9"/>
      <color indexed="81"/>
      <name val="Tahoma"/>
      <family val="2"/>
    </font>
    <font>
      <sz val="9"/>
      <color indexed="81"/>
      <name val="Tahoma"/>
      <family val="2"/>
    </font>
    <font>
      <b/>
      <vertAlign val="subscript"/>
      <sz val="11"/>
      <color theme="1"/>
      <name val="Aptos Narrow"/>
      <family val="2"/>
      <scheme val="minor"/>
    </font>
    <font>
      <b/>
      <vertAlign val="superscript"/>
      <sz val="11"/>
      <color theme="1"/>
      <name val="Aptos Narrow"/>
      <family val="2"/>
      <scheme val="minor"/>
    </font>
    <font>
      <sz val="10"/>
      <color theme="1"/>
      <name val="Arial Unicode MS"/>
    </font>
  </fonts>
  <fills count="11">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style="thin">
        <color indexed="64"/>
      </left>
      <right style="thin">
        <color auto="1"/>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textRotation="255" wrapText="1"/>
    </xf>
    <xf numFmtId="0" fontId="0" fillId="3" borderId="0" xfId="0" applyFill="1" applyAlignment="1">
      <alignment horizontal="left" vertical="top" wrapText="1"/>
    </xf>
    <xf numFmtId="0" fontId="1" fillId="2" borderId="0" xfId="0" applyFont="1" applyFill="1" applyAlignment="1">
      <alignment horizontal="center" vertical="top" textRotation="255"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2" fillId="0" borderId="0" xfId="1"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xf>
    <xf numFmtId="0" fontId="2" fillId="0" borderId="0" xfId="1" applyFill="1"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0" fontId="2" fillId="4" borderId="0" xfId="1" applyFill="1" applyAlignment="1">
      <alignment horizontal="left" vertical="top" wrapText="1"/>
    </xf>
    <xf numFmtId="0" fontId="3" fillId="5" borderId="0" xfId="0" applyFont="1" applyFill="1" applyAlignment="1">
      <alignment horizontal="left" vertical="top" wrapText="1"/>
    </xf>
    <xf numFmtId="0" fontId="0" fillId="0" borderId="0" xfId="0" applyAlignment="1">
      <alignment horizontal="center"/>
    </xf>
    <xf numFmtId="0" fontId="0" fillId="2" borderId="0" xfId="0" applyFill="1" applyAlignment="1">
      <alignment horizontal="center" vertical="top" wrapText="1"/>
    </xf>
    <xf numFmtId="1" fontId="0" fillId="0" borderId="0" xfId="0" applyNumberFormat="1" applyAlignment="1">
      <alignment vertical="top" wrapText="1"/>
    </xf>
    <xf numFmtId="0" fontId="2" fillId="0" borderId="0" xfId="1" applyAlignment="1">
      <alignment vertical="top" wrapText="1"/>
    </xf>
    <xf numFmtId="0" fontId="1" fillId="0" borderId="0" xfId="0" applyFont="1" applyAlignment="1">
      <alignment vertical="top" wrapText="1"/>
    </xf>
    <xf numFmtId="0" fontId="1" fillId="2" borderId="0" xfId="0" applyFont="1" applyFill="1" applyAlignment="1">
      <alignment vertical="top" textRotation="255" wrapText="1"/>
    </xf>
    <xf numFmtId="0" fontId="0" fillId="6" borderId="0" xfId="0" applyFill="1"/>
    <xf numFmtId="164" fontId="0" fillId="0" borderId="0" xfId="0" applyNumberFormat="1" applyAlignment="1">
      <alignment horizontal="center"/>
    </xf>
    <xf numFmtId="0" fontId="0" fillId="2" borderId="0" xfId="0" applyFill="1" applyAlignment="1">
      <alignment horizontal="center" vertical="center" wrapText="1"/>
    </xf>
    <xf numFmtId="1" fontId="0" fillId="0" borderId="0" xfId="0" applyNumberFormat="1" applyAlignment="1">
      <alignment horizontal="center" vertical="center" wrapText="1"/>
    </xf>
    <xf numFmtId="1" fontId="0" fillId="4" borderId="0" xfId="0" applyNumberFormat="1" applyFill="1" applyAlignment="1">
      <alignment horizontal="center" vertical="center" wrapText="1"/>
    </xf>
    <xf numFmtId="1" fontId="0" fillId="0" borderId="0" xfId="0" applyNumberFormat="1" applyAlignment="1">
      <alignment horizontal="center" vertical="center"/>
    </xf>
    <xf numFmtId="1" fontId="0" fillId="2" borderId="0" xfId="0" applyNumberFormat="1" applyFill="1" applyAlignment="1">
      <alignment horizontal="center" vertical="center" wrapText="1"/>
    </xf>
    <xf numFmtId="1" fontId="1" fillId="0" borderId="0" xfId="0" applyNumberFormat="1" applyFont="1" applyAlignment="1">
      <alignment horizontal="center" vertical="top" wrapText="1"/>
    </xf>
    <xf numFmtId="0" fontId="8" fillId="0" borderId="0" xfId="0" applyFont="1" applyAlignment="1">
      <alignment horizontal="center" vertical="center" wrapText="1"/>
    </xf>
    <xf numFmtId="0" fontId="1" fillId="7" borderId="0" xfId="0" applyFont="1" applyFill="1" applyAlignment="1">
      <alignment horizontal="center" vertical="center" wrapText="1"/>
    </xf>
    <xf numFmtId="0" fontId="0" fillId="0" borderId="0" xfId="0" pivotButton="1"/>
    <xf numFmtId="0" fontId="0" fillId="0" borderId="0" xfId="0" applyAlignment="1">
      <alignment horizontal="left"/>
    </xf>
    <xf numFmtId="0" fontId="1" fillId="0" borderId="0" xfId="0" applyFont="1" applyAlignment="1">
      <alignment horizontal="center"/>
    </xf>
    <xf numFmtId="0" fontId="1" fillId="6" borderId="0" xfId="0" applyFont="1" applyFill="1" applyAlignment="1">
      <alignment horizontal="center"/>
    </xf>
    <xf numFmtId="0" fontId="0" fillId="0" borderId="0" xfId="0" applyAlignment="1">
      <alignment wrapText="1"/>
    </xf>
    <xf numFmtId="1" fontId="0" fillId="0" borderId="0" xfId="0" applyNumberFormat="1" applyAlignment="1">
      <alignment horizontal="center"/>
    </xf>
    <xf numFmtId="0" fontId="0" fillId="0" borderId="0" xfId="0" applyAlignment="1">
      <alignment vertical="center"/>
    </xf>
    <xf numFmtId="0" fontId="0" fillId="4" borderId="0" xfId="0" applyFill="1" applyAlignment="1">
      <alignment vertical="center"/>
    </xf>
    <xf numFmtId="165" fontId="0" fillId="0" borderId="0" xfId="0" applyNumberFormat="1" applyAlignment="1">
      <alignment horizontal="center"/>
    </xf>
    <xf numFmtId="165" fontId="0" fillId="6" borderId="0" xfId="0" applyNumberFormat="1" applyFill="1" applyAlignment="1">
      <alignment horizontal="center"/>
    </xf>
    <xf numFmtId="0" fontId="0" fillId="4" borderId="0" xfId="0" applyFill="1" applyAlignment="1">
      <alignment horizontal="center" vertical="center"/>
    </xf>
    <xf numFmtId="0" fontId="1" fillId="8" borderId="1" xfId="0" applyFont="1" applyFill="1" applyBorder="1" applyAlignment="1">
      <alignment horizontal="center"/>
    </xf>
    <xf numFmtId="0" fontId="1" fillId="8" borderId="1" xfId="0" applyFont="1" applyFill="1" applyBorder="1" applyAlignment="1">
      <alignment horizontal="center" wrapText="1"/>
    </xf>
    <xf numFmtId="0" fontId="1" fillId="8" borderId="2" xfId="0" applyFont="1" applyFill="1" applyBorder="1" applyAlignment="1">
      <alignment horizontal="center" wrapText="1"/>
    </xf>
    <xf numFmtId="0" fontId="1" fillId="8" borderId="3" xfId="0" applyFont="1" applyFill="1" applyBorder="1" applyAlignment="1">
      <alignment horizontal="center" wrapText="1"/>
    </xf>
    <xf numFmtId="0" fontId="0" fillId="0" borderId="0" xfId="0" applyAlignment="1">
      <alignment horizontal="right"/>
    </xf>
    <xf numFmtId="0" fontId="0" fillId="9" borderId="0" xfId="0" applyFill="1" applyAlignment="1">
      <alignment horizontal="right"/>
    </xf>
    <xf numFmtId="0" fontId="0" fillId="9" borderId="0" xfId="0" applyFill="1" applyAlignment="1">
      <alignment horizontal="center" vertical="center"/>
    </xf>
    <xf numFmtId="0" fontId="0" fillId="9" borderId="0" xfId="0" applyFill="1" applyAlignment="1">
      <alignment horizontal="right" wrapText="1"/>
    </xf>
    <xf numFmtId="2" fontId="0" fillId="9" borderId="0" xfId="0" applyNumberFormat="1" applyFill="1" applyAlignment="1">
      <alignment horizontal="center" vertical="center"/>
    </xf>
    <xf numFmtId="2" fontId="0" fillId="9" borderId="0" xfId="0" applyNumberFormat="1" applyFill="1" applyAlignment="1">
      <alignment horizontal="center"/>
    </xf>
    <xf numFmtId="0" fontId="1" fillId="8" borderId="4" xfId="0" applyFont="1" applyFill="1" applyBorder="1" applyAlignment="1">
      <alignment horizontal="center" wrapText="1"/>
    </xf>
    <xf numFmtId="0" fontId="0" fillId="0" borderId="5" xfId="0" applyBorder="1"/>
    <xf numFmtId="0" fontId="0" fillId="4" borderId="0" xfId="0" applyFill="1" applyAlignment="1">
      <alignment horizontal="center" vertical="center" wrapText="1"/>
    </xf>
    <xf numFmtId="0" fontId="0" fillId="4" borderId="0" xfId="0" applyFill="1" applyAlignment="1">
      <alignment vertical="center" wrapText="1"/>
    </xf>
    <xf numFmtId="0" fontId="0" fillId="0" borderId="0" xfId="0" applyAlignment="1">
      <alignment vertical="top"/>
    </xf>
    <xf numFmtId="0" fontId="2" fillId="0" borderId="0" xfId="1" applyAlignment="1">
      <alignment vertical="top"/>
    </xf>
    <xf numFmtId="1" fontId="1" fillId="0" borderId="0" xfId="0" applyNumberFormat="1" applyFont="1" applyAlignment="1">
      <alignment horizontal="center"/>
    </xf>
    <xf numFmtId="0" fontId="1" fillId="0" borderId="0" xfId="0" applyFont="1" applyAlignment="1">
      <alignment horizontal="center" vertical="top" wrapText="1"/>
    </xf>
    <xf numFmtId="0" fontId="1" fillId="2" borderId="0" xfId="0" applyFont="1" applyFill="1" applyAlignment="1">
      <alignment horizontal="left" vertical="top" textRotation="255"/>
    </xf>
    <xf numFmtId="0" fontId="1" fillId="10" borderId="0" xfId="0" applyFont="1" applyFill="1" applyAlignment="1">
      <alignment horizontal="center"/>
    </xf>
  </cellXfs>
  <cellStyles count="2">
    <cellStyle name="Hyperlink" xfId="1" builtinId="8"/>
    <cellStyle name="Normal" xfId="0" builtinId="0"/>
  </cellStyles>
  <dxfs count="8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 formatCode="0"/>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Trust Mentions by Year</a:t>
            </a:r>
            <a:br>
              <a:rPr lang="en-US"/>
            </a:br>
            <a:r>
              <a:rPr lang="en-US" sz="900" i="1"/>
              <a:t>Tracking Trust as a Governance Priority in Global AI Ethics Guidelines</a:t>
            </a:r>
            <a:endParaRPr lang="en-US" i="1"/>
          </a:p>
        </c:rich>
      </c:tx>
      <c:layout>
        <c:manualLayout>
          <c:xMode val="edge"/>
          <c:yMode val="edge"/>
          <c:x val="0.14241666666666669"/>
          <c:y val="1.392757660167130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'Stratified Sample - 60'!$AB$2:$AB$21</c:f>
              <c:numCache>
                <c:formatCode>0</c:formatCode>
                <c:ptCount val="20"/>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numCache>
            </c:numRef>
          </c:cat>
          <c:val>
            <c:numRef>
              <c:f>'Stratified Sample - 60'!$AH$2:$AH$21</c:f>
              <c:numCache>
                <c:formatCode>0</c:formatCode>
                <c:ptCount val="20"/>
                <c:pt idx="0">
                  <c:v>0</c:v>
                </c:pt>
                <c:pt idx="1">
                  <c:v>0</c:v>
                </c:pt>
                <c:pt idx="2">
                  <c:v>0</c:v>
                </c:pt>
                <c:pt idx="3">
                  <c:v>0</c:v>
                </c:pt>
                <c:pt idx="4">
                  <c:v>0</c:v>
                </c:pt>
                <c:pt idx="5">
                  <c:v>1</c:v>
                </c:pt>
                <c:pt idx="6">
                  <c:v>0</c:v>
                </c:pt>
                <c:pt idx="7">
                  <c:v>0</c:v>
                </c:pt>
                <c:pt idx="8">
                  <c:v>0</c:v>
                </c:pt>
                <c:pt idx="9">
                  <c:v>0</c:v>
                </c:pt>
                <c:pt idx="10">
                  <c:v>1</c:v>
                </c:pt>
                <c:pt idx="11">
                  <c:v>7</c:v>
                </c:pt>
                <c:pt idx="12">
                  <c:v>27</c:v>
                </c:pt>
                <c:pt idx="13">
                  <c:v>12</c:v>
                </c:pt>
                <c:pt idx="14">
                  <c:v>6</c:v>
                </c:pt>
                <c:pt idx="15">
                  <c:v>11</c:v>
                </c:pt>
                <c:pt idx="16">
                  <c:v>2</c:v>
                </c:pt>
                <c:pt idx="17">
                  <c:v>6</c:v>
                </c:pt>
                <c:pt idx="18">
                  <c:v>13</c:v>
                </c:pt>
                <c:pt idx="19">
                  <c:v>10</c:v>
                </c:pt>
              </c:numCache>
            </c:numRef>
          </c:val>
          <c:smooth val="1"/>
          <c:extLst>
            <c:ext xmlns:c16="http://schemas.microsoft.com/office/drawing/2014/chart" uri="{C3380CC4-5D6E-409C-BE32-E72D297353CC}">
              <c16:uniqueId val="{00000000-F44E-49FA-B98B-C6BC75A697F4}"/>
            </c:ext>
          </c:extLst>
        </c:ser>
        <c:dLbls>
          <c:dLblPos val="ctr"/>
          <c:showLegendKey val="0"/>
          <c:showVal val="1"/>
          <c:showCatName val="0"/>
          <c:showSerName val="0"/>
          <c:showPercent val="0"/>
          <c:showBubbleSize val="0"/>
        </c:dLbls>
        <c:smooth val="0"/>
        <c:axId val="1578268256"/>
        <c:axId val="1578264896"/>
      </c:lineChart>
      <c:catAx>
        <c:axId val="15782682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 Mentioned</a:t>
                </a:r>
              </a:p>
            </c:rich>
          </c:tx>
          <c:layout>
            <c:manualLayout>
              <c:xMode val="edge"/>
              <c:yMode val="edge"/>
              <c:x val="0.43584711286089234"/>
              <c:y val="0.907798711790552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264896"/>
        <c:crosses val="autoZero"/>
        <c:auto val="0"/>
        <c:lblAlgn val="ctr"/>
        <c:lblOffset val="100"/>
        <c:noMultiLvlLbl val="0"/>
      </c:catAx>
      <c:valAx>
        <c:axId val="1578264896"/>
        <c:scaling>
          <c:orientation val="minMax"/>
          <c:min val="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Mentions of Trust (per year)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26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Trust vs Transparency in AI Ethics Guidelines</a:t>
            </a:r>
          </a:p>
          <a:p>
            <a:pPr>
              <a:defRPr/>
            </a:pPr>
            <a:r>
              <a:rPr lang="en-US"/>
              <a:t>(2006-2025)</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1"/>
          <c:order val="0"/>
          <c:tx>
            <c:strRef>
              <c:f>'Stratified Sample - 60'!$AC$36</c:f>
              <c:strCache>
                <c:ptCount val="1"/>
                <c:pt idx="0">
                  <c:v>Trust</c:v>
                </c:pt>
              </c:strCache>
            </c:strRef>
          </c:tx>
          <c:spPr>
            <a:ln w="22225" cap="rnd">
              <a:solidFill>
                <a:schemeClr val="accent2"/>
              </a:solidFill>
            </a:ln>
            <a:effectLst>
              <a:glow rad="139700">
                <a:schemeClr val="accent2">
                  <a:satMod val="175000"/>
                  <a:alpha val="14000"/>
                </a:schemeClr>
              </a:glow>
            </a:effectLst>
          </c:spPr>
          <c:marker>
            <c:symbol val="none"/>
          </c:marker>
          <c:cat>
            <c:numRef>
              <c:f>'Stratified Sample - 60'!$AB$37:$AB$56</c:f>
              <c:numCache>
                <c:formatCode>0</c:formatCode>
                <c:ptCount val="20"/>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numCache>
            </c:numRef>
          </c:cat>
          <c:val>
            <c:numRef>
              <c:f>'Stratified Sample - 60'!$AC$37:$AC$56</c:f>
              <c:numCache>
                <c:formatCode>General</c:formatCode>
                <c:ptCount val="20"/>
                <c:pt idx="0">
                  <c:v>0</c:v>
                </c:pt>
                <c:pt idx="1">
                  <c:v>0</c:v>
                </c:pt>
                <c:pt idx="2">
                  <c:v>0</c:v>
                </c:pt>
                <c:pt idx="3">
                  <c:v>0</c:v>
                </c:pt>
                <c:pt idx="4">
                  <c:v>0</c:v>
                </c:pt>
                <c:pt idx="5">
                  <c:v>1</c:v>
                </c:pt>
                <c:pt idx="6">
                  <c:v>0</c:v>
                </c:pt>
                <c:pt idx="7">
                  <c:v>0</c:v>
                </c:pt>
                <c:pt idx="8">
                  <c:v>1</c:v>
                </c:pt>
                <c:pt idx="9">
                  <c:v>0</c:v>
                </c:pt>
                <c:pt idx="10">
                  <c:v>4</c:v>
                </c:pt>
                <c:pt idx="11">
                  <c:v>9</c:v>
                </c:pt>
                <c:pt idx="12">
                  <c:v>23</c:v>
                </c:pt>
                <c:pt idx="13">
                  <c:v>16</c:v>
                </c:pt>
                <c:pt idx="14">
                  <c:v>8</c:v>
                </c:pt>
                <c:pt idx="15">
                  <c:v>20</c:v>
                </c:pt>
                <c:pt idx="16">
                  <c:v>4</c:v>
                </c:pt>
                <c:pt idx="17">
                  <c:v>11</c:v>
                </c:pt>
                <c:pt idx="18">
                  <c:v>16</c:v>
                </c:pt>
                <c:pt idx="19">
                  <c:v>15</c:v>
                </c:pt>
              </c:numCache>
            </c:numRef>
          </c:val>
          <c:smooth val="1"/>
          <c:extLst>
            <c:ext xmlns:c16="http://schemas.microsoft.com/office/drawing/2014/chart" uri="{C3380CC4-5D6E-409C-BE32-E72D297353CC}">
              <c16:uniqueId val="{00000001-0195-44C9-9B99-1CA37645454B}"/>
            </c:ext>
          </c:extLst>
        </c:ser>
        <c:ser>
          <c:idx val="2"/>
          <c:order val="1"/>
          <c:tx>
            <c:strRef>
              <c:f>'Stratified Sample - 60'!$AD$36</c:f>
              <c:strCache>
                <c:ptCount val="1"/>
                <c:pt idx="0">
                  <c:v>Transparency</c:v>
                </c:pt>
              </c:strCache>
            </c:strRef>
          </c:tx>
          <c:spPr>
            <a:ln w="22225" cap="rnd">
              <a:solidFill>
                <a:schemeClr val="accent3"/>
              </a:solidFill>
            </a:ln>
            <a:effectLst>
              <a:glow rad="139700">
                <a:schemeClr val="accent3">
                  <a:satMod val="175000"/>
                  <a:alpha val="14000"/>
                </a:schemeClr>
              </a:glow>
            </a:effectLst>
          </c:spPr>
          <c:marker>
            <c:symbol val="none"/>
          </c:marker>
          <c:cat>
            <c:numRef>
              <c:f>'Stratified Sample - 60'!$AB$37:$AB$56</c:f>
              <c:numCache>
                <c:formatCode>0</c:formatCode>
                <c:ptCount val="20"/>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numCache>
            </c:numRef>
          </c:cat>
          <c:val>
            <c:numRef>
              <c:f>'Stratified Sample - 60'!$AD$37:$AD$56</c:f>
              <c:numCache>
                <c:formatCode>General</c:formatCode>
                <c:ptCount val="20"/>
                <c:pt idx="0">
                  <c:v>0</c:v>
                </c:pt>
                <c:pt idx="1">
                  <c:v>1</c:v>
                </c:pt>
                <c:pt idx="2">
                  <c:v>0</c:v>
                </c:pt>
                <c:pt idx="3">
                  <c:v>0</c:v>
                </c:pt>
                <c:pt idx="4">
                  <c:v>0</c:v>
                </c:pt>
                <c:pt idx="5">
                  <c:v>1</c:v>
                </c:pt>
                <c:pt idx="6">
                  <c:v>0</c:v>
                </c:pt>
                <c:pt idx="7">
                  <c:v>0</c:v>
                </c:pt>
                <c:pt idx="8">
                  <c:v>1</c:v>
                </c:pt>
                <c:pt idx="9">
                  <c:v>1</c:v>
                </c:pt>
                <c:pt idx="10">
                  <c:v>9</c:v>
                </c:pt>
                <c:pt idx="11">
                  <c:v>20</c:v>
                </c:pt>
                <c:pt idx="12">
                  <c:v>50</c:v>
                </c:pt>
                <c:pt idx="13">
                  <c:v>31</c:v>
                </c:pt>
                <c:pt idx="14">
                  <c:v>12</c:v>
                </c:pt>
                <c:pt idx="15">
                  <c:v>22</c:v>
                </c:pt>
                <c:pt idx="16">
                  <c:v>4</c:v>
                </c:pt>
                <c:pt idx="17">
                  <c:v>17</c:v>
                </c:pt>
                <c:pt idx="18">
                  <c:v>27</c:v>
                </c:pt>
                <c:pt idx="19">
                  <c:v>17</c:v>
                </c:pt>
              </c:numCache>
            </c:numRef>
          </c:val>
          <c:smooth val="1"/>
          <c:extLst>
            <c:ext xmlns:c16="http://schemas.microsoft.com/office/drawing/2014/chart" uri="{C3380CC4-5D6E-409C-BE32-E72D297353CC}">
              <c16:uniqueId val="{00000002-0195-44C9-9B99-1CA37645454B}"/>
            </c:ext>
          </c:extLst>
        </c:ser>
        <c:dLbls>
          <c:showLegendKey val="0"/>
          <c:showVal val="0"/>
          <c:showCatName val="0"/>
          <c:showSerName val="0"/>
          <c:showPercent val="0"/>
          <c:showBubbleSize val="0"/>
        </c:dLbls>
        <c:smooth val="0"/>
        <c:axId val="1577407040"/>
        <c:axId val="1577409440"/>
      </c:lineChart>
      <c:catAx>
        <c:axId val="15774070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409440"/>
        <c:crosses val="autoZero"/>
        <c:auto val="1"/>
        <c:lblAlgn val="ctr"/>
        <c:lblOffset val="100"/>
        <c:tickLblSkip val="2"/>
        <c:noMultiLvlLbl val="0"/>
      </c:catAx>
      <c:valAx>
        <c:axId val="1577409440"/>
        <c:scaling>
          <c:orientation val="minMax"/>
          <c:min val="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Total Mentions (per year)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407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Responsibility vs Ethical Responspibility</a:t>
            </a:r>
          </a:p>
          <a:p>
            <a:pPr>
              <a:defRPr/>
            </a:pPr>
            <a:r>
              <a:rPr lang="en-US" sz="1200" i="1"/>
              <a:t>AI Ethis</a:t>
            </a:r>
            <a:r>
              <a:rPr lang="en-US" sz="1200" i="1" baseline="0"/>
              <a:t> (2006-2025)</a:t>
            </a:r>
            <a:endParaRPr lang="en-US" i="1"/>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1"/>
          <c:order val="0"/>
          <c:tx>
            <c:strRef>
              <c:f>'Stratified Sample - 60'!$AE$36</c:f>
              <c:strCache>
                <c:ptCount val="1"/>
                <c:pt idx="0">
                  <c:v>Responsibility</c:v>
                </c:pt>
              </c:strCache>
            </c:strRef>
          </c:tx>
          <c:spPr>
            <a:ln w="22225" cap="rnd">
              <a:solidFill>
                <a:schemeClr val="accent2"/>
              </a:solidFill>
            </a:ln>
            <a:effectLst>
              <a:glow rad="139700">
                <a:schemeClr val="accent2">
                  <a:satMod val="175000"/>
                  <a:alpha val="14000"/>
                </a:schemeClr>
              </a:glow>
            </a:effectLst>
          </c:spPr>
          <c:marker>
            <c:symbol val="none"/>
          </c:marker>
          <c:cat>
            <c:numRef>
              <c:f>'Stratified Sample - 60'!$AB$37:$AB$56</c:f>
              <c:numCache>
                <c:formatCode>0</c:formatCode>
                <c:ptCount val="20"/>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numCache>
            </c:numRef>
          </c:cat>
          <c:val>
            <c:numRef>
              <c:f>'Stratified Sample - 60'!$AE$37:$AE$56</c:f>
              <c:numCache>
                <c:formatCode>General</c:formatCode>
                <c:ptCount val="20"/>
                <c:pt idx="0">
                  <c:v>0</c:v>
                </c:pt>
                <c:pt idx="1">
                  <c:v>1</c:v>
                </c:pt>
                <c:pt idx="2">
                  <c:v>0</c:v>
                </c:pt>
                <c:pt idx="3">
                  <c:v>0</c:v>
                </c:pt>
                <c:pt idx="4">
                  <c:v>0</c:v>
                </c:pt>
                <c:pt idx="5">
                  <c:v>2</c:v>
                </c:pt>
                <c:pt idx="6">
                  <c:v>0</c:v>
                </c:pt>
                <c:pt idx="7">
                  <c:v>0</c:v>
                </c:pt>
                <c:pt idx="8">
                  <c:v>1</c:v>
                </c:pt>
                <c:pt idx="9">
                  <c:v>0</c:v>
                </c:pt>
                <c:pt idx="10">
                  <c:v>4</c:v>
                </c:pt>
                <c:pt idx="11">
                  <c:v>20</c:v>
                </c:pt>
                <c:pt idx="12">
                  <c:v>42</c:v>
                </c:pt>
                <c:pt idx="13">
                  <c:v>17</c:v>
                </c:pt>
                <c:pt idx="14">
                  <c:v>10</c:v>
                </c:pt>
                <c:pt idx="15">
                  <c:v>17</c:v>
                </c:pt>
                <c:pt idx="16">
                  <c:v>5</c:v>
                </c:pt>
                <c:pt idx="17">
                  <c:v>15</c:v>
                </c:pt>
                <c:pt idx="18">
                  <c:v>21</c:v>
                </c:pt>
                <c:pt idx="19">
                  <c:v>14</c:v>
                </c:pt>
              </c:numCache>
            </c:numRef>
          </c:val>
          <c:smooth val="1"/>
          <c:extLst>
            <c:ext xmlns:c16="http://schemas.microsoft.com/office/drawing/2014/chart" uri="{C3380CC4-5D6E-409C-BE32-E72D297353CC}">
              <c16:uniqueId val="{00000001-062C-4EF5-9761-66B4CCF915EF}"/>
            </c:ext>
          </c:extLst>
        </c:ser>
        <c:ser>
          <c:idx val="2"/>
          <c:order val="1"/>
          <c:tx>
            <c:strRef>
              <c:f>'Stratified Sample - 60'!$AF$36</c:f>
              <c:strCache>
                <c:ptCount val="1"/>
                <c:pt idx="0">
                  <c:v>Ethical Responsibility</c:v>
                </c:pt>
              </c:strCache>
            </c:strRef>
          </c:tx>
          <c:spPr>
            <a:ln w="22225" cap="rnd">
              <a:solidFill>
                <a:schemeClr val="accent3"/>
              </a:solidFill>
            </a:ln>
            <a:effectLst>
              <a:glow rad="139700">
                <a:schemeClr val="accent3">
                  <a:satMod val="175000"/>
                  <a:alpha val="14000"/>
                </a:schemeClr>
              </a:glow>
            </a:effectLst>
          </c:spPr>
          <c:marker>
            <c:symbol val="none"/>
          </c:marker>
          <c:cat>
            <c:numRef>
              <c:f>'Stratified Sample - 60'!$AB$37:$AB$56</c:f>
              <c:numCache>
                <c:formatCode>0</c:formatCode>
                <c:ptCount val="20"/>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numCache>
            </c:numRef>
          </c:cat>
          <c:val>
            <c:numRef>
              <c:f>'Stratified Sample - 60'!$AF$37:$AF$56</c:f>
              <c:numCache>
                <c:formatCode>General</c:formatCode>
                <c:ptCount val="20"/>
                <c:pt idx="0">
                  <c:v>0</c:v>
                </c:pt>
                <c:pt idx="1">
                  <c:v>0</c:v>
                </c:pt>
                <c:pt idx="2">
                  <c:v>0</c:v>
                </c:pt>
                <c:pt idx="3">
                  <c:v>0</c:v>
                </c:pt>
                <c:pt idx="4">
                  <c:v>0</c:v>
                </c:pt>
                <c:pt idx="5">
                  <c:v>1</c:v>
                </c:pt>
                <c:pt idx="6">
                  <c:v>0</c:v>
                </c:pt>
                <c:pt idx="7">
                  <c:v>0</c:v>
                </c:pt>
                <c:pt idx="8">
                  <c:v>0</c:v>
                </c:pt>
                <c:pt idx="9">
                  <c:v>0</c:v>
                </c:pt>
                <c:pt idx="10">
                  <c:v>1</c:v>
                </c:pt>
                <c:pt idx="11">
                  <c:v>7</c:v>
                </c:pt>
                <c:pt idx="12">
                  <c:v>27</c:v>
                </c:pt>
                <c:pt idx="13">
                  <c:v>12</c:v>
                </c:pt>
                <c:pt idx="14">
                  <c:v>6</c:v>
                </c:pt>
                <c:pt idx="15">
                  <c:v>11</c:v>
                </c:pt>
                <c:pt idx="16">
                  <c:v>2</c:v>
                </c:pt>
                <c:pt idx="17">
                  <c:v>6</c:v>
                </c:pt>
                <c:pt idx="18">
                  <c:v>13</c:v>
                </c:pt>
                <c:pt idx="19">
                  <c:v>10</c:v>
                </c:pt>
              </c:numCache>
            </c:numRef>
          </c:val>
          <c:smooth val="1"/>
          <c:extLst>
            <c:ext xmlns:c16="http://schemas.microsoft.com/office/drawing/2014/chart" uri="{C3380CC4-5D6E-409C-BE32-E72D297353CC}">
              <c16:uniqueId val="{00000002-062C-4EF5-9761-66B4CCF915EF}"/>
            </c:ext>
          </c:extLst>
        </c:ser>
        <c:dLbls>
          <c:showLegendKey val="0"/>
          <c:showVal val="0"/>
          <c:showCatName val="0"/>
          <c:showSerName val="0"/>
          <c:showPercent val="0"/>
          <c:showBubbleSize val="0"/>
        </c:dLbls>
        <c:smooth val="0"/>
        <c:axId val="1578264416"/>
        <c:axId val="1578271136"/>
      </c:lineChart>
      <c:catAx>
        <c:axId val="1578264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27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271136"/>
        <c:crosses val="autoZero"/>
        <c:auto val="1"/>
        <c:lblAlgn val="ctr"/>
        <c:lblOffset val="100"/>
        <c:noMultiLvlLbl val="0"/>
      </c:catAx>
      <c:valAx>
        <c:axId val="1578271136"/>
        <c:scaling>
          <c:orientation val="minMax"/>
          <c:min val="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Mentions per tem</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2644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281940</xdr:colOff>
      <xdr:row>1</xdr:row>
      <xdr:rowOff>167640</xdr:rowOff>
    </xdr:from>
    <xdr:to>
      <xdr:col>9</xdr:col>
      <xdr:colOff>426720</xdr:colOff>
      <xdr:row>21</xdr:row>
      <xdr:rowOff>137160</xdr:rowOff>
    </xdr:to>
    <xdr:sp macro="" textlink="">
      <xdr:nvSpPr>
        <xdr:cNvPr id="2" name="Arrow: Down 1">
          <a:extLst>
            <a:ext uri="{FF2B5EF4-FFF2-40B4-BE49-F238E27FC236}">
              <a16:creationId xmlns:a16="http://schemas.microsoft.com/office/drawing/2014/main" id="{4B29ED00-727A-51F4-4D38-F3D227116B9E}"/>
            </a:ext>
          </a:extLst>
        </xdr:cNvPr>
        <xdr:cNvSpPr/>
      </xdr:nvSpPr>
      <xdr:spPr>
        <a:xfrm>
          <a:off x="15384780" y="594360"/>
          <a:ext cx="144780" cy="399288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323850</xdr:colOff>
      <xdr:row>23</xdr:row>
      <xdr:rowOff>952</xdr:rowOff>
    </xdr:from>
    <xdr:to>
      <xdr:col>31</xdr:col>
      <xdr:colOff>1162050</xdr:colOff>
      <xdr:row>34</xdr:row>
      <xdr:rowOff>12382</xdr:rowOff>
    </xdr:to>
    <xdr:graphicFrame macro="">
      <xdr:nvGraphicFramePr>
        <xdr:cNvPr id="3" name="Chart 2">
          <a:extLst>
            <a:ext uri="{FF2B5EF4-FFF2-40B4-BE49-F238E27FC236}">
              <a16:creationId xmlns:a16="http://schemas.microsoft.com/office/drawing/2014/main" id="{8772E14D-2A8B-FBC9-9353-BE5C75F09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247650</xdr:colOff>
      <xdr:row>25</xdr:row>
      <xdr:rowOff>0</xdr:rowOff>
    </xdr:from>
    <xdr:to>
      <xdr:col>31</xdr:col>
      <xdr:colOff>1005840</xdr:colOff>
      <xdr:row>27</xdr:row>
      <xdr:rowOff>0</xdr:rowOff>
    </xdr:to>
    <xdr:sp macro="" textlink="">
      <xdr:nvSpPr>
        <xdr:cNvPr id="4" name="Speech Bubble: Rectangle with Corners Rounded 3">
          <a:extLst>
            <a:ext uri="{FF2B5EF4-FFF2-40B4-BE49-F238E27FC236}">
              <a16:creationId xmlns:a16="http://schemas.microsoft.com/office/drawing/2014/main" id="{CBE866A0-4E6E-0960-2338-B0E8EE177D1F}"/>
            </a:ext>
          </a:extLst>
        </xdr:cNvPr>
        <xdr:cNvSpPr/>
      </xdr:nvSpPr>
      <xdr:spPr>
        <a:xfrm>
          <a:off x="58121550" y="6191250"/>
          <a:ext cx="758190" cy="495300"/>
        </a:xfrm>
        <a:prstGeom prst="wedgeRoundRectCallout">
          <a:avLst>
            <a:gd name="adj1" fmla="val 15117"/>
            <a:gd name="adj2" fmla="val 101683"/>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Trend returns</a:t>
          </a:r>
        </a:p>
      </xdr:txBody>
    </xdr:sp>
    <xdr:clientData/>
  </xdr:twoCellAnchor>
  <xdr:twoCellAnchor>
    <xdr:from>
      <xdr:col>27</xdr:col>
      <xdr:colOff>186690</xdr:colOff>
      <xdr:row>57</xdr:row>
      <xdr:rowOff>6667</xdr:rowOff>
    </xdr:from>
    <xdr:to>
      <xdr:col>29</xdr:col>
      <xdr:colOff>1024890</xdr:colOff>
      <xdr:row>68</xdr:row>
      <xdr:rowOff>18097</xdr:rowOff>
    </xdr:to>
    <xdr:graphicFrame macro="">
      <xdr:nvGraphicFramePr>
        <xdr:cNvPr id="7" name="Chart 6">
          <a:extLst>
            <a:ext uri="{FF2B5EF4-FFF2-40B4-BE49-F238E27FC236}">
              <a16:creationId xmlns:a16="http://schemas.microsoft.com/office/drawing/2014/main" id="{9626A0F1-088B-8DE9-486A-5CFB7E1CB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834390</xdr:colOff>
      <xdr:row>61</xdr:row>
      <xdr:rowOff>55245</xdr:rowOff>
    </xdr:from>
    <xdr:to>
      <xdr:col>28</xdr:col>
      <xdr:colOff>779145</xdr:colOff>
      <xdr:row>65</xdr:row>
      <xdr:rowOff>207645</xdr:rowOff>
    </xdr:to>
    <xdr:sp macro="" textlink="">
      <xdr:nvSpPr>
        <xdr:cNvPr id="8" name="Speech Bubble: Rectangle with Corners Rounded 7">
          <a:extLst>
            <a:ext uri="{FF2B5EF4-FFF2-40B4-BE49-F238E27FC236}">
              <a16:creationId xmlns:a16="http://schemas.microsoft.com/office/drawing/2014/main" id="{6B5690EC-CAE9-7C7C-1062-7E02AD0988CF}"/>
            </a:ext>
          </a:extLst>
        </xdr:cNvPr>
        <xdr:cNvSpPr/>
      </xdr:nvSpPr>
      <xdr:spPr>
        <a:xfrm>
          <a:off x="51240690" y="15161895"/>
          <a:ext cx="1811655" cy="1143000"/>
        </a:xfrm>
        <a:prstGeom prst="wedgeRoundRectCallout">
          <a:avLst>
            <a:gd name="adj1" fmla="val 75629"/>
            <a:gd name="adj2" fmla="val -41729"/>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Transparency surged as the leading value in 2018;</a:t>
          </a:r>
          <a:r>
            <a:rPr lang="en-US" sz="1000" baseline="0"/>
            <a:t> while Trust followed a more cautious rise--revealing a shift from principles of belief to demands for clarity.</a:t>
          </a:r>
          <a:endParaRPr lang="en-US" sz="1000"/>
        </a:p>
      </xdr:txBody>
    </xdr:sp>
    <xdr:clientData/>
  </xdr:twoCellAnchor>
  <xdr:twoCellAnchor>
    <xdr:from>
      <xdr:col>28</xdr:col>
      <xdr:colOff>1733550</xdr:colOff>
      <xdr:row>59</xdr:row>
      <xdr:rowOff>207645</xdr:rowOff>
    </xdr:from>
    <xdr:to>
      <xdr:col>29</xdr:col>
      <xdr:colOff>895350</xdr:colOff>
      <xdr:row>62</xdr:row>
      <xdr:rowOff>209550</xdr:rowOff>
    </xdr:to>
    <xdr:sp macro="" textlink="">
      <xdr:nvSpPr>
        <xdr:cNvPr id="9" name="Speech Bubble: Rectangle with Corners Rounded 8">
          <a:extLst>
            <a:ext uri="{FF2B5EF4-FFF2-40B4-BE49-F238E27FC236}">
              <a16:creationId xmlns:a16="http://schemas.microsoft.com/office/drawing/2014/main" id="{621C945C-FE84-C72E-A8F8-E2FDA2AC5865}"/>
            </a:ext>
          </a:extLst>
        </xdr:cNvPr>
        <xdr:cNvSpPr/>
      </xdr:nvSpPr>
      <xdr:spPr>
        <a:xfrm>
          <a:off x="54006750" y="14818995"/>
          <a:ext cx="1028700" cy="744855"/>
        </a:xfrm>
        <a:prstGeom prst="wedgeRoundRectCallout">
          <a:avLst>
            <a:gd name="adj1" fmla="val 37751"/>
            <a:gd name="adj2" fmla="val 82773"/>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600"/>
            <a:t>By 2025, transparency defines the ethical lancscape - anchoring governance in explainability and oversight.</a:t>
          </a:r>
        </a:p>
      </xdr:txBody>
    </xdr:sp>
    <xdr:clientData/>
  </xdr:twoCellAnchor>
  <xdr:twoCellAnchor>
    <xdr:from>
      <xdr:col>30</xdr:col>
      <xdr:colOff>17145</xdr:colOff>
      <xdr:row>56</xdr:row>
      <xdr:rowOff>231457</xdr:rowOff>
    </xdr:from>
    <xdr:to>
      <xdr:col>32</xdr:col>
      <xdr:colOff>855345</xdr:colOff>
      <xdr:row>67</xdr:row>
      <xdr:rowOff>237172</xdr:rowOff>
    </xdr:to>
    <xdr:graphicFrame macro="">
      <xdr:nvGraphicFramePr>
        <xdr:cNvPr id="12" name="Chart 11">
          <a:extLst>
            <a:ext uri="{FF2B5EF4-FFF2-40B4-BE49-F238E27FC236}">
              <a16:creationId xmlns:a16="http://schemas.microsoft.com/office/drawing/2014/main" id="{B383B290-34CE-70AB-5345-152ABB5786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596266</xdr:colOff>
      <xdr:row>60</xdr:row>
      <xdr:rowOff>104774</xdr:rowOff>
    </xdr:from>
    <xdr:to>
      <xdr:col>31</xdr:col>
      <xdr:colOff>466725</xdr:colOff>
      <xdr:row>63</xdr:row>
      <xdr:rowOff>235268</xdr:rowOff>
    </xdr:to>
    <xdr:sp macro="" textlink="">
      <xdr:nvSpPr>
        <xdr:cNvPr id="13" name="Speech Bubble: Rectangle with Corners Rounded 12">
          <a:extLst>
            <a:ext uri="{FF2B5EF4-FFF2-40B4-BE49-F238E27FC236}">
              <a16:creationId xmlns:a16="http://schemas.microsoft.com/office/drawing/2014/main" id="{CC621E34-B231-831F-CD9D-CF47945EBC2D}"/>
            </a:ext>
          </a:extLst>
        </xdr:cNvPr>
        <xdr:cNvSpPr/>
      </xdr:nvSpPr>
      <xdr:spPr>
        <a:xfrm>
          <a:off x="56603266" y="14963774"/>
          <a:ext cx="1737359" cy="873444"/>
        </a:xfrm>
        <a:prstGeom prst="wedgeRoundRectCallout">
          <a:avLst>
            <a:gd name="adj1" fmla="val 83819"/>
            <a:gd name="adj2" fmla="val -2504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In 2018, Responsibility spiked </a:t>
          </a:r>
          <a:r>
            <a:rPr lang="en-US" sz="800" baseline="0"/>
            <a:t> with rising regulatory demands, while Ethical Responsibility (ER) gained traction -- signaling a deeper shift to embedded moral intent.</a:t>
          </a:r>
          <a:endParaRPr lang="en-US" sz="800"/>
        </a:p>
      </xdr:txBody>
    </xdr:sp>
    <xdr:clientData/>
  </xdr:twoCellAnchor>
  <xdr:twoCellAnchor>
    <xdr:from>
      <xdr:col>31</xdr:col>
      <xdr:colOff>1331596</xdr:colOff>
      <xdr:row>60</xdr:row>
      <xdr:rowOff>28575</xdr:rowOff>
    </xdr:from>
    <xdr:to>
      <xdr:col>32</xdr:col>
      <xdr:colOff>796290</xdr:colOff>
      <xdr:row>62</xdr:row>
      <xdr:rowOff>181927</xdr:rowOff>
    </xdr:to>
    <xdr:sp macro="" textlink="">
      <xdr:nvSpPr>
        <xdr:cNvPr id="14" name="Speech Bubble: Rectangle with Corners Rounded 13">
          <a:extLst>
            <a:ext uri="{FF2B5EF4-FFF2-40B4-BE49-F238E27FC236}">
              <a16:creationId xmlns:a16="http://schemas.microsoft.com/office/drawing/2014/main" id="{C869CEBD-491C-CA15-F9E2-CFE40A20942A}"/>
            </a:ext>
          </a:extLst>
        </xdr:cNvPr>
        <xdr:cNvSpPr/>
      </xdr:nvSpPr>
      <xdr:spPr>
        <a:xfrm>
          <a:off x="59205496" y="14887575"/>
          <a:ext cx="1331594" cy="648652"/>
        </a:xfrm>
        <a:prstGeom prst="wedgeRoundRectCallout">
          <a:avLst>
            <a:gd name="adj1" fmla="val 27045"/>
            <a:gd name="adj2" fmla="val 6771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sz="700"/>
            <a:t>By 2025, ER leads -- marking a shift from operational duty to principled accountability in AI oversight.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0.14167</cdr:x>
      <cdr:y>0.19812</cdr:y>
    </cdr:from>
    <cdr:to>
      <cdr:x>0.5</cdr:x>
      <cdr:y>0.70996</cdr:y>
    </cdr:to>
    <cdr:sp macro="" textlink="">
      <cdr:nvSpPr>
        <cdr:cNvPr id="2" name="Speech Bubble: Rectangle with Corners Rounded 1">
          <a:extLst xmlns:a="http://schemas.openxmlformats.org/drawingml/2006/main">
            <a:ext uri="{FF2B5EF4-FFF2-40B4-BE49-F238E27FC236}">
              <a16:creationId xmlns:a16="http://schemas.microsoft.com/office/drawing/2014/main" id="{AEB9A3A6-176F-E05A-50CA-0ACFE2A82101}"/>
            </a:ext>
          </a:extLst>
        </cdr:cNvPr>
        <cdr:cNvSpPr/>
      </cdr:nvSpPr>
      <cdr:spPr>
        <a:xfrm xmlns:a="http://schemas.openxmlformats.org/drawingml/2006/main">
          <a:off x="647700" y="541973"/>
          <a:ext cx="1638300" cy="1400175"/>
        </a:xfrm>
        <a:prstGeom xmlns:a="http://schemas.openxmlformats.org/drawingml/2006/main" prst="wedgeRoundRectCallout">
          <a:avLst>
            <a:gd name="adj1" fmla="val 83444"/>
            <a:gd name="adj2" fmla="val -44076"/>
            <a:gd name="adj3" fmla="val 16667"/>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Trust became a top-tier concern in AI governance starting in 2018, marking a shift from theoretical debate to policy-driven action.</a:t>
          </a:r>
          <a:endParaRPr lang="en-US"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 refreshedDate="45763.042999999998" createdVersion="8" refreshedVersion="8" minRefreshableVersion="3" recordCount="4365" xr:uid="{39085A37-2ABA-468D-90EC-EB4764B0B1F3}">
  <cacheSource type="worksheet">
    <worksheetSource name="Table1_1"/>
  </cacheSource>
  <cacheFields count="5">
    <cacheField name="Canonical Term" numFmtId="0">
      <sharedItems count="15">
        <s v="Justice"/>
        <s v="Transparency"/>
        <s v="Responsibility"/>
        <s v="Non-maleficence"/>
        <s v="Inclusivity"/>
        <s v="Trust"/>
        <s v="Ethical Responsibility"/>
        <s v="Privacy"/>
        <s v="Innovation"/>
        <s v="Sustainability"/>
        <s v="Dignity"/>
        <s v="Collaboration"/>
        <s v="Autonomy"/>
        <s v="Human Rights"/>
        <s v="Beneficence"/>
      </sharedItems>
    </cacheField>
    <cacheField name="Mention" numFmtId="0">
      <sharedItems containsSemiMixedTypes="0" containsString="0" containsNumber="1" containsInteger="1" minValue="0" maxValue="1"/>
    </cacheField>
    <cacheField name="Index" numFmtId="0">
      <sharedItems containsSemiMixedTypes="0" containsString="0" containsNumber="1" containsInteger="1" minValue="0" maxValue="4364"/>
    </cacheField>
    <cacheField name="DocIndex" numFmtId="0">
      <sharedItems containsSemiMixedTypes="0" containsString="0" containsNumber="1" containsInteger="1" minValue="0" maxValue="290"/>
    </cacheField>
    <cacheField name="YearLookup.Date of Issue" numFmtId="0">
      <sharedItems containsSemiMixedTypes="0" containsString="0" containsNumber="1" containsInteger="1" minValue="2007" maxValue="2025" count="14">
        <n v="2018"/>
        <n v="2025"/>
        <n v="2024"/>
        <n v="2017"/>
        <n v="2021"/>
        <n v="2023"/>
        <n v="2020"/>
        <n v="2019"/>
        <n v="2022"/>
        <n v="2014"/>
        <n v="2016"/>
        <n v="2011"/>
        <n v="2015"/>
        <n v="2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5">
  <r>
    <x v="0"/>
    <n v="0"/>
    <n v="0"/>
    <n v="0"/>
    <x v="0"/>
  </r>
  <r>
    <x v="1"/>
    <n v="1"/>
    <n v="1"/>
    <n v="0"/>
    <x v="0"/>
  </r>
  <r>
    <x v="2"/>
    <n v="1"/>
    <n v="2"/>
    <n v="0"/>
    <x v="0"/>
  </r>
  <r>
    <x v="3"/>
    <n v="0"/>
    <n v="3"/>
    <n v="0"/>
    <x v="0"/>
  </r>
  <r>
    <x v="4"/>
    <n v="1"/>
    <n v="4"/>
    <n v="0"/>
    <x v="0"/>
  </r>
  <r>
    <x v="5"/>
    <n v="0"/>
    <n v="5"/>
    <n v="0"/>
    <x v="0"/>
  </r>
  <r>
    <x v="6"/>
    <n v="0"/>
    <n v="6"/>
    <n v="0"/>
    <x v="0"/>
  </r>
  <r>
    <x v="7"/>
    <n v="1"/>
    <n v="7"/>
    <n v="0"/>
    <x v="0"/>
  </r>
  <r>
    <x v="8"/>
    <n v="0"/>
    <n v="8"/>
    <n v="0"/>
    <x v="0"/>
  </r>
  <r>
    <x v="9"/>
    <n v="1"/>
    <n v="9"/>
    <n v="0"/>
    <x v="0"/>
  </r>
  <r>
    <x v="10"/>
    <n v="0"/>
    <n v="10"/>
    <n v="0"/>
    <x v="0"/>
  </r>
  <r>
    <x v="11"/>
    <n v="0"/>
    <n v="11"/>
    <n v="0"/>
    <x v="0"/>
  </r>
  <r>
    <x v="12"/>
    <n v="0"/>
    <n v="12"/>
    <n v="0"/>
    <x v="0"/>
  </r>
  <r>
    <x v="13"/>
    <n v="0"/>
    <n v="13"/>
    <n v="0"/>
    <x v="0"/>
  </r>
  <r>
    <x v="14"/>
    <n v="0"/>
    <n v="14"/>
    <n v="0"/>
    <x v="0"/>
  </r>
  <r>
    <x v="0"/>
    <n v="0"/>
    <n v="15"/>
    <n v="1"/>
    <x v="1"/>
  </r>
  <r>
    <x v="1"/>
    <n v="1"/>
    <n v="16"/>
    <n v="1"/>
    <x v="1"/>
  </r>
  <r>
    <x v="2"/>
    <n v="1"/>
    <n v="17"/>
    <n v="1"/>
    <x v="1"/>
  </r>
  <r>
    <x v="3"/>
    <n v="0"/>
    <n v="18"/>
    <n v="1"/>
    <x v="1"/>
  </r>
  <r>
    <x v="4"/>
    <n v="1"/>
    <n v="19"/>
    <n v="1"/>
    <x v="1"/>
  </r>
  <r>
    <x v="5"/>
    <n v="1"/>
    <n v="20"/>
    <n v="1"/>
    <x v="1"/>
  </r>
  <r>
    <x v="6"/>
    <n v="1"/>
    <n v="21"/>
    <n v="1"/>
    <x v="1"/>
  </r>
  <r>
    <x v="7"/>
    <n v="0"/>
    <n v="22"/>
    <n v="1"/>
    <x v="1"/>
  </r>
  <r>
    <x v="8"/>
    <n v="1"/>
    <n v="23"/>
    <n v="1"/>
    <x v="1"/>
  </r>
  <r>
    <x v="9"/>
    <n v="1"/>
    <n v="24"/>
    <n v="1"/>
    <x v="1"/>
  </r>
  <r>
    <x v="10"/>
    <n v="0"/>
    <n v="25"/>
    <n v="1"/>
    <x v="1"/>
  </r>
  <r>
    <x v="11"/>
    <n v="1"/>
    <n v="26"/>
    <n v="1"/>
    <x v="1"/>
  </r>
  <r>
    <x v="12"/>
    <n v="0"/>
    <n v="27"/>
    <n v="1"/>
    <x v="1"/>
  </r>
  <r>
    <x v="13"/>
    <n v="0"/>
    <n v="28"/>
    <n v="1"/>
    <x v="1"/>
  </r>
  <r>
    <x v="14"/>
    <n v="0"/>
    <n v="29"/>
    <n v="1"/>
    <x v="1"/>
  </r>
  <r>
    <x v="0"/>
    <n v="0"/>
    <n v="30"/>
    <n v="2"/>
    <x v="1"/>
  </r>
  <r>
    <x v="1"/>
    <n v="0"/>
    <n v="31"/>
    <n v="2"/>
    <x v="1"/>
  </r>
  <r>
    <x v="2"/>
    <n v="0"/>
    <n v="32"/>
    <n v="2"/>
    <x v="1"/>
  </r>
  <r>
    <x v="3"/>
    <n v="0"/>
    <n v="33"/>
    <n v="2"/>
    <x v="1"/>
  </r>
  <r>
    <x v="4"/>
    <n v="0"/>
    <n v="34"/>
    <n v="2"/>
    <x v="1"/>
  </r>
  <r>
    <x v="5"/>
    <n v="1"/>
    <n v="35"/>
    <n v="2"/>
    <x v="1"/>
  </r>
  <r>
    <x v="6"/>
    <n v="0"/>
    <n v="36"/>
    <n v="2"/>
    <x v="1"/>
  </r>
  <r>
    <x v="7"/>
    <n v="0"/>
    <n v="37"/>
    <n v="2"/>
    <x v="1"/>
  </r>
  <r>
    <x v="8"/>
    <n v="1"/>
    <n v="38"/>
    <n v="2"/>
    <x v="1"/>
  </r>
  <r>
    <x v="9"/>
    <n v="0"/>
    <n v="39"/>
    <n v="2"/>
    <x v="1"/>
  </r>
  <r>
    <x v="10"/>
    <n v="0"/>
    <n v="40"/>
    <n v="2"/>
    <x v="1"/>
  </r>
  <r>
    <x v="11"/>
    <n v="1"/>
    <n v="41"/>
    <n v="2"/>
    <x v="1"/>
  </r>
  <r>
    <x v="12"/>
    <n v="0"/>
    <n v="42"/>
    <n v="2"/>
    <x v="1"/>
  </r>
  <r>
    <x v="13"/>
    <n v="0"/>
    <n v="43"/>
    <n v="2"/>
    <x v="1"/>
  </r>
  <r>
    <x v="14"/>
    <n v="0"/>
    <n v="44"/>
    <n v="2"/>
    <x v="1"/>
  </r>
  <r>
    <x v="0"/>
    <n v="0"/>
    <n v="45"/>
    <n v="3"/>
    <x v="2"/>
  </r>
  <r>
    <x v="1"/>
    <n v="0"/>
    <n v="46"/>
    <n v="3"/>
    <x v="2"/>
  </r>
  <r>
    <x v="2"/>
    <n v="0"/>
    <n v="47"/>
    <n v="3"/>
    <x v="2"/>
  </r>
  <r>
    <x v="3"/>
    <n v="0"/>
    <n v="48"/>
    <n v="3"/>
    <x v="2"/>
  </r>
  <r>
    <x v="4"/>
    <n v="0"/>
    <n v="49"/>
    <n v="3"/>
    <x v="2"/>
  </r>
  <r>
    <x v="5"/>
    <n v="0"/>
    <n v="50"/>
    <n v="3"/>
    <x v="2"/>
  </r>
  <r>
    <x v="6"/>
    <n v="0"/>
    <n v="51"/>
    <n v="3"/>
    <x v="2"/>
  </r>
  <r>
    <x v="7"/>
    <n v="0"/>
    <n v="52"/>
    <n v="3"/>
    <x v="2"/>
  </r>
  <r>
    <x v="8"/>
    <n v="0"/>
    <n v="53"/>
    <n v="3"/>
    <x v="2"/>
  </r>
  <r>
    <x v="9"/>
    <n v="0"/>
    <n v="54"/>
    <n v="3"/>
    <x v="2"/>
  </r>
  <r>
    <x v="10"/>
    <n v="0"/>
    <n v="55"/>
    <n v="3"/>
    <x v="2"/>
  </r>
  <r>
    <x v="11"/>
    <n v="0"/>
    <n v="56"/>
    <n v="3"/>
    <x v="2"/>
  </r>
  <r>
    <x v="12"/>
    <n v="1"/>
    <n v="57"/>
    <n v="3"/>
    <x v="2"/>
  </r>
  <r>
    <x v="13"/>
    <n v="0"/>
    <n v="58"/>
    <n v="3"/>
    <x v="2"/>
  </r>
  <r>
    <x v="14"/>
    <n v="0"/>
    <n v="59"/>
    <n v="3"/>
    <x v="2"/>
  </r>
  <r>
    <x v="0"/>
    <n v="0"/>
    <n v="60"/>
    <n v="4"/>
    <x v="3"/>
  </r>
  <r>
    <x v="1"/>
    <n v="1"/>
    <n v="61"/>
    <n v="4"/>
    <x v="3"/>
  </r>
  <r>
    <x v="2"/>
    <n v="0"/>
    <n v="62"/>
    <n v="4"/>
    <x v="3"/>
  </r>
  <r>
    <x v="3"/>
    <n v="0"/>
    <n v="63"/>
    <n v="4"/>
    <x v="3"/>
  </r>
  <r>
    <x v="4"/>
    <n v="0"/>
    <n v="64"/>
    <n v="4"/>
    <x v="3"/>
  </r>
  <r>
    <x v="5"/>
    <n v="0"/>
    <n v="65"/>
    <n v="4"/>
    <x v="3"/>
  </r>
  <r>
    <x v="6"/>
    <n v="0"/>
    <n v="66"/>
    <n v="4"/>
    <x v="3"/>
  </r>
  <r>
    <x v="7"/>
    <n v="0"/>
    <n v="67"/>
    <n v="4"/>
    <x v="3"/>
  </r>
  <r>
    <x v="8"/>
    <n v="1"/>
    <n v="68"/>
    <n v="4"/>
    <x v="3"/>
  </r>
  <r>
    <x v="9"/>
    <n v="1"/>
    <n v="69"/>
    <n v="4"/>
    <x v="3"/>
  </r>
  <r>
    <x v="10"/>
    <n v="0"/>
    <n v="70"/>
    <n v="4"/>
    <x v="3"/>
  </r>
  <r>
    <x v="11"/>
    <n v="0"/>
    <n v="71"/>
    <n v="4"/>
    <x v="3"/>
  </r>
  <r>
    <x v="12"/>
    <n v="0"/>
    <n v="72"/>
    <n v="4"/>
    <x v="3"/>
  </r>
  <r>
    <x v="13"/>
    <n v="0"/>
    <n v="73"/>
    <n v="4"/>
    <x v="3"/>
  </r>
  <r>
    <x v="14"/>
    <n v="0"/>
    <n v="74"/>
    <n v="4"/>
    <x v="3"/>
  </r>
  <r>
    <x v="0"/>
    <n v="0"/>
    <n v="75"/>
    <n v="5"/>
    <x v="4"/>
  </r>
  <r>
    <x v="1"/>
    <n v="1"/>
    <n v="76"/>
    <n v="5"/>
    <x v="4"/>
  </r>
  <r>
    <x v="2"/>
    <n v="1"/>
    <n v="77"/>
    <n v="5"/>
    <x v="4"/>
  </r>
  <r>
    <x v="3"/>
    <n v="0"/>
    <n v="78"/>
    <n v="5"/>
    <x v="4"/>
  </r>
  <r>
    <x v="4"/>
    <n v="1"/>
    <n v="79"/>
    <n v="5"/>
    <x v="4"/>
  </r>
  <r>
    <x v="5"/>
    <n v="1"/>
    <n v="80"/>
    <n v="5"/>
    <x v="4"/>
  </r>
  <r>
    <x v="6"/>
    <n v="1"/>
    <n v="81"/>
    <n v="5"/>
    <x v="4"/>
  </r>
  <r>
    <x v="7"/>
    <n v="0"/>
    <n v="82"/>
    <n v="5"/>
    <x v="4"/>
  </r>
  <r>
    <x v="8"/>
    <n v="1"/>
    <n v="83"/>
    <n v="5"/>
    <x v="4"/>
  </r>
  <r>
    <x v="9"/>
    <n v="0"/>
    <n v="84"/>
    <n v="5"/>
    <x v="4"/>
  </r>
  <r>
    <x v="10"/>
    <n v="0"/>
    <n v="85"/>
    <n v="5"/>
    <x v="4"/>
  </r>
  <r>
    <x v="11"/>
    <n v="0"/>
    <n v="86"/>
    <n v="5"/>
    <x v="4"/>
  </r>
  <r>
    <x v="12"/>
    <n v="0"/>
    <n v="87"/>
    <n v="5"/>
    <x v="4"/>
  </r>
  <r>
    <x v="13"/>
    <n v="0"/>
    <n v="88"/>
    <n v="5"/>
    <x v="4"/>
  </r>
  <r>
    <x v="14"/>
    <n v="0"/>
    <n v="89"/>
    <n v="5"/>
    <x v="4"/>
  </r>
  <r>
    <x v="0"/>
    <n v="1"/>
    <n v="90"/>
    <n v="6"/>
    <x v="5"/>
  </r>
  <r>
    <x v="1"/>
    <n v="0"/>
    <n v="91"/>
    <n v="6"/>
    <x v="5"/>
  </r>
  <r>
    <x v="2"/>
    <n v="1"/>
    <n v="92"/>
    <n v="6"/>
    <x v="5"/>
  </r>
  <r>
    <x v="3"/>
    <n v="0"/>
    <n v="93"/>
    <n v="6"/>
    <x v="5"/>
  </r>
  <r>
    <x v="4"/>
    <n v="0"/>
    <n v="94"/>
    <n v="6"/>
    <x v="5"/>
  </r>
  <r>
    <x v="5"/>
    <n v="0"/>
    <n v="95"/>
    <n v="6"/>
    <x v="5"/>
  </r>
  <r>
    <x v="6"/>
    <n v="0"/>
    <n v="96"/>
    <n v="6"/>
    <x v="5"/>
  </r>
  <r>
    <x v="7"/>
    <n v="0"/>
    <n v="97"/>
    <n v="6"/>
    <x v="5"/>
  </r>
  <r>
    <x v="8"/>
    <n v="0"/>
    <n v="98"/>
    <n v="6"/>
    <x v="5"/>
  </r>
  <r>
    <x v="9"/>
    <n v="0"/>
    <n v="99"/>
    <n v="6"/>
    <x v="5"/>
  </r>
  <r>
    <x v="10"/>
    <n v="1"/>
    <n v="100"/>
    <n v="6"/>
    <x v="5"/>
  </r>
  <r>
    <x v="11"/>
    <n v="0"/>
    <n v="101"/>
    <n v="6"/>
    <x v="5"/>
  </r>
  <r>
    <x v="12"/>
    <n v="0"/>
    <n v="102"/>
    <n v="6"/>
    <x v="5"/>
  </r>
  <r>
    <x v="13"/>
    <n v="0"/>
    <n v="103"/>
    <n v="6"/>
    <x v="5"/>
  </r>
  <r>
    <x v="14"/>
    <n v="0"/>
    <n v="104"/>
    <n v="6"/>
    <x v="5"/>
  </r>
  <r>
    <x v="0"/>
    <n v="0"/>
    <n v="105"/>
    <n v="7"/>
    <x v="6"/>
  </r>
  <r>
    <x v="1"/>
    <n v="1"/>
    <n v="106"/>
    <n v="7"/>
    <x v="6"/>
  </r>
  <r>
    <x v="2"/>
    <n v="1"/>
    <n v="107"/>
    <n v="7"/>
    <x v="6"/>
  </r>
  <r>
    <x v="3"/>
    <n v="0"/>
    <n v="108"/>
    <n v="7"/>
    <x v="6"/>
  </r>
  <r>
    <x v="4"/>
    <n v="1"/>
    <n v="109"/>
    <n v="7"/>
    <x v="6"/>
  </r>
  <r>
    <x v="5"/>
    <n v="0"/>
    <n v="110"/>
    <n v="7"/>
    <x v="6"/>
  </r>
  <r>
    <x v="6"/>
    <n v="1"/>
    <n v="111"/>
    <n v="7"/>
    <x v="6"/>
  </r>
  <r>
    <x v="7"/>
    <n v="1"/>
    <n v="112"/>
    <n v="7"/>
    <x v="6"/>
  </r>
  <r>
    <x v="8"/>
    <n v="0"/>
    <n v="113"/>
    <n v="7"/>
    <x v="6"/>
  </r>
  <r>
    <x v="9"/>
    <n v="0"/>
    <n v="114"/>
    <n v="7"/>
    <x v="6"/>
  </r>
  <r>
    <x v="10"/>
    <n v="0"/>
    <n v="115"/>
    <n v="7"/>
    <x v="6"/>
  </r>
  <r>
    <x v="11"/>
    <n v="0"/>
    <n v="116"/>
    <n v="7"/>
    <x v="6"/>
  </r>
  <r>
    <x v="12"/>
    <n v="0"/>
    <n v="117"/>
    <n v="7"/>
    <x v="6"/>
  </r>
  <r>
    <x v="13"/>
    <n v="0"/>
    <n v="118"/>
    <n v="7"/>
    <x v="6"/>
  </r>
  <r>
    <x v="14"/>
    <n v="0"/>
    <n v="119"/>
    <n v="7"/>
    <x v="6"/>
  </r>
  <r>
    <x v="0"/>
    <n v="0"/>
    <n v="120"/>
    <n v="8"/>
    <x v="1"/>
  </r>
  <r>
    <x v="1"/>
    <n v="1"/>
    <n v="121"/>
    <n v="8"/>
    <x v="1"/>
  </r>
  <r>
    <x v="2"/>
    <n v="0"/>
    <n v="122"/>
    <n v="8"/>
    <x v="1"/>
  </r>
  <r>
    <x v="3"/>
    <n v="0"/>
    <n v="123"/>
    <n v="8"/>
    <x v="1"/>
  </r>
  <r>
    <x v="4"/>
    <n v="1"/>
    <n v="124"/>
    <n v="8"/>
    <x v="1"/>
  </r>
  <r>
    <x v="5"/>
    <n v="0"/>
    <n v="125"/>
    <n v="8"/>
    <x v="1"/>
  </r>
  <r>
    <x v="6"/>
    <n v="0"/>
    <n v="126"/>
    <n v="8"/>
    <x v="1"/>
  </r>
  <r>
    <x v="7"/>
    <n v="1"/>
    <n v="127"/>
    <n v="8"/>
    <x v="1"/>
  </r>
  <r>
    <x v="8"/>
    <n v="0"/>
    <n v="128"/>
    <n v="8"/>
    <x v="1"/>
  </r>
  <r>
    <x v="9"/>
    <n v="1"/>
    <n v="129"/>
    <n v="8"/>
    <x v="1"/>
  </r>
  <r>
    <x v="10"/>
    <n v="0"/>
    <n v="130"/>
    <n v="8"/>
    <x v="1"/>
  </r>
  <r>
    <x v="11"/>
    <n v="0"/>
    <n v="131"/>
    <n v="8"/>
    <x v="1"/>
  </r>
  <r>
    <x v="12"/>
    <n v="0"/>
    <n v="132"/>
    <n v="8"/>
    <x v="1"/>
  </r>
  <r>
    <x v="13"/>
    <n v="0"/>
    <n v="133"/>
    <n v="8"/>
    <x v="1"/>
  </r>
  <r>
    <x v="14"/>
    <n v="0"/>
    <n v="134"/>
    <n v="8"/>
    <x v="1"/>
  </r>
  <r>
    <x v="0"/>
    <n v="0"/>
    <n v="135"/>
    <n v="9"/>
    <x v="1"/>
  </r>
  <r>
    <x v="1"/>
    <n v="1"/>
    <n v="136"/>
    <n v="9"/>
    <x v="1"/>
  </r>
  <r>
    <x v="2"/>
    <n v="1"/>
    <n v="137"/>
    <n v="9"/>
    <x v="1"/>
  </r>
  <r>
    <x v="3"/>
    <n v="0"/>
    <n v="138"/>
    <n v="9"/>
    <x v="1"/>
  </r>
  <r>
    <x v="4"/>
    <n v="0"/>
    <n v="139"/>
    <n v="9"/>
    <x v="1"/>
  </r>
  <r>
    <x v="5"/>
    <n v="0"/>
    <n v="140"/>
    <n v="9"/>
    <x v="1"/>
  </r>
  <r>
    <x v="6"/>
    <n v="1"/>
    <n v="141"/>
    <n v="9"/>
    <x v="1"/>
  </r>
  <r>
    <x v="7"/>
    <n v="0"/>
    <n v="142"/>
    <n v="9"/>
    <x v="1"/>
  </r>
  <r>
    <x v="8"/>
    <n v="1"/>
    <n v="143"/>
    <n v="9"/>
    <x v="1"/>
  </r>
  <r>
    <x v="9"/>
    <n v="1"/>
    <n v="144"/>
    <n v="9"/>
    <x v="1"/>
  </r>
  <r>
    <x v="10"/>
    <n v="0"/>
    <n v="145"/>
    <n v="9"/>
    <x v="1"/>
  </r>
  <r>
    <x v="11"/>
    <n v="1"/>
    <n v="146"/>
    <n v="9"/>
    <x v="1"/>
  </r>
  <r>
    <x v="12"/>
    <n v="0"/>
    <n v="147"/>
    <n v="9"/>
    <x v="1"/>
  </r>
  <r>
    <x v="13"/>
    <n v="0"/>
    <n v="148"/>
    <n v="9"/>
    <x v="1"/>
  </r>
  <r>
    <x v="14"/>
    <n v="0"/>
    <n v="149"/>
    <n v="9"/>
    <x v="1"/>
  </r>
  <r>
    <x v="0"/>
    <n v="0"/>
    <n v="150"/>
    <n v="10"/>
    <x v="1"/>
  </r>
  <r>
    <x v="1"/>
    <n v="1"/>
    <n v="151"/>
    <n v="10"/>
    <x v="1"/>
  </r>
  <r>
    <x v="2"/>
    <n v="1"/>
    <n v="152"/>
    <n v="10"/>
    <x v="1"/>
  </r>
  <r>
    <x v="3"/>
    <n v="0"/>
    <n v="153"/>
    <n v="10"/>
    <x v="1"/>
  </r>
  <r>
    <x v="4"/>
    <n v="1"/>
    <n v="154"/>
    <n v="10"/>
    <x v="1"/>
  </r>
  <r>
    <x v="5"/>
    <n v="1"/>
    <n v="155"/>
    <n v="10"/>
    <x v="1"/>
  </r>
  <r>
    <x v="6"/>
    <n v="1"/>
    <n v="156"/>
    <n v="10"/>
    <x v="1"/>
  </r>
  <r>
    <x v="7"/>
    <n v="0"/>
    <n v="157"/>
    <n v="10"/>
    <x v="1"/>
  </r>
  <r>
    <x v="8"/>
    <n v="0"/>
    <n v="158"/>
    <n v="10"/>
    <x v="1"/>
  </r>
  <r>
    <x v="9"/>
    <n v="0"/>
    <n v="159"/>
    <n v="10"/>
    <x v="1"/>
  </r>
  <r>
    <x v="10"/>
    <n v="0"/>
    <n v="160"/>
    <n v="10"/>
    <x v="1"/>
  </r>
  <r>
    <x v="11"/>
    <n v="0"/>
    <n v="161"/>
    <n v="10"/>
    <x v="1"/>
  </r>
  <r>
    <x v="12"/>
    <n v="0"/>
    <n v="162"/>
    <n v="10"/>
    <x v="1"/>
  </r>
  <r>
    <x v="13"/>
    <n v="0"/>
    <n v="163"/>
    <n v="10"/>
    <x v="1"/>
  </r>
  <r>
    <x v="14"/>
    <n v="0"/>
    <n v="164"/>
    <n v="10"/>
    <x v="1"/>
  </r>
  <r>
    <x v="0"/>
    <n v="0"/>
    <n v="165"/>
    <n v="11"/>
    <x v="4"/>
  </r>
  <r>
    <x v="1"/>
    <n v="1"/>
    <n v="166"/>
    <n v="11"/>
    <x v="4"/>
  </r>
  <r>
    <x v="2"/>
    <n v="1"/>
    <n v="167"/>
    <n v="11"/>
    <x v="4"/>
  </r>
  <r>
    <x v="3"/>
    <n v="0"/>
    <n v="168"/>
    <n v="11"/>
    <x v="4"/>
  </r>
  <r>
    <x v="4"/>
    <n v="0"/>
    <n v="169"/>
    <n v="11"/>
    <x v="4"/>
  </r>
  <r>
    <x v="5"/>
    <n v="1"/>
    <n v="170"/>
    <n v="11"/>
    <x v="4"/>
  </r>
  <r>
    <x v="6"/>
    <n v="0"/>
    <n v="171"/>
    <n v="11"/>
    <x v="4"/>
  </r>
  <r>
    <x v="7"/>
    <n v="0"/>
    <n v="172"/>
    <n v="11"/>
    <x v="4"/>
  </r>
  <r>
    <x v="8"/>
    <n v="1"/>
    <n v="173"/>
    <n v="11"/>
    <x v="4"/>
  </r>
  <r>
    <x v="9"/>
    <n v="1"/>
    <n v="174"/>
    <n v="11"/>
    <x v="4"/>
  </r>
  <r>
    <x v="10"/>
    <n v="0"/>
    <n v="175"/>
    <n v="11"/>
    <x v="4"/>
  </r>
  <r>
    <x v="11"/>
    <n v="1"/>
    <n v="176"/>
    <n v="11"/>
    <x v="4"/>
  </r>
  <r>
    <x v="12"/>
    <n v="1"/>
    <n v="177"/>
    <n v="11"/>
    <x v="4"/>
  </r>
  <r>
    <x v="13"/>
    <n v="0"/>
    <n v="178"/>
    <n v="11"/>
    <x v="4"/>
  </r>
  <r>
    <x v="14"/>
    <n v="0"/>
    <n v="179"/>
    <n v="11"/>
    <x v="4"/>
  </r>
  <r>
    <x v="0"/>
    <n v="0"/>
    <n v="180"/>
    <n v="12"/>
    <x v="1"/>
  </r>
  <r>
    <x v="1"/>
    <n v="0"/>
    <n v="181"/>
    <n v="12"/>
    <x v="1"/>
  </r>
  <r>
    <x v="2"/>
    <n v="0"/>
    <n v="182"/>
    <n v="12"/>
    <x v="1"/>
  </r>
  <r>
    <x v="3"/>
    <n v="0"/>
    <n v="183"/>
    <n v="12"/>
    <x v="1"/>
  </r>
  <r>
    <x v="4"/>
    <n v="1"/>
    <n v="184"/>
    <n v="12"/>
    <x v="1"/>
  </r>
  <r>
    <x v="5"/>
    <n v="0"/>
    <n v="185"/>
    <n v="12"/>
    <x v="1"/>
  </r>
  <r>
    <x v="6"/>
    <n v="0"/>
    <n v="186"/>
    <n v="12"/>
    <x v="1"/>
  </r>
  <r>
    <x v="7"/>
    <n v="0"/>
    <n v="187"/>
    <n v="12"/>
    <x v="1"/>
  </r>
  <r>
    <x v="8"/>
    <n v="1"/>
    <n v="188"/>
    <n v="12"/>
    <x v="1"/>
  </r>
  <r>
    <x v="9"/>
    <n v="1"/>
    <n v="189"/>
    <n v="12"/>
    <x v="1"/>
  </r>
  <r>
    <x v="10"/>
    <n v="0"/>
    <n v="190"/>
    <n v="12"/>
    <x v="1"/>
  </r>
  <r>
    <x v="11"/>
    <n v="0"/>
    <n v="191"/>
    <n v="12"/>
    <x v="1"/>
  </r>
  <r>
    <x v="12"/>
    <n v="0"/>
    <n v="192"/>
    <n v="12"/>
    <x v="1"/>
  </r>
  <r>
    <x v="13"/>
    <n v="0"/>
    <n v="193"/>
    <n v="12"/>
    <x v="1"/>
  </r>
  <r>
    <x v="14"/>
    <n v="0"/>
    <n v="194"/>
    <n v="12"/>
    <x v="1"/>
  </r>
  <r>
    <x v="0"/>
    <n v="0"/>
    <n v="195"/>
    <n v="13"/>
    <x v="0"/>
  </r>
  <r>
    <x v="1"/>
    <n v="0"/>
    <n v="196"/>
    <n v="13"/>
    <x v="0"/>
  </r>
  <r>
    <x v="2"/>
    <n v="1"/>
    <n v="197"/>
    <n v="13"/>
    <x v="0"/>
  </r>
  <r>
    <x v="3"/>
    <n v="0"/>
    <n v="198"/>
    <n v="13"/>
    <x v="0"/>
  </r>
  <r>
    <x v="4"/>
    <n v="0"/>
    <n v="199"/>
    <n v="13"/>
    <x v="0"/>
  </r>
  <r>
    <x v="5"/>
    <n v="1"/>
    <n v="200"/>
    <n v="13"/>
    <x v="0"/>
  </r>
  <r>
    <x v="6"/>
    <n v="0"/>
    <n v="201"/>
    <n v="13"/>
    <x v="0"/>
  </r>
  <r>
    <x v="7"/>
    <n v="0"/>
    <n v="202"/>
    <n v="13"/>
    <x v="0"/>
  </r>
  <r>
    <x v="8"/>
    <n v="1"/>
    <n v="203"/>
    <n v="13"/>
    <x v="0"/>
  </r>
  <r>
    <x v="9"/>
    <n v="0"/>
    <n v="204"/>
    <n v="13"/>
    <x v="0"/>
  </r>
  <r>
    <x v="10"/>
    <n v="0"/>
    <n v="205"/>
    <n v="13"/>
    <x v="0"/>
  </r>
  <r>
    <x v="11"/>
    <n v="0"/>
    <n v="206"/>
    <n v="13"/>
    <x v="0"/>
  </r>
  <r>
    <x v="12"/>
    <n v="0"/>
    <n v="207"/>
    <n v="13"/>
    <x v="0"/>
  </r>
  <r>
    <x v="13"/>
    <n v="0"/>
    <n v="208"/>
    <n v="13"/>
    <x v="0"/>
  </r>
  <r>
    <x v="14"/>
    <n v="0"/>
    <n v="209"/>
    <n v="13"/>
    <x v="0"/>
  </r>
  <r>
    <x v="0"/>
    <n v="1"/>
    <n v="210"/>
    <n v="14"/>
    <x v="5"/>
  </r>
  <r>
    <x v="1"/>
    <n v="0"/>
    <n v="211"/>
    <n v="14"/>
    <x v="5"/>
  </r>
  <r>
    <x v="2"/>
    <n v="1"/>
    <n v="212"/>
    <n v="14"/>
    <x v="5"/>
  </r>
  <r>
    <x v="3"/>
    <n v="0"/>
    <n v="213"/>
    <n v="14"/>
    <x v="5"/>
  </r>
  <r>
    <x v="4"/>
    <n v="0"/>
    <n v="214"/>
    <n v="14"/>
    <x v="5"/>
  </r>
  <r>
    <x v="5"/>
    <n v="0"/>
    <n v="215"/>
    <n v="14"/>
    <x v="5"/>
  </r>
  <r>
    <x v="6"/>
    <n v="0"/>
    <n v="216"/>
    <n v="14"/>
    <x v="5"/>
  </r>
  <r>
    <x v="7"/>
    <n v="0"/>
    <n v="217"/>
    <n v="14"/>
    <x v="5"/>
  </r>
  <r>
    <x v="8"/>
    <n v="0"/>
    <n v="218"/>
    <n v="14"/>
    <x v="5"/>
  </r>
  <r>
    <x v="9"/>
    <n v="0"/>
    <n v="219"/>
    <n v="14"/>
    <x v="5"/>
  </r>
  <r>
    <x v="10"/>
    <n v="1"/>
    <n v="220"/>
    <n v="14"/>
    <x v="5"/>
  </r>
  <r>
    <x v="11"/>
    <n v="0"/>
    <n v="221"/>
    <n v="14"/>
    <x v="5"/>
  </r>
  <r>
    <x v="12"/>
    <n v="0"/>
    <n v="222"/>
    <n v="14"/>
    <x v="5"/>
  </r>
  <r>
    <x v="13"/>
    <n v="0"/>
    <n v="223"/>
    <n v="14"/>
    <x v="5"/>
  </r>
  <r>
    <x v="14"/>
    <n v="0"/>
    <n v="224"/>
    <n v="14"/>
    <x v="5"/>
  </r>
  <r>
    <x v="0"/>
    <n v="1"/>
    <n v="225"/>
    <n v="15"/>
    <x v="0"/>
  </r>
  <r>
    <x v="1"/>
    <n v="1"/>
    <n v="226"/>
    <n v="15"/>
    <x v="0"/>
  </r>
  <r>
    <x v="2"/>
    <n v="1"/>
    <n v="227"/>
    <n v="15"/>
    <x v="0"/>
  </r>
  <r>
    <x v="3"/>
    <n v="1"/>
    <n v="228"/>
    <n v="15"/>
    <x v="0"/>
  </r>
  <r>
    <x v="4"/>
    <n v="1"/>
    <n v="229"/>
    <n v="15"/>
    <x v="0"/>
  </r>
  <r>
    <x v="5"/>
    <n v="1"/>
    <n v="230"/>
    <n v="15"/>
    <x v="0"/>
  </r>
  <r>
    <x v="6"/>
    <n v="1"/>
    <n v="231"/>
    <n v="15"/>
    <x v="0"/>
  </r>
  <r>
    <x v="7"/>
    <n v="1"/>
    <n v="232"/>
    <n v="15"/>
    <x v="0"/>
  </r>
  <r>
    <x v="8"/>
    <n v="0"/>
    <n v="233"/>
    <n v="15"/>
    <x v="0"/>
  </r>
  <r>
    <x v="9"/>
    <n v="1"/>
    <n v="234"/>
    <n v="15"/>
    <x v="0"/>
  </r>
  <r>
    <x v="10"/>
    <n v="0"/>
    <n v="235"/>
    <n v="15"/>
    <x v="0"/>
  </r>
  <r>
    <x v="11"/>
    <n v="0"/>
    <n v="236"/>
    <n v="15"/>
    <x v="0"/>
  </r>
  <r>
    <x v="12"/>
    <n v="0"/>
    <n v="237"/>
    <n v="15"/>
    <x v="0"/>
  </r>
  <r>
    <x v="13"/>
    <n v="0"/>
    <n v="238"/>
    <n v="15"/>
    <x v="0"/>
  </r>
  <r>
    <x v="14"/>
    <n v="0"/>
    <n v="239"/>
    <n v="15"/>
    <x v="0"/>
  </r>
  <r>
    <x v="0"/>
    <n v="1"/>
    <n v="240"/>
    <n v="16"/>
    <x v="0"/>
  </r>
  <r>
    <x v="1"/>
    <n v="1"/>
    <n v="241"/>
    <n v="16"/>
    <x v="0"/>
  </r>
  <r>
    <x v="2"/>
    <n v="1"/>
    <n v="242"/>
    <n v="16"/>
    <x v="0"/>
  </r>
  <r>
    <x v="3"/>
    <n v="0"/>
    <n v="243"/>
    <n v="16"/>
    <x v="0"/>
  </r>
  <r>
    <x v="4"/>
    <n v="1"/>
    <n v="244"/>
    <n v="16"/>
    <x v="0"/>
  </r>
  <r>
    <x v="5"/>
    <n v="1"/>
    <n v="245"/>
    <n v="16"/>
    <x v="0"/>
  </r>
  <r>
    <x v="6"/>
    <n v="1"/>
    <n v="246"/>
    <n v="16"/>
    <x v="0"/>
  </r>
  <r>
    <x v="7"/>
    <n v="0"/>
    <n v="247"/>
    <n v="16"/>
    <x v="0"/>
  </r>
  <r>
    <x v="8"/>
    <n v="0"/>
    <n v="248"/>
    <n v="16"/>
    <x v="0"/>
  </r>
  <r>
    <x v="9"/>
    <n v="0"/>
    <n v="249"/>
    <n v="16"/>
    <x v="0"/>
  </r>
  <r>
    <x v="10"/>
    <n v="1"/>
    <n v="250"/>
    <n v="16"/>
    <x v="0"/>
  </r>
  <r>
    <x v="11"/>
    <n v="0"/>
    <n v="251"/>
    <n v="16"/>
    <x v="0"/>
  </r>
  <r>
    <x v="12"/>
    <n v="0"/>
    <n v="252"/>
    <n v="16"/>
    <x v="0"/>
  </r>
  <r>
    <x v="13"/>
    <n v="0"/>
    <n v="253"/>
    <n v="16"/>
    <x v="0"/>
  </r>
  <r>
    <x v="14"/>
    <n v="0"/>
    <n v="254"/>
    <n v="16"/>
    <x v="0"/>
  </r>
  <r>
    <x v="0"/>
    <n v="1"/>
    <n v="255"/>
    <n v="17"/>
    <x v="0"/>
  </r>
  <r>
    <x v="1"/>
    <n v="1"/>
    <n v="256"/>
    <n v="17"/>
    <x v="0"/>
  </r>
  <r>
    <x v="2"/>
    <n v="1"/>
    <n v="257"/>
    <n v="17"/>
    <x v="0"/>
  </r>
  <r>
    <x v="3"/>
    <n v="1"/>
    <n v="258"/>
    <n v="17"/>
    <x v="0"/>
  </r>
  <r>
    <x v="4"/>
    <n v="1"/>
    <n v="259"/>
    <n v="17"/>
    <x v="0"/>
  </r>
  <r>
    <x v="5"/>
    <n v="1"/>
    <n v="260"/>
    <n v="17"/>
    <x v="0"/>
  </r>
  <r>
    <x v="6"/>
    <n v="1"/>
    <n v="261"/>
    <n v="17"/>
    <x v="0"/>
  </r>
  <r>
    <x v="7"/>
    <n v="1"/>
    <n v="262"/>
    <n v="17"/>
    <x v="0"/>
  </r>
  <r>
    <x v="8"/>
    <n v="0"/>
    <n v="263"/>
    <n v="17"/>
    <x v="0"/>
  </r>
  <r>
    <x v="9"/>
    <n v="1"/>
    <n v="264"/>
    <n v="17"/>
    <x v="0"/>
  </r>
  <r>
    <x v="10"/>
    <n v="0"/>
    <n v="265"/>
    <n v="17"/>
    <x v="0"/>
  </r>
  <r>
    <x v="11"/>
    <n v="0"/>
    <n v="266"/>
    <n v="17"/>
    <x v="0"/>
  </r>
  <r>
    <x v="12"/>
    <n v="0"/>
    <n v="267"/>
    <n v="17"/>
    <x v="0"/>
  </r>
  <r>
    <x v="13"/>
    <n v="0"/>
    <n v="268"/>
    <n v="17"/>
    <x v="0"/>
  </r>
  <r>
    <x v="14"/>
    <n v="0"/>
    <n v="269"/>
    <n v="17"/>
    <x v="0"/>
  </r>
  <r>
    <x v="0"/>
    <n v="0"/>
    <n v="270"/>
    <n v="18"/>
    <x v="3"/>
  </r>
  <r>
    <x v="1"/>
    <n v="1"/>
    <n v="271"/>
    <n v="18"/>
    <x v="3"/>
  </r>
  <r>
    <x v="2"/>
    <n v="0"/>
    <n v="272"/>
    <n v="18"/>
    <x v="3"/>
  </r>
  <r>
    <x v="3"/>
    <n v="0"/>
    <n v="273"/>
    <n v="18"/>
    <x v="3"/>
  </r>
  <r>
    <x v="4"/>
    <n v="1"/>
    <n v="274"/>
    <n v="18"/>
    <x v="3"/>
  </r>
  <r>
    <x v="5"/>
    <n v="0"/>
    <n v="275"/>
    <n v="18"/>
    <x v="3"/>
  </r>
  <r>
    <x v="6"/>
    <n v="0"/>
    <n v="276"/>
    <n v="18"/>
    <x v="3"/>
  </r>
  <r>
    <x v="7"/>
    <n v="0"/>
    <n v="277"/>
    <n v="18"/>
    <x v="3"/>
  </r>
  <r>
    <x v="8"/>
    <n v="0"/>
    <n v="278"/>
    <n v="18"/>
    <x v="3"/>
  </r>
  <r>
    <x v="9"/>
    <n v="0"/>
    <n v="279"/>
    <n v="18"/>
    <x v="3"/>
  </r>
  <r>
    <x v="10"/>
    <n v="0"/>
    <n v="280"/>
    <n v="18"/>
    <x v="3"/>
  </r>
  <r>
    <x v="11"/>
    <n v="0"/>
    <n v="281"/>
    <n v="18"/>
    <x v="3"/>
  </r>
  <r>
    <x v="12"/>
    <n v="0"/>
    <n v="282"/>
    <n v="18"/>
    <x v="3"/>
  </r>
  <r>
    <x v="13"/>
    <n v="0"/>
    <n v="283"/>
    <n v="18"/>
    <x v="3"/>
  </r>
  <r>
    <x v="14"/>
    <n v="0"/>
    <n v="284"/>
    <n v="18"/>
    <x v="3"/>
  </r>
  <r>
    <x v="0"/>
    <n v="0"/>
    <n v="285"/>
    <n v="19"/>
    <x v="1"/>
  </r>
  <r>
    <x v="1"/>
    <n v="0"/>
    <n v="286"/>
    <n v="19"/>
    <x v="1"/>
  </r>
  <r>
    <x v="2"/>
    <n v="0"/>
    <n v="287"/>
    <n v="19"/>
    <x v="1"/>
  </r>
  <r>
    <x v="3"/>
    <n v="0"/>
    <n v="288"/>
    <n v="19"/>
    <x v="1"/>
  </r>
  <r>
    <x v="4"/>
    <n v="1"/>
    <n v="289"/>
    <n v="19"/>
    <x v="1"/>
  </r>
  <r>
    <x v="5"/>
    <n v="0"/>
    <n v="290"/>
    <n v="19"/>
    <x v="1"/>
  </r>
  <r>
    <x v="6"/>
    <n v="0"/>
    <n v="291"/>
    <n v="19"/>
    <x v="1"/>
  </r>
  <r>
    <x v="7"/>
    <n v="0"/>
    <n v="292"/>
    <n v="19"/>
    <x v="1"/>
  </r>
  <r>
    <x v="8"/>
    <n v="1"/>
    <n v="293"/>
    <n v="19"/>
    <x v="1"/>
  </r>
  <r>
    <x v="9"/>
    <n v="1"/>
    <n v="294"/>
    <n v="19"/>
    <x v="1"/>
  </r>
  <r>
    <x v="10"/>
    <n v="0"/>
    <n v="295"/>
    <n v="19"/>
    <x v="1"/>
  </r>
  <r>
    <x v="11"/>
    <n v="0"/>
    <n v="296"/>
    <n v="19"/>
    <x v="1"/>
  </r>
  <r>
    <x v="12"/>
    <n v="0"/>
    <n v="297"/>
    <n v="19"/>
    <x v="1"/>
  </r>
  <r>
    <x v="13"/>
    <n v="0"/>
    <n v="298"/>
    <n v="19"/>
    <x v="1"/>
  </r>
  <r>
    <x v="14"/>
    <n v="0"/>
    <n v="299"/>
    <n v="19"/>
    <x v="1"/>
  </r>
  <r>
    <x v="0"/>
    <n v="0"/>
    <n v="300"/>
    <n v="20"/>
    <x v="1"/>
  </r>
  <r>
    <x v="1"/>
    <n v="1"/>
    <n v="301"/>
    <n v="20"/>
    <x v="1"/>
  </r>
  <r>
    <x v="2"/>
    <n v="1"/>
    <n v="302"/>
    <n v="20"/>
    <x v="1"/>
  </r>
  <r>
    <x v="3"/>
    <n v="0"/>
    <n v="303"/>
    <n v="20"/>
    <x v="1"/>
  </r>
  <r>
    <x v="4"/>
    <n v="1"/>
    <n v="304"/>
    <n v="20"/>
    <x v="1"/>
  </r>
  <r>
    <x v="5"/>
    <n v="1"/>
    <n v="305"/>
    <n v="20"/>
    <x v="1"/>
  </r>
  <r>
    <x v="6"/>
    <n v="1"/>
    <n v="306"/>
    <n v="20"/>
    <x v="1"/>
  </r>
  <r>
    <x v="7"/>
    <n v="0"/>
    <n v="307"/>
    <n v="20"/>
    <x v="1"/>
  </r>
  <r>
    <x v="8"/>
    <n v="1"/>
    <n v="308"/>
    <n v="20"/>
    <x v="1"/>
  </r>
  <r>
    <x v="9"/>
    <n v="0"/>
    <n v="309"/>
    <n v="20"/>
    <x v="1"/>
  </r>
  <r>
    <x v="10"/>
    <n v="0"/>
    <n v="310"/>
    <n v="20"/>
    <x v="1"/>
  </r>
  <r>
    <x v="11"/>
    <n v="0"/>
    <n v="311"/>
    <n v="20"/>
    <x v="1"/>
  </r>
  <r>
    <x v="12"/>
    <n v="0"/>
    <n v="312"/>
    <n v="20"/>
    <x v="1"/>
  </r>
  <r>
    <x v="13"/>
    <n v="1"/>
    <n v="313"/>
    <n v="20"/>
    <x v="1"/>
  </r>
  <r>
    <x v="14"/>
    <n v="0"/>
    <n v="314"/>
    <n v="20"/>
    <x v="1"/>
  </r>
  <r>
    <x v="0"/>
    <n v="0"/>
    <n v="315"/>
    <n v="21"/>
    <x v="3"/>
  </r>
  <r>
    <x v="1"/>
    <n v="1"/>
    <n v="316"/>
    <n v="21"/>
    <x v="3"/>
  </r>
  <r>
    <x v="2"/>
    <n v="1"/>
    <n v="317"/>
    <n v="21"/>
    <x v="3"/>
  </r>
  <r>
    <x v="3"/>
    <n v="0"/>
    <n v="318"/>
    <n v="21"/>
    <x v="3"/>
  </r>
  <r>
    <x v="4"/>
    <n v="0"/>
    <n v="319"/>
    <n v="21"/>
    <x v="3"/>
  </r>
  <r>
    <x v="5"/>
    <n v="0"/>
    <n v="320"/>
    <n v="21"/>
    <x v="3"/>
  </r>
  <r>
    <x v="6"/>
    <n v="0"/>
    <n v="321"/>
    <n v="21"/>
    <x v="3"/>
  </r>
  <r>
    <x v="7"/>
    <n v="1"/>
    <n v="322"/>
    <n v="21"/>
    <x v="3"/>
  </r>
  <r>
    <x v="8"/>
    <n v="0"/>
    <n v="323"/>
    <n v="21"/>
    <x v="3"/>
  </r>
  <r>
    <x v="9"/>
    <n v="0"/>
    <n v="324"/>
    <n v="21"/>
    <x v="3"/>
  </r>
  <r>
    <x v="10"/>
    <n v="0"/>
    <n v="325"/>
    <n v="21"/>
    <x v="3"/>
  </r>
  <r>
    <x v="11"/>
    <n v="0"/>
    <n v="326"/>
    <n v="21"/>
    <x v="3"/>
  </r>
  <r>
    <x v="12"/>
    <n v="0"/>
    <n v="327"/>
    <n v="21"/>
    <x v="3"/>
  </r>
  <r>
    <x v="13"/>
    <n v="0"/>
    <n v="328"/>
    <n v="21"/>
    <x v="3"/>
  </r>
  <r>
    <x v="14"/>
    <n v="0"/>
    <n v="329"/>
    <n v="21"/>
    <x v="3"/>
  </r>
  <r>
    <x v="0"/>
    <n v="1"/>
    <n v="330"/>
    <n v="22"/>
    <x v="7"/>
  </r>
  <r>
    <x v="1"/>
    <n v="1"/>
    <n v="331"/>
    <n v="22"/>
    <x v="7"/>
  </r>
  <r>
    <x v="2"/>
    <n v="0"/>
    <n v="332"/>
    <n v="22"/>
    <x v="7"/>
  </r>
  <r>
    <x v="3"/>
    <n v="0"/>
    <n v="333"/>
    <n v="22"/>
    <x v="7"/>
  </r>
  <r>
    <x v="4"/>
    <n v="0"/>
    <n v="334"/>
    <n v="22"/>
    <x v="7"/>
  </r>
  <r>
    <x v="5"/>
    <n v="1"/>
    <n v="335"/>
    <n v="22"/>
    <x v="7"/>
  </r>
  <r>
    <x v="6"/>
    <n v="0"/>
    <n v="336"/>
    <n v="22"/>
    <x v="7"/>
  </r>
  <r>
    <x v="7"/>
    <n v="0"/>
    <n v="337"/>
    <n v="22"/>
    <x v="7"/>
  </r>
  <r>
    <x v="8"/>
    <n v="0"/>
    <n v="338"/>
    <n v="22"/>
    <x v="7"/>
  </r>
  <r>
    <x v="9"/>
    <n v="0"/>
    <n v="339"/>
    <n v="22"/>
    <x v="7"/>
  </r>
  <r>
    <x v="10"/>
    <n v="0"/>
    <n v="340"/>
    <n v="22"/>
    <x v="7"/>
  </r>
  <r>
    <x v="11"/>
    <n v="0"/>
    <n v="341"/>
    <n v="22"/>
    <x v="7"/>
  </r>
  <r>
    <x v="12"/>
    <n v="0"/>
    <n v="342"/>
    <n v="22"/>
    <x v="7"/>
  </r>
  <r>
    <x v="13"/>
    <n v="0"/>
    <n v="343"/>
    <n v="22"/>
    <x v="7"/>
  </r>
  <r>
    <x v="14"/>
    <n v="0"/>
    <n v="344"/>
    <n v="22"/>
    <x v="7"/>
  </r>
  <r>
    <x v="0"/>
    <n v="0"/>
    <n v="345"/>
    <n v="23"/>
    <x v="0"/>
  </r>
  <r>
    <x v="1"/>
    <n v="0"/>
    <n v="346"/>
    <n v="23"/>
    <x v="0"/>
  </r>
  <r>
    <x v="2"/>
    <n v="0"/>
    <n v="347"/>
    <n v="23"/>
    <x v="0"/>
  </r>
  <r>
    <x v="3"/>
    <n v="0"/>
    <n v="348"/>
    <n v="23"/>
    <x v="0"/>
  </r>
  <r>
    <x v="4"/>
    <n v="0"/>
    <n v="349"/>
    <n v="23"/>
    <x v="0"/>
  </r>
  <r>
    <x v="5"/>
    <n v="0"/>
    <n v="350"/>
    <n v="23"/>
    <x v="0"/>
  </r>
  <r>
    <x v="6"/>
    <n v="0"/>
    <n v="351"/>
    <n v="23"/>
    <x v="0"/>
  </r>
  <r>
    <x v="7"/>
    <n v="1"/>
    <n v="352"/>
    <n v="23"/>
    <x v="0"/>
  </r>
  <r>
    <x v="8"/>
    <n v="0"/>
    <n v="353"/>
    <n v="23"/>
    <x v="0"/>
  </r>
  <r>
    <x v="9"/>
    <n v="0"/>
    <n v="354"/>
    <n v="23"/>
    <x v="0"/>
  </r>
  <r>
    <x v="10"/>
    <n v="0"/>
    <n v="355"/>
    <n v="23"/>
    <x v="0"/>
  </r>
  <r>
    <x v="11"/>
    <n v="0"/>
    <n v="356"/>
    <n v="23"/>
    <x v="0"/>
  </r>
  <r>
    <x v="12"/>
    <n v="0"/>
    <n v="357"/>
    <n v="23"/>
    <x v="0"/>
  </r>
  <r>
    <x v="13"/>
    <n v="0"/>
    <n v="358"/>
    <n v="23"/>
    <x v="0"/>
  </r>
  <r>
    <x v="14"/>
    <n v="0"/>
    <n v="359"/>
    <n v="23"/>
    <x v="0"/>
  </r>
  <r>
    <x v="0"/>
    <n v="0"/>
    <n v="360"/>
    <n v="24"/>
    <x v="0"/>
  </r>
  <r>
    <x v="1"/>
    <n v="1"/>
    <n v="361"/>
    <n v="24"/>
    <x v="0"/>
  </r>
  <r>
    <x v="2"/>
    <n v="1"/>
    <n v="362"/>
    <n v="24"/>
    <x v="0"/>
  </r>
  <r>
    <x v="3"/>
    <n v="0"/>
    <n v="363"/>
    <n v="24"/>
    <x v="0"/>
  </r>
  <r>
    <x v="4"/>
    <n v="1"/>
    <n v="364"/>
    <n v="24"/>
    <x v="0"/>
  </r>
  <r>
    <x v="5"/>
    <n v="0"/>
    <n v="365"/>
    <n v="24"/>
    <x v="0"/>
  </r>
  <r>
    <x v="6"/>
    <n v="1"/>
    <n v="366"/>
    <n v="24"/>
    <x v="0"/>
  </r>
  <r>
    <x v="7"/>
    <n v="0"/>
    <n v="367"/>
    <n v="24"/>
    <x v="0"/>
  </r>
  <r>
    <x v="8"/>
    <n v="1"/>
    <n v="368"/>
    <n v="24"/>
    <x v="0"/>
  </r>
  <r>
    <x v="9"/>
    <n v="0"/>
    <n v="369"/>
    <n v="24"/>
    <x v="0"/>
  </r>
  <r>
    <x v="10"/>
    <n v="0"/>
    <n v="370"/>
    <n v="24"/>
    <x v="0"/>
  </r>
  <r>
    <x v="11"/>
    <n v="0"/>
    <n v="371"/>
    <n v="24"/>
    <x v="0"/>
  </r>
  <r>
    <x v="12"/>
    <n v="0"/>
    <n v="372"/>
    <n v="24"/>
    <x v="0"/>
  </r>
  <r>
    <x v="13"/>
    <n v="0"/>
    <n v="373"/>
    <n v="24"/>
    <x v="0"/>
  </r>
  <r>
    <x v="14"/>
    <n v="0"/>
    <n v="374"/>
    <n v="24"/>
    <x v="0"/>
  </r>
  <r>
    <x v="0"/>
    <n v="0"/>
    <n v="375"/>
    <n v="25"/>
    <x v="4"/>
  </r>
  <r>
    <x v="1"/>
    <n v="1"/>
    <n v="376"/>
    <n v="25"/>
    <x v="4"/>
  </r>
  <r>
    <x v="2"/>
    <n v="1"/>
    <n v="377"/>
    <n v="25"/>
    <x v="4"/>
  </r>
  <r>
    <x v="3"/>
    <n v="0"/>
    <n v="378"/>
    <n v="25"/>
    <x v="4"/>
  </r>
  <r>
    <x v="4"/>
    <n v="0"/>
    <n v="379"/>
    <n v="25"/>
    <x v="4"/>
  </r>
  <r>
    <x v="5"/>
    <n v="0"/>
    <n v="380"/>
    <n v="25"/>
    <x v="4"/>
  </r>
  <r>
    <x v="6"/>
    <n v="1"/>
    <n v="381"/>
    <n v="25"/>
    <x v="4"/>
  </r>
  <r>
    <x v="7"/>
    <n v="0"/>
    <n v="382"/>
    <n v="25"/>
    <x v="4"/>
  </r>
  <r>
    <x v="8"/>
    <n v="1"/>
    <n v="383"/>
    <n v="25"/>
    <x v="4"/>
  </r>
  <r>
    <x v="9"/>
    <n v="1"/>
    <n v="384"/>
    <n v="25"/>
    <x v="4"/>
  </r>
  <r>
    <x v="10"/>
    <n v="0"/>
    <n v="385"/>
    <n v="25"/>
    <x v="4"/>
  </r>
  <r>
    <x v="11"/>
    <n v="1"/>
    <n v="386"/>
    <n v="25"/>
    <x v="4"/>
  </r>
  <r>
    <x v="12"/>
    <n v="0"/>
    <n v="387"/>
    <n v="25"/>
    <x v="4"/>
  </r>
  <r>
    <x v="13"/>
    <n v="0"/>
    <n v="388"/>
    <n v="25"/>
    <x v="4"/>
  </r>
  <r>
    <x v="14"/>
    <n v="0"/>
    <n v="389"/>
    <n v="25"/>
    <x v="4"/>
  </r>
  <r>
    <x v="0"/>
    <n v="0"/>
    <n v="390"/>
    <n v="26"/>
    <x v="7"/>
  </r>
  <r>
    <x v="1"/>
    <n v="1"/>
    <n v="391"/>
    <n v="26"/>
    <x v="7"/>
  </r>
  <r>
    <x v="2"/>
    <n v="0"/>
    <n v="392"/>
    <n v="26"/>
    <x v="7"/>
  </r>
  <r>
    <x v="3"/>
    <n v="0"/>
    <n v="393"/>
    <n v="26"/>
    <x v="7"/>
  </r>
  <r>
    <x v="4"/>
    <n v="1"/>
    <n v="394"/>
    <n v="26"/>
    <x v="7"/>
  </r>
  <r>
    <x v="5"/>
    <n v="1"/>
    <n v="395"/>
    <n v="26"/>
    <x v="7"/>
  </r>
  <r>
    <x v="6"/>
    <n v="0"/>
    <n v="396"/>
    <n v="26"/>
    <x v="7"/>
  </r>
  <r>
    <x v="7"/>
    <n v="0"/>
    <n v="397"/>
    <n v="26"/>
    <x v="7"/>
  </r>
  <r>
    <x v="8"/>
    <n v="1"/>
    <n v="398"/>
    <n v="26"/>
    <x v="7"/>
  </r>
  <r>
    <x v="9"/>
    <n v="1"/>
    <n v="399"/>
    <n v="26"/>
    <x v="7"/>
  </r>
  <r>
    <x v="10"/>
    <n v="0"/>
    <n v="400"/>
    <n v="26"/>
    <x v="7"/>
  </r>
  <r>
    <x v="11"/>
    <n v="1"/>
    <n v="401"/>
    <n v="26"/>
    <x v="7"/>
  </r>
  <r>
    <x v="12"/>
    <n v="0"/>
    <n v="402"/>
    <n v="26"/>
    <x v="7"/>
  </r>
  <r>
    <x v="13"/>
    <n v="0"/>
    <n v="403"/>
    <n v="26"/>
    <x v="7"/>
  </r>
  <r>
    <x v="14"/>
    <n v="0"/>
    <n v="404"/>
    <n v="26"/>
    <x v="7"/>
  </r>
  <r>
    <x v="0"/>
    <n v="0"/>
    <n v="405"/>
    <n v="27"/>
    <x v="0"/>
  </r>
  <r>
    <x v="1"/>
    <n v="0"/>
    <n v="406"/>
    <n v="27"/>
    <x v="0"/>
  </r>
  <r>
    <x v="2"/>
    <n v="0"/>
    <n v="407"/>
    <n v="27"/>
    <x v="0"/>
  </r>
  <r>
    <x v="3"/>
    <n v="0"/>
    <n v="408"/>
    <n v="27"/>
    <x v="0"/>
  </r>
  <r>
    <x v="4"/>
    <n v="1"/>
    <n v="409"/>
    <n v="27"/>
    <x v="0"/>
  </r>
  <r>
    <x v="5"/>
    <n v="0"/>
    <n v="410"/>
    <n v="27"/>
    <x v="0"/>
  </r>
  <r>
    <x v="6"/>
    <n v="0"/>
    <n v="411"/>
    <n v="27"/>
    <x v="0"/>
  </r>
  <r>
    <x v="7"/>
    <n v="0"/>
    <n v="412"/>
    <n v="27"/>
    <x v="0"/>
  </r>
  <r>
    <x v="8"/>
    <n v="1"/>
    <n v="413"/>
    <n v="27"/>
    <x v="0"/>
  </r>
  <r>
    <x v="9"/>
    <n v="0"/>
    <n v="414"/>
    <n v="27"/>
    <x v="0"/>
  </r>
  <r>
    <x v="10"/>
    <n v="0"/>
    <n v="415"/>
    <n v="27"/>
    <x v="0"/>
  </r>
  <r>
    <x v="11"/>
    <n v="1"/>
    <n v="416"/>
    <n v="27"/>
    <x v="0"/>
  </r>
  <r>
    <x v="12"/>
    <n v="0"/>
    <n v="417"/>
    <n v="27"/>
    <x v="0"/>
  </r>
  <r>
    <x v="13"/>
    <n v="0"/>
    <n v="418"/>
    <n v="27"/>
    <x v="0"/>
  </r>
  <r>
    <x v="14"/>
    <n v="0"/>
    <n v="419"/>
    <n v="27"/>
    <x v="0"/>
  </r>
  <r>
    <x v="0"/>
    <n v="1"/>
    <n v="420"/>
    <n v="28"/>
    <x v="0"/>
  </r>
  <r>
    <x v="1"/>
    <n v="1"/>
    <n v="421"/>
    <n v="28"/>
    <x v="0"/>
  </r>
  <r>
    <x v="2"/>
    <n v="0"/>
    <n v="422"/>
    <n v="28"/>
    <x v="0"/>
  </r>
  <r>
    <x v="3"/>
    <n v="0"/>
    <n v="423"/>
    <n v="28"/>
    <x v="0"/>
  </r>
  <r>
    <x v="4"/>
    <n v="0"/>
    <n v="424"/>
    <n v="28"/>
    <x v="0"/>
  </r>
  <r>
    <x v="5"/>
    <n v="0"/>
    <n v="425"/>
    <n v="28"/>
    <x v="0"/>
  </r>
  <r>
    <x v="6"/>
    <n v="0"/>
    <n v="426"/>
    <n v="28"/>
    <x v="0"/>
  </r>
  <r>
    <x v="7"/>
    <n v="1"/>
    <n v="427"/>
    <n v="28"/>
    <x v="0"/>
  </r>
  <r>
    <x v="8"/>
    <n v="0"/>
    <n v="428"/>
    <n v="28"/>
    <x v="0"/>
  </r>
  <r>
    <x v="9"/>
    <n v="1"/>
    <n v="429"/>
    <n v="28"/>
    <x v="0"/>
  </r>
  <r>
    <x v="10"/>
    <n v="0"/>
    <n v="430"/>
    <n v="28"/>
    <x v="0"/>
  </r>
  <r>
    <x v="11"/>
    <n v="0"/>
    <n v="431"/>
    <n v="28"/>
    <x v="0"/>
  </r>
  <r>
    <x v="12"/>
    <n v="0"/>
    <n v="432"/>
    <n v="28"/>
    <x v="0"/>
  </r>
  <r>
    <x v="13"/>
    <n v="0"/>
    <n v="433"/>
    <n v="28"/>
    <x v="0"/>
  </r>
  <r>
    <x v="14"/>
    <n v="0"/>
    <n v="434"/>
    <n v="28"/>
    <x v="0"/>
  </r>
  <r>
    <x v="0"/>
    <n v="0"/>
    <n v="435"/>
    <n v="29"/>
    <x v="4"/>
  </r>
  <r>
    <x v="1"/>
    <n v="1"/>
    <n v="436"/>
    <n v="29"/>
    <x v="4"/>
  </r>
  <r>
    <x v="2"/>
    <n v="0"/>
    <n v="437"/>
    <n v="29"/>
    <x v="4"/>
  </r>
  <r>
    <x v="3"/>
    <n v="0"/>
    <n v="438"/>
    <n v="29"/>
    <x v="4"/>
  </r>
  <r>
    <x v="4"/>
    <n v="1"/>
    <n v="439"/>
    <n v="29"/>
    <x v="4"/>
  </r>
  <r>
    <x v="5"/>
    <n v="1"/>
    <n v="440"/>
    <n v="29"/>
    <x v="4"/>
  </r>
  <r>
    <x v="6"/>
    <n v="0"/>
    <n v="441"/>
    <n v="29"/>
    <x v="4"/>
  </r>
  <r>
    <x v="7"/>
    <n v="0"/>
    <n v="442"/>
    <n v="29"/>
    <x v="4"/>
  </r>
  <r>
    <x v="8"/>
    <n v="0"/>
    <n v="443"/>
    <n v="29"/>
    <x v="4"/>
  </r>
  <r>
    <x v="9"/>
    <n v="0"/>
    <n v="444"/>
    <n v="29"/>
    <x v="4"/>
  </r>
  <r>
    <x v="10"/>
    <n v="0"/>
    <n v="445"/>
    <n v="29"/>
    <x v="4"/>
  </r>
  <r>
    <x v="11"/>
    <n v="0"/>
    <n v="446"/>
    <n v="29"/>
    <x v="4"/>
  </r>
  <r>
    <x v="12"/>
    <n v="0"/>
    <n v="447"/>
    <n v="29"/>
    <x v="4"/>
  </r>
  <r>
    <x v="13"/>
    <n v="0"/>
    <n v="448"/>
    <n v="29"/>
    <x v="4"/>
  </r>
  <r>
    <x v="14"/>
    <n v="0"/>
    <n v="449"/>
    <n v="29"/>
    <x v="4"/>
  </r>
  <r>
    <x v="0"/>
    <n v="0"/>
    <n v="450"/>
    <n v="30"/>
    <x v="4"/>
  </r>
  <r>
    <x v="1"/>
    <n v="1"/>
    <n v="451"/>
    <n v="30"/>
    <x v="4"/>
  </r>
  <r>
    <x v="2"/>
    <n v="0"/>
    <n v="452"/>
    <n v="30"/>
    <x v="4"/>
  </r>
  <r>
    <x v="3"/>
    <n v="0"/>
    <n v="453"/>
    <n v="30"/>
    <x v="4"/>
  </r>
  <r>
    <x v="4"/>
    <n v="1"/>
    <n v="454"/>
    <n v="30"/>
    <x v="4"/>
  </r>
  <r>
    <x v="5"/>
    <n v="1"/>
    <n v="455"/>
    <n v="30"/>
    <x v="4"/>
  </r>
  <r>
    <x v="6"/>
    <n v="0"/>
    <n v="456"/>
    <n v="30"/>
    <x v="4"/>
  </r>
  <r>
    <x v="7"/>
    <n v="0"/>
    <n v="457"/>
    <n v="30"/>
    <x v="4"/>
  </r>
  <r>
    <x v="8"/>
    <n v="0"/>
    <n v="458"/>
    <n v="30"/>
    <x v="4"/>
  </r>
  <r>
    <x v="9"/>
    <n v="0"/>
    <n v="459"/>
    <n v="30"/>
    <x v="4"/>
  </r>
  <r>
    <x v="10"/>
    <n v="0"/>
    <n v="460"/>
    <n v="30"/>
    <x v="4"/>
  </r>
  <r>
    <x v="11"/>
    <n v="0"/>
    <n v="461"/>
    <n v="30"/>
    <x v="4"/>
  </r>
  <r>
    <x v="12"/>
    <n v="0"/>
    <n v="462"/>
    <n v="30"/>
    <x v="4"/>
  </r>
  <r>
    <x v="13"/>
    <n v="0"/>
    <n v="463"/>
    <n v="30"/>
    <x v="4"/>
  </r>
  <r>
    <x v="14"/>
    <n v="0"/>
    <n v="464"/>
    <n v="30"/>
    <x v="4"/>
  </r>
  <r>
    <x v="0"/>
    <n v="0"/>
    <n v="465"/>
    <n v="31"/>
    <x v="2"/>
  </r>
  <r>
    <x v="1"/>
    <n v="1"/>
    <n v="466"/>
    <n v="31"/>
    <x v="2"/>
  </r>
  <r>
    <x v="2"/>
    <n v="0"/>
    <n v="467"/>
    <n v="31"/>
    <x v="2"/>
  </r>
  <r>
    <x v="3"/>
    <n v="0"/>
    <n v="468"/>
    <n v="31"/>
    <x v="2"/>
  </r>
  <r>
    <x v="4"/>
    <n v="0"/>
    <n v="469"/>
    <n v="31"/>
    <x v="2"/>
  </r>
  <r>
    <x v="5"/>
    <n v="1"/>
    <n v="470"/>
    <n v="31"/>
    <x v="2"/>
  </r>
  <r>
    <x v="6"/>
    <n v="0"/>
    <n v="471"/>
    <n v="31"/>
    <x v="2"/>
  </r>
  <r>
    <x v="7"/>
    <n v="0"/>
    <n v="472"/>
    <n v="31"/>
    <x v="2"/>
  </r>
  <r>
    <x v="8"/>
    <n v="0"/>
    <n v="473"/>
    <n v="31"/>
    <x v="2"/>
  </r>
  <r>
    <x v="9"/>
    <n v="0"/>
    <n v="474"/>
    <n v="31"/>
    <x v="2"/>
  </r>
  <r>
    <x v="10"/>
    <n v="0"/>
    <n v="475"/>
    <n v="31"/>
    <x v="2"/>
  </r>
  <r>
    <x v="11"/>
    <n v="0"/>
    <n v="476"/>
    <n v="31"/>
    <x v="2"/>
  </r>
  <r>
    <x v="12"/>
    <n v="0"/>
    <n v="477"/>
    <n v="31"/>
    <x v="2"/>
  </r>
  <r>
    <x v="13"/>
    <n v="0"/>
    <n v="478"/>
    <n v="31"/>
    <x v="2"/>
  </r>
  <r>
    <x v="14"/>
    <n v="0"/>
    <n v="479"/>
    <n v="31"/>
    <x v="2"/>
  </r>
  <r>
    <x v="0"/>
    <n v="0"/>
    <n v="480"/>
    <n v="32"/>
    <x v="6"/>
  </r>
  <r>
    <x v="1"/>
    <n v="1"/>
    <n v="481"/>
    <n v="32"/>
    <x v="6"/>
  </r>
  <r>
    <x v="2"/>
    <n v="1"/>
    <n v="482"/>
    <n v="32"/>
    <x v="6"/>
  </r>
  <r>
    <x v="3"/>
    <n v="0"/>
    <n v="483"/>
    <n v="32"/>
    <x v="6"/>
  </r>
  <r>
    <x v="4"/>
    <n v="0"/>
    <n v="484"/>
    <n v="32"/>
    <x v="6"/>
  </r>
  <r>
    <x v="5"/>
    <n v="0"/>
    <n v="485"/>
    <n v="32"/>
    <x v="6"/>
  </r>
  <r>
    <x v="6"/>
    <n v="1"/>
    <n v="486"/>
    <n v="32"/>
    <x v="6"/>
  </r>
  <r>
    <x v="7"/>
    <n v="0"/>
    <n v="487"/>
    <n v="32"/>
    <x v="6"/>
  </r>
  <r>
    <x v="8"/>
    <n v="1"/>
    <n v="488"/>
    <n v="32"/>
    <x v="6"/>
  </r>
  <r>
    <x v="9"/>
    <n v="1"/>
    <n v="489"/>
    <n v="32"/>
    <x v="6"/>
  </r>
  <r>
    <x v="10"/>
    <n v="0"/>
    <n v="490"/>
    <n v="32"/>
    <x v="6"/>
  </r>
  <r>
    <x v="11"/>
    <n v="1"/>
    <n v="491"/>
    <n v="32"/>
    <x v="6"/>
  </r>
  <r>
    <x v="12"/>
    <n v="0"/>
    <n v="492"/>
    <n v="32"/>
    <x v="6"/>
  </r>
  <r>
    <x v="13"/>
    <n v="0"/>
    <n v="493"/>
    <n v="32"/>
    <x v="6"/>
  </r>
  <r>
    <x v="14"/>
    <n v="0"/>
    <n v="494"/>
    <n v="32"/>
    <x v="6"/>
  </r>
  <r>
    <x v="0"/>
    <n v="0"/>
    <n v="495"/>
    <n v="33"/>
    <x v="3"/>
  </r>
  <r>
    <x v="1"/>
    <n v="0"/>
    <n v="496"/>
    <n v="33"/>
    <x v="3"/>
  </r>
  <r>
    <x v="2"/>
    <n v="1"/>
    <n v="497"/>
    <n v="33"/>
    <x v="3"/>
  </r>
  <r>
    <x v="3"/>
    <n v="0"/>
    <n v="498"/>
    <n v="33"/>
    <x v="3"/>
  </r>
  <r>
    <x v="4"/>
    <n v="0"/>
    <n v="499"/>
    <n v="33"/>
    <x v="3"/>
  </r>
  <r>
    <x v="5"/>
    <n v="0"/>
    <n v="500"/>
    <n v="33"/>
    <x v="3"/>
  </r>
  <r>
    <x v="6"/>
    <n v="0"/>
    <n v="501"/>
    <n v="33"/>
    <x v="3"/>
  </r>
  <r>
    <x v="7"/>
    <n v="0"/>
    <n v="502"/>
    <n v="33"/>
    <x v="3"/>
  </r>
  <r>
    <x v="8"/>
    <n v="0"/>
    <n v="503"/>
    <n v="33"/>
    <x v="3"/>
  </r>
  <r>
    <x v="9"/>
    <n v="0"/>
    <n v="504"/>
    <n v="33"/>
    <x v="3"/>
  </r>
  <r>
    <x v="10"/>
    <n v="0"/>
    <n v="505"/>
    <n v="33"/>
    <x v="3"/>
  </r>
  <r>
    <x v="11"/>
    <n v="0"/>
    <n v="506"/>
    <n v="33"/>
    <x v="3"/>
  </r>
  <r>
    <x v="12"/>
    <n v="0"/>
    <n v="507"/>
    <n v="33"/>
    <x v="3"/>
  </r>
  <r>
    <x v="13"/>
    <n v="0"/>
    <n v="508"/>
    <n v="33"/>
    <x v="3"/>
  </r>
  <r>
    <x v="14"/>
    <n v="0"/>
    <n v="509"/>
    <n v="33"/>
    <x v="3"/>
  </r>
  <r>
    <x v="0"/>
    <n v="0"/>
    <n v="510"/>
    <n v="34"/>
    <x v="1"/>
  </r>
  <r>
    <x v="1"/>
    <n v="0"/>
    <n v="511"/>
    <n v="34"/>
    <x v="1"/>
  </r>
  <r>
    <x v="2"/>
    <n v="1"/>
    <n v="512"/>
    <n v="34"/>
    <x v="1"/>
  </r>
  <r>
    <x v="3"/>
    <n v="0"/>
    <n v="513"/>
    <n v="34"/>
    <x v="1"/>
  </r>
  <r>
    <x v="4"/>
    <n v="1"/>
    <n v="514"/>
    <n v="34"/>
    <x v="1"/>
  </r>
  <r>
    <x v="5"/>
    <n v="1"/>
    <n v="515"/>
    <n v="34"/>
    <x v="1"/>
  </r>
  <r>
    <x v="6"/>
    <n v="1"/>
    <n v="516"/>
    <n v="34"/>
    <x v="1"/>
  </r>
  <r>
    <x v="7"/>
    <n v="0"/>
    <n v="517"/>
    <n v="34"/>
    <x v="1"/>
  </r>
  <r>
    <x v="8"/>
    <n v="1"/>
    <n v="518"/>
    <n v="34"/>
    <x v="1"/>
  </r>
  <r>
    <x v="9"/>
    <n v="0"/>
    <n v="519"/>
    <n v="34"/>
    <x v="1"/>
  </r>
  <r>
    <x v="10"/>
    <n v="0"/>
    <n v="520"/>
    <n v="34"/>
    <x v="1"/>
  </r>
  <r>
    <x v="11"/>
    <n v="0"/>
    <n v="521"/>
    <n v="34"/>
    <x v="1"/>
  </r>
  <r>
    <x v="12"/>
    <n v="0"/>
    <n v="522"/>
    <n v="34"/>
    <x v="1"/>
  </r>
  <r>
    <x v="13"/>
    <n v="0"/>
    <n v="523"/>
    <n v="34"/>
    <x v="1"/>
  </r>
  <r>
    <x v="14"/>
    <n v="0"/>
    <n v="524"/>
    <n v="34"/>
    <x v="1"/>
  </r>
  <r>
    <x v="0"/>
    <n v="0"/>
    <n v="525"/>
    <n v="35"/>
    <x v="1"/>
  </r>
  <r>
    <x v="1"/>
    <n v="0"/>
    <n v="526"/>
    <n v="35"/>
    <x v="1"/>
  </r>
  <r>
    <x v="2"/>
    <n v="1"/>
    <n v="527"/>
    <n v="35"/>
    <x v="1"/>
  </r>
  <r>
    <x v="3"/>
    <n v="0"/>
    <n v="528"/>
    <n v="35"/>
    <x v="1"/>
  </r>
  <r>
    <x v="4"/>
    <n v="1"/>
    <n v="529"/>
    <n v="35"/>
    <x v="1"/>
  </r>
  <r>
    <x v="5"/>
    <n v="0"/>
    <n v="530"/>
    <n v="35"/>
    <x v="1"/>
  </r>
  <r>
    <x v="6"/>
    <n v="1"/>
    <n v="531"/>
    <n v="35"/>
    <x v="1"/>
  </r>
  <r>
    <x v="7"/>
    <n v="0"/>
    <n v="532"/>
    <n v="35"/>
    <x v="1"/>
  </r>
  <r>
    <x v="8"/>
    <n v="1"/>
    <n v="533"/>
    <n v="35"/>
    <x v="1"/>
  </r>
  <r>
    <x v="9"/>
    <n v="0"/>
    <n v="534"/>
    <n v="35"/>
    <x v="1"/>
  </r>
  <r>
    <x v="10"/>
    <n v="0"/>
    <n v="535"/>
    <n v="35"/>
    <x v="1"/>
  </r>
  <r>
    <x v="11"/>
    <n v="1"/>
    <n v="536"/>
    <n v="35"/>
    <x v="1"/>
  </r>
  <r>
    <x v="12"/>
    <n v="0"/>
    <n v="537"/>
    <n v="35"/>
    <x v="1"/>
  </r>
  <r>
    <x v="13"/>
    <n v="0"/>
    <n v="538"/>
    <n v="35"/>
    <x v="1"/>
  </r>
  <r>
    <x v="14"/>
    <n v="0"/>
    <n v="539"/>
    <n v="35"/>
    <x v="1"/>
  </r>
  <r>
    <x v="0"/>
    <n v="0"/>
    <n v="540"/>
    <n v="36"/>
    <x v="4"/>
  </r>
  <r>
    <x v="1"/>
    <n v="1"/>
    <n v="541"/>
    <n v="36"/>
    <x v="4"/>
  </r>
  <r>
    <x v="2"/>
    <n v="0"/>
    <n v="542"/>
    <n v="36"/>
    <x v="4"/>
  </r>
  <r>
    <x v="3"/>
    <n v="0"/>
    <n v="543"/>
    <n v="36"/>
    <x v="4"/>
  </r>
  <r>
    <x v="4"/>
    <n v="0"/>
    <n v="544"/>
    <n v="36"/>
    <x v="4"/>
  </r>
  <r>
    <x v="5"/>
    <n v="1"/>
    <n v="545"/>
    <n v="36"/>
    <x v="4"/>
  </r>
  <r>
    <x v="6"/>
    <n v="0"/>
    <n v="546"/>
    <n v="36"/>
    <x v="4"/>
  </r>
  <r>
    <x v="7"/>
    <n v="0"/>
    <n v="547"/>
    <n v="36"/>
    <x v="4"/>
  </r>
  <r>
    <x v="8"/>
    <n v="1"/>
    <n v="548"/>
    <n v="36"/>
    <x v="4"/>
  </r>
  <r>
    <x v="9"/>
    <n v="1"/>
    <n v="549"/>
    <n v="36"/>
    <x v="4"/>
  </r>
  <r>
    <x v="10"/>
    <n v="0"/>
    <n v="550"/>
    <n v="36"/>
    <x v="4"/>
  </r>
  <r>
    <x v="11"/>
    <n v="0"/>
    <n v="551"/>
    <n v="36"/>
    <x v="4"/>
  </r>
  <r>
    <x v="12"/>
    <n v="0"/>
    <n v="552"/>
    <n v="36"/>
    <x v="4"/>
  </r>
  <r>
    <x v="13"/>
    <n v="0"/>
    <n v="553"/>
    <n v="36"/>
    <x v="4"/>
  </r>
  <r>
    <x v="14"/>
    <n v="0"/>
    <n v="554"/>
    <n v="36"/>
    <x v="4"/>
  </r>
  <r>
    <x v="0"/>
    <n v="0"/>
    <n v="555"/>
    <n v="37"/>
    <x v="3"/>
  </r>
  <r>
    <x v="1"/>
    <n v="0"/>
    <n v="556"/>
    <n v="37"/>
    <x v="3"/>
  </r>
  <r>
    <x v="2"/>
    <n v="1"/>
    <n v="557"/>
    <n v="37"/>
    <x v="3"/>
  </r>
  <r>
    <x v="3"/>
    <n v="0"/>
    <n v="558"/>
    <n v="37"/>
    <x v="3"/>
  </r>
  <r>
    <x v="4"/>
    <n v="0"/>
    <n v="559"/>
    <n v="37"/>
    <x v="3"/>
  </r>
  <r>
    <x v="5"/>
    <n v="0"/>
    <n v="560"/>
    <n v="37"/>
    <x v="3"/>
  </r>
  <r>
    <x v="6"/>
    <n v="1"/>
    <n v="561"/>
    <n v="37"/>
    <x v="3"/>
  </r>
  <r>
    <x v="7"/>
    <n v="0"/>
    <n v="562"/>
    <n v="37"/>
    <x v="3"/>
  </r>
  <r>
    <x v="8"/>
    <n v="0"/>
    <n v="563"/>
    <n v="37"/>
    <x v="3"/>
  </r>
  <r>
    <x v="9"/>
    <n v="1"/>
    <n v="564"/>
    <n v="37"/>
    <x v="3"/>
  </r>
  <r>
    <x v="10"/>
    <n v="0"/>
    <n v="565"/>
    <n v="37"/>
    <x v="3"/>
  </r>
  <r>
    <x v="11"/>
    <n v="1"/>
    <n v="566"/>
    <n v="37"/>
    <x v="3"/>
  </r>
  <r>
    <x v="12"/>
    <n v="0"/>
    <n v="567"/>
    <n v="37"/>
    <x v="3"/>
  </r>
  <r>
    <x v="13"/>
    <n v="0"/>
    <n v="568"/>
    <n v="37"/>
    <x v="3"/>
  </r>
  <r>
    <x v="14"/>
    <n v="0"/>
    <n v="569"/>
    <n v="37"/>
    <x v="3"/>
  </r>
  <r>
    <x v="0"/>
    <n v="0"/>
    <n v="570"/>
    <n v="38"/>
    <x v="7"/>
  </r>
  <r>
    <x v="1"/>
    <n v="1"/>
    <n v="571"/>
    <n v="38"/>
    <x v="7"/>
  </r>
  <r>
    <x v="2"/>
    <n v="0"/>
    <n v="572"/>
    <n v="38"/>
    <x v="7"/>
  </r>
  <r>
    <x v="3"/>
    <n v="0"/>
    <n v="573"/>
    <n v="38"/>
    <x v="7"/>
  </r>
  <r>
    <x v="4"/>
    <n v="1"/>
    <n v="574"/>
    <n v="38"/>
    <x v="7"/>
  </r>
  <r>
    <x v="5"/>
    <n v="1"/>
    <n v="575"/>
    <n v="38"/>
    <x v="7"/>
  </r>
  <r>
    <x v="6"/>
    <n v="0"/>
    <n v="576"/>
    <n v="38"/>
    <x v="7"/>
  </r>
  <r>
    <x v="7"/>
    <n v="1"/>
    <n v="577"/>
    <n v="38"/>
    <x v="7"/>
  </r>
  <r>
    <x v="8"/>
    <n v="0"/>
    <n v="578"/>
    <n v="38"/>
    <x v="7"/>
  </r>
  <r>
    <x v="9"/>
    <n v="1"/>
    <n v="579"/>
    <n v="38"/>
    <x v="7"/>
  </r>
  <r>
    <x v="10"/>
    <n v="0"/>
    <n v="580"/>
    <n v="38"/>
    <x v="7"/>
  </r>
  <r>
    <x v="11"/>
    <n v="0"/>
    <n v="581"/>
    <n v="38"/>
    <x v="7"/>
  </r>
  <r>
    <x v="12"/>
    <n v="0"/>
    <n v="582"/>
    <n v="38"/>
    <x v="7"/>
  </r>
  <r>
    <x v="13"/>
    <n v="1"/>
    <n v="583"/>
    <n v="38"/>
    <x v="7"/>
  </r>
  <r>
    <x v="14"/>
    <n v="0"/>
    <n v="584"/>
    <n v="38"/>
    <x v="7"/>
  </r>
  <r>
    <x v="0"/>
    <n v="0"/>
    <n v="585"/>
    <n v="39"/>
    <x v="3"/>
  </r>
  <r>
    <x v="1"/>
    <n v="0"/>
    <n v="586"/>
    <n v="39"/>
    <x v="3"/>
  </r>
  <r>
    <x v="2"/>
    <n v="1"/>
    <n v="587"/>
    <n v="39"/>
    <x v="3"/>
  </r>
  <r>
    <x v="3"/>
    <n v="0"/>
    <n v="588"/>
    <n v="39"/>
    <x v="3"/>
  </r>
  <r>
    <x v="4"/>
    <n v="0"/>
    <n v="589"/>
    <n v="39"/>
    <x v="3"/>
  </r>
  <r>
    <x v="5"/>
    <n v="0"/>
    <n v="590"/>
    <n v="39"/>
    <x v="3"/>
  </r>
  <r>
    <x v="6"/>
    <n v="0"/>
    <n v="591"/>
    <n v="39"/>
    <x v="3"/>
  </r>
  <r>
    <x v="7"/>
    <n v="1"/>
    <n v="592"/>
    <n v="39"/>
    <x v="3"/>
  </r>
  <r>
    <x v="8"/>
    <n v="1"/>
    <n v="593"/>
    <n v="39"/>
    <x v="3"/>
  </r>
  <r>
    <x v="9"/>
    <n v="0"/>
    <n v="594"/>
    <n v="39"/>
    <x v="3"/>
  </r>
  <r>
    <x v="10"/>
    <n v="0"/>
    <n v="595"/>
    <n v="39"/>
    <x v="3"/>
  </r>
  <r>
    <x v="11"/>
    <n v="0"/>
    <n v="596"/>
    <n v="39"/>
    <x v="3"/>
  </r>
  <r>
    <x v="12"/>
    <n v="0"/>
    <n v="597"/>
    <n v="39"/>
    <x v="3"/>
  </r>
  <r>
    <x v="13"/>
    <n v="0"/>
    <n v="598"/>
    <n v="39"/>
    <x v="3"/>
  </r>
  <r>
    <x v="14"/>
    <n v="0"/>
    <n v="599"/>
    <n v="39"/>
    <x v="3"/>
  </r>
  <r>
    <x v="0"/>
    <n v="0"/>
    <n v="600"/>
    <n v="40"/>
    <x v="0"/>
  </r>
  <r>
    <x v="1"/>
    <n v="1"/>
    <n v="601"/>
    <n v="40"/>
    <x v="0"/>
  </r>
  <r>
    <x v="2"/>
    <n v="0"/>
    <n v="602"/>
    <n v="40"/>
    <x v="0"/>
  </r>
  <r>
    <x v="3"/>
    <n v="0"/>
    <n v="603"/>
    <n v="40"/>
    <x v="0"/>
  </r>
  <r>
    <x v="4"/>
    <n v="1"/>
    <n v="604"/>
    <n v="40"/>
    <x v="0"/>
  </r>
  <r>
    <x v="5"/>
    <n v="0"/>
    <n v="605"/>
    <n v="40"/>
    <x v="0"/>
  </r>
  <r>
    <x v="6"/>
    <n v="0"/>
    <n v="606"/>
    <n v="40"/>
    <x v="0"/>
  </r>
  <r>
    <x v="7"/>
    <n v="0"/>
    <n v="607"/>
    <n v="40"/>
    <x v="0"/>
  </r>
  <r>
    <x v="8"/>
    <n v="0"/>
    <n v="608"/>
    <n v="40"/>
    <x v="0"/>
  </r>
  <r>
    <x v="9"/>
    <n v="0"/>
    <n v="609"/>
    <n v="40"/>
    <x v="0"/>
  </r>
  <r>
    <x v="10"/>
    <n v="0"/>
    <n v="610"/>
    <n v="40"/>
    <x v="0"/>
  </r>
  <r>
    <x v="11"/>
    <n v="0"/>
    <n v="611"/>
    <n v="40"/>
    <x v="0"/>
  </r>
  <r>
    <x v="12"/>
    <n v="0"/>
    <n v="612"/>
    <n v="40"/>
    <x v="0"/>
  </r>
  <r>
    <x v="13"/>
    <n v="0"/>
    <n v="613"/>
    <n v="40"/>
    <x v="0"/>
  </r>
  <r>
    <x v="14"/>
    <n v="0"/>
    <n v="614"/>
    <n v="40"/>
    <x v="0"/>
  </r>
  <r>
    <x v="0"/>
    <n v="0"/>
    <n v="615"/>
    <n v="41"/>
    <x v="7"/>
  </r>
  <r>
    <x v="1"/>
    <n v="0"/>
    <n v="616"/>
    <n v="41"/>
    <x v="7"/>
  </r>
  <r>
    <x v="2"/>
    <n v="1"/>
    <n v="617"/>
    <n v="41"/>
    <x v="7"/>
  </r>
  <r>
    <x v="3"/>
    <n v="0"/>
    <n v="618"/>
    <n v="41"/>
    <x v="7"/>
  </r>
  <r>
    <x v="4"/>
    <n v="0"/>
    <n v="619"/>
    <n v="41"/>
    <x v="7"/>
  </r>
  <r>
    <x v="5"/>
    <n v="1"/>
    <n v="620"/>
    <n v="41"/>
    <x v="7"/>
  </r>
  <r>
    <x v="6"/>
    <n v="0"/>
    <n v="621"/>
    <n v="41"/>
    <x v="7"/>
  </r>
  <r>
    <x v="7"/>
    <n v="0"/>
    <n v="622"/>
    <n v="41"/>
    <x v="7"/>
  </r>
  <r>
    <x v="8"/>
    <n v="1"/>
    <n v="623"/>
    <n v="41"/>
    <x v="7"/>
  </r>
  <r>
    <x v="9"/>
    <n v="1"/>
    <n v="624"/>
    <n v="41"/>
    <x v="7"/>
  </r>
  <r>
    <x v="10"/>
    <n v="0"/>
    <n v="625"/>
    <n v="41"/>
    <x v="7"/>
  </r>
  <r>
    <x v="11"/>
    <n v="0"/>
    <n v="626"/>
    <n v="41"/>
    <x v="7"/>
  </r>
  <r>
    <x v="12"/>
    <n v="0"/>
    <n v="627"/>
    <n v="41"/>
    <x v="7"/>
  </r>
  <r>
    <x v="13"/>
    <n v="0"/>
    <n v="628"/>
    <n v="41"/>
    <x v="7"/>
  </r>
  <r>
    <x v="14"/>
    <n v="0"/>
    <n v="629"/>
    <n v="41"/>
    <x v="7"/>
  </r>
  <r>
    <x v="0"/>
    <n v="0"/>
    <n v="630"/>
    <n v="42"/>
    <x v="3"/>
  </r>
  <r>
    <x v="1"/>
    <n v="0"/>
    <n v="631"/>
    <n v="42"/>
    <x v="3"/>
  </r>
  <r>
    <x v="2"/>
    <n v="1"/>
    <n v="632"/>
    <n v="42"/>
    <x v="3"/>
  </r>
  <r>
    <x v="3"/>
    <n v="0"/>
    <n v="633"/>
    <n v="42"/>
    <x v="3"/>
  </r>
  <r>
    <x v="4"/>
    <n v="1"/>
    <n v="634"/>
    <n v="42"/>
    <x v="3"/>
  </r>
  <r>
    <x v="5"/>
    <n v="0"/>
    <n v="635"/>
    <n v="42"/>
    <x v="3"/>
  </r>
  <r>
    <x v="6"/>
    <n v="1"/>
    <n v="636"/>
    <n v="42"/>
    <x v="3"/>
  </r>
  <r>
    <x v="7"/>
    <n v="0"/>
    <n v="637"/>
    <n v="42"/>
    <x v="3"/>
  </r>
  <r>
    <x v="8"/>
    <n v="1"/>
    <n v="638"/>
    <n v="42"/>
    <x v="3"/>
  </r>
  <r>
    <x v="9"/>
    <n v="0"/>
    <n v="639"/>
    <n v="42"/>
    <x v="3"/>
  </r>
  <r>
    <x v="10"/>
    <n v="0"/>
    <n v="640"/>
    <n v="42"/>
    <x v="3"/>
  </r>
  <r>
    <x v="11"/>
    <n v="1"/>
    <n v="641"/>
    <n v="42"/>
    <x v="3"/>
  </r>
  <r>
    <x v="12"/>
    <n v="0"/>
    <n v="642"/>
    <n v="42"/>
    <x v="3"/>
  </r>
  <r>
    <x v="13"/>
    <n v="0"/>
    <n v="643"/>
    <n v="42"/>
    <x v="3"/>
  </r>
  <r>
    <x v="14"/>
    <n v="0"/>
    <n v="644"/>
    <n v="42"/>
    <x v="3"/>
  </r>
  <r>
    <x v="0"/>
    <n v="0"/>
    <n v="645"/>
    <n v="43"/>
    <x v="3"/>
  </r>
  <r>
    <x v="1"/>
    <n v="1"/>
    <n v="646"/>
    <n v="43"/>
    <x v="3"/>
  </r>
  <r>
    <x v="2"/>
    <n v="1"/>
    <n v="647"/>
    <n v="43"/>
    <x v="3"/>
  </r>
  <r>
    <x v="3"/>
    <n v="0"/>
    <n v="648"/>
    <n v="43"/>
    <x v="3"/>
  </r>
  <r>
    <x v="4"/>
    <n v="0"/>
    <n v="649"/>
    <n v="43"/>
    <x v="3"/>
  </r>
  <r>
    <x v="5"/>
    <n v="0"/>
    <n v="650"/>
    <n v="43"/>
    <x v="3"/>
  </r>
  <r>
    <x v="6"/>
    <n v="0"/>
    <n v="651"/>
    <n v="43"/>
    <x v="3"/>
  </r>
  <r>
    <x v="7"/>
    <n v="1"/>
    <n v="652"/>
    <n v="43"/>
    <x v="3"/>
  </r>
  <r>
    <x v="8"/>
    <n v="0"/>
    <n v="653"/>
    <n v="43"/>
    <x v="3"/>
  </r>
  <r>
    <x v="9"/>
    <n v="0"/>
    <n v="654"/>
    <n v="43"/>
    <x v="3"/>
  </r>
  <r>
    <x v="10"/>
    <n v="1"/>
    <n v="655"/>
    <n v="43"/>
    <x v="3"/>
  </r>
  <r>
    <x v="11"/>
    <n v="0"/>
    <n v="656"/>
    <n v="43"/>
    <x v="3"/>
  </r>
  <r>
    <x v="12"/>
    <n v="0"/>
    <n v="657"/>
    <n v="43"/>
    <x v="3"/>
  </r>
  <r>
    <x v="13"/>
    <n v="0"/>
    <n v="658"/>
    <n v="43"/>
    <x v="3"/>
  </r>
  <r>
    <x v="14"/>
    <n v="0"/>
    <n v="659"/>
    <n v="43"/>
    <x v="3"/>
  </r>
  <r>
    <x v="0"/>
    <n v="0"/>
    <n v="660"/>
    <n v="44"/>
    <x v="3"/>
  </r>
  <r>
    <x v="1"/>
    <n v="1"/>
    <n v="661"/>
    <n v="44"/>
    <x v="3"/>
  </r>
  <r>
    <x v="2"/>
    <n v="1"/>
    <n v="662"/>
    <n v="44"/>
    <x v="3"/>
  </r>
  <r>
    <x v="3"/>
    <n v="0"/>
    <n v="663"/>
    <n v="44"/>
    <x v="3"/>
  </r>
  <r>
    <x v="4"/>
    <n v="0"/>
    <n v="664"/>
    <n v="44"/>
    <x v="3"/>
  </r>
  <r>
    <x v="5"/>
    <n v="0"/>
    <n v="665"/>
    <n v="44"/>
    <x v="3"/>
  </r>
  <r>
    <x v="6"/>
    <n v="0"/>
    <n v="666"/>
    <n v="44"/>
    <x v="3"/>
  </r>
  <r>
    <x v="7"/>
    <n v="1"/>
    <n v="667"/>
    <n v="44"/>
    <x v="3"/>
  </r>
  <r>
    <x v="8"/>
    <n v="0"/>
    <n v="668"/>
    <n v="44"/>
    <x v="3"/>
  </r>
  <r>
    <x v="9"/>
    <n v="0"/>
    <n v="669"/>
    <n v="44"/>
    <x v="3"/>
  </r>
  <r>
    <x v="10"/>
    <n v="0"/>
    <n v="670"/>
    <n v="44"/>
    <x v="3"/>
  </r>
  <r>
    <x v="11"/>
    <n v="0"/>
    <n v="671"/>
    <n v="44"/>
    <x v="3"/>
  </r>
  <r>
    <x v="12"/>
    <n v="0"/>
    <n v="672"/>
    <n v="44"/>
    <x v="3"/>
  </r>
  <r>
    <x v="13"/>
    <n v="0"/>
    <n v="673"/>
    <n v="44"/>
    <x v="3"/>
  </r>
  <r>
    <x v="14"/>
    <n v="0"/>
    <n v="674"/>
    <n v="44"/>
    <x v="3"/>
  </r>
  <r>
    <x v="0"/>
    <n v="0"/>
    <n v="675"/>
    <n v="45"/>
    <x v="7"/>
  </r>
  <r>
    <x v="1"/>
    <n v="1"/>
    <n v="676"/>
    <n v="45"/>
    <x v="7"/>
  </r>
  <r>
    <x v="2"/>
    <n v="1"/>
    <n v="677"/>
    <n v="45"/>
    <x v="7"/>
  </r>
  <r>
    <x v="3"/>
    <n v="0"/>
    <n v="678"/>
    <n v="45"/>
    <x v="7"/>
  </r>
  <r>
    <x v="4"/>
    <n v="1"/>
    <n v="679"/>
    <n v="45"/>
    <x v="7"/>
  </r>
  <r>
    <x v="5"/>
    <n v="1"/>
    <n v="680"/>
    <n v="45"/>
    <x v="7"/>
  </r>
  <r>
    <x v="6"/>
    <n v="1"/>
    <n v="681"/>
    <n v="45"/>
    <x v="7"/>
  </r>
  <r>
    <x v="7"/>
    <n v="1"/>
    <n v="682"/>
    <n v="45"/>
    <x v="7"/>
  </r>
  <r>
    <x v="8"/>
    <n v="0"/>
    <n v="683"/>
    <n v="45"/>
    <x v="7"/>
  </r>
  <r>
    <x v="9"/>
    <n v="1"/>
    <n v="684"/>
    <n v="45"/>
    <x v="7"/>
  </r>
  <r>
    <x v="10"/>
    <n v="0"/>
    <n v="685"/>
    <n v="45"/>
    <x v="7"/>
  </r>
  <r>
    <x v="11"/>
    <n v="0"/>
    <n v="686"/>
    <n v="45"/>
    <x v="7"/>
  </r>
  <r>
    <x v="12"/>
    <n v="0"/>
    <n v="687"/>
    <n v="45"/>
    <x v="7"/>
  </r>
  <r>
    <x v="13"/>
    <n v="0"/>
    <n v="688"/>
    <n v="45"/>
    <x v="7"/>
  </r>
  <r>
    <x v="14"/>
    <n v="0"/>
    <n v="689"/>
    <n v="45"/>
    <x v="7"/>
  </r>
  <r>
    <x v="0"/>
    <n v="0"/>
    <n v="690"/>
    <n v="46"/>
    <x v="1"/>
  </r>
  <r>
    <x v="1"/>
    <n v="0"/>
    <n v="691"/>
    <n v="46"/>
    <x v="1"/>
  </r>
  <r>
    <x v="2"/>
    <n v="0"/>
    <n v="692"/>
    <n v="46"/>
    <x v="1"/>
  </r>
  <r>
    <x v="3"/>
    <n v="0"/>
    <n v="693"/>
    <n v="46"/>
    <x v="1"/>
  </r>
  <r>
    <x v="4"/>
    <n v="0"/>
    <n v="694"/>
    <n v="46"/>
    <x v="1"/>
  </r>
  <r>
    <x v="5"/>
    <n v="0"/>
    <n v="695"/>
    <n v="46"/>
    <x v="1"/>
  </r>
  <r>
    <x v="6"/>
    <n v="0"/>
    <n v="696"/>
    <n v="46"/>
    <x v="1"/>
  </r>
  <r>
    <x v="7"/>
    <n v="0"/>
    <n v="697"/>
    <n v="46"/>
    <x v="1"/>
  </r>
  <r>
    <x v="8"/>
    <n v="0"/>
    <n v="698"/>
    <n v="46"/>
    <x v="1"/>
  </r>
  <r>
    <x v="9"/>
    <n v="0"/>
    <n v="699"/>
    <n v="46"/>
    <x v="1"/>
  </r>
  <r>
    <x v="10"/>
    <n v="0"/>
    <n v="700"/>
    <n v="46"/>
    <x v="1"/>
  </r>
  <r>
    <x v="11"/>
    <n v="0"/>
    <n v="701"/>
    <n v="46"/>
    <x v="1"/>
  </r>
  <r>
    <x v="12"/>
    <n v="0"/>
    <n v="702"/>
    <n v="46"/>
    <x v="1"/>
  </r>
  <r>
    <x v="13"/>
    <n v="0"/>
    <n v="703"/>
    <n v="46"/>
    <x v="1"/>
  </r>
  <r>
    <x v="14"/>
    <n v="0"/>
    <n v="704"/>
    <n v="46"/>
    <x v="1"/>
  </r>
  <r>
    <x v="0"/>
    <n v="0"/>
    <n v="705"/>
    <n v="47"/>
    <x v="0"/>
  </r>
  <r>
    <x v="1"/>
    <n v="1"/>
    <n v="706"/>
    <n v="47"/>
    <x v="0"/>
  </r>
  <r>
    <x v="2"/>
    <n v="0"/>
    <n v="707"/>
    <n v="47"/>
    <x v="0"/>
  </r>
  <r>
    <x v="3"/>
    <n v="0"/>
    <n v="708"/>
    <n v="47"/>
    <x v="0"/>
  </r>
  <r>
    <x v="4"/>
    <n v="0"/>
    <n v="709"/>
    <n v="47"/>
    <x v="0"/>
  </r>
  <r>
    <x v="5"/>
    <n v="1"/>
    <n v="710"/>
    <n v="47"/>
    <x v="0"/>
  </r>
  <r>
    <x v="6"/>
    <n v="0"/>
    <n v="711"/>
    <n v="47"/>
    <x v="0"/>
  </r>
  <r>
    <x v="7"/>
    <n v="1"/>
    <n v="712"/>
    <n v="47"/>
    <x v="0"/>
  </r>
  <r>
    <x v="8"/>
    <n v="1"/>
    <n v="713"/>
    <n v="47"/>
    <x v="0"/>
  </r>
  <r>
    <x v="9"/>
    <n v="0"/>
    <n v="714"/>
    <n v="47"/>
    <x v="0"/>
  </r>
  <r>
    <x v="10"/>
    <n v="0"/>
    <n v="715"/>
    <n v="47"/>
    <x v="0"/>
  </r>
  <r>
    <x v="11"/>
    <n v="0"/>
    <n v="716"/>
    <n v="47"/>
    <x v="0"/>
  </r>
  <r>
    <x v="12"/>
    <n v="0"/>
    <n v="717"/>
    <n v="47"/>
    <x v="0"/>
  </r>
  <r>
    <x v="13"/>
    <n v="0"/>
    <n v="718"/>
    <n v="47"/>
    <x v="0"/>
  </r>
  <r>
    <x v="14"/>
    <n v="0"/>
    <n v="719"/>
    <n v="47"/>
    <x v="0"/>
  </r>
  <r>
    <x v="0"/>
    <n v="0"/>
    <n v="720"/>
    <n v="48"/>
    <x v="7"/>
  </r>
  <r>
    <x v="1"/>
    <n v="0"/>
    <n v="721"/>
    <n v="48"/>
    <x v="7"/>
  </r>
  <r>
    <x v="2"/>
    <n v="1"/>
    <n v="722"/>
    <n v="48"/>
    <x v="7"/>
  </r>
  <r>
    <x v="3"/>
    <n v="0"/>
    <n v="723"/>
    <n v="48"/>
    <x v="7"/>
  </r>
  <r>
    <x v="4"/>
    <n v="1"/>
    <n v="724"/>
    <n v="48"/>
    <x v="7"/>
  </r>
  <r>
    <x v="5"/>
    <n v="0"/>
    <n v="725"/>
    <n v="48"/>
    <x v="7"/>
  </r>
  <r>
    <x v="6"/>
    <n v="1"/>
    <n v="726"/>
    <n v="48"/>
    <x v="7"/>
  </r>
  <r>
    <x v="7"/>
    <n v="0"/>
    <n v="727"/>
    <n v="48"/>
    <x v="7"/>
  </r>
  <r>
    <x v="8"/>
    <n v="0"/>
    <n v="728"/>
    <n v="48"/>
    <x v="7"/>
  </r>
  <r>
    <x v="9"/>
    <n v="1"/>
    <n v="729"/>
    <n v="48"/>
    <x v="7"/>
  </r>
  <r>
    <x v="10"/>
    <n v="0"/>
    <n v="730"/>
    <n v="48"/>
    <x v="7"/>
  </r>
  <r>
    <x v="11"/>
    <n v="1"/>
    <n v="731"/>
    <n v="48"/>
    <x v="7"/>
  </r>
  <r>
    <x v="12"/>
    <n v="0"/>
    <n v="732"/>
    <n v="48"/>
    <x v="7"/>
  </r>
  <r>
    <x v="13"/>
    <n v="0"/>
    <n v="733"/>
    <n v="48"/>
    <x v="7"/>
  </r>
  <r>
    <x v="14"/>
    <n v="0"/>
    <n v="734"/>
    <n v="48"/>
    <x v="7"/>
  </r>
  <r>
    <x v="0"/>
    <n v="0"/>
    <n v="735"/>
    <n v="49"/>
    <x v="7"/>
  </r>
  <r>
    <x v="1"/>
    <n v="1"/>
    <n v="736"/>
    <n v="49"/>
    <x v="7"/>
  </r>
  <r>
    <x v="2"/>
    <n v="0"/>
    <n v="737"/>
    <n v="49"/>
    <x v="7"/>
  </r>
  <r>
    <x v="3"/>
    <n v="0"/>
    <n v="738"/>
    <n v="49"/>
    <x v="7"/>
  </r>
  <r>
    <x v="4"/>
    <n v="0"/>
    <n v="739"/>
    <n v="49"/>
    <x v="7"/>
  </r>
  <r>
    <x v="5"/>
    <n v="0"/>
    <n v="740"/>
    <n v="49"/>
    <x v="7"/>
  </r>
  <r>
    <x v="6"/>
    <n v="0"/>
    <n v="741"/>
    <n v="49"/>
    <x v="7"/>
  </r>
  <r>
    <x v="7"/>
    <n v="1"/>
    <n v="742"/>
    <n v="49"/>
    <x v="7"/>
  </r>
  <r>
    <x v="8"/>
    <n v="0"/>
    <n v="743"/>
    <n v="49"/>
    <x v="7"/>
  </r>
  <r>
    <x v="9"/>
    <n v="0"/>
    <n v="744"/>
    <n v="49"/>
    <x v="7"/>
  </r>
  <r>
    <x v="10"/>
    <n v="1"/>
    <n v="745"/>
    <n v="49"/>
    <x v="7"/>
  </r>
  <r>
    <x v="11"/>
    <n v="0"/>
    <n v="746"/>
    <n v="49"/>
    <x v="7"/>
  </r>
  <r>
    <x v="12"/>
    <n v="1"/>
    <n v="747"/>
    <n v="49"/>
    <x v="7"/>
  </r>
  <r>
    <x v="13"/>
    <n v="0"/>
    <n v="748"/>
    <n v="49"/>
    <x v="7"/>
  </r>
  <r>
    <x v="14"/>
    <n v="0"/>
    <n v="749"/>
    <n v="49"/>
    <x v="7"/>
  </r>
  <r>
    <x v="0"/>
    <n v="0"/>
    <n v="750"/>
    <n v="50"/>
    <x v="3"/>
  </r>
  <r>
    <x v="1"/>
    <n v="1"/>
    <n v="751"/>
    <n v="50"/>
    <x v="3"/>
  </r>
  <r>
    <x v="2"/>
    <n v="1"/>
    <n v="752"/>
    <n v="50"/>
    <x v="3"/>
  </r>
  <r>
    <x v="3"/>
    <n v="0"/>
    <n v="753"/>
    <n v="50"/>
    <x v="3"/>
  </r>
  <r>
    <x v="4"/>
    <n v="0"/>
    <n v="754"/>
    <n v="50"/>
    <x v="3"/>
  </r>
  <r>
    <x v="5"/>
    <n v="1"/>
    <n v="755"/>
    <n v="50"/>
    <x v="3"/>
  </r>
  <r>
    <x v="6"/>
    <n v="1"/>
    <n v="756"/>
    <n v="50"/>
    <x v="3"/>
  </r>
  <r>
    <x v="7"/>
    <n v="1"/>
    <n v="757"/>
    <n v="50"/>
    <x v="3"/>
  </r>
  <r>
    <x v="8"/>
    <n v="0"/>
    <n v="758"/>
    <n v="50"/>
    <x v="3"/>
  </r>
  <r>
    <x v="9"/>
    <n v="0"/>
    <n v="759"/>
    <n v="50"/>
    <x v="3"/>
  </r>
  <r>
    <x v="10"/>
    <n v="0"/>
    <n v="760"/>
    <n v="50"/>
    <x v="3"/>
  </r>
  <r>
    <x v="11"/>
    <n v="0"/>
    <n v="761"/>
    <n v="50"/>
    <x v="3"/>
  </r>
  <r>
    <x v="12"/>
    <n v="0"/>
    <n v="762"/>
    <n v="50"/>
    <x v="3"/>
  </r>
  <r>
    <x v="13"/>
    <n v="0"/>
    <n v="763"/>
    <n v="50"/>
    <x v="3"/>
  </r>
  <r>
    <x v="14"/>
    <n v="0"/>
    <n v="764"/>
    <n v="50"/>
    <x v="3"/>
  </r>
  <r>
    <x v="0"/>
    <n v="0"/>
    <n v="765"/>
    <n v="51"/>
    <x v="4"/>
  </r>
  <r>
    <x v="1"/>
    <n v="1"/>
    <n v="766"/>
    <n v="51"/>
    <x v="4"/>
  </r>
  <r>
    <x v="2"/>
    <n v="1"/>
    <n v="767"/>
    <n v="51"/>
    <x v="4"/>
  </r>
  <r>
    <x v="3"/>
    <n v="0"/>
    <n v="768"/>
    <n v="51"/>
    <x v="4"/>
  </r>
  <r>
    <x v="4"/>
    <n v="1"/>
    <n v="769"/>
    <n v="51"/>
    <x v="4"/>
  </r>
  <r>
    <x v="5"/>
    <n v="1"/>
    <n v="770"/>
    <n v="51"/>
    <x v="4"/>
  </r>
  <r>
    <x v="6"/>
    <n v="1"/>
    <n v="771"/>
    <n v="51"/>
    <x v="4"/>
  </r>
  <r>
    <x v="7"/>
    <n v="0"/>
    <n v="772"/>
    <n v="51"/>
    <x v="4"/>
  </r>
  <r>
    <x v="8"/>
    <n v="1"/>
    <n v="773"/>
    <n v="51"/>
    <x v="4"/>
  </r>
  <r>
    <x v="9"/>
    <n v="0"/>
    <n v="774"/>
    <n v="51"/>
    <x v="4"/>
  </r>
  <r>
    <x v="10"/>
    <n v="0"/>
    <n v="775"/>
    <n v="51"/>
    <x v="4"/>
  </r>
  <r>
    <x v="11"/>
    <n v="0"/>
    <n v="776"/>
    <n v="51"/>
    <x v="4"/>
  </r>
  <r>
    <x v="12"/>
    <n v="0"/>
    <n v="777"/>
    <n v="51"/>
    <x v="4"/>
  </r>
  <r>
    <x v="13"/>
    <n v="0"/>
    <n v="778"/>
    <n v="51"/>
    <x v="4"/>
  </r>
  <r>
    <x v="14"/>
    <n v="0"/>
    <n v="779"/>
    <n v="51"/>
    <x v="4"/>
  </r>
  <r>
    <x v="0"/>
    <n v="0"/>
    <n v="780"/>
    <n v="52"/>
    <x v="2"/>
  </r>
  <r>
    <x v="1"/>
    <n v="1"/>
    <n v="781"/>
    <n v="52"/>
    <x v="2"/>
  </r>
  <r>
    <x v="2"/>
    <n v="1"/>
    <n v="782"/>
    <n v="52"/>
    <x v="2"/>
  </r>
  <r>
    <x v="3"/>
    <n v="0"/>
    <n v="783"/>
    <n v="52"/>
    <x v="2"/>
  </r>
  <r>
    <x v="4"/>
    <n v="1"/>
    <n v="784"/>
    <n v="52"/>
    <x v="2"/>
  </r>
  <r>
    <x v="5"/>
    <n v="1"/>
    <n v="785"/>
    <n v="52"/>
    <x v="2"/>
  </r>
  <r>
    <x v="6"/>
    <n v="1"/>
    <n v="786"/>
    <n v="52"/>
    <x v="2"/>
  </r>
  <r>
    <x v="7"/>
    <n v="0"/>
    <n v="787"/>
    <n v="52"/>
    <x v="2"/>
  </r>
  <r>
    <x v="8"/>
    <n v="1"/>
    <n v="788"/>
    <n v="52"/>
    <x v="2"/>
  </r>
  <r>
    <x v="9"/>
    <n v="1"/>
    <n v="789"/>
    <n v="52"/>
    <x v="2"/>
  </r>
  <r>
    <x v="10"/>
    <n v="0"/>
    <n v="790"/>
    <n v="52"/>
    <x v="2"/>
  </r>
  <r>
    <x v="11"/>
    <n v="1"/>
    <n v="791"/>
    <n v="52"/>
    <x v="2"/>
  </r>
  <r>
    <x v="12"/>
    <n v="0"/>
    <n v="792"/>
    <n v="52"/>
    <x v="2"/>
  </r>
  <r>
    <x v="13"/>
    <n v="0"/>
    <n v="793"/>
    <n v="52"/>
    <x v="2"/>
  </r>
  <r>
    <x v="14"/>
    <n v="0"/>
    <n v="794"/>
    <n v="52"/>
    <x v="2"/>
  </r>
  <r>
    <x v="0"/>
    <n v="0"/>
    <n v="795"/>
    <n v="53"/>
    <x v="5"/>
  </r>
  <r>
    <x v="1"/>
    <n v="1"/>
    <n v="796"/>
    <n v="53"/>
    <x v="5"/>
  </r>
  <r>
    <x v="2"/>
    <n v="1"/>
    <n v="797"/>
    <n v="53"/>
    <x v="5"/>
  </r>
  <r>
    <x v="3"/>
    <n v="0"/>
    <n v="798"/>
    <n v="53"/>
    <x v="5"/>
  </r>
  <r>
    <x v="4"/>
    <n v="1"/>
    <n v="799"/>
    <n v="53"/>
    <x v="5"/>
  </r>
  <r>
    <x v="5"/>
    <n v="1"/>
    <n v="800"/>
    <n v="53"/>
    <x v="5"/>
  </r>
  <r>
    <x v="6"/>
    <n v="0"/>
    <n v="801"/>
    <n v="53"/>
    <x v="5"/>
  </r>
  <r>
    <x v="7"/>
    <n v="1"/>
    <n v="802"/>
    <n v="53"/>
    <x v="5"/>
  </r>
  <r>
    <x v="8"/>
    <n v="1"/>
    <n v="803"/>
    <n v="53"/>
    <x v="5"/>
  </r>
  <r>
    <x v="9"/>
    <n v="1"/>
    <n v="804"/>
    <n v="53"/>
    <x v="5"/>
  </r>
  <r>
    <x v="10"/>
    <n v="0"/>
    <n v="805"/>
    <n v="53"/>
    <x v="5"/>
  </r>
  <r>
    <x v="11"/>
    <n v="0"/>
    <n v="806"/>
    <n v="53"/>
    <x v="5"/>
  </r>
  <r>
    <x v="12"/>
    <n v="0"/>
    <n v="807"/>
    <n v="53"/>
    <x v="5"/>
  </r>
  <r>
    <x v="13"/>
    <n v="0"/>
    <n v="808"/>
    <n v="53"/>
    <x v="5"/>
  </r>
  <r>
    <x v="14"/>
    <n v="0"/>
    <n v="809"/>
    <n v="53"/>
    <x v="5"/>
  </r>
  <r>
    <x v="0"/>
    <n v="0"/>
    <n v="810"/>
    <n v="54"/>
    <x v="0"/>
  </r>
  <r>
    <x v="1"/>
    <n v="0"/>
    <n v="811"/>
    <n v="54"/>
    <x v="0"/>
  </r>
  <r>
    <x v="2"/>
    <n v="0"/>
    <n v="812"/>
    <n v="54"/>
    <x v="0"/>
  </r>
  <r>
    <x v="3"/>
    <n v="0"/>
    <n v="813"/>
    <n v="54"/>
    <x v="0"/>
  </r>
  <r>
    <x v="4"/>
    <n v="0"/>
    <n v="814"/>
    <n v="54"/>
    <x v="0"/>
  </r>
  <r>
    <x v="5"/>
    <n v="0"/>
    <n v="815"/>
    <n v="54"/>
    <x v="0"/>
  </r>
  <r>
    <x v="6"/>
    <n v="0"/>
    <n v="816"/>
    <n v="54"/>
    <x v="0"/>
  </r>
  <r>
    <x v="7"/>
    <n v="0"/>
    <n v="817"/>
    <n v="54"/>
    <x v="0"/>
  </r>
  <r>
    <x v="8"/>
    <n v="0"/>
    <n v="818"/>
    <n v="54"/>
    <x v="0"/>
  </r>
  <r>
    <x v="9"/>
    <n v="0"/>
    <n v="819"/>
    <n v="54"/>
    <x v="0"/>
  </r>
  <r>
    <x v="10"/>
    <n v="0"/>
    <n v="820"/>
    <n v="54"/>
    <x v="0"/>
  </r>
  <r>
    <x v="11"/>
    <n v="0"/>
    <n v="821"/>
    <n v="54"/>
    <x v="0"/>
  </r>
  <r>
    <x v="12"/>
    <n v="0"/>
    <n v="822"/>
    <n v="54"/>
    <x v="0"/>
  </r>
  <r>
    <x v="13"/>
    <n v="0"/>
    <n v="823"/>
    <n v="54"/>
    <x v="0"/>
  </r>
  <r>
    <x v="14"/>
    <n v="0"/>
    <n v="824"/>
    <n v="54"/>
    <x v="0"/>
  </r>
  <r>
    <x v="0"/>
    <n v="0"/>
    <n v="825"/>
    <n v="55"/>
    <x v="1"/>
  </r>
  <r>
    <x v="1"/>
    <n v="1"/>
    <n v="826"/>
    <n v="55"/>
    <x v="1"/>
  </r>
  <r>
    <x v="2"/>
    <n v="1"/>
    <n v="827"/>
    <n v="55"/>
    <x v="1"/>
  </r>
  <r>
    <x v="3"/>
    <n v="0"/>
    <n v="828"/>
    <n v="55"/>
    <x v="1"/>
  </r>
  <r>
    <x v="4"/>
    <n v="1"/>
    <n v="829"/>
    <n v="55"/>
    <x v="1"/>
  </r>
  <r>
    <x v="5"/>
    <n v="1"/>
    <n v="830"/>
    <n v="55"/>
    <x v="1"/>
  </r>
  <r>
    <x v="6"/>
    <n v="1"/>
    <n v="831"/>
    <n v="55"/>
    <x v="1"/>
  </r>
  <r>
    <x v="7"/>
    <n v="0"/>
    <n v="832"/>
    <n v="55"/>
    <x v="1"/>
  </r>
  <r>
    <x v="8"/>
    <n v="1"/>
    <n v="833"/>
    <n v="55"/>
    <x v="1"/>
  </r>
  <r>
    <x v="9"/>
    <n v="0"/>
    <n v="834"/>
    <n v="55"/>
    <x v="1"/>
  </r>
  <r>
    <x v="10"/>
    <n v="0"/>
    <n v="835"/>
    <n v="55"/>
    <x v="1"/>
  </r>
  <r>
    <x v="11"/>
    <n v="0"/>
    <n v="836"/>
    <n v="55"/>
    <x v="1"/>
  </r>
  <r>
    <x v="12"/>
    <n v="0"/>
    <n v="837"/>
    <n v="55"/>
    <x v="1"/>
  </r>
  <r>
    <x v="13"/>
    <n v="1"/>
    <n v="838"/>
    <n v="55"/>
    <x v="1"/>
  </r>
  <r>
    <x v="14"/>
    <n v="0"/>
    <n v="839"/>
    <n v="55"/>
    <x v="1"/>
  </r>
  <r>
    <x v="0"/>
    <n v="0"/>
    <n v="840"/>
    <n v="56"/>
    <x v="1"/>
  </r>
  <r>
    <x v="1"/>
    <n v="0"/>
    <n v="841"/>
    <n v="56"/>
    <x v="1"/>
  </r>
  <r>
    <x v="2"/>
    <n v="0"/>
    <n v="842"/>
    <n v="56"/>
    <x v="1"/>
  </r>
  <r>
    <x v="3"/>
    <n v="0"/>
    <n v="843"/>
    <n v="56"/>
    <x v="1"/>
  </r>
  <r>
    <x v="4"/>
    <n v="0"/>
    <n v="844"/>
    <n v="56"/>
    <x v="1"/>
  </r>
  <r>
    <x v="5"/>
    <n v="0"/>
    <n v="845"/>
    <n v="56"/>
    <x v="1"/>
  </r>
  <r>
    <x v="6"/>
    <n v="0"/>
    <n v="846"/>
    <n v="56"/>
    <x v="1"/>
  </r>
  <r>
    <x v="7"/>
    <n v="0"/>
    <n v="847"/>
    <n v="56"/>
    <x v="1"/>
  </r>
  <r>
    <x v="8"/>
    <n v="1"/>
    <n v="848"/>
    <n v="56"/>
    <x v="1"/>
  </r>
  <r>
    <x v="9"/>
    <n v="0"/>
    <n v="849"/>
    <n v="56"/>
    <x v="1"/>
  </r>
  <r>
    <x v="10"/>
    <n v="0"/>
    <n v="850"/>
    <n v="56"/>
    <x v="1"/>
  </r>
  <r>
    <x v="11"/>
    <n v="1"/>
    <n v="851"/>
    <n v="56"/>
    <x v="1"/>
  </r>
  <r>
    <x v="12"/>
    <n v="0"/>
    <n v="852"/>
    <n v="56"/>
    <x v="1"/>
  </r>
  <r>
    <x v="13"/>
    <n v="0"/>
    <n v="853"/>
    <n v="56"/>
    <x v="1"/>
  </r>
  <r>
    <x v="14"/>
    <n v="0"/>
    <n v="854"/>
    <n v="56"/>
    <x v="1"/>
  </r>
  <r>
    <x v="0"/>
    <n v="0"/>
    <n v="855"/>
    <n v="57"/>
    <x v="0"/>
  </r>
  <r>
    <x v="1"/>
    <n v="1"/>
    <n v="856"/>
    <n v="57"/>
    <x v="0"/>
  </r>
  <r>
    <x v="2"/>
    <n v="0"/>
    <n v="857"/>
    <n v="57"/>
    <x v="0"/>
  </r>
  <r>
    <x v="3"/>
    <n v="0"/>
    <n v="858"/>
    <n v="57"/>
    <x v="0"/>
  </r>
  <r>
    <x v="4"/>
    <n v="1"/>
    <n v="859"/>
    <n v="57"/>
    <x v="0"/>
  </r>
  <r>
    <x v="5"/>
    <n v="1"/>
    <n v="860"/>
    <n v="57"/>
    <x v="0"/>
  </r>
  <r>
    <x v="6"/>
    <n v="0"/>
    <n v="861"/>
    <n v="57"/>
    <x v="0"/>
  </r>
  <r>
    <x v="7"/>
    <n v="1"/>
    <n v="862"/>
    <n v="57"/>
    <x v="0"/>
  </r>
  <r>
    <x v="8"/>
    <n v="1"/>
    <n v="863"/>
    <n v="57"/>
    <x v="0"/>
  </r>
  <r>
    <x v="9"/>
    <n v="0"/>
    <n v="864"/>
    <n v="57"/>
    <x v="0"/>
  </r>
  <r>
    <x v="10"/>
    <n v="0"/>
    <n v="865"/>
    <n v="57"/>
    <x v="0"/>
  </r>
  <r>
    <x v="11"/>
    <n v="1"/>
    <n v="866"/>
    <n v="57"/>
    <x v="0"/>
  </r>
  <r>
    <x v="12"/>
    <n v="0"/>
    <n v="867"/>
    <n v="57"/>
    <x v="0"/>
  </r>
  <r>
    <x v="13"/>
    <n v="1"/>
    <n v="868"/>
    <n v="57"/>
    <x v="0"/>
  </r>
  <r>
    <x v="14"/>
    <n v="0"/>
    <n v="869"/>
    <n v="57"/>
    <x v="0"/>
  </r>
  <r>
    <x v="0"/>
    <n v="0"/>
    <n v="870"/>
    <n v="58"/>
    <x v="5"/>
  </r>
  <r>
    <x v="1"/>
    <n v="0"/>
    <n v="871"/>
    <n v="58"/>
    <x v="5"/>
  </r>
  <r>
    <x v="2"/>
    <n v="1"/>
    <n v="872"/>
    <n v="58"/>
    <x v="5"/>
  </r>
  <r>
    <x v="3"/>
    <n v="0"/>
    <n v="873"/>
    <n v="58"/>
    <x v="5"/>
  </r>
  <r>
    <x v="4"/>
    <n v="1"/>
    <n v="874"/>
    <n v="58"/>
    <x v="5"/>
  </r>
  <r>
    <x v="5"/>
    <n v="0"/>
    <n v="875"/>
    <n v="58"/>
    <x v="5"/>
  </r>
  <r>
    <x v="6"/>
    <n v="1"/>
    <n v="876"/>
    <n v="58"/>
    <x v="5"/>
  </r>
  <r>
    <x v="7"/>
    <n v="1"/>
    <n v="877"/>
    <n v="58"/>
    <x v="5"/>
  </r>
  <r>
    <x v="8"/>
    <n v="0"/>
    <n v="878"/>
    <n v="58"/>
    <x v="5"/>
  </r>
  <r>
    <x v="9"/>
    <n v="1"/>
    <n v="879"/>
    <n v="58"/>
    <x v="5"/>
  </r>
  <r>
    <x v="10"/>
    <n v="0"/>
    <n v="880"/>
    <n v="58"/>
    <x v="5"/>
  </r>
  <r>
    <x v="11"/>
    <n v="0"/>
    <n v="881"/>
    <n v="58"/>
    <x v="5"/>
  </r>
  <r>
    <x v="12"/>
    <n v="0"/>
    <n v="882"/>
    <n v="58"/>
    <x v="5"/>
  </r>
  <r>
    <x v="13"/>
    <n v="0"/>
    <n v="883"/>
    <n v="58"/>
    <x v="5"/>
  </r>
  <r>
    <x v="14"/>
    <n v="0"/>
    <n v="884"/>
    <n v="58"/>
    <x v="5"/>
  </r>
  <r>
    <x v="0"/>
    <n v="0"/>
    <n v="885"/>
    <n v="59"/>
    <x v="7"/>
  </r>
  <r>
    <x v="1"/>
    <n v="0"/>
    <n v="886"/>
    <n v="59"/>
    <x v="7"/>
  </r>
  <r>
    <x v="2"/>
    <n v="0"/>
    <n v="887"/>
    <n v="59"/>
    <x v="7"/>
  </r>
  <r>
    <x v="3"/>
    <n v="0"/>
    <n v="888"/>
    <n v="59"/>
    <x v="7"/>
  </r>
  <r>
    <x v="4"/>
    <n v="0"/>
    <n v="889"/>
    <n v="59"/>
    <x v="7"/>
  </r>
  <r>
    <x v="5"/>
    <n v="0"/>
    <n v="890"/>
    <n v="59"/>
    <x v="7"/>
  </r>
  <r>
    <x v="6"/>
    <n v="0"/>
    <n v="891"/>
    <n v="59"/>
    <x v="7"/>
  </r>
  <r>
    <x v="7"/>
    <n v="1"/>
    <n v="892"/>
    <n v="59"/>
    <x v="7"/>
  </r>
  <r>
    <x v="8"/>
    <n v="0"/>
    <n v="893"/>
    <n v="59"/>
    <x v="7"/>
  </r>
  <r>
    <x v="9"/>
    <n v="1"/>
    <n v="894"/>
    <n v="59"/>
    <x v="7"/>
  </r>
  <r>
    <x v="10"/>
    <n v="0"/>
    <n v="895"/>
    <n v="59"/>
    <x v="7"/>
  </r>
  <r>
    <x v="11"/>
    <n v="0"/>
    <n v="896"/>
    <n v="59"/>
    <x v="7"/>
  </r>
  <r>
    <x v="12"/>
    <n v="0"/>
    <n v="897"/>
    <n v="59"/>
    <x v="7"/>
  </r>
  <r>
    <x v="13"/>
    <n v="0"/>
    <n v="898"/>
    <n v="59"/>
    <x v="7"/>
  </r>
  <r>
    <x v="14"/>
    <n v="0"/>
    <n v="899"/>
    <n v="59"/>
    <x v="7"/>
  </r>
  <r>
    <x v="0"/>
    <n v="0"/>
    <n v="900"/>
    <n v="60"/>
    <x v="5"/>
  </r>
  <r>
    <x v="1"/>
    <n v="1"/>
    <n v="901"/>
    <n v="60"/>
    <x v="5"/>
  </r>
  <r>
    <x v="2"/>
    <n v="0"/>
    <n v="902"/>
    <n v="60"/>
    <x v="5"/>
  </r>
  <r>
    <x v="3"/>
    <n v="0"/>
    <n v="903"/>
    <n v="60"/>
    <x v="5"/>
  </r>
  <r>
    <x v="4"/>
    <n v="0"/>
    <n v="904"/>
    <n v="60"/>
    <x v="5"/>
  </r>
  <r>
    <x v="5"/>
    <n v="0"/>
    <n v="905"/>
    <n v="60"/>
    <x v="5"/>
  </r>
  <r>
    <x v="6"/>
    <n v="0"/>
    <n v="906"/>
    <n v="60"/>
    <x v="5"/>
  </r>
  <r>
    <x v="7"/>
    <n v="0"/>
    <n v="907"/>
    <n v="60"/>
    <x v="5"/>
  </r>
  <r>
    <x v="8"/>
    <n v="1"/>
    <n v="908"/>
    <n v="60"/>
    <x v="5"/>
  </r>
  <r>
    <x v="9"/>
    <n v="0"/>
    <n v="909"/>
    <n v="60"/>
    <x v="5"/>
  </r>
  <r>
    <x v="10"/>
    <n v="0"/>
    <n v="910"/>
    <n v="60"/>
    <x v="5"/>
  </r>
  <r>
    <x v="11"/>
    <n v="1"/>
    <n v="911"/>
    <n v="60"/>
    <x v="5"/>
  </r>
  <r>
    <x v="12"/>
    <n v="0"/>
    <n v="912"/>
    <n v="60"/>
    <x v="5"/>
  </r>
  <r>
    <x v="13"/>
    <n v="0"/>
    <n v="913"/>
    <n v="60"/>
    <x v="5"/>
  </r>
  <r>
    <x v="14"/>
    <n v="0"/>
    <n v="914"/>
    <n v="60"/>
    <x v="5"/>
  </r>
  <r>
    <x v="0"/>
    <n v="0"/>
    <n v="915"/>
    <n v="61"/>
    <x v="5"/>
  </r>
  <r>
    <x v="1"/>
    <n v="1"/>
    <n v="916"/>
    <n v="61"/>
    <x v="5"/>
  </r>
  <r>
    <x v="2"/>
    <n v="1"/>
    <n v="917"/>
    <n v="61"/>
    <x v="5"/>
  </r>
  <r>
    <x v="3"/>
    <n v="1"/>
    <n v="918"/>
    <n v="61"/>
    <x v="5"/>
  </r>
  <r>
    <x v="4"/>
    <n v="1"/>
    <n v="919"/>
    <n v="61"/>
    <x v="5"/>
  </r>
  <r>
    <x v="5"/>
    <n v="0"/>
    <n v="920"/>
    <n v="61"/>
    <x v="5"/>
  </r>
  <r>
    <x v="6"/>
    <n v="0"/>
    <n v="921"/>
    <n v="61"/>
    <x v="5"/>
  </r>
  <r>
    <x v="7"/>
    <n v="1"/>
    <n v="922"/>
    <n v="61"/>
    <x v="5"/>
  </r>
  <r>
    <x v="8"/>
    <n v="0"/>
    <n v="923"/>
    <n v="61"/>
    <x v="5"/>
  </r>
  <r>
    <x v="9"/>
    <n v="0"/>
    <n v="924"/>
    <n v="61"/>
    <x v="5"/>
  </r>
  <r>
    <x v="10"/>
    <n v="1"/>
    <n v="925"/>
    <n v="61"/>
    <x v="5"/>
  </r>
  <r>
    <x v="11"/>
    <n v="1"/>
    <n v="926"/>
    <n v="61"/>
    <x v="5"/>
  </r>
  <r>
    <x v="12"/>
    <n v="1"/>
    <n v="927"/>
    <n v="61"/>
    <x v="5"/>
  </r>
  <r>
    <x v="13"/>
    <n v="0"/>
    <n v="928"/>
    <n v="61"/>
    <x v="5"/>
  </r>
  <r>
    <x v="14"/>
    <n v="1"/>
    <n v="929"/>
    <n v="61"/>
    <x v="5"/>
  </r>
  <r>
    <x v="0"/>
    <n v="0"/>
    <n v="930"/>
    <n v="62"/>
    <x v="6"/>
  </r>
  <r>
    <x v="1"/>
    <n v="1"/>
    <n v="931"/>
    <n v="62"/>
    <x v="6"/>
  </r>
  <r>
    <x v="2"/>
    <n v="1"/>
    <n v="932"/>
    <n v="62"/>
    <x v="6"/>
  </r>
  <r>
    <x v="3"/>
    <n v="0"/>
    <n v="933"/>
    <n v="62"/>
    <x v="6"/>
  </r>
  <r>
    <x v="4"/>
    <n v="1"/>
    <n v="934"/>
    <n v="62"/>
    <x v="6"/>
  </r>
  <r>
    <x v="5"/>
    <n v="1"/>
    <n v="935"/>
    <n v="62"/>
    <x v="6"/>
  </r>
  <r>
    <x v="6"/>
    <n v="1"/>
    <n v="936"/>
    <n v="62"/>
    <x v="6"/>
  </r>
  <r>
    <x v="7"/>
    <n v="1"/>
    <n v="937"/>
    <n v="62"/>
    <x v="6"/>
  </r>
  <r>
    <x v="8"/>
    <n v="0"/>
    <n v="938"/>
    <n v="62"/>
    <x v="6"/>
  </r>
  <r>
    <x v="9"/>
    <n v="1"/>
    <n v="939"/>
    <n v="62"/>
    <x v="6"/>
  </r>
  <r>
    <x v="10"/>
    <n v="0"/>
    <n v="940"/>
    <n v="62"/>
    <x v="6"/>
  </r>
  <r>
    <x v="11"/>
    <n v="1"/>
    <n v="941"/>
    <n v="62"/>
    <x v="6"/>
  </r>
  <r>
    <x v="12"/>
    <n v="0"/>
    <n v="942"/>
    <n v="62"/>
    <x v="6"/>
  </r>
  <r>
    <x v="13"/>
    <n v="0"/>
    <n v="943"/>
    <n v="62"/>
    <x v="6"/>
  </r>
  <r>
    <x v="14"/>
    <n v="0"/>
    <n v="944"/>
    <n v="62"/>
    <x v="6"/>
  </r>
  <r>
    <x v="0"/>
    <n v="0"/>
    <n v="945"/>
    <n v="63"/>
    <x v="4"/>
  </r>
  <r>
    <x v="1"/>
    <n v="1"/>
    <n v="946"/>
    <n v="63"/>
    <x v="4"/>
  </r>
  <r>
    <x v="2"/>
    <n v="1"/>
    <n v="947"/>
    <n v="63"/>
    <x v="4"/>
  </r>
  <r>
    <x v="3"/>
    <n v="0"/>
    <n v="948"/>
    <n v="63"/>
    <x v="4"/>
  </r>
  <r>
    <x v="4"/>
    <n v="0"/>
    <n v="949"/>
    <n v="63"/>
    <x v="4"/>
  </r>
  <r>
    <x v="5"/>
    <n v="0"/>
    <n v="950"/>
    <n v="63"/>
    <x v="4"/>
  </r>
  <r>
    <x v="6"/>
    <n v="0"/>
    <n v="951"/>
    <n v="63"/>
    <x v="4"/>
  </r>
  <r>
    <x v="7"/>
    <n v="0"/>
    <n v="952"/>
    <n v="63"/>
    <x v="4"/>
  </r>
  <r>
    <x v="8"/>
    <n v="0"/>
    <n v="953"/>
    <n v="63"/>
    <x v="4"/>
  </r>
  <r>
    <x v="9"/>
    <n v="0"/>
    <n v="954"/>
    <n v="63"/>
    <x v="4"/>
  </r>
  <r>
    <x v="10"/>
    <n v="0"/>
    <n v="955"/>
    <n v="63"/>
    <x v="4"/>
  </r>
  <r>
    <x v="11"/>
    <n v="0"/>
    <n v="956"/>
    <n v="63"/>
    <x v="4"/>
  </r>
  <r>
    <x v="12"/>
    <n v="1"/>
    <n v="957"/>
    <n v="63"/>
    <x v="4"/>
  </r>
  <r>
    <x v="13"/>
    <n v="0"/>
    <n v="958"/>
    <n v="63"/>
    <x v="4"/>
  </r>
  <r>
    <x v="14"/>
    <n v="0"/>
    <n v="959"/>
    <n v="63"/>
    <x v="4"/>
  </r>
  <r>
    <x v="0"/>
    <n v="0"/>
    <n v="960"/>
    <n v="64"/>
    <x v="0"/>
  </r>
  <r>
    <x v="1"/>
    <n v="0"/>
    <n v="961"/>
    <n v="64"/>
    <x v="0"/>
  </r>
  <r>
    <x v="2"/>
    <n v="1"/>
    <n v="962"/>
    <n v="64"/>
    <x v="0"/>
  </r>
  <r>
    <x v="3"/>
    <n v="0"/>
    <n v="963"/>
    <n v="64"/>
    <x v="0"/>
  </r>
  <r>
    <x v="4"/>
    <n v="0"/>
    <n v="964"/>
    <n v="64"/>
    <x v="0"/>
  </r>
  <r>
    <x v="5"/>
    <n v="0"/>
    <n v="965"/>
    <n v="64"/>
    <x v="0"/>
  </r>
  <r>
    <x v="6"/>
    <n v="0"/>
    <n v="966"/>
    <n v="64"/>
    <x v="0"/>
  </r>
  <r>
    <x v="7"/>
    <n v="0"/>
    <n v="967"/>
    <n v="64"/>
    <x v="0"/>
  </r>
  <r>
    <x v="8"/>
    <n v="0"/>
    <n v="968"/>
    <n v="64"/>
    <x v="0"/>
  </r>
  <r>
    <x v="9"/>
    <n v="0"/>
    <n v="969"/>
    <n v="64"/>
    <x v="0"/>
  </r>
  <r>
    <x v="10"/>
    <n v="0"/>
    <n v="970"/>
    <n v="64"/>
    <x v="0"/>
  </r>
  <r>
    <x v="11"/>
    <n v="0"/>
    <n v="971"/>
    <n v="64"/>
    <x v="0"/>
  </r>
  <r>
    <x v="12"/>
    <n v="0"/>
    <n v="972"/>
    <n v="64"/>
    <x v="0"/>
  </r>
  <r>
    <x v="13"/>
    <n v="0"/>
    <n v="973"/>
    <n v="64"/>
    <x v="0"/>
  </r>
  <r>
    <x v="14"/>
    <n v="0"/>
    <n v="974"/>
    <n v="64"/>
    <x v="0"/>
  </r>
  <r>
    <x v="0"/>
    <n v="0"/>
    <n v="975"/>
    <n v="65"/>
    <x v="8"/>
  </r>
  <r>
    <x v="1"/>
    <n v="0"/>
    <n v="976"/>
    <n v="65"/>
    <x v="8"/>
  </r>
  <r>
    <x v="2"/>
    <n v="1"/>
    <n v="977"/>
    <n v="65"/>
    <x v="8"/>
  </r>
  <r>
    <x v="3"/>
    <n v="0"/>
    <n v="978"/>
    <n v="65"/>
    <x v="8"/>
  </r>
  <r>
    <x v="4"/>
    <n v="0"/>
    <n v="979"/>
    <n v="65"/>
    <x v="8"/>
  </r>
  <r>
    <x v="5"/>
    <n v="0"/>
    <n v="980"/>
    <n v="65"/>
    <x v="8"/>
  </r>
  <r>
    <x v="6"/>
    <n v="1"/>
    <n v="981"/>
    <n v="65"/>
    <x v="8"/>
  </r>
  <r>
    <x v="7"/>
    <n v="0"/>
    <n v="982"/>
    <n v="65"/>
    <x v="8"/>
  </r>
  <r>
    <x v="8"/>
    <n v="0"/>
    <n v="983"/>
    <n v="65"/>
    <x v="8"/>
  </r>
  <r>
    <x v="9"/>
    <n v="0"/>
    <n v="984"/>
    <n v="65"/>
    <x v="8"/>
  </r>
  <r>
    <x v="10"/>
    <n v="0"/>
    <n v="985"/>
    <n v="65"/>
    <x v="8"/>
  </r>
  <r>
    <x v="11"/>
    <n v="0"/>
    <n v="986"/>
    <n v="65"/>
    <x v="8"/>
  </r>
  <r>
    <x v="12"/>
    <n v="0"/>
    <n v="987"/>
    <n v="65"/>
    <x v="8"/>
  </r>
  <r>
    <x v="13"/>
    <n v="0"/>
    <n v="988"/>
    <n v="65"/>
    <x v="8"/>
  </r>
  <r>
    <x v="14"/>
    <n v="0"/>
    <n v="989"/>
    <n v="65"/>
    <x v="8"/>
  </r>
  <r>
    <x v="0"/>
    <n v="0"/>
    <n v="990"/>
    <n v="66"/>
    <x v="2"/>
  </r>
  <r>
    <x v="1"/>
    <n v="1"/>
    <n v="991"/>
    <n v="66"/>
    <x v="2"/>
  </r>
  <r>
    <x v="2"/>
    <n v="0"/>
    <n v="992"/>
    <n v="66"/>
    <x v="2"/>
  </r>
  <r>
    <x v="3"/>
    <n v="0"/>
    <n v="993"/>
    <n v="66"/>
    <x v="2"/>
  </r>
  <r>
    <x v="4"/>
    <n v="0"/>
    <n v="994"/>
    <n v="66"/>
    <x v="2"/>
  </r>
  <r>
    <x v="5"/>
    <n v="0"/>
    <n v="995"/>
    <n v="66"/>
    <x v="2"/>
  </r>
  <r>
    <x v="6"/>
    <n v="0"/>
    <n v="996"/>
    <n v="66"/>
    <x v="2"/>
  </r>
  <r>
    <x v="7"/>
    <n v="0"/>
    <n v="997"/>
    <n v="66"/>
    <x v="2"/>
  </r>
  <r>
    <x v="8"/>
    <n v="0"/>
    <n v="998"/>
    <n v="66"/>
    <x v="2"/>
  </r>
  <r>
    <x v="9"/>
    <n v="0"/>
    <n v="999"/>
    <n v="66"/>
    <x v="2"/>
  </r>
  <r>
    <x v="10"/>
    <n v="1"/>
    <n v="1000"/>
    <n v="66"/>
    <x v="2"/>
  </r>
  <r>
    <x v="11"/>
    <n v="0"/>
    <n v="1001"/>
    <n v="66"/>
    <x v="2"/>
  </r>
  <r>
    <x v="12"/>
    <n v="0"/>
    <n v="1002"/>
    <n v="66"/>
    <x v="2"/>
  </r>
  <r>
    <x v="13"/>
    <n v="1"/>
    <n v="1003"/>
    <n v="66"/>
    <x v="2"/>
  </r>
  <r>
    <x v="14"/>
    <n v="0"/>
    <n v="1004"/>
    <n v="66"/>
    <x v="2"/>
  </r>
  <r>
    <x v="0"/>
    <n v="0"/>
    <n v="1005"/>
    <n v="67"/>
    <x v="4"/>
  </r>
  <r>
    <x v="1"/>
    <n v="1"/>
    <n v="1006"/>
    <n v="67"/>
    <x v="4"/>
  </r>
  <r>
    <x v="2"/>
    <n v="1"/>
    <n v="1007"/>
    <n v="67"/>
    <x v="4"/>
  </r>
  <r>
    <x v="3"/>
    <n v="0"/>
    <n v="1008"/>
    <n v="67"/>
    <x v="4"/>
  </r>
  <r>
    <x v="4"/>
    <n v="1"/>
    <n v="1009"/>
    <n v="67"/>
    <x v="4"/>
  </r>
  <r>
    <x v="5"/>
    <n v="1"/>
    <n v="1010"/>
    <n v="67"/>
    <x v="4"/>
  </r>
  <r>
    <x v="6"/>
    <n v="0"/>
    <n v="1011"/>
    <n v="67"/>
    <x v="4"/>
  </r>
  <r>
    <x v="7"/>
    <n v="0"/>
    <n v="1012"/>
    <n v="67"/>
    <x v="4"/>
  </r>
  <r>
    <x v="8"/>
    <n v="1"/>
    <n v="1013"/>
    <n v="67"/>
    <x v="4"/>
  </r>
  <r>
    <x v="9"/>
    <n v="1"/>
    <n v="1014"/>
    <n v="67"/>
    <x v="4"/>
  </r>
  <r>
    <x v="10"/>
    <n v="0"/>
    <n v="1015"/>
    <n v="67"/>
    <x v="4"/>
  </r>
  <r>
    <x v="11"/>
    <n v="1"/>
    <n v="1016"/>
    <n v="67"/>
    <x v="4"/>
  </r>
  <r>
    <x v="12"/>
    <n v="0"/>
    <n v="1017"/>
    <n v="67"/>
    <x v="4"/>
  </r>
  <r>
    <x v="13"/>
    <n v="0"/>
    <n v="1018"/>
    <n v="67"/>
    <x v="4"/>
  </r>
  <r>
    <x v="14"/>
    <n v="0"/>
    <n v="1019"/>
    <n v="67"/>
    <x v="4"/>
  </r>
  <r>
    <x v="0"/>
    <n v="0"/>
    <n v="1020"/>
    <n v="68"/>
    <x v="0"/>
  </r>
  <r>
    <x v="1"/>
    <n v="1"/>
    <n v="1021"/>
    <n v="68"/>
    <x v="0"/>
  </r>
  <r>
    <x v="2"/>
    <n v="0"/>
    <n v="1022"/>
    <n v="68"/>
    <x v="0"/>
  </r>
  <r>
    <x v="3"/>
    <n v="0"/>
    <n v="1023"/>
    <n v="68"/>
    <x v="0"/>
  </r>
  <r>
    <x v="4"/>
    <n v="0"/>
    <n v="1024"/>
    <n v="68"/>
    <x v="0"/>
  </r>
  <r>
    <x v="5"/>
    <n v="0"/>
    <n v="1025"/>
    <n v="68"/>
    <x v="0"/>
  </r>
  <r>
    <x v="6"/>
    <n v="0"/>
    <n v="1026"/>
    <n v="68"/>
    <x v="0"/>
  </r>
  <r>
    <x v="7"/>
    <n v="0"/>
    <n v="1027"/>
    <n v="68"/>
    <x v="0"/>
  </r>
  <r>
    <x v="8"/>
    <n v="0"/>
    <n v="1028"/>
    <n v="68"/>
    <x v="0"/>
  </r>
  <r>
    <x v="9"/>
    <n v="0"/>
    <n v="1029"/>
    <n v="68"/>
    <x v="0"/>
  </r>
  <r>
    <x v="10"/>
    <n v="0"/>
    <n v="1030"/>
    <n v="68"/>
    <x v="0"/>
  </r>
  <r>
    <x v="11"/>
    <n v="0"/>
    <n v="1031"/>
    <n v="68"/>
    <x v="0"/>
  </r>
  <r>
    <x v="12"/>
    <n v="0"/>
    <n v="1032"/>
    <n v="68"/>
    <x v="0"/>
  </r>
  <r>
    <x v="13"/>
    <n v="0"/>
    <n v="1033"/>
    <n v="68"/>
    <x v="0"/>
  </r>
  <r>
    <x v="14"/>
    <n v="0"/>
    <n v="1034"/>
    <n v="68"/>
    <x v="0"/>
  </r>
  <r>
    <x v="0"/>
    <n v="0"/>
    <n v="1035"/>
    <n v="69"/>
    <x v="7"/>
  </r>
  <r>
    <x v="1"/>
    <n v="1"/>
    <n v="1036"/>
    <n v="69"/>
    <x v="7"/>
  </r>
  <r>
    <x v="2"/>
    <n v="0"/>
    <n v="1037"/>
    <n v="69"/>
    <x v="7"/>
  </r>
  <r>
    <x v="3"/>
    <n v="0"/>
    <n v="1038"/>
    <n v="69"/>
    <x v="7"/>
  </r>
  <r>
    <x v="4"/>
    <n v="0"/>
    <n v="1039"/>
    <n v="69"/>
    <x v="7"/>
  </r>
  <r>
    <x v="5"/>
    <n v="1"/>
    <n v="1040"/>
    <n v="69"/>
    <x v="7"/>
  </r>
  <r>
    <x v="6"/>
    <n v="0"/>
    <n v="1041"/>
    <n v="69"/>
    <x v="7"/>
  </r>
  <r>
    <x v="7"/>
    <n v="0"/>
    <n v="1042"/>
    <n v="69"/>
    <x v="7"/>
  </r>
  <r>
    <x v="8"/>
    <n v="1"/>
    <n v="1043"/>
    <n v="69"/>
    <x v="7"/>
  </r>
  <r>
    <x v="9"/>
    <n v="0"/>
    <n v="1044"/>
    <n v="69"/>
    <x v="7"/>
  </r>
  <r>
    <x v="10"/>
    <n v="0"/>
    <n v="1045"/>
    <n v="69"/>
    <x v="7"/>
  </r>
  <r>
    <x v="11"/>
    <n v="0"/>
    <n v="1046"/>
    <n v="69"/>
    <x v="7"/>
  </r>
  <r>
    <x v="12"/>
    <n v="0"/>
    <n v="1047"/>
    <n v="69"/>
    <x v="7"/>
  </r>
  <r>
    <x v="13"/>
    <n v="1"/>
    <n v="1048"/>
    <n v="69"/>
    <x v="7"/>
  </r>
  <r>
    <x v="14"/>
    <n v="0"/>
    <n v="1049"/>
    <n v="69"/>
    <x v="7"/>
  </r>
  <r>
    <x v="0"/>
    <n v="0"/>
    <n v="1050"/>
    <n v="70"/>
    <x v="1"/>
  </r>
  <r>
    <x v="1"/>
    <n v="1"/>
    <n v="1051"/>
    <n v="70"/>
    <x v="1"/>
  </r>
  <r>
    <x v="2"/>
    <n v="0"/>
    <n v="1052"/>
    <n v="70"/>
    <x v="1"/>
  </r>
  <r>
    <x v="3"/>
    <n v="0"/>
    <n v="1053"/>
    <n v="70"/>
    <x v="1"/>
  </r>
  <r>
    <x v="4"/>
    <n v="0"/>
    <n v="1054"/>
    <n v="70"/>
    <x v="1"/>
  </r>
  <r>
    <x v="5"/>
    <n v="0"/>
    <n v="1055"/>
    <n v="70"/>
    <x v="1"/>
  </r>
  <r>
    <x v="6"/>
    <n v="0"/>
    <n v="1056"/>
    <n v="70"/>
    <x v="1"/>
  </r>
  <r>
    <x v="7"/>
    <n v="1"/>
    <n v="1057"/>
    <n v="70"/>
    <x v="1"/>
  </r>
  <r>
    <x v="8"/>
    <n v="0"/>
    <n v="1058"/>
    <n v="70"/>
    <x v="1"/>
  </r>
  <r>
    <x v="9"/>
    <n v="0"/>
    <n v="1059"/>
    <n v="70"/>
    <x v="1"/>
  </r>
  <r>
    <x v="10"/>
    <n v="0"/>
    <n v="1060"/>
    <n v="70"/>
    <x v="1"/>
  </r>
  <r>
    <x v="11"/>
    <n v="0"/>
    <n v="1061"/>
    <n v="70"/>
    <x v="1"/>
  </r>
  <r>
    <x v="12"/>
    <n v="0"/>
    <n v="1062"/>
    <n v="70"/>
    <x v="1"/>
  </r>
  <r>
    <x v="13"/>
    <n v="0"/>
    <n v="1063"/>
    <n v="70"/>
    <x v="1"/>
  </r>
  <r>
    <x v="14"/>
    <n v="0"/>
    <n v="1064"/>
    <n v="70"/>
    <x v="1"/>
  </r>
  <r>
    <x v="0"/>
    <n v="0"/>
    <n v="1065"/>
    <n v="71"/>
    <x v="3"/>
  </r>
  <r>
    <x v="1"/>
    <n v="1"/>
    <n v="1066"/>
    <n v="71"/>
    <x v="3"/>
  </r>
  <r>
    <x v="2"/>
    <n v="0"/>
    <n v="1067"/>
    <n v="71"/>
    <x v="3"/>
  </r>
  <r>
    <x v="3"/>
    <n v="0"/>
    <n v="1068"/>
    <n v="71"/>
    <x v="3"/>
  </r>
  <r>
    <x v="4"/>
    <n v="0"/>
    <n v="1069"/>
    <n v="71"/>
    <x v="3"/>
  </r>
  <r>
    <x v="5"/>
    <n v="1"/>
    <n v="1070"/>
    <n v="71"/>
    <x v="3"/>
  </r>
  <r>
    <x v="6"/>
    <n v="0"/>
    <n v="1071"/>
    <n v="71"/>
    <x v="3"/>
  </r>
  <r>
    <x v="7"/>
    <n v="0"/>
    <n v="1072"/>
    <n v="71"/>
    <x v="3"/>
  </r>
  <r>
    <x v="8"/>
    <n v="0"/>
    <n v="1073"/>
    <n v="71"/>
    <x v="3"/>
  </r>
  <r>
    <x v="9"/>
    <n v="0"/>
    <n v="1074"/>
    <n v="71"/>
    <x v="3"/>
  </r>
  <r>
    <x v="10"/>
    <n v="0"/>
    <n v="1075"/>
    <n v="71"/>
    <x v="3"/>
  </r>
  <r>
    <x v="11"/>
    <n v="0"/>
    <n v="1076"/>
    <n v="71"/>
    <x v="3"/>
  </r>
  <r>
    <x v="12"/>
    <n v="0"/>
    <n v="1077"/>
    <n v="71"/>
    <x v="3"/>
  </r>
  <r>
    <x v="13"/>
    <n v="0"/>
    <n v="1078"/>
    <n v="71"/>
    <x v="3"/>
  </r>
  <r>
    <x v="14"/>
    <n v="0"/>
    <n v="1079"/>
    <n v="71"/>
    <x v="3"/>
  </r>
  <r>
    <x v="0"/>
    <n v="0"/>
    <n v="1080"/>
    <n v="72"/>
    <x v="7"/>
  </r>
  <r>
    <x v="1"/>
    <n v="1"/>
    <n v="1081"/>
    <n v="72"/>
    <x v="7"/>
  </r>
  <r>
    <x v="2"/>
    <n v="1"/>
    <n v="1082"/>
    <n v="72"/>
    <x v="7"/>
  </r>
  <r>
    <x v="3"/>
    <n v="0"/>
    <n v="1083"/>
    <n v="72"/>
    <x v="7"/>
  </r>
  <r>
    <x v="4"/>
    <n v="1"/>
    <n v="1084"/>
    <n v="72"/>
    <x v="7"/>
  </r>
  <r>
    <x v="5"/>
    <n v="1"/>
    <n v="1085"/>
    <n v="72"/>
    <x v="7"/>
  </r>
  <r>
    <x v="6"/>
    <n v="1"/>
    <n v="1086"/>
    <n v="72"/>
    <x v="7"/>
  </r>
  <r>
    <x v="7"/>
    <n v="0"/>
    <n v="1087"/>
    <n v="72"/>
    <x v="7"/>
  </r>
  <r>
    <x v="8"/>
    <n v="0"/>
    <n v="1088"/>
    <n v="72"/>
    <x v="7"/>
  </r>
  <r>
    <x v="9"/>
    <n v="0"/>
    <n v="1089"/>
    <n v="72"/>
    <x v="7"/>
  </r>
  <r>
    <x v="10"/>
    <n v="0"/>
    <n v="1090"/>
    <n v="72"/>
    <x v="7"/>
  </r>
  <r>
    <x v="11"/>
    <n v="0"/>
    <n v="1091"/>
    <n v="72"/>
    <x v="7"/>
  </r>
  <r>
    <x v="12"/>
    <n v="0"/>
    <n v="1092"/>
    <n v="72"/>
    <x v="7"/>
  </r>
  <r>
    <x v="13"/>
    <n v="0"/>
    <n v="1093"/>
    <n v="72"/>
    <x v="7"/>
  </r>
  <r>
    <x v="14"/>
    <n v="0"/>
    <n v="1094"/>
    <n v="72"/>
    <x v="7"/>
  </r>
  <r>
    <x v="0"/>
    <n v="0"/>
    <n v="1095"/>
    <n v="73"/>
    <x v="0"/>
  </r>
  <r>
    <x v="1"/>
    <n v="1"/>
    <n v="1096"/>
    <n v="73"/>
    <x v="0"/>
  </r>
  <r>
    <x v="2"/>
    <n v="0"/>
    <n v="1097"/>
    <n v="73"/>
    <x v="0"/>
  </r>
  <r>
    <x v="3"/>
    <n v="0"/>
    <n v="1098"/>
    <n v="73"/>
    <x v="0"/>
  </r>
  <r>
    <x v="4"/>
    <n v="0"/>
    <n v="1099"/>
    <n v="73"/>
    <x v="0"/>
  </r>
  <r>
    <x v="5"/>
    <n v="0"/>
    <n v="1100"/>
    <n v="73"/>
    <x v="0"/>
  </r>
  <r>
    <x v="6"/>
    <n v="0"/>
    <n v="1101"/>
    <n v="73"/>
    <x v="0"/>
  </r>
  <r>
    <x v="7"/>
    <n v="0"/>
    <n v="1102"/>
    <n v="73"/>
    <x v="0"/>
  </r>
  <r>
    <x v="8"/>
    <n v="0"/>
    <n v="1103"/>
    <n v="73"/>
    <x v="0"/>
  </r>
  <r>
    <x v="9"/>
    <n v="0"/>
    <n v="1104"/>
    <n v="73"/>
    <x v="0"/>
  </r>
  <r>
    <x v="10"/>
    <n v="0"/>
    <n v="1105"/>
    <n v="73"/>
    <x v="0"/>
  </r>
  <r>
    <x v="11"/>
    <n v="0"/>
    <n v="1106"/>
    <n v="73"/>
    <x v="0"/>
  </r>
  <r>
    <x v="12"/>
    <n v="0"/>
    <n v="1107"/>
    <n v="73"/>
    <x v="0"/>
  </r>
  <r>
    <x v="13"/>
    <n v="0"/>
    <n v="1108"/>
    <n v="73"/>
    <x v="0"/>
  </r>
  <r>
    <x v="14"/>
    <n v="0"/>
    <n v="1109"/>
    <n v="73"/>
    <x v="0"/>
  </r>
  <r>
    <x v="0"/>
    <n v="0"/>
    <n v="1110"/>
    <n v="74"/>
    <x v="0"/>
  </r>
  <r>
    <x v="1"/>
    <n v="0"/>
    <n v="1111"/>
    <n v="74"/>
    <x v="0"/>
  </r>
  <r>
    <x v="2"/>
    <n v="0"/>
    <n v="1112"/>
    <n v="74"/>
    <x v="0"/>
  </r>
  <r>
    <x v="3"/>
    <n v="0"/>
    <n v="1113"/>
    <n v="74"/>
    <x v="0"/>
  </r>
  <r>
    <x v="4"/>
    <n v="0"/>
    <n v="1114"/>
    <n v="74"/>
    <x v="0"/>
  </r>
  <r>
    <x v="5"/>
    <n v="0"/>
    <n v="1115"/>
    <n v="74"/>
    <x v="0"/>
  </r>
  <r>
    <x v="6"/>
    <n v="0"/>
    <n v="1116"/>
    <n v="74"/>
    <x v="0"/>
  </r>
  <r>
    <x v="7"/>
    <n v="1"/>
    <n v="1117"/>
    <n v="74"/>
    <x v="0"/>
  </r>
  <r>
    <x v="8"/>
    <n v="0"/>
    <n v="1118"/>
    <n v="74"/>
    <x v="0"/>
  </r>
  <r>
    <x v="9"/>
    <n v="0"/>
    <n v="1119"/>
    <n v="74"/>
    <x v="0"/>
  </r>
  <r>
    <x v="10"/>
    <n v="0"/>
    <n v="1120"/>
    <n v="74"/>
    <x v="0"/>
  </r>
  <r>
    <x v="11"/>
    <n v="0"/>
    <n v="1121"/>
    <n v="74"/>
    <x v="0"/>
  </r>
  <r>
    <x v="12"/>
    <n v="0"/>
    <n v="1122"/>
    <n v="74"/>
    <x v="0"/>
  </r>
  <r>
    <x v="13"/>
    <n v="0"/>
    <n v="1123"/>
    <n v="74"/>
    <x v="0"/>
  </r>
  <r>
    <x v="14"/>
    <n v="0"/>
    <n v="1124"/>
    <n v="74"/>
    <x v="0"/>
  </r>
  <r>
    <x v="0"/>
    <n v="0"/>
    <n v="1125"/>
    <n v="75"/>
    <x v="6"/>
  </r>
  <r>
    <x v="1"/>
    <n v="1"/>
    <n v="1126"/>
    <n v="75"/>
    <x v="6"/>
  </r>
  <r>
    <x v="2"/>
    <n v="1"/>
    <n v="1127"/>
    <n v="75"/>
    <x v="6"/>
  </r>
  <r>
    <x v="3"/>
    <n v="0"/>
    <n v="1128"/>
    <n v="75"/>
    <x v="6"/>
  </r>
  <r>
    <x v="4"/>
    <n v="0"/>
    <n v="1129"/>
    <n v="75"/>
    <x v="6"/>
  </r>
  <r>
    <x v="5"/>
    <n v="0"/>
    <n v="1130"/>
    <n v="75"/>
    <x v="6"/>
  </r>
  <r>
    <x v="6"/>
    <n v="1"/>
    <n v="1131"/>
    <n v="75"/>
    <x v="6"/>
  </r>
  <r>
    <x v="7"/>
    <n v="0"/>
    <n v="1132"/>
    <n v="75"/>
    <x v="6"/>
  </r>
  <r>
    <x v="8"/>
    <n v="0"/>
    <n v="1133"/>
    <n v="75"/>
    <x v="6"/>
  </r>
  <r>
    <x v="9"/>
    <n v="0"/>
    <n v="1134"/>
    <n v="75"/>
    <x v="6"/>
  </r>
  <r>
    <x v="10"/>
    <n v="0"/>
    <n v="1135"/>
    <n v="75"/>
    <x v="6"/>
  </r>
  <r>
    <x v="11"/>
    <n v="0"/>
    <n v="1136"/>
    <n v="75"/>
    <x v="6"/>
  </r>
  <r>
    <x v="12"/>
    <n v="0"/>
    <n v="1137"/>
    <n v="75"/>
    <x v="6"/>
  </r>
  <r>
    <x v="13"/>
    <n v="0"/>
    <n v="1138"/>
    <n v="75"/>
    <x v="6"/>
  </r>
  <r>
    <x v="14"/>
    <n v="0"/>
    <n v="1139"/>
    <n v="75"/>
    <x v="6"/>
  </r>
  <r>
    <x v="0"/>
    <n v="0"/>
    <n v="1140"/>
    <n v="76"/>
    <x v="3"/>
  </r>
  <r>
    <x v="1"/>
    <n v="0"/>
    <n v="1141"/>
    <n v="76"/>
    <x v="3"/>
  </r>
  <r>
    <x v="2"/>
    <n v="0"/>
    <n v="1142"/>
    <n v="76"/>
    <x v="3"/>
  </r>
  <r>
    <x v="3"/>
    <n v="0"/>
    <n v="1143"/>
    <n v="76"/>
    <x v="3"/>
  </r>
  <r>
    <x v="4"/>
    <n v="0"/>
    <n v="1144"/>
    <n v="76"/>
    <x v="3"/>
  </r>
  <r>
    <x v="5"/>
    <n v="0"/>
    <n v="1145"/>
    <n v="76"/>
    <x v="3"/>
  </r>
  <r>
    <x v="6"/>
    <n v="0"/>
    <n v="1146"/>
    <n v="76"/>
    <x v="3"/>
  </r>
  <r>
    <x v="7"/>
    <n v="0"/>
    <n v="1147"/>
    <n v="76"/>
    <x v="3"/>
  </r>
  <r>
    <x v="8"/>
    <n v="0"/>
    <n v="1148"/>
    <n v="76"/>
    <x v="3"/>
  </r>
  <r>
    <x v="9"/>
    <n v="0"/>
    <n v="1149"/>
    <n v="76"/>
    <x v="3"/>
  </r>
  <r>
    <x v="10"/>
    <n v="0"/>
    <n v="1150"/>
    <n v="76"/>
    <x v="3"/>
  </r>
  <r>
    <x v="11"/>
    <n v="1"/>
    <n v="1151"/>
    <n v="76"/>
    <x v="3"/>
  </r>
  <r>
    <x v="12"/>
    <n v="0"/>
    <n v="1152"/>
    <n v="76"/>
    <x v="3"/>
  </r>
  <r>
    <x v="13"/>
    <n v="0"/>
    <n v="1153"/>
    <n v="76"/>
    <x v="3"/>
  </r>
  <r>
    <x v="14"/>
    <n v="0"/>
    <n v="1154"/>
    <n v="76"/>
    <x v="3"/>
  </r>
  <r>
    <x v="0"/>
    <n v="0"/>
    <n v="1155"/>
    <n v="77"/>
    <x v="0"/>
  </r>
  <r>
    <x v="1"/>
    <n v="0"/>
    <n v="1156"/>
    <n v="77"/>
    <x v="0"/>
  </r>
  <r>
    <x v="2"/>
    <n v="1"/>
    <n v="1157"/>
    <n v="77"/>
    <x v="0"/>
  </r>
  <r>
    <x v="3"/>
    <n v="0"/>
    <n v="1158"/>
    <n v="77"/>
    <x v="0"/>
  </r>
  <r>
    <x v="4"/>
    <n v="0"/>
    <n v="1159"/>
    <n v="77"/>
    <x v="0"/>
  </r>
  <r>
    <x v="5"/>
    <n v="0"/>
    <n v="1160"/>
    <n v="77"/>
    <x v="0"/>
  </r>
  <r>
    <x v="6"/>
    <n v="1"/>
    <n v="1161"/>
    <n v="77"/>
    <x v="0"/>
  </r>
  <r>
    <x v="7"/>
    <n v="0"/>
    <n v="1162"/>
    <n v="77"/>
    <x v="0"/>
  </r>
  <r>
    <x v="8"/>
    <n v="1"/>
    <n v="1163"/>
    <n v="77"/>
    <x v="0"/>
  </r>
  <r>
    <x v="9"/>
    <n v="0"/>
    <n v="1164"/>
    <n v="77"/>
    <x v="0"/>
  </r>
  <r>
    <x v="10"/>
    <n v="0"/>
    <n v="1165"/>
    <n v="77"/>
    <x v="0"/>
  </r>
  <r>
    <x v="11"/>
    <n v="1"/>
    <n v="1166"/>
    <n v="77"/>
    <x v="0"/>
  </r>
  <r>
    <x v="12"/>
    <n v="0"/>
    <n v="1167"/>
    <n v="77"/>
    <x v="0"/>
  </r>
  <r>
    <x v="13"/>
    <n v="0"/>
    <n v="1168"/>
    <n v="77"/>
    <x v="0"/>
  </r>
  <r>
    <x v="14"/>
    <n v="0"/>
    <n v="1169"/>
    <n v="77"/>
    <x v="0"/>
  </r>
  <r>
    <x v="0"/>
    <n v="1"/>
    <n v="1170"/>
    <n v="78"/>
    <x v="7"/>
  </r>
  <r>
    <x v="1"/>
    <n v="1"/>
    <n v="1171"/>
    <n v="78"/>
    <x v="7"/>
  </r>
  <r>
    <x v="2"/>
    <n v="0"/>
    <n v="1172"/>
    <n v="78"/>
    <x v="7"/>
  </r>
  <r>
    <x v="3"/>
    <n v="1"/>
    <n v="1173"/>
    <n v="78"/>
    <x v="7"/>
  </r>
  <r>
    <x v="4"/>
    <n v="0"/>
    <n v="1174"/>
    <n v="78"/>
    <x v="7"/>
  </r>
  <r>
    <x v="5"/>
    <n v="0"/>
    <n v="1175"/>
    <n v="78"/>
    <x v="7"/>
  </r>
  <r>
    <x v="6"/>
    <n v="0"/>
    <n v="1176"/>
    <n v="78"/>
    <x v="7"/>
  </r>
  <r>
    <x v="7"/>
    <n v="0"/>
    <n v="1177"/>
    <n v="78"/>
    <x v="7"/>
  </r>
  <r>
    <x v="8"/>
    <n v="0"/>
    <n v="1178"/>
    <n v="78"/>
    <x v="7"/>
  </r>
  <r>
    <x v="9"/>
    <n v="1"/>
    <n v="1179"/>
    <n v="78"/>
    <x v="7"/>
  </r>
  <r>
    <x v="10"/>
    <n v="1"/>
    <n v="1180"/>
    <n v="78"/>
    <x v="7"/>
  </r>
  <r>
    <x v="11"/>
    <n v="0"/>
    <n v="1181"/>
    <n v="78"/>
    <x v="7"/>
  </r>
  <r>
    <x v="12"/>
    <n v="1"/>
    <n v="1182"/>
    <n v="78"/>
    <x v="7"/>
  </r>
  <r>
    <x v="13"/>
    <n v="0"/>
    <n v="1183"/>
    <n v="78"/>
    <x v="7"/>
  </r>
  <r>
    <x v="14"/>
    <n v="1"/>
    <n v="1184"/>
    <n v="78"/>
    <x v="7"/>
  </r>
  <r>
    <x v="0"/>
    <n v="1"/>
    <n v="1185"/>
    <n v="79"/>
    <x v="7"/>
  </r>
  <r>
    <x v="1"/>
    <n v="1"/>
    <n v="1186"/>
    <n v="79"/>
    <x v="7"/>
  </r>
  <r>
    <x v="2"/>
    <n v="0"/>
    <n v="1187"/>
    <n v="79"/>
    <x v="7"/>
  </r>
  <r>
    <x v="3"/>
    <n v="1"/>
    <n v="1188"/>
    <n v="79"/>
    <x v="7"/>
  </r>
  <r>
    <x v="4"/>
    <n v="0"/>
    <n v="1189"/>
    <n v="79"/>
    <x v="7"/>
  </r>
  <r>
    <x v="5"/>
    <n v="0"/>
    <n v="1190"/>
    <n v="79"/>
    <x v="7"/>
  </r>
  <r>
    <x v="6"/>
    <n v="0"/>
    <n v="1191"/>
    <n v="79"/>
    <x v="7"/>
  </r>
  <r>
    <x v="7"/>
    <n v="0"/>
    <n v="1192"/>
    <n v="79"/>
    <x v="7"/>
  </r>
  <r>
    <x v="8"/>
    <n v="0"/>
    <n v="1193"/>
    <n v="79"/>
    <x v="7"/>
  </r>
  <r>
    <x v="9"/>
    <n v="1"/>
    <n v="1194"/>
    <n v="79"/>
    <x v="7"/>
  </r>
  <r>
    <x v="10"/>
    <n v="1"/>
    <n v="1195"/>
    <n v="79"/>
    <x v="7"/>
  </r>
  <r>
    <x v="11"/>
    <n v="0"/>
    <n v="1196"/>
    <n v="79"/>
    <x v="7"/>
  </r>
  <r>
    <x v="12"/>
    <n v="0"/>
    <n v="1197"/>
    <n v="79"/>
    <x v="7"/>
  </r>
  <r>
    <x v="13"/>
    <n v="0"/>
    <n v="1198"/>
    <n v="79"/>
    <x v="7"/>
  </r>
  <r>
    <x v="14"/>
    <n v="1"/>
    <n v="1199"/>
    <n v="79"/>
    <x v="7"/>
  </r>
  <r>
    <x v="0"/>
    <n v="1"/>
    <n v="1200"/>
    <n v="80"/>
    <x v="1"/>
  </r>
  <r>
    <x v="1"/>
    <n v="0"/>
    <n v="1201"/>
    <n v="80"/>
    <x v="1"/>
  </r>
  <r>
    <x v="2"/>
    <n v="1"/>
    <n v="1202"/>
    <n v="80"/>
    <x v="1"/>
  </r>
  <r>
    <x v="3"/>
    <n v="0"/>
    <n v="1203"/>
    <n v="80"/>
    <x v="1"/>
  </r>
  <r>
    <x v="4"/>
    <n v="1"/>
    <n v="1204"/>
    <n v="80"/>
    <x v="1"/>
  </r>
  <r>
    <x v="5"/>
    <n v="0"/>
    <n v="1205"/>
    <n v="80"/>
    <x v="1"/>
  </r>
  <r>
    <x v="6"/>
    <n v="0"/>
    <n v="1206"/>
    <n v="80"/>
    <x v="1"/>
  </r>
  <r>
    <x v="7"/>
    <n v="1"/>
    <n v="1207"/>
    <n v="80"/>
    <x v="1"/>
  </r>
  <r>
    <x v="8"/>
    <n v="0"/>
    <n v="1208"/>
    <n v="80"/>
    <x v="1"/>
  </r>
  <r>
    <x v="9"/>
    <n v="0"/>
    <n v="1209"/>
    <n v="80"/>
    <x v="1"/>
  </r>
  <r>
    <x v="10"/>
    <n v="0"/>
    <n v="1210"/>
    <n v="80"/>
    <x v="1"/>
  </r>
  <r>
    <x v="11"/>
    <n v="1"/>
    <n v="1211"/>
    <n v="80"/>
    <x v="1"/>
  </r>
  <r>
    <x v="12"/>
    <n v="0"/>
    <n v="1212"/>
    <n v="80"/>
    <x v="1"/>
  </r>
  <r>
    <x v="13"/>
    <n v="0"/>
    <n v="1213"/>
    <n v="80"/>
    <x v="1"/>
  </r>
  <r>
    <x v="14"/>
    <n v="0"/>
    <n v="1214"/>
    <n v="80"/>
    <x v="1"/>
  </r>
  <r>
    <x v="0"/>
    <n v="1"/>
    <n v="1215"/>
    <n v="81"/>
    <x v="4"/>
  </r>
  <r>
    <x v="1"/>
    <n v="0"/>
    <n v="1216"/>
    <n v="81"/>
    <x v="4"/>
  </r>
  <r>
    <x v="2"/>
    <n v="1"/>
    <n v="1217"/>
    <n v="81"/>
    <x v="4"/>
  </r>
  <r>
    <x v="3"/>
    <n v="0"/>
    <n v="1218"/>
    <n v="81"/>
    <x v="4"/>
  </r>
  <r>
    <x v="4"/>
    <n v="1"/>
    <n v="1219"/>
    <n v="81"/>
    <x v="4"/>
  </r>
  <r>
    <x v="5"/>
    <n v="1"/>
    <n v="1220"/>
    <n v="81"/>
    <x v="4"/>
  </r>
  <r>
    <x v="6"/>
    <n v="1"/>
    <n v="1221"/>
    <n v="81"/>
    <x v="4"/>
  </r>
  <r>
    <x v="7"/>
    <n v="1"/>
    <n v="1222"/>
    <n v="81"/>
    <x v="4"/>
  </r>
  <r>
    <x v="8"/>
    <n v="1"/>
    <n v="1223"/>
    <n v="81"/>
    <x v="4"/>
  </r>
  <r>
    <x v="9"/>
    <n v="1"/>
    <n v="1224"/>
    <n v="81"/>
    <x v="4"/>
  </r>
  <r>
    <x v="10"/>
    <n v="0"/>
    <n v="1225"/>
    <n v="81"/>
    <x v="4"/>
  </r>
  <r>
    <x v="11"/>
    <n v="1"/>
    <n v="1226"/>
    <n v="81"/>
    <x v="4"/>
  </r>
  <r>
    <x v="12"/>
    <n v="0"/>
    <n v="1227"/>
    <n v="81"/>
    <x v="4"/>
  </r>
  <r>
    <x v="13"/>
    <n v="0"/>
    <n v="1228"/>
    <n v="81"/>
    <x v="4"/>
  </r>
  <r>
    <x v="14"/>
    <n v="0"/>
    <n v="1229"/>
    <n v="81"/>
    <x v="4"/>
  </r>
  <r>
    <x v="0"/>
    <n v="1"/>
    <n v="1230"/>
    <n v="82"/>
    <x v="4"/>
  </r>
  <r>
    <x v="1"/>
    <n v="0"/>
    <n v="1231"/>
    <n v="82"/>
    <x v="4"/>
  </r>
  <r>
    <x v="2"/>
    <n v="0"/>
    <n v="1232"/>
    <n v="82"/>
    <x v="4"/>
  </r>
  <r>
    <x v="3"/>
    <n v="0"/>
    <n v="1233"/>
    <n v="82"/>
    <x v="4"/>
  </r>
  <r>
    <x v="4"/>
    <n v="0"/>
    <n v="1234"/>
    <n v="82"/>
    <x v="4"/>
  </r>
  <r>
    <x v="5"/>
    <n v="1"/>
    <n v="1235"/>
    <n v="82"/>
    <x v="4"/>
  </r>
  <r>
    <x v="6"/>
    <n v="0"/>
    <n v="1236"/>
    <n v="82"/>
    <x v="4"/>
  </r>
  <r>
    <x v="7"/>
    <n v="1"/>
    <n v="1237"/>
    <n v="82"/>
    <x v="4"/>
  </r>
  <r>
    <x v="8"/>
    <n v="0"/>
    <n v="1238"/>
    <n v="82"/>
    <x v="4"/>
  </r>
  <r>
    <x v="9"/>
    <n v="0"/>
    <n v="1239"/>
    <n v="82"/>
    <x v="4"/>
  </r>
  <r>
    <x v="10"/>
    <n v="0"/>
    <n v="1240"/>
    <n v="82"/>
    <x v="4"/>
  </r>
  <r>
    <x v="11"/>
    <n v="0"/>
    <n v="1241"/>
    <n v="82"/>
    <x v="4"/>
  </r>
  <r>
    <x v="12"/>
    <n v="0"/>
    <n v="1242"/>
    <n v="82"/>
    <x v="4"/>
  </r>
  <r>
    <x v="13"/>
    <n v="0"/>
    <n v="1243"/>
    <n v="82"/>
    <x v="4"/>
  </r>
  <r>
    <x v="14"/>
    <n v="0"/>
    <n v="1244"/>
    <n v="82"/>
    <x v="4"/>
  </r>
  <r>
    <x v="0"/>
    <n v="0"/>
    <n v="1245"/>
    <n v="83"/>
    <x v="3"/>
  </r>
  <r>
    <x v="1"/>
    <n v="1"/>
    <n v="1246"/>
    <n v="83"/>
    <x v="3"/>
  </r>
  <r>
    <x v="2"/>
    <n v="0"/>
    <n v="1247"/>
    <n v="83"/>
    <x v="3"/>
  </r>
  <r>
    <x v="3"/>
    <n v="0"/>
    <n v="1248"/>
    <n v="83"/>
    <x v="3"/>
  </r>
  <r>
    <x v="4"/>
    <n v="0"/>
    <n v="1249"/>
    <n v="83"/>
    <x v="3"/>
  </r>
  <r>
    <x v="5"/>
    <n v="0"/>
    <n v="1250"/>
    <n v="83"/>
    <x v="3"/>
  </r>
  <r>
    <x v="6"/>
    <n v="0"/>
    <n v="1251"/>
    <n v="83"/>
    <x v="3"/>
  </r>
  <r>
    <x v="7"/>
    <n v="0"/>
    <n v="1252"/>
    <n v="83"/>
    <x v="3"/>
  </r>
  <r>
    <x v="8"/>
    <n v="0"/>
    <n v="1253"/>
    <n v="83"/>
    <x v="3"/>
  </r>
  <r>
    <x v="9"/>
    <n v="0"/>
    <n v="1254"/>
    <n v="83"/>
    <x v="3"/>
  </r>
  <r>
    <x v="10"/>
    <n v="0"/>
    <n v="1255"/>
    <n v="83"/>
    <x v="3"/>
  </r>
  <r>
    <x v="11"/>
    <n v="0"/>
    <n v="1256"/>
    <n v="83"/>
    <x v="3"/>
  </r>
  <r>
    <x v="12"/>
    <n v="0"/>
    <n v="1257"/>
    <n v="83"/>
    <x v="3"/>
  </r>
  <r>
    <x v="13"/>
    <n v="0"/>
    <n v="1258"/>
    <n v="83"/>
    <x v="3"/>
  </r>
  <r>
    <x v="14"/>
    <n v="0"/>
    <n v="1259"/>
    <n v="83"/>
    <x v="3"/>
  </r>
  <r>
    <x v="0"/>
    <n v="0"/>
    <n v="1260"/>
    <n v="84"/>
    <x v="0"/>
  </r>
  <r>
    <x v="1"/>
    <n v="1"/>
    <n v="1261"/>
    <n v="84"/>
    <x v="0"/>
  </r>
  <r>
    <x v="2"/>
    <n v="0"/>
    <n v="1262"/>
    <n v="84"/>
    <x v="0"/>
  </r>
  <r>
    <x v="3"/>
    <n v="0"/>
    <n v="1263"/>
    <n v="84"/>
    <x v="0"/>
  </r>
  <r>
    <x v="4"/>
    <n v="0"/>
    <n v="1264"/>
    <n v="84"/>
    <x v="0"/>
  </r>
  <r>
    <x v="5"/>
    <n v="0"/>
    <n v="1265"/>
    <n v="84"/>
    <x v="0"/>
  </r>
  <r>
    <x v="6"/>
    <n v="0"/>
    <n v="1266"/>
    <n v="84"/>
    <x v="0"/>
  </r>
  <r>
    <x v="7"/>
    <n v="1"/>
    <n v="1267"/>
    <n v="84"/>
    <x v="0"/>
  </r>
  <r>
    <x v="8"/>
    <n v="0"/>
    <n v="1268"/>
    <n v="84"/>
    <x v="0"/>
  </r>
  <r>
    <x v="9"/>
    <n v="0"/>
    <n v="1269"/>
    <n v="84"/>
    <x v="0"/>
  </r>
  <r>
    <x v="10"/>
    <n v="0"/>
    <n v="1270"/>
    <n v="84"/>
    <x v="0"/>
  </r>
  <r>
    <x v="11"/>
    <n v="0"/>
    <n v="1271"/>
    <n v="84"/>
    <x v="0"/>
  </r>
  <r>
    <x v="12"/>
    <n v="0"/>
    <n v="1272"/>
    <n v="84"/>
    <x v="0"/>
  </r>
  <r>
    <x v="13"/>
    <n v="0"/>
    <n v="1273"/>
    <n v="84"/>
    <x v="0"/>
  </r>
  <r>
    <x v="14"/>
    <n v="0"/>
    <n v="1274"/>
    <n v="84"/>
    <x v="0"/>
  </r>
  <r>
    <x v="0"/>
    <n v="1"/>
    <n v="1275"/>
    <n v="85"/>
    <x v="3"/>
  </r>
  <r>
    <x v="1"/>
    <n v="1"/>
    <n v="1276"/>
    <n v="85"/>
    <x v="3"/>
  </r>
  <r>
    <x v="2"/>
    <n v="0"/>
    <n v="1277"/>
    <n v="85"/>
    <x v="3"/>
  </r>
  <r>
    <x v="3"/>
    <n v="0"/>
    <n v="1278"/>
    <n v="85"/>
    <x v="3"/>
  </r>
  <r>
    <x v="4"/>
    <n v="0"/>
    <n v="1279"/>
    <n v="85"/>
    <x v="3"/>
  </r>
  <r>
    <x v="5"/>
    <n v="1"/>
    <n v="1280"/>
    <n v="85"/>
    <x v="3"/>
  </r>
  <r>
    <x v="6"/>
    <n v="0"/>
    <n v="1281"/>
    <n v="85"/>
    <x v="3"/>
  </r>
  <r>
    <x v="7"/>
    <n v="1"/>
    <n v="1282"/>
    <n v="85"/>
    <x v="3"/>
  </r>
  <r>
    <x v="8"/>
    <n v="1"/>
    <n v="1283"/>
    <n v="85"/>
    <x v="3"/>
  </r>
  <r>
    <x v="9"/>
    <n v="1"/>
    <n v="1284"/>
    <n v="85"/>
    <x v="3"/>
  </r>
  <r>
    <x v="10"/>
    <n v="1"/>
    <n v="1285"/>
    <n v="85"/>
    <x v="3"/>
  </r>
  <r>
    <x v="11"/>
    <n v="0"/>
    <n v="1286"/>
    <n v="85"/>
    <x v="3"/>
  </r>
  <r>
    <x v="12"/>
    <n v="1"/>
    <n v="1287"/>
    <n v="85"/>
    <x v="3"/>
  </r>
  <r>
    <x v="13"/>
    <n v="1"/>
    <n v="1288"/>
    <n v="85"/>
    <x v="3"/>
  </r>
  <r>
    <x v="14"/>
    <n v="0"/>
    <n v="1289"/>
    <n v="85"/>
    <x v="3"/>
  </r>
  <r>
    <x v="0"/>
    <n v="0"/>
    <n v="1290"/>
    <n v="86"/>
    <x v="3"/>
  </r>
  <r>
    <x v="1"/>
    <n v="1"/>
    <n v="1291"/>
    <n v="86"/>
    <x v="3"/>
  </r>
  <r>
    <x v="2"/>
    <n v="0"/>
    <n v="1292"/>
    <n v="86"/>
    <x v="3"/>
  </r>
  <r>
    <x v="3"/>
    <n v="0"/>
    <n v="1293"/>
    <n v="86"/>
    <x v="3"/>
  </r>
  <r>
    <x v="4"/>
    <n v="0"/>
    <n v="1294"/>
    <n v="86"/>
    <x v="3"/>
  </r>
  <r>
    <x v="5"/>
    <n v="0"/>
    <n v="1295"/>
    <n v="86"/>
    <x v="3"/>
  </r>
  <r>
    <x v="6"/>
    <n v="0"/>
    <n v="1296"/>
    <n v="86"/>
    <x v="3"/>
  </r>
  <r>
    <x v="7"/>
    <n v="0"/>
    <n v="1297"/>
    <n v="86"/>
    <x v="3"/>
  </r>
  <r>
    <x v="8"/>
    <n v="0"/>
    <n v="1298"/>
    <n v="86"/>
    <x v="3"/>
  </r>
  <r>
    <x v="9"/>
    <n v="0"/>
    <n v="1299"/>
    <n v="86"/>
    <x v="3"/>
  </r>
  <r>
    <x v="10"/>
    <n v="0"/>
    <n v="1300"/>
    <n v="86"/>
    <x v="3"/>
  </r>
  <r>
    <x v="11"/>
    <n v="0"/>
    <n v="1301"/>
    <n v="86"/>
    <x v="3"/>
  </r>
  <r>
    <x v="12"/>
    <n v="0"/>
    <n v="1302"/>
    <n v="86"/>
    <x v="3"/>
  </r>
  <r>
    <x v="13"/>
    <n v="1"/>
    <n v="1303"/>
    <n v="86"/>
    <x v="3"/>
  </r>
  <r>
    <x v="14"/>
    <n v="0"/>
    <n v="1304"/>
    <n v="86"/>
    <x v="3"/>
  </r>
  <r>
    <x v="0"/>
    <n v="0"/>
    <n v="1305"/>
    <n v="87"/>
    <x v="3"/>
  </r>
  <r>
    <x v="1"/>
    <n v="1"/>
    <n v="1306"/>
    <n v="87"/>
    <x v="3"/>
  </r>
  <r>
    <x v="2"/>
    <n v="1"/>
    <n v="1307"/>
    <n v="87"/>
    <x v="3"/>
  </r>
  <r>
    <x v="3"/>
    <n v="0"/>
    <n v="1308"/>
    <n v="87"/>
    <x v="3"/>
  </r>
  <r>
    <x v="4"/>
    <n v="0"/>
    <n v="1309"/>
    <n v="87"/>
    <x v="3"/>
  </r>
  <r>
    <x v="5"/>
    <n v="1"/>
    <n v="1310"/>
    <n v="87"/>
    <x v="3"/>
  </r>
  <r>
    <x v="6"/>
    <n v="1"/>
    <n v="1311"/>
    <n v="87"/>
    <x v="3"/>
  </r>
  <r>
    <x v="7"/>
    <n v="0"/>
    <n v="1312"/>
    <n v="87"/>
    <x v="3"/>
  </r>
  <r>
    <x v="8"/>
    <n v="0"/>
    <n v="1313"/>
    <n v="87"/>
    <x v="3"/>
  </r>
  <r>
    <x v="9"/>
    <n v="0"/>
    <n v="1314"/>
    <n v="87"/>
    <x v="3"/>
  </r>
  <r>
    <x v="10"/>
    <n v="0"/>
    <n v="1315"/>
    <n v="87"/>
    <x v="3"/>
  </r>
  <r>
    <x v="11"/>
    <n v="1"/>
    <n v="1316"/>
    <n v="87"/>
    <x v="3"/>
  </r>
  <r>
    <x v="12"/>
    <n v="0"/>
    <n v="1317"/>
    <n v="87"/>
    <x v="3"/>
  </r>
  <r>
    <x v="13"/>
    <n v="1"/>
    <n v="1318"/>
    <n v="87"/>
    <x v="3"/>
  </r>
  <r>
    <x v="14"/>
    <n v="0"/>
    <n v="1319"/>
    <n v="87"/>
    <x v="3"/>
  </r>
  <r>
    <x v="0"/>
    <n v="0"/>
    <n v="1320"/>
    <n v="88"/>
    <x v="6"/>
  </r>
  <r>
    <x v="1"/>
    <n v="1"/>
    <n v="1321"/>
    <n v="88"/>
    <x v="6"/>
  </r>
  <r>
    <x v="2"/>
    <n v="1"/>
    <n v="1322"/>
    <n v="88"/>
    <x v="6"/>
  </r>
  <r>
    <x v="3"/>
    <n v="0"/>
    <n v="1323"/>
    <n v="88"/>
    <x v="6"/>
  </r>
  <r>
    <x v="4"/>
    <n v="1"/>
    <n v="1324"/>
    <n v="88"/>
    <x v="6"/>
  </r>
  <r>
    <x v="5"/>
    <n v="1"/>
    <n v="1325"/>
    <n v="88"/>
    <x v="6"/>
  </r>
  <r>
    <x v="6"/>
    <n v="1"/>
    <n v="1326"/>
    <n v="88"/>
    <x v="6"/>
  </r>
  <r>
    <x v="7"/>
    <n v="1"/>
    <n v="1327"/>
    <n v="88"/>
    <x v="6"/>
  </r>
  <r>
    <x v="8"/>
    <n v="1"/>
    <n v="1328"/>
    <n v="88"/>
    <x v="6"/>
  </r>
  <r>
    <x v="9"/>
    <n v="0"/>
    <n v="1329"/>
    <n v="88"/>
    <x v="6"/>
  </r>
  <r>
    <x v="10"/>
    <n v="0"/>
    <n v="1330"/>
    <n v="88"/>
    <x v="6"/>
  </r>
  <r>
    <x v="11"/>
    <n v="0"/>
    <n v="1331"/>
    <n v="88"/>
    <x v="6"/>
  </r>
  <r>
    <x v="12"/>
    <n v="0"/>
    <n v="1332"/>
    <n v="88"/>
    <x v="6"/>
  </r>
  <r>
    <x v="13"/>
    <n v="0"/>
    <n v="1333"/>
    <n v="88"/>
    <x v="6"/>
  </r>
  <r>
    <x v="14"/>
    <n v="0"/>
    <n v="1334"/>
    <n v="88"/>
    <x v="6"/>
  </r>
  <r>
    <x v="0"/>
    <n v="0"/>
    <n v="1335"/>
    <n v="89"/>
    <x v="3"/>
  </r>
  <r>
    <x v="1"/>
    <n v="1"/>
    <n v="1336"/>
    <n v="89"/>
    <x v="3"/>
  </r>
  <r>
    <x v="2"/>
    <n v="1"/>
    <n v="1337"/>
    <n v="89"/>
    <x v="3"/>
  </r>
  <r>
    <x v="3"/>
    <n v="0"/>
    <n v="1338"/>
    <n v="89"/>
    <x v="3"/>
  </r>
  <r>
    <x v="4"/>
    <n v="0"/>
    <n v="1339"/>
    <n v="89"/>
    <x v="3"/>
  </r>
  <r>
    <x v="5"/>
    <n v="0"/>
    <n v="1340"/>
    <n v="89"/>
    <x v="3"/>
  </r>
  <r>
    <x v="6"/>
    <n v="1"/>
    <n v="1341"/>
    <n v="89"/>
    <x v="3"/>
  </r>
  <r>
    <x v="7"/>
    <n v="1"/>
    <n v="1342"/>
    <n v="89"/>
    <x v="3"/>
  </r>
  <r>
    <x v="8"/>
    <n v="0"/>
    <n v="1343"/>
    <n v="89"/>
    <x v="3"/>
  </r>
  <r>
    <x v="9"/>
    <n v="0"/>
    <n v="1344"/>
    <n v="89"/>
    <x v="3"/>
  </r>
  <r>
    <x v="10"/>
    <n v="0"/>
    <n v="1345"/>
    <n v="89"/>
    <x v="3"/>
  </r>
  <r>
    <x v="11"/>
    <n v="0"/>
    <n v="1346"/>
    <n v="89"/>
    <x v="3"/>
  </r>
  <r>
    <x v="12"/>
    <n v="1"/>
    <n v="1347"/>
    <n v="89"/>
    <x v="3"/>
  </r>
  <r>
    <x v="13"/>
    <n v="0"/>
    <n v="1348"/>
    <n v="89"/>
    <x v="3"/>
  </r>
  <r>
    <x v="14"/>
    <n v="0"/>
    <n v="1349"/>
    <n v="89"/>
    <x v="3"/>
  </r>
  <r>
    <x v="0"/>
    <n v="0"/>
    <n v="1350"/>
    <n v="90"/>
    <x v="7"/>
  </r>
  <r>
    <x v="1"/>
    <n v="1"/>
    <n v="1351"/>
    <n v="90"/>
    <x v="7"/>
  </r>
  <r>
    <x v="2"/>
    <n v="0"/>
    <n v="1352"/>
    <n v="90"/>
    <x v="7"/>
  </r>
  <r>
    <x v="3"/>
    <n v="0"/>
    <n v="1353"/>
    <n v="90"/>
    <x v="7"/>
  </r>
  <r>
    <x v="4"/>
    <n v="0"/>
    <n v="1354"/>
    <n v="90"/>
    <x v="7"/>
  </r>
  <r>
    <x v="5"/>
    <n v="0"/>
    <n v="1355"/>
    <n v="90"/>
    <x v="7"/>
  </r>
  <r>
    <x v="6"/>
    <n v="0"/>
    <n v="1356"/>
    <n v="90"/>
    <x v="7"/>
  </r>
  <r>
    <x v="7"/>
    <n v="1"/>
    <n v="1357"/>
    <n v="90"/>
    <x v="7"/>
  </r>
  <r>
    <x v="8"/>
    <n v="0"/>
    <n v="1358"/>
    <n v="90"/>
    <x v="7"/>
  </r>
  <r>
    <x v="9"/>
    <n v="0"/>
    <n v="1359"/>
    <n v="90"/>
    <x v="7"/>
  </r>
  <r>
    <x v="10"/>
    <n v="0"/>
    <n v="1360"/>
    <n v="90"/>
    <x v="7"/>
  </r>
  <r>
    <x v="11"/>
    <n v="0"/>
    <n v="1361"/>
    <n v="90"/>
    <x v="7"/>
  </r>
  <r>
    <x v="12"/>
    <n v="0"/>
    <n v="1362"/>
    <n v="90"/>
    <x v="7"/>
  </r>
  <r>
    <x v="13"/>
    <n v="0"/>
    <n v="1363"/>
    <n v="90"/>
    <x v="7"/>
  </r>
  <r>
    <x v="14"/>
    <n v="0"/>
    <n v="1364"/>
    <n v="90"/>
    <x v="7"/>
  </r>
  <r>
    <x v="0"/>
    <n v="0"/>
    <n v="1365"/>
    <n v="91"/>
    <x v="7"/>
  </r>
  <r>
    <x v="1"/>
    <n v="1"/>
    <n v="1366"/>
    <n v="91"/>
    <x v="7"/>
  </r>
  <r>
    <x v="2"/>
    <n v="0"/>
    <n v="1367"/>
    <n v="91"/>
    <x v="7"/>
  </r>
  <r>
    <x v="3"/>
    <n v="0"/>
    <n v="1368"/>
    <n v="91"/>
    <x v="7"/>
  </r>
  <r>
    <x v="4"/>
    <n v="0"/>
    <n v="1369"/>
    <n v="91"/>
    <x v="7"/>
  </r>
  <r>
    <x v="5"/>
    <n v="0"/>
    <n v="1370"/>
    <n v="91"/>
    <x v="7"/>
  </r>
  <r>
    <x v="6"/>
    <n v="0"/>
    <n v="1371"/>
    <n v="91"/>
    <x v="7"/>
  </r>
  <r>
    <x v="7"/>
    <n v="1"/>
    <n v="1372"/>
    <n v="91"/>
    <x v="7"/>
  </r>
  <r>
    <x v="8"/>
    <n v="0"/>
    <n v="1373"/>
    <n v="91"/>
    <x v="7"/>
  </r>
  <r>
    <x v="9"/>
    <n v="0"/>
    <n v="1374"/>
    <n v="91"/>
    <x v="7"/>
  </r>
  <r>
    <x v="10"/>
    <n v="0"/>
    <n v="1375"/>
    <n v="91"/>
    <x v="7"/>
  </r>
  <r>
    <x v="11"/>
    <n v="0"/>
    <n v="1376"/>
    <n v="91"/>
    <x v="7"/>
  </r>
  <r>
    <x v="12"/>
    <n v="1"/>
    <n v="1377"/>
    <n v="91"/>
    <x v="7"/>
  </r>
  <r>
    <x v="13"/>
    <n v="0"/>
    <n v="1378"/>
    <n v="91"/>
    <x v="7"/>
  </r>
  <r>
    <x v="14"/>
    <n v="0"/>
    <n v="1379"/>
    <n v="91"/>
    <x v="7"/>
  </r>
  <r>
    <x v="0"/>
    <n v="0"/>
    <n v="1380"/>
    <n v="92"/>
    <x v="1"/>
  </r>
  <r>
    <x v="1"/>
    <n v="1"/>
    <n v="1381"/>
    <n v="92"/>
    <x v="1"/>
  </r>
  <r>
    <x v="2"/>
    <n v="1"/>
    <n v="1382"/>
    <n v="92"/>
    <x v="1"/>
  </r>
  <r>
    <x v="3"/>
    <n v="0"/>
    <n v="1383"/>
    <n v="92"/>
    <x v="1"/>
  </r>
  <r>
    <x v="4"/>
    <n v="1"/>
    <n v="1384"/>
    <n v="92"/>
    <x v="1"/>
  </r>
  <r>
    <x v="5"/>
    <n v="1"/>
    <n v="1385"/>
    <n v="92"/>
    <x v="1"/>
  </r>
  <r>
    <x v="6"/>
    <n v="1"/>
    <n v="1386"/>
    <n v="92"/>
    <x v="1"/>
  </r>
  <r>
    <x v="7"/>
    <n v="1"/>
    <n v="1387"/>
    <n v="92"/>
    <x v="1"/>
  </r>
  <r>
    <x v="8"/>
    <n v="0"/>
    <n v="1388"/>
    <n v="92"/>
    <x v="1"/>
  </r>
  <r>
    <x v="9"/>
    <n v="0"/>
    <n v="1389"/>
    <n v="92"/>
    <x v="1"/>
  </r>
  <r>
    <x v="10"/>
    <n v="0"/>
    <n v="1390"/>
    <n v="92"/>
    <x v="1"/>
  </r>
  <r>
    <x v="11"/>
    <n v="0"/>
    <n v="1391"/>
    <n v="92"/>
    <x v="1"/>
  </r>
  <r>
    <x v="12"/>
    <n v="0"/>
    <n v="1392"/>
    <n v="92"/>
    <x v="1"/>
  </r>
  <r>
    <x v="13"/>
    <n v="0"/>
    <n v="1393"/>
    <n v="92"/>
    <x v="1"/>
  </r>
  <r>
    <x v="14"/>
    <n v="0"/>
    <n v="1394"/>
    <n v="92"/>
    <x v="1"/>
  </r>
  <r>
    <x v="0"/>
    <n v="0"/>
    <n v="1395"/>
    <n v="93"/>
    <x v="7"/>
  </r>
  <r>
    <x v="1"/>
    <n v="1"/>
    <n v="1396"/>
    <n v="93"/>
    <x v="7"/>
  </r>
  <r>
    <x v="2"/>
    <n v="1"/>
    <n v="1397"/>
    <n v="93"/>
    <x v="7"/>
  </r>
  <r>
    <x v="3"/>
    <n v="0"/>
    <n v="1398"/>
    <n v="93"/>
    <x v="7"/>
  </r>
  <r>
    <x v="4"/>
    <n v="0"/>
    <n v="1399"/>
    <n v="93"/>
    <x v="7"/>
  </r>
  <r>
    <x v="5"/>
    <n v="1"/>
    <n v="1400"/>
    <n v="93"/>
    <x v="7"/>
  </r>
  <r>
    <x v="6"/>
    <n v="1"/>
    <n v="1401"/>
    <n v="93"/>
    <x v="7"/>
  </r>
  <r>
    <x v="7"/>
    <n v="0"/>
    <n v="1402"/>
    <n v="93"/>
    <x v="7"/>
  </r>
  <r>
    <x v="8"/>
    <n v="0"/>
    <n v="1403"/>
    <n v="93"/>
    <x v="7"/>
  </r>
  <r>
    <x v="9"/>
    <n v="0"/>
    <n v="1404"/>
    <n v="93"/>
    <x v="7"/>
  </r>
  <r>
    <x v="10"/>
    <n v="0"/>
    <n v="1405"/>
    <n v="93"/>
    <x v="7"/>
  </r>
  <r>
    <x v="11"/>
    <n v="0"/>
    <n v="1406"/>
    <n v="93"/>
    <x v="7"/>
  </r>
  <r>
    <x v="12"/>
    <n v="0"/>
    <n v="1407"/>
    <n v="93"/>
    <x v="7"/>
  </r>
  <r>
    <x v="13"/>
    <n v="0"/>
    <n v="1408"/>
    <n v="93"/>
    <x v="7"/>
  </r>
  <r>
    <x v="14"/>
    <n v="0"/>
    <n v="1409"/>
    <n v="93"/>
    <x v="7"/>
  </r>
  <r>
    <x v="0"/>
    <n v="0"/>
    <n v="1410"/>
    <n v="94"/>
    <x v="3"/>
  </r>
  <r>
    <x v="1"/>
    <n v="1"/>
    <n v="1411"/>
    <n v="94"/>
    <x v="3"/>
  </r>
  <r>
    <x v="2"/>
    <n v="1"/>
    <n v="1412"/>
    <n v="94"/>
    <x v="3"/>
  </r>
  <r>
    <x v="3"/>
    <n v="0"/>
    <n v="1413"/>
    <n v="94"/>
    <x v="3"/>
  </r>
  <r>
    <x v="4"/>
    <n v="1"/>
    <n v="1414"/>
    <n v="94"/>
    <x v="3"/>
  </r>
  <r>
    <x v="5"/>
    <n v="0"/>
    <n v="1415"/>
    <n v="94"/>
    <x v="3"/>
  </r>
  <r>
    <x v="6"/>
    <n v="0"/>
    <n v="1416"/>
    <n v="94"/>
    <x v="3"/>
  </r>
  <r>
    <x v="7"/>
    <n v="0"/>
    <n v="1417"/>
    <n v="94"/>
    <x v="3"/>
  </r>
  <r>
    <x v="8"/>
    <n v="0"/>
    <n v="1418"/>
    <n v="94"/>
    <x v="3"/>
  </r>
  <r>
    <x v="9"/>
    <n v="0"/>
    <n v="1419"/>
    <n v="94"/>
    <x v="3"/>
  </r>
  <r>
    <x v="10"/>
    <n v="0"/>
    <n v="1420"/>
    <n v="94"/>
    <x v="3"/>
  </r>
  <r>
    <x v="11"/>
    <n v="0"/>
    <n v="1421"/>
    <n v="94"/>
    <x v="3"/>
  </r>
  <r>
    <x v="12"/>
    <n v="0"/>
    <n v="1422"/>
    <n v="94"/>
    <x v="3"/>
  </r>
  <r>
    <x v="13"/>
    <n v="0"/>
    <n v="1423"/>
    <n v="94"/>
    <x v="3"/>
  </r>
  <r>
    <x v="14"/>
    <n v="0"/>
    <n v="1424"/>
    <n v="94"/>
    <x v="3"/>
  </r>
  <r>
    <x v="0"/>
    <n v="0"/>
    <n v="1425"/>
    <n v="95"/>
    <x v="3"/>
  </r>
  <r>
    <x v="1"/>
    <n v="0"/>
    <n v="1426"/>
    <n v="95"/>
    <x v="3"/>
  </r>
  <r>
    <x v="2"/>
    <n v="0"/>
    <n v="1427"/>
    <n v="95"/>
    <x v="3"/>
  </r>
  <r>
    <x v="3"/>
    <n v="0"/>
    <n v="1428"/>
    <n v="95"/>
    <x v="3"/>
  </r>
  <r>
    <x v="4"/>
    <n v="0"/>
    <n v="1429"/>
    <n v="95"/>
    <x v="3"/>
  </r>
  <r>
    <x v="5"/>
    <n v="0"/>
    <n v="1430"/>
    <n v="95"/>
    <x v="3"/>
  </r>
  <r>
    <x v="6"/>
    <n v="0"/>
    <n v="1431"/>
    <n v="95"/>
    <x v="3"/>
  </r>
  <r>
    <x v="7"/>
    <n v="1"/>
    <n v="1432"/>
    <n v="95"/>
    <x v="3"/>
  </r>
  <r>
    <x v="8"/>
    <n v="0"/>
    <n v="1433"/>
    <n v="95"/>
    <x v="3"/>
  </r>
  <r>
    <x v="9"/>
    <n v="0"/>
    <n v="1434"/>
    <n v="95"/>
    <x v="3"/>
  </r>
  <r>
    <x v="10"/>
    <n v="0"/>
    <n v="1435"/>
    <n v="95"/>
    <x v="3"/>
  </r>
  <r>
    <x v="11"/>
    <n v="1"/>
    <n v="1436"/>
    <n v="95"/>
    <x v="3"/>
  </r>
  <r>
    <x v="12"/>
    <n v="0"/>
    <n v="1437"/>
    <n v="95"/>
    <x v="3"/>
  </r>
  <r>
    <x v="13"/>
    <n v="0"/>
    <n v="1438"/>
    <n v="95"/>
    <x v="3"/>
  </r>
  <r>
    <x v="14"/>
    <n v="0"/>
    <n v="1439"/>
    <n v="95"/>
    <x v="3"/>
  </r>
  <r>
    <x v="0"/>
    <n v="0"/>
    <n v="1440"/>
    <n v="96"/>
    <x v="9"/>
  </r>
  <r>
    <x v="1"/>
    <n v="0"/>
    <n v="1441"/>
    <n v="96"/>
    <x v="9"/>
  </r>
  <r>
    <x v="2"/>
    <n v="0"/>
    <n v="1442"/>
    <n v="96"/>
    <x v="9"/>
  </r>
  <r>
    <x v="3"/>
    <n v="0"/>
    <n v="1443"/>
    <n v="96"/>
    <x v="9"/>
  </r>
  <r>
    <x v="4"/>
    <n v="0"/>
    <n v="1444"/>
    <n v="96"/>
    <x v="9"/>
  </r>
  <r>
    <x v="5"/>
    <n v="0"/>
    <n v="1445"/>
    <n v="96"/>
    <x v="9"/>
  </r>
  <r>
    <x v="6"/>
    <n v="0"/>
    <n v="1446"/>
    <n v="96"/>
    <x v="9"/>
  </r>
  <r>
    <x v="7"/>
    <n v="0"/>
    <n v="1447"/>
    <n v="96"/>
    <x v="9"/>
  </r>
  <r>
    <x v="8"/>
    <n v="0"/>
    <n v="1448"/>
    <n v="96"/>
    <x v="9"/>
  </r>
  <r>
    <x v="9"/>
    <n v="0"/>
    <n v="1449"/>
    <n v="96"/>
    <x v="9"/>
  </r>
  <r>
    <x v="10"/>
    <n v="0"/>
    <n v="1450"/>
    <n v="96"/>
    <x v="9"/>
  </r>
  <r>
    <x v="11"/>
    <n v="0"/>
    <n v="1451"/>
    <n v="96"/>
    <x v="9"/>
  </r>
  <r>
    <x v="12"/>
    <n v="0"/>
    <n v="1452"/>
    <n v="96"/>
    <x v="9"/>
  </r>
  <r>
    <x v="13"/>
    <n v="0"/>
    <n v="1453"/>
    <n v="96"/>
    <x v="9"/>
  </r>
  <r>
    <x v="14"/>
    <n v="0"/>
    <n v="1454"/>
    <n v="96"/>
    <x v="9"/>
  </r>
  <r>
    <x v="0"/>
    <n v="0"/>
    <n v="1455"/>
    <n v="97"/>
    <x v="6"/>
  </r>
  <r>
    <x v="1"/>
    <n v="0"/>
    <n v="1456"/>
    <n v="97"/>
    <x v="6"/>
  </r>
  <r>
    <x v="2"/>
    <n v="0"/>
    <n v="1457"/>
    <n v="97"/>
    <x v="6"/>
  </r>
  <r>
    <x v="3"/>
    <n v="0"/>
    <n v="1458"/>
    <n v="97"/>
    <x v="6"/>
  </r>
  <r>
    <x v="4"/>
    <n v="0"/>
    <n v="1459"/>
    <n v="97"/>
    <x v="6"/>
  </r>
  <r>
    <x v="5"/>
    <n v="1"/>
    <n v="1460"/>
    <n v="97"/>
    <x v="6"/>
  </r>
  <r>
    <x v="6"/>
    <n v="0"/>
    <n v="1461"/>
    <n v="97"/>
    <x v="6"/>
  </r>
  <r>
    <x v="7"/>
    <n v="0"/>
    <n v="1462"/>
    <n v="97"/>
    <x v="6"/>
  </r>
  <r>
    <x v="8"/>
    <n v="1"/>
    <n v="1463"/>
    <n v="97"/>
    <x v="6"/>
  </r>
  <r>
    <x v="9"/>
    <n v="0"/>
    <n v="1464"/>
    <n v="97"/>
    <x v="6"/>
  </r>
  <r>
    <x v="10"/>
    <n v="0"/>
    <n v="1465"/>
    <n v="97"/>
    <x v="6"/>
  </r>
  <r>
    <x v="11"/>
    <n v="1"/>
    <n v="1466"/>
    <n v="97"/>
    <x v="6"/>
  </r>
  <r>
    <x v="12"/>
    <n v="0"/>
    <n v="1467"/>
    <n v="97"/>
    <x v="6"/>
  </r>
  <r>
    <x v="13"/>
    <n v="0"/>
    <n v="1468"/>
    <n v="97"/>
    <x v="6"/>
  </r>
  <r>
    <x v="14"/>
    <n v="0"/>
    <n v="1469"/>
    <n v="97"/>
    <x v="6"/>
  </r>
  <r>
    <x v="0"/>
    <n v="1"/>
    <n v="1470"/>
    <n v="98"/>
    <x v="7"/>
  </r>
  <r>
    <x v="1"/>
    <n v="1"/>
    <n v="1471"/>
    <n v="98"/>
    <x v="7"/>
  </r>
  <r>
    <x v="2"/>
    <n v="1"/>
    <n v="1472"/>
    <n v="98"/>
    <x v="7"/>
  </r>
  <r>
    <x v="3"/>
    <n v="0"/>
    <n v="1473"/>
    <n v="98"/>
    <x v="7"/>
  </r>
  <r>
    <x v="4"/>
    <n v="0"/>
    <n v="1474"/>
    <n v="98"/>
    <x v="7"/>
  </r>
  <r>
    <x v="5"/>
    <n v="0"/>
    <n v="1475"/>
    <n v="98"/>
    <x v="7"/>
  </r>
  <r>
    <x v="6"/>
    <n v="1"/>
    <n v="1476"/>
    <n v="98"/>
    <x v="7"/>
  </r>
  <r>
    <x v="7"/>
    <n v="1"/>
    <n v="1477"/>
    <n v="98"/>
    <x v="7"/>
  </r>
  <r>
    <x v="8"/>
    <n v="0"/>
    <n v="1478"/>
    <n v="98"/>
    <x v="7"/>
  </r>
  <r>
    <x v="9"/>
    <n v="0"/>
    <n v="1479"/>
    <n v="98"/>
    <x v="7"/>
  </r>
  <r>
    <x v="10"/>
    <n v="1"/>
    <n v="1480"/>
    <n v="98"/>
    <x v="7"/>
  </r>
  <r>
    <x v="11"/>
    <n v="0"/>
    <n v="1481"/>
    <n v="98"/>
    <x v="7"/>
  </r>
  <r>
    <x v="12"/>
    <n v="1"/>
    <n v="1482"/>
    <n v="98"/>
    <x v="7"/>
  </r>
  <r>
    <x v="13"/>
    <n v="1"/>
    <n v="1483"/>
    <n v="98"/>
    <x v="7"/>
  </r>
  <r>
    <x v="14"/>
    <n v="0"/>
    <n v="1484"/>
    <n v="98"/>
    <x v="7"/>
  </r>
  <r>
    <x v="0"/>
    <n v="0"/>
    <n v="1485"/>
    <n v="99"/>
    <x v="0"/>
  </r>
  <r>
    <x v="1"/>
    <n v="1"/>
    <n v="1486"/>
    <n v="99"/>
    <x v="0"/>
  </r>
  <r>
    <x v="2"/>
    <n v="0"/>
    <n v="1487"/>
    <n v="99"/>
    <x v="0"/>
  </r>
  <r>
    <x v="3"/>
    <n v="0"/>
    <n v="1488"/>
    <n v="99"/>
    <x v="0"/>
  </r>
  <r>
    <x v="4"/>
    <n v="0"/>
    <n v="1489"/>
    <n v="99"/>
    <x v="0"/>
  </r>
  <r>
    <x v="5"/>
    <n v="0"/>
    <n v="1490"/>
    <n v="99"/>
    <x v="0"/>
  </r>
  <r>
    <x v="6"/>
    <n v="0"/>
    <n v="1491"/>
    <n v="99"/>
    <x v="0"/>
  </r>
  <r>
    <x v="7"/>
    <n v="0"/>
    <n v="1492"/>
    <n v="99"/>
    <x v="0"/>
  </r>
  <r>
    <x v="8"/>
    <n v="0"/>
    <n v="1493"/>
    <n v="99"/>
    <x v="0"/>
  </r>
  <r>
    <x v="9"/>
    <n v="0"/>
    <n v="1494"/>
    <n v="99"/>
    <x v="0"/>
  </r>
  <r>
    <x v="10"/>
    <n v="0"/>
    <n v="1495"/>
    <n v="99"/>
    <x v="0"/>
  </r>
  <r>
    <x v="11"/>
    <n v="0"/>
    <n v="1496"/>
    <n v="99"/>
    <x v="0"/>
  </r>
  <r>
    <x v="12"/>
    <n v="0"/>
    <n v="1497"/>
    <n v="99"/>
    <x v="0"/>
  </r>
  <r>
    <x v="13"/>
    <n v="0"/>
    <n v="1498"/>
    <n v="99"/>
    <x v="0"/>
  </r>
  <r>
    <x v="14"/>
    <n v="0"/>
    <n v="1499"/>
    <n v="99"/>
    <x v="0"/>
  </r>
  <r>
    <x v="0"/>
    <n v="1"/>
    <n v="1500"/>
    <n v="100"/>
    <x v="0"/>
  </r>
  <r>
    <x v="1"/>
    <n v="1"/>
    <n v="1501"/>
    <n v="100"/>
    <x v="0"/>
  </r>
  <r>
    <x v="2"/>
    <n v="1"/>
    <n v="1502"/>
    <n v="100"/>
    <x v="0"/>
  </r>
  <r>
    <x v="3"/>
    <n v="0"/>
    <n v="1503"/>
    <n v="100"/>
    <x v="0"/>
  </r>
  <r>
    <x v="4"/>
    <n v="1"/>
    <n v="1504"/>
    <n v="100"/>
    <x v="0"/>
  </r>
  <r>
    <x v="5"/>
    <n v="1"/>
    <n v="1505"/>
    <n v="100"/>
    <x v="0"/>
  </r>
  <r>
    <x v="6"/>
    <n v="1"/>
    <n v="1506"/>
    <n v="100"/>
    <x v="0"/>
  </r>
  <r>
    <x v="7"/>
    <n v="0"/>
    <n v="1507"/>
    <n v="100"/>
    <x v="0"/>
  </r>
  <r>
    <x v="8"/>
    <n v="0"/>
    <n v="1508"/>
    <n v="100"/>
    <x v="0"/>
  </r>
  <r>
    <x v="9"/>
    <n v="0"/>
    <n v="1509"/>
    <n v="100"/>
    <x v="0"/>
  </r>
  <r>
    <x v="10"/>
    <n v="0"/>
    <n v="1510"/>
    <n v="100"/>
    <x v="0"/>
  </r>
  <r>
    <x v="11"/>
    <n v="0"/>
    <n v="1511"/>
    <n v="100"/>
    <x v="0"/>
  </r>
  <r>
    <x v="12"/>
    <n v="0"/>
    <n v="1512"/>
    <n v="100"/>
    <x v="0"/>
  </r>
  <r>
    <x v="13"/>
    <n v="0"/>
    <n v="1513"/>
    <n v="100"/>
    <x v="0"/>
  </r>
  <r>
    <x v="14"/>
    <n v="0"/>
    <n v="1514"/>
    <n v="100"/>
    <x v="0"/>
  </r>
  <r>
    <x v="0"/>
    <n v="1"/>
    <n v="1515"/>
    <n v="101"/>
    <x v="6"/>
  </r>
  <r>
    <x v="1"/>
    <n v="1"/>
    <n v="1516"/>
    <n v="101"/>
    <x v="6"/>
  </r>
  <r>
    <x v="2"/>
    <n v="0"/>
    <n v="1517"/>
    <n v="101"/>
    <x v="6"/>
  </r>
  <r>
    <x v="3"/>
    <n v="0"/>
    <n v="1518"/>
    <n v="101"/>
    <x v="6"/>
  </r>
  <r>
    <x v="4"/>
    <n v="0"/>
    <n v="1519"/>
    <n v="101"/>
    <x v="6"/>
  </r>
  <r>
    <x v="5"/>
    <n v="1"/>
    <n v="1520"/>
    <n v="101"/>
    <x v="6"/>
  </r>
  <r>
    <x v="6"/>
    <n v="0"/>
    <n v="1521"/>
    <n v="101"/>
    <x v="6"/>
  </r>
  <r>
    <x v="7"/>
    <n v="1"/>
    <n v="1522"/>
    <n v="101"/>
    <x v="6"/>
  </r>
  <r>
    <x v="8"/>
    <n v="1"/>
    <n v="1523"/>
    <n v="101"/>
    <x v="6"/>
  </r>
  <r>
    <x v="9"/>
    <n v="1"/>
    <n v="1524"/>
    <n v="101"/>
    <x v="6"/>
  </r>
  <r>
    <x v="10"/>
    <n v="1"/>
    <n v="1525"/>
    <n v="101"/>
    <x v="6"/>
  </r>
  <r>
    <x v="11"/>
    <n v="0"/>
    <n v="1526"/>
    <n v="101"/>
    <x v="6"/>
  </r>
  <r>
    <x v="12"/>
    <n v="1"/>
    <n v="1527"/>
    <n v="101"/>
    <x v="6"/>
  </r>
  <r>
    <x v="13"/>
    <n v="1"/>
    <n v="1528"/>
    <n v="101"/>
    <x v="6"/>
  </r>
  <r>
    <x v="14"/>
    <n v="0"/>
    <n v="1529"/>
    <n v="101"/>
    <x v="6"/>
  </r>
  <r>
    <x v="0"/>
    <n v="0"/>
    <n v="1530"/>
    <n v="102"/>
    <x v="7"/>
  </r>
  <r>
    <x v="1"/>
    <n v="1"/>
    <n v="1531"/>
    <n v="102"/>
    <x v="7"/>
  </r>
  <r>
    <x v="2"/>
    <n v="1"/>
    <n v="1532"/>
    <n v="102"/>
    <x v="7"/>
  </r>
  <r>
    <x v="3"/>
    <n v="0"/>
    <n v="1533"/>
    <n v="102"/>
    <x v="7"/>
  </r>
  <r>
    <x v="4"/>
    <n v="1"/>
    <n v="1534"/>
    <n v="102"/>
    <x v="7"/>
  </r>
  <r>
    <x v="5"/>
    <n v="1"/>
    <n v="1535"/>
    <n v="102"/>
    <x v="7"/>
  </r>
  <r>
    <x v="6"/>
    <n v="1"/>
    <n v="1536"/>
    <n v="102"/>
    <x v="7"/>
  </r>
  <r>
    <x v="7"/>
    <n v="1"/>
    <n v="1537"/>
    <n v="102"/>
    <x v="7"/>
  </r>
  <r>
    <x v="8"/>
    <n v="0"/>
    <n v="1538"/>
    <n v="102"/>
    <x v="7"/>
  </r>
  <r>
    <x v="9"/>
    <n v="0"/>
    <n v="1539"/>
    <n v="102"/>
    <x v="7"/>
  </r>
  <r>
    <x v="10"/>
    <n v="0"/>
    <n v="1540"/>
    <n v="102"/>
    <x v="7"/>
  </r>
  <r>
    <x v="11"/>
    <n v="0"/>
    <n v="1541"/>
    <n v="102"/>
    <x v="7"/>
  </r>
  <r>
    <x v="12"/>
    <n v="0"/>
    <n v="1542"/>
    <n v="102"/>
    <x v="7"/>
  </r>
  <r>
    <x v="13"/>
    <n v="0"/>
    <n v="1543"/>
    <n v="102"/>
    <x v="7"/>
  </r>
  <r>
    <x v="14"/>
    <n v="0"/>
    <n v="1544"/>
    <n v="102"/>
    <x v="7"/>
  </r>
  <r>
    <x v="0"/>
    <n v="0"/>
    <n v="1545"/>
    <n v="103"/>
    <x v="0"/>
  </r>
  <r>
    <x v="1"/>
    <n v="0"/>
    <n v="1546"/>
    <n v="103"/>
    <x v="0"/>
  </r>
  <r>
    <x v="2"/>
    <n v="0"/>
    <n v="1547"/>
    <n v="103"/>
    <x v="0"/>
  </r>
  <r>
    <x v="3"/>
    <n v="0"/>
    <n v="1548"/>
    <n v="103"/>
    <x v="0"/>
  </r>
  <r>
    <x v="4"/>
    <n v="0"/>
    <n v="1549"/>
    <n v="103"/>
    <x v="0"/>
  </r>
  <r>
    <x v="5"/>
    <n v="0"/>
    <n v="1550"/>
    <n v="103"/>
    <x v="0"/>
  </r>
  <r>
    <x v="6"/>
    <n v="0"/>
    <n v="1551"/>
    <n v="103"/>
    <x v="0"/>
  </r>
  <r>
    <x v="7"/>
    <n v="0"/>
    <n v="1552"/>
    <n v="103"/>
    <x v="0"/>
  </r>
  <r>
    <x v="8"/>
    <n v="0"/>
    <n v="1553"/>
    <n v="103"/>
    <x v="0"/>
  </r>
  <r>
    <x v="9"/>
    <n v="0"/>
    <n v="1554"/>
    <n v="103"/>
    <x v="0"/>
  </r>
  <r>
    <x v="10"/>
    <n v="0"/>
    <n v="1555"/>
    <n v="103"/>
    <x v="0"/>
  </r>
  <r>
    <x v="11"/>
    <n v="0"/>
    <n v="1556"/>
    <n v="103"/>
    <x v="0"/>
  </r>
  <r>
    <x v="12"/>
    <n v="0"/>
    <n v="1557"/>
    <n v="103"/>
    <x v="0"/>
  </r>
  <r>
    <x v="13"/>
    <n v="0"/>
    <n v="1558"/>
    <n v="103"/>
    <x v="0"/>
  </r>
  <r>
    <x v="14"/>
    <n v="0"/>
    <n v="1559"/>
    <n v="103"/>
    <x v="0"/>
  </r>
  <r>
    <x v="0"/>
    <n v="0"/>
    <n v="1560"/>
    <n v="104"/>
    <x v="2"/>
  </r>
  <r>
    <x v="1"/>
    <n v="1"/>
    <n v="1561"/>
    <n v="104"/>
    <x v="2"/>
  </r>
  <r>
    <x v="2"/>
    <n v="0"/>
    <n v="1562"/>
    <n v="104"/>
    <x v="2"/>
  </r>
  <r>
    <x v="3"/>
    <n v="0"/>
    <n v="1563"/>
    <n v="104"/>
    <x v="2"/>
  </r>
  <r>
    <x v="4"/>
    <n v="1"/>
    <n v="1564"/>
    <n v="104"/>
    <x v="2"/>
  </r>
  <r>
    <x v="5"/>
    <n v="1"/>
    <n v="1565"/>
    <n v="104"/>
    <x v="2"/>
  </r>
  <r>
    <x v="6"/>
    <n v="0"/>
    <n v="1566"/>
    <n v="104"/>
    <x v="2"/>
  </r>
  <r>
    <x v="7"/>
    <n v="1"/>
    <n v="1567"/>
    <n v="104"/>
    <x v="2"/>
  </r>
  <r>
    <x v="8"/>
    <n v="0"/>
    <n v="1568"/>
    <n v="104"/>
    <x v="2"/>
  </r>
  <r>
    <x v="9"/>
    <n v="1"/>
    <n v="1569"/>
    <n v="104"/>
    <x v="2"/>
  </r>
  <r>
    <x v="10"/>
    <n v="0"/>
    <n v="1570"/>
    <n v="104"/>
    <x v="2"/>
  </r>
  <r>
    <x v="11"/>
    <n v="0"/>
    <n v="1571"/>
    <n v="104"/>
    <x v="2"/>
  </r>
  <r>
    <x v="12"/>
    <n v="0"/>
    <n v="1572"/>
    <n v="104"/>
    <x v="2"/>
  </r>
  <r>
    <x v="13"/>
    <n v="0"/>
    <n v="1573"/>
    <n v="104"/>
    <x v="2"/>
  </r>
  <r>
    <x v="14"/>
    <n v="0"/>
    <n v="1574"/>
    <n v="104"/>
    <x v="2"/>
  </r>
  <r>
    <x v="0"/>
    <n v="1"/>
    <n v="1575"/>
    <n v="105"/>
    <x v="2"/>
  </r>
  <r>
    <x v="1"/>
    <n v="1"/>
    <n v="1576"/>
    <n v="105"/>
    <x v="2"/>
  </r>
  <r>
    <x v="2"/>
    <n v="1"/>
    <n v="1577"/>
    <n v="105"/>
    <x v="2"/>
  </r>
  <r>
    <x v="3"/>
    <n v="0"/>
    <n v="1578"/>
    <n v="105"/>
    <x v="2"/>
  </r>
  <r>
    <x v="4"/>
    <n v="0"/>
    <n v="1579"/>
    <n v="105"/>
    <x v="2"/>
  </r>
  <r>
    <x v="5"/>
    <n v="0"/>
    <n v="1580"/>
    <n v="105"/>
    <x v="2"/>
  </r>
  <r>
    <x v="6"/>
    <n v="1"/>
    <n v="1581"/>
    <n v="105"/>
    <x v="2"/>
  </r>
  <r>
    <x v="7"/>
    <n v="1"/>
    <n v="1582"/>
    <n v="105"/>
    <x v="2"/>
  </r>
  <r>
    <x v="8"/>
    <n v="0"/>
    <n v="1583"/>
    <n v="105"/>
    <x v="2"/>
  </r>
  <r>
    <x v="9"/>
    <n v="1"/>
    <n v="1584"/>
    <n v="105"/>
    <x v="2"/>
  </r>
  <r>
    <x v="10"/>
    <n v="0"/>
    <n v="1585"/>
    <n v="105"/>
    <x v="2"/>
  </r>
  <r>
    <x v="11"/>
    <n v="0"/>
    <n v="1586"/>
    <n v="105"/>
    <x v="2"/>
  </r>
  <r>
    <x v="12"/>
    <n v="0"/>
    <n v="1587"/>
    <n v="105"/>
    <x v="2"/>
  </r>
  <r>
    <x v="13"/>
    <n v="1"/>
    <n v="1588"/>
    <n v="105"/>
    <x v="2"/>
  </r>
  <r>
    <x v="14"/>
    <n v="0"/>
    <n v="1589"/>
    <n v="105"/>
    <x v="2"/>
  </r>
  <r>
    <x v="0"/>
    <n v="0"/>
    <n v="1590"/>
    <n v="106"/>
    <x v="3"/>
  </r>
  <r>
    <x v="1"/>
    <n v="1"/>
    <n v="1591"/>
    <n v="106"/>
    <x v="3"/>
  </r>
  <r>
    <x v="2"/>
    <n v="1"/>
    <n v="1592"/>
    <n v="106"/>
    <x v="3"/>
  </r>
  <r>
    <x v="3"/>
    <n v="0"/>
    <n v="1593"/>
    <n v="106"/>
    <x v="3"/>
  </r>
  <r>
    <x v="4"/>
    <n v="0"/>
    <n v="1594"/>
    <n v="106"/>
    <x v="3"/>
  </r>
  <r>
    <x v="5"/>
    <n v="1"/>
    <n v="1595"/>
    <n v="106"/>
    <x v="3"/>
  </r>
  <r>
    <x v="6"/>
    <n v="0"/>
    <n v="1596"/>
    <n v="106"/>
    <x v="3"/>
  </r>
  <r>
    <x v="7"/>
    <n v="0"/>
    <n v="1597"/>
    <n v="106"/>
    <x v="3"/>
  </r>
  <r>
    <x v="8"/>
    <n v="0"/>
    <n v="1598"/>
    <n v="106"/>
    <x v="3"/>
  </r>
  <r>
    <x v="9"/>
    <n v="0"/>
    <n v="1599"/>
    <n v="106"/>
    <x v="3"/>
  </r>
  <r>
    <x v="10"/>
    <n v="0"/>
    <n v="1600"/>
    <n v="106"/>
    <x v="3"/>
  </r>
  <r>
    <x v="11"/>
    <n v="0"/>
    <n v="1601"/>
    <n v="106"/>
    <x v="3"/>
  </r>
  <r>
    <x v="12"/>
    <n v="0"/>
    <n v="1602"/>
    <n v="106"/>
    <x v="3"/>
  </r>
  <r>
    <x v="13"/>
    <n v="0"/>
    <n v="1603"/>
    <n v="106"/>
    <x v="3"/>
  </r>
  <r>
    <x v="14"/>
    <n v="0"/>
    <n v="1604"/>
    <n v="106"/>
    <x v="3"/>
  </r>
  <r>
    <x v="0"/>
    <n v="0"/>
    <n v="1605"/>
    <n v="107"/>
    <x v="0"/>
  </r>
  <r>
    <x v="1"/>
    <n v="1"/>
    <n v="1606"/>
    <n v="107"/>
    <x v="0"/>
  </r>
  <r>
    <x v="2"/>
    <n v="1"/>
    <n v="1607"/>
    <n v="107"/>
    <x v="0"/>
  </r>
  <r>
    <x v="3"/>
    <n v="0"/>
    <n v="1608"/>
    <n v="107"/>
    <x v="0"/>
  </r>
  <r>
    <x v="4"/>
    <n v="0"/>
    <n v="1609"/>
    <n v="107"/>
    <x v="0"/>
  </r>
  <r>
    <x v="5"/>
    <n v="1"/>
    <n v="1610"/>
    <n v="107"/>
    <x v="0"/>
  </r>
  <r>
    <x v="6"/>
    <n v="0"/>
    <n v="1611"/>
    <n v="107"/>
    <x v="0"/>
  </r>
  <r>
    <x v="7"/>
    <n v="0"/>
    <n v="1612"/>
    <n v="107"/>
    <x v="0"/>
  </r>
  <r>
    <x v="8"/>
    <n v="0"/>
    <n v="1613"/>
    <n v="107"/>
    <x v="0"/>
  </r>
  <r>
    <x v="9"/>
    <n v="0"/>
    <n v="1614"/>
    <n v="107"/>
    <x v="0"/>
  </r>
  <r>
    <x v="10"/>
    <n v="0"/>
    <n v="1615"/>
    <n v="107"/>
    <x v="0"/>
  </r>
  <r>
    <x v="11"/>
    <n v="0"/>
    <n v="1616"/>
    <n v="107"/>
    <x v="0"/>
  </r>
  <r>
    <x v="12"/>
    <n v="0"/>
    <n v="1617"/>
    <n v="107"/>
    <x v="0"/>
  </r>
  <r>
    <x v="13"/>
    <n v="0"/>
    <n v="1618"/>
    <n v="107"/>
    <x v="0"/>
  </r>
  <r>
    <x v="14"/>
    <n v="0"/>
    <n v="1619"/>
    <n v="107"/>
    <x v="0"/>
  </r>
  <r>
    <x v="0"/>
    <n v="0"/>
    <n v="1620"/>
    <n v="108"/>
    <x v="4"/>
  </r>
  <r>
    <x v="1"/>
    <n v="1"/>
    <n v="1621"/>
    <n v="108"/>
    <x v="4"/>
  </r>
  <r>
    <x v="2"/>
    <n v="1"/>
    <n v="1622"/>
    <n v="108"/>
    <x v="4"/>
  </r>
  <r>
    <x v="3"/>
    <n v="0"/>
    <n v="1623"/>
    <n v="108"/>
    <x v="4"/>
  </r>
  <r>
    <x v="4"/>
    <n v="1"/>
    <n v="1624"/>
    <n v="108"/>
    <x v="4"/>
  </r>
  <r>
    <x v="5"/>
    <n v="1"/>
    <n v="1625"/>
    <n v="108"/>
    <x v="4"/>
  </r>
  <r>
    <x v="6"/>
    <n v="0"/>
    <n v="1626"/>
    <n v="108"/>
    <x v="4"/>
  </r>
  <r>
    <x v="7"/>
    <n v="0"/>
    <n v="1627"/>
    <n v="108"/>
    <x v="4"/>
  </r>
  <r>
    <x v="8"/>
    <n v="1"/>
    <n v="1628"/>
    <n v="108"/>
    <x v="4"/>
  </r>
  <r>
    <x v="9"/>
    <n v="1"/>
    <n v="1629"/>
    <n v="108"/>
    <x v="4"/>
  </r>
  <r>
    <x v="10"/>
    <n v="0"/>
    <n v="1630"/>
    <n v="108"/>
    <x v="4"/>
  </r>
  <r>
    <x v="11"/>
    <n v="1"/>
    <n v="1631"/>
    <n v="108"/>
    <x v="4"/>
  </r>
  <r>
    <x v="12"/>
    <n v="0"/>
    <n v="1632"/>
    <n v="108"/>
    <x v="4"/>
  </r>
  <r>
    <x v="13"/>
    <n v="0"/>
    <n v="1633"/>
    <n v="108"/>
    <x v="4"/>
  </r>
  <r>
    <x v="14"/>
    <n v="0"/>
    <n v="1634"/>
    <n v="108"/>
    <x v="4"/>
  </r>
  <r>
    <x v="0"/>
    <n v="1"/>
    <n v="1635"/>
    <n v="109"/>
    <x v="0"/>
  </r>
  <r>
    <x v="1"/>
    <n v="1"/>
    <n v="1636"/>
    <n v="109"/>
    <x v="0"/>
  </r>
  <r>
    <x v="2"/>
    <n v="0"/>
    <n v="1637"/>
    <n v="109"/>
    <x v="0"/>
  </r>
  <r>
    <x v="3"/>
    <n v="0"/>
    <n v="1638"/>
    <n v="109"/>
    <x v="0"/>
  </r>
  <r>
    <x v="4"/>
    <n v="1"/>
    <n v="1639"/>
    <n v="109"/>
    <x v="0"/>
  </r>
  <r>
    <x v="5"/>
    <n v="0"/>
    <n v="1640"/>
    <n v="109"/>
    <x v="0"/>
  </r>
  <r>
    <x v="6"/>
    <n v="0"/>
    <n v="1641"/>
    <n v="109"/>
    <x v="0"/>
  </r>
  <r>
    <x v="7"/>
    <n v="0"/>
    <n v="1642"/>
    <n v="109"/>
    <x v="0"/>
  </r>
  <r>
    <x v="8"/>
    <n v="0"/>
    <n v="1643"/>
    <n v="109"/>
    <x v="0"/>
  </r>
  <r>
    <x v="9"/>
    <n v="1"/>
    <n v="1644"/>
    <n v="109"/>
    <x v="0"/>
  </r>
  <r>
    <x v="10"/>
    <n v="0"/>
    <n v="1645"/>
    <n v="109"/>
    <x v="0"/>
  </r>
  <r>
    <x v="11"/>
    <n v="0"/>
    <n v="1646"/>
    <n v="109"/>
    <x v="0"/>
  </r>
  <r>
    <x v="12"/>
    <n v="0"/>
    <n v="1647"/>
    <n v="109"/>
    <x v="0"/>
  </r>
  <r>
    <x v="13"/>
    <n v="0"/>
    <n v="1648"/>
    <n v="109"/>
    <x v="0"/>
  </r>
  <r>
    <x v="14"/>
    <n v="0"/>
    <n v="1649"/>
    <n v="109"/>
    <x v="0"/>
  </r>
  <r>
    <x v="0"/>
    <n v="0"/>
    <n v="1650"/>
    <n v="110"/>
    <x v="0"/>
  </r>
  <r>
    <x v="1"/>
    <n v="1"/>
    <n v="1651"/>
    <n v="110"/>
    <x v="0"/>
  </r>
  <r>
    <x v="2"/>
    <n v="1"/>
    <n v="1652"/>
    <n v="110"/>
    <x v="0"/>
  </r>
  <r>
    <x v="3"/>
    <n v="0"/>
    <n v="1653"/>
    <n v="110"/>
    <x v="0"/>
  </r>
  <r>
    <x v="4"/>
    <n v="1"/>
    <n v="1654"/>
    <n v="110"/>
    <x v="0"/>
  </r>
  <r>
    <x v="5"/>
    <n v="1"/>
    <n v="1655"/>
    <n v="110"/>
    <x v="0"/>
  </r>
  <r>
    <x v="6"/>
    <n v="1"/>
    <n v="1656"/>
    <n v="110"/>
    <x v="0"/>
  </r>
  <r>
    <x v="7"/>
    <n v="1"/>
    <n v="1657"/>
    <n v="110"/>
    <x v="0"/>
  </r>
  <r>
    <x v="8"/>
    <n v="0"/>
    <n v="1658"/>
    <n v="110"/>
    <x v="0"/>
  </r>
  <r>
    <x v="9"/>
    <n v="1"/>
    <n v="1659"/>
    <n v="110"/>
    <x v="0"/>
  </r>
  <r>
    <x v="10"/>
    <n v="0"/>
    <n v="1660"/>
    <n v="110"/>
    <x v="0"/>
  </r>
  <r>
    <x v="11"/>
    <n v="1"/>
    <n v="1661"/>
    <n v="110"/>
    <x v="0"/>
  </r>
  <r>
    <x v="12"/>
    <n v="0"/>
    <n v="1662"/>
    <n v="110"/>
    <x v="0"/>
  </r>
  <r>
    <x v="13"/>
    <n v="0"/>
    <n v="1663"/>
    <n v="110"/>
    <x v="0"/>
  </r>
  <r>
    <x v="14"/>
    <n v="0"/>
    <n v="1664"/>
    <n v="110"/>
    <x v="0"/>
  </r>
  <r>
    <x v="0"/>
    <n v="0"/>
    <n v="1665"/>
    <n v="111"/>
    <x v="0"/>
  </r>
  <r>
    <x v="1"/>
    <n v="1"/>
    <n v="1666"/>
    <n v="111"/>
    <x v="0"/>
  </r>
  <r>
    <x v="2"/>
    <n v="0"/>
    <n v="1667"/>
    <n v="111"/>
    <x v="0"/>
  </r>
  <r>
    <x v="3"/>
    <n v="0"/>
    <n v="1668"/>
    <n v="111"/>
    <x v="0"/>
  </r>
  <r>
    <x v="4"/>
    <n v="1"/>
    <n v="1669"/>
    <n v="111"/>
    <x v="0"/>
  </r>
  <r>
    <x v="5"/>
    <n v="0"/>
    <n v="1670"/>
    <n v="111"/>
    <x v="0"/>
  </r>
  <r>
    <x v="6"/>
    <n v="0"/>
    <n v="1671"/>
    <n v="111"/>
    <x v="0"/>
  </r>
  <r>
    <x v="7"/>
    <n v="0"/>
    <n v="1672"/>
    <n v="111"/>
    <x v="0"/>
  </r>
  <r>
    <x v="8"/>
    <n v="1"/>
    <n v="1673"/>
    <n v="111"/>
    <x v="0"/>
  </r>
  <r>
    <x v="9"/>
    <n v="0"/>
    <n v="1674"/>
    <n v="111"/>
    <x v="0"/>
  </r>
  <r>
    <x v="10"/>
    <n v="0"/>
    <n v="1675"/>
    <n v="111"/>
    <x v="0"/>
  </r>
  <r>
    <x v="11"/>
    <n v="0"/>
    <n v="1676"/>
    <n v="111"/>
    <x v="0"/>
  </r>
  <r>
    <x v="12"/>
    <n v="0"/>
    <n v="1677"/>
    <n v="111"/>
    <x v="0"/>
  </r>
  <r>
    <x v="13"/>
    <n v="0"/>
    <n v="1678"/>
    <n v="111"/>
    <x v="0"/>
  </r>
  <r>
    <x v="14"/>
    <n v="0"/>
    <n v="1679"/>
    <n v="111"/>
    <x v="0"/>
  </r>
  <r>
    <x v="0"/>
    <n v="0"/>
    <n v="1680"/>
    <n v="112"/>
    <x v="7"/>
  </r>
  <r>
    <x v="1"/>
    <n v="1"/>
    <n v="1681"/>
    <n v="112"/>
    <x v="7"/>
  </r>
  <r>
    <x v="2"/>
    <n v="0"/>
    <n v="1682"/>
    <n v="112"/>
    <x v="7"/>
  </r>
  <r>
    <x v="3"/>
    <n v="0"/>
    <n v="1683"/>
    <n v="112"/>
    <x v="7"/>
  </r>
  <r>
    <x v="4"/>
    <n v="1"/>
    <n v="1684"/>
    <n v="112"/>
    <x v="7"/>
  </r>
  <r>
    <x v="5"/>
    <n v="0"/>
    <n v="1685"/>
    <n v="112"/>
    <x v="7"/>
  </r>
  <r>
    <x v="6"/>
    <n v="0"/>
    <n v="1686"/>
    <n v="112"/>
    <x v="7"/>
  </r>
  <r>
    <x v="7"/>
    <n v="0"/>
    <n v="1687"/>
    <n v="112"/>
    <x v="7"/>
  </r>
  <r>
    <x v="8"/>
    <n v="1"/>
    <n v="1688"/>
    <n v="112"/>
    <x v="7"/>
  </r>
  <r>
    <x v="9"/>
    <n v="1"/>
    <n v="1689"/>
    <n v="112"/>
    <x v="7"/>
  </r>
  <r>
    <x v="10"/>
    <n v="0"/>
    <n v="1690"/>
    <n v="112"/>
    <x v="7"/>
  </r>
  <r>
    <x v="11"/>
    <n v="1"/>
    <n v="1691"/>
    <n v="112"/>
    <x v="7"/>
  </r>
  <r>
    <x v="12"/>
    <n v="0"/>
    <n v="1692"/>
    <n v="112"/>
    <x v="7"/>
  </r>
  <r>
    <x v="13"/>
    <n v="0"/>
    <n v="1693"/>
    <n v="112"/>
    <x v="7"/>
  </r>
  <r>
    <x v="14"/>
    <n v="0"/>
    <n v="1694"/>
    <n v="112"/>
    <x v="7"/>
  </r>
  <r>
    <x v="0"/>
    <n v="0"/>
    <n v="1695"/>
    <n v="113"/>
    <x v="3"/>
  </r>
  <r>
    <x v="1"/>
    <n v="0"/>
    <n v="1696"/>
    <n v="113"/>
    <x v="3"/>
  </r>
  <r>
    <x v="2"/>
    <n v="1"/>
    <n v="1697"/>
    <n v="113"/>
    <x v="3"/>
  </r>
  <r>
    <x v="3"/>
    <n v="0"/>
    <n v="1698"/>
    <n v="113"/>
    <x v="3"/>
  </r>
  <r>
    <x v="4"/>
    <n v="0"/>
    <n v="1699"/>
    <n v="113"/>
    <x v="3"/>
  </r>
  <r>
    <x v="5"/>
    <n v="0"/>
    <n v="1700"/>
    <n v="113"/>
    <x v="3"/>
  </r>
  <r>
    <x v="6"/>
    <n v="0"/>
    <n v="1701"/>
    <n v="113"/>
    <x v="3"/>
  </r>
  <r>
    <x v="7"/>
    <n v="0"/>
    <n v="1702"/>
    <n v="113"/>
    <x v="3"/>
  </r>
  <r>
    <x v="8"/>
    <n v="0"/>
    <n v="1703"/>
    <n v="113"/>
    <x v="3"/>
  </r>
  <r>
    <x v="9"/>
    <n v="1"/>
    <n v="1704"/>
    <n v="113"/>
    <x v="3"/>
  </r>
  <r>
    <x v="10"/>
    <n v="0"/>
    <n v="1705"/>
    <n v="113"/>
    <x v="3"/>
  </r>
  <r>
    <x v="11"/>
    <n v="1"/>
    <n v="1706"/>
    <n v="113"/>
    <x v="3"/>
  </r>
  <r>
    <x v="12"/>
    <n v="0"/>
    <n v="1707"/>
    <n v="113"/>
    <x v="3"/>
  </r>
  <r>
    <x v="13"/>
    <n v="0"/>
    <n v="1708"/>
    <n v="113"/>
    <x v="3"/>
  </r>
  <r>
    <x v="14"/>
    <n v="0"/>
    <n v="1709"/>
    <n v="113"/>
    <x v="3"/>
  </r>
  <r>
    <x v="0"/>
    <n v="1"/>
    <n v="1710"/>
    <n v="114"/>
    <x v="7"/>
  </r>
  <r>
    <x v="1"/>
    <n v="1"/>
    <n v="1711"/>
    <n v="114"/>
    <x v="7"/>
  </r>
  <r>
    <x v="2"/>
    <n v="0"/>
    <n v="1712"/>
    <n v="114"/>
    <x v="7"/>
  </r>
  <r>
    <x v="3"/>
    <n v="0"/>
    <n v="1713"/>
    <n v="114"/>
    <x v="7"/>
  </r>
  <r>
    <x v="4"/>
    <n v="0"/>
    <n v="1714"/>
    <n v="114"/>
    <x v="7"/>
  </r>
  <r>
    <x v="5"/>
    <n v="0"/>
    <n v="1715"/>
    <n v="114"/>
    <x v="7"/>
  </r>
  <r>
    <x v="6"/>
    <n v="0"/>
    <n v="1716"/>
    <n v="114"/>
    <x v="7"/>
  </r>
  <r>
    <x v="7"/>
    <n v="1"/>
    <n v="1717"/>
    <n v="114"/>
    <x v="7"/>
  </r>
  <r>
    <x v="8"/>
    <n v="0"/>
    <n v="1718"/>
    <n v="114"/>
    <x v="7"/>
  </r>
  <r>
    <x v="9"/>
    <n v="0"/>
    <n v="1719"/>
    <n v="114"/>
    <x v="7"/>
  </r>
  <r>
    <x v="10"/>
    <n v="0"/>
    <n v="1720"/>
    <n v="114"/>
    <x v="7"/>
  </r>
  <r>
    <x v="11"/>
    <n v="0"/>
    <n v="1721"/>
    <n v="114"/>
    <x v="7"/>
  </r>
  <r>
    <x v="12"/>
    <n v="0"/>
    <n v="1722"/>
    <n v="114"/>
    <x v="7"/>
  </r>
  <r>
    <x v="13"/>
    <n v="1"/>
    <n v="1723"/>
    <n v="114"/>
    <x v="7"/>
  </r>
  <r>
    <x v="14"/>
    <n v="0"/>
    <n v="1724"/>
    <n v="114"/>
    <x v="7"/>
  </r>
  <r>
    <x v="0"/>
    <n v="0"/>
    <n v="1725"/>
    <n v="115"/>
    <x v="7"/>
  </r>
  <r>
    <x v="1"/>
    <n v="1"/>
    <n v="1726"/>
    <n v="115"/>
    <x v="7"/>
  </r>
  <r>
    <x v="2"/>
    <n v="1"/>
    <n v="1727"/>
    <n v="115"/>
    <x v="7"/>
  </r>
  <r>
    <x v="3"/>
    <n v="0"/>
    <n v="1728"/>
    <n v="115"/>
    <x v="7"/>
  </r>
  <r>
    <x v="4"/>
    <n v="0"/>
    <n v="1729"/>
    <n v="115"/>
    <x v="7"/>
  </r>
  <r>
    <x v="5"/>
    <n v="0"/>
    <n v="1730"/>
    <n v="115"/>
    <x v="7"/>
  </r>
  <r>
    <x v="6"/>
    <n v="1"/>
    <n v="1731"/>
    <n v="115"/>
    <x v="7"/>
  </r>
  <r>
    <x v="7"/>
    <n v="0"/>
    <n v="1732"/>
    <n v="115"/>
    <x v="7"/>
  </r>
  <r>
    <x v="8"/>
    <n v="1"/>
    <n v="1733"/>
    <n v="115"/>
    <x v="7"/>
  </r>
  <r>
    <x v="9"/>
    <n v="0"/>
    <n v="1734"/>
    <n v="115"/>
    <x v="7"/>
  </r>
  <r>
    <x v="10"/>
    <n v="0"/>
    <n v="1735"/>
    <n v="115"/>
    <x v="7"/>
  </r>
  <r>
    <x v="11"/>
    <n v="0"/>
    <n v="1736"/>
    <n v="115"/>
    <x v="7"/>
  </r>
  <r>
    <x v="12"/>
    <n v="0"/>
    <n v="1737"/>
    <n v="115"/>
    <x v="7"/>
  </r>
  <r>
    <x v="13"/>
    <n v="0"/>
    <n v="1738"/>
    <n v="115"/>
    <x v="7"/>
  </r>
  <r>
    <x v="14"/>
    <n v="0"/>
    <n v="1739"/>
    <n v="115"/>
    <x v="7"/>
  </r>
  <r>
    <x v="0"/>
    <n v="0"/>
    <n v="1740"/>
    <n v="116"/>
    <x v="10"/>
  </r>
  <r>
    <x v="1"/>
    <n v="1"/>
    <n v="1741"/>
    <n v="116"/>
    <x v="10"/>
  </r>
  <r>
    <x v="2"/>
    <n v="0"/>
    <n v="1742"/>
    <n v="116"/>
    <x v="10"/>
  </r>
  <r>
    <x v="3"/>
    <n v="0"/>
    <n v="1743"/>
    <n v="116"/>
    <x v="10"/>
  </r>
  <r>
    <x v="4"/>
    <n v="0"/>
    <n v="1744"/>
    <n v="116"/>
    <x v="10"/>
  </r>
  <r>
    <x v="5"/>
    <n v="1"/>
    <n v="1745"/>
    <n v="116"/>
    <x v="10"/>
  </r>
  <r>
    <x v="6"/>
    <n v="0"/>
    <n v="1746"/>
    <n v="116"/>
    <x v="10"/>
  </r>
  <r>
    <x v="7"/>
    <n v="1"/>
    <n v="1747"/>
    <n v="116"/>
    <x v="10"/>
  </r>
  <r>
    <x v="8"/>
    <n v="0"/>
    <n v="1748"/>
    <n v="116"/>
    <x v="10"/>
  </r>
  <r>
    <x v="9"/>
    <n v="0"/>
    <n v="1749"/>
    <n v="116"/>
    <x v="10"/>
  </r>
  <r>
    <x v="10"/>
    <n v="0"/>
    <n v="1750"/>
    <n v="116"/>
    <x v="10"/>
  </r>
  <r>
    <x v="11"/>
    <n v="0"/>
    <n v="1751"/>
    <n v="116"/>
    <x v="10"/>
  </r>
  <r>
    <x v="12"/>
    <n v="1"/>
    <n v="1752"/>
    <n v="116"/>
    <x v="10"/>
  </r>
  <r>
    <x v="13"/>
    <n v="0"/>
    <n v="1753"/>
    <n v="116"/>
    <x v="10"/>
  </r>
  <r>
    <x v="14"/>
    <n v="0"/>
    <n v="1754"/>
    <n v="116"/>
    <x v="10"/>
  </r>
  <r>
    <x v="0"/>
    <n v="0"/>
    <n v="1755"/>
    <n v="117"/>
    <x v="2"/>
  </r>
  <r>
    <x v="1"/>
    <n v="1"/>
    <n v="1756"/>
    <n v="117"/>
    <x v="2"/>
  </r>
  <r>
    <x v="2"/>
    <n v="1"/>
    <n v="1757"/>
    <n v="117"/>
    <x v="2"/>
  </r>
  <r>
    <x v="3"/>
    <n v="0"/>
    <n v="1758"/>
    <n v="117"/>
    <x v="2"/>
  </r>
  <r>
    <x v="4"/>
    <n v="0"/>
    <n v="1759"/>
    <n v="117"/>
    <x v="2"/>
  </r>
  <r>
    <x v="5"/>
    <n v="1"/>
    <n v="1760"/>
    <n v="117"/>
    <x v="2"/>
  </r>
  <r>
    <x v="6"/>
    <n v="0"/>
    <n v="1761"/>
    <n v="117"/>
    <x v="2"/>
  </r>
  <r>
    <x v="7"/>
    <n v="1"/>
    <n v="1762"/>
    <n v="117"/>
    <x v="2"/>
  </r>
  <r>
    <x v="8"/>
    <n v="0"/>
    <n v="1763"/>
    <n v="117"/>
    <x v="2"/>
  </r>
  <r>
    <x v="9"/>
    <n v="1"/>
    <n v="1764"/>
    <n v="117"/>
    <x v="2"/>
  </r>
  <r>
    <x v="10"/>
    <n v="0"/>
    <n v="1765"/>
    <n v="117"/>
    <x v="2"/>
  </r>
  <r>
    <x v="11"/>
    <n v="0"/>
    <n v="1766"/>
    <n v="117"/>
    <x v="2"/>
  </r>
  <r>
    <x v="12"/>
    <n v="1"/>
    <n v="1767"/>
    <n v="117"/>
    <x v="2"/>
  </r>
  <r>
    <x v="13"/>
    <n v="0"/>
    <n v="1768"/>
    <n v="117"/>
    <x v="2"/>
  </r>
  <r>
    <x v="14"/>
    <n v="0"/>
    <n v="1769"/>
    <n v="117"/>
    <x v="2"/>
  </r>
  <r>
    <x v="0"/>
    <n v="0"/>
    <n v="1770"/>
    <n v="118"/>
    <x v="1"/>
  </r>
  <r>
    <x v="1"/>
    <n v="1"/>
    <n v="1771"/>
    <n v="118"/>
    <x v="1"/>
  </r>
  <r>
    <x v="2"/>
    <n v="1"/>
    <n v="1772"/>
    <n v="118"/>
    <x v="1"/>
  </r>
  <r>
    <x v="3"/>
    <n v="0"/>
    <n v="1773"/>
    <n v="118"/>
    <x v="1"/>
  </r>
  <r>
    <x v="4"/>
    <n v="0"/>
    <n v="1774"/>
    <n v="118"/>
    <x v="1"/>
  </r>
  <r>
    <x v="5"/>
    <n v="1"/>
    <n v="1775"/>
    <n v="118"/>
    <x v="1"/>
  </r>
  <r>
    <x v="6"/>
    <n v="1"/>
    <n v="1776"/>
    <n v="118"/>
    <x v="1"/>
  </r>
  <r>
    <x v="7"/>
    <n v="0"/>
    <n v="1777"/>
    <n v="118"/>
    <x v="1"/>
  </r>
  <r>
    <x v="8"/>
    <n v="0"/>
    <n v="1778"/>
    <n v="118"/>
    <x v="1"/>
  </r>
  <r>
    <x v="9"/>
    <n v="1"/>
    <n v="1779"/>
    <n v="118"/>
    <x v="1"/>
  </r>
  <r>
    <x v="10"/>
    <n v="0"/>
    <n v="1780"/>
    <n v="118"/>
    <x v="1"/>
  </r>
  <r>
    <x v="11"/>
    <n v="0"/>
    <n v="1781"/>
    <n v="118"/>
    <x v="1"/>
  </r>
  <r>
    <x v="12"/>
    <n v="0"/>
    <n v="1782"/>
    <n v="118"/>
    <x v="1"/>
  </r>
  <r>
    <x v="13"/>
    <n v="0"/>
    <n v="1783"/>
    <n v="118"/>
    <x v="1"/>
  </r>
  <r>
    <x v="14"/>
    <n v="0"/>
    <n v="1784"/>
    <n v="118"/>
    <x v="1"/>
  </r>
  <r>
    <x v="0"/>
    <n v="0"/>
    <n v="1785"/>
    <n v="119"/>
    <x v="6"/>
  </r>
  <r>
    <x v="1"/>
    <n v="0"/>
    <n v="1786"/>
    <n v="119"/>
    <x v="6"/>
  </r>
  <r>
    <x v="2"/>
    <n v="0"/>
    <n v="1787"/>
    <n v="119"/>
    <x v="6"/>
  </r>
  <r>
    <x v="3"/>
    <n v="0"/>
    <n v="1788"/>
    <n v="119"/>
    <x v="6"/>
  </r>
  <r>
    <x v="4"/>
    <n v="1"/>
    <n v="1789"/>
    <n v="119"/>
    <x v="6"/>
  </r>
  <r>
    <x v="5"/>
    <n v="1"/>
    <n v="1790"/>
    <n v="119"/>
    <x v="6"/>
  </r>
  <r>
    <x v="6"/>
    <n v="0"/>
    <n v="1791"/>
    <n v="119"/>
    <x v="6"/>
  </r>
  <r>
    <x v="7"/>
    <n v="0"/>
    <n v="1792"/>
    <n v="119"/>
    <x v="6"/>
  </r>
  <r>
    <x v="8"/>
    <n v="1"/>
    <n v="1793"/>
    <n v="119"/>
    <x v="6"/>
  </r>
  <r>
    <x v="9"/>
    <n v="1"/>
    <n v="1794"/>
    <n v="119"/>
    <x v="6"/>
  </r>
  <r>
    <x v="10"/>
    <n v="0"/>
    <n v="1795"/>
    <n v="119"/>
    <x v="6"/>
  </r>
  <r>
    <x v="11"/>
    <n v="1"/>
    <n v="1796"/>
    <n v="119"/>
    <x v="6"/>
  </r>
  <r>
    <x v="12"/>
    <n v="0"/>
    <n v="1797"/>
    <n v="119"/>
    <x v="6"/>
  </r>
  <r>
    <x v="13"/>
    <n v="0"/>
    <n v="1798"/>
    <n v="119"/>
    <x v="6"/>
  </r>
  <r>
    <x v="14"/>
    <n v="0"/>
    <n v="1799"/>
    <n v="119"/>
    <x v="6"/>
  </r>
  <r>
    <x v="0"/>
    <n v="0"/>
    <n v="1800"/>
    <n v="120"/>
    <x v="5"/>
  </r>
  <r>
    <x v="1"/>
    <n v="1"/>
    <n v="1801"/>
    <n v="120"/>
    <x v="5"/>
  </r>
  <r>
    <x v="2"/>
    <n v="1"/>
    <n v="1802"/>
    <n v="120"/>
    <x v="5"/>
  </r>
  <r>
    <x v="3"/>
    <n v="0"/>
    <n v="1803"/>
    <n v="120"/>
    <x v="5"/>
  </r>
  <r>
    <x v="4"/>
    <n v="1"/>
    <n v="1804"/>
    <n v="120"/>
    <x v="5"/>
  </r>
  <r>
    <x v="5"/>
    <n v="1"/>
    <n v="1805"/>
    <n v="120"/>
    <x v="5"/>
  </r>
  <r>
    <x v="6"/>
    <n v="1"/>
    <n v="1806"/>
    <n v="120"/>
    <x v="5"/>
  </r>
  <r>
    <x v="7"/>
    <n v="0"/>
    <n v="1807"/>
    <n v="120"/>
    <x v="5"/>
  </r>
  <r>
    <x v="8"/>
    <n v="1"/>
    <n v="1808"/>
    <n v="120"/>
    <x v="5"/>
  </r>
  <r>
    <x v="9"/>
    <n v="1"/>
    <n v="1809"/>
    <n v="120"/>
    <x v="5"/>
  </r>
  <r>
    <x v="10"/>
    <n v="0"/>
    <n v="1810"/>
    <n v="120"/>
    <x v="5"/>
  </r>
  <r>
    <x v="11"/>
    <n v="0"/>
    <n v="1811"/>
    <n v="120"/>
    <x v="5"/>
  </r>
  <r>
    <x v="12"/>
    <n v="0"/>
    <n v="1812"/>
    <n v="120"/>
    <x v="5"/>
  </r>
  <r>
    <x v="13"/>
    <n v="0"/>
    <n v="1813"/>
    <n v="120"/>
    <x v="5"/>
  </r>
  <r>
    <x v="14"/>
    <n v="0"/>
    <n v="1814"/>
    <n v="120"/>
    <x v="5"/>
  </r>
  <r>
    <x v="0"/>
    <n v="0"/>
    <n v="1815"/>
    <n v="121"/>
    <x v="0"/>
  </r>
  <r>
    <x v="1"/>
    <n v="0"/>
    <n v="1816"/>
    <n v="121"/>
    <x v="0"/>
  </r>
  <r>
    <x v="2"/>
    <n v="1"/>
    <n v="1817"/>
    <n v="121"/>
    <x v="0"/>
  </r>
  <r>
    <x v="3"/>
    <n v="0"/>
    <n v="1818"/>
    <n v="121"/>
    <x v="0"/>
  </r>
  <r>
    <x v="4"/>
    <n v="1"/>
    <n v="1819"/>
    <n v="121"/>
    <x v="0"/>
  </r>
  <r>
    <x v="5"/>
    <n v="0"/>
    <n v="1820"/>
    <n v="121"/>
    <x v="0"/>
  </r>
  <r>
    <x v="6"/>
    <n v="1"/>
    <n v="1821"/>
    <n v="121"/>
    <x v="0"/>
  </r>
  <r>
    <x v="7"/>
    <n v="0"/>
    <n v="1822"/>
    <n v="121"/>
    <x v="0"/>
  </r>
  <r>
    <x v="8"/>
    <n v="1"/>
    <n v="1823"/>
    <n v="121"/>
    <x v="0"/>
  </r>
  <r>
    <x v="9"/>
    <n v="1"/>
    <n v="1824"/>
    <n v="121"/>
    <x v="0"/>
  </r>
  <r>
    <x v="10"/>
    <n v="0"/>
    <n v="1825"/>
    <n v="121"/>
    <x v="0"/>
  </r>
  <r>
    <x v="11"/>
    <n v="1"/>
    <n v="1826"/>
    <n v="121"/>
    <x v="0"/>
  </r>
  <r>
    <x v="12"/>
    <n v="0"/>
    <n v="1827"/>
    <n v="121"/>
    <x v="0"/>
  </r>
  <r>
    <x v="13"/>
    <n v="0"/>
    <n v="1828"/>
    <n v="121"/>
    <x v="0"/>
  </r>
  <r>
    <x v="14"/>
    <n v="0"/>
    <n v="1829"/>
    <n v="121"/>
    <x v="0"/>
  </r>
  <r>
    <x v="0"/>
    <n v="0"/>
    <n v="1830"/>
    <n v="122"/>
    <x v="0"/>
  </r>
  <r>
    <x v="1"/>
    <n v="1"/>
    <n v="1831"/>
    <n v="122"/>
    <x v="0"/>
  </r>
  <r>
    <x v="2"/>
    <n v="0"/>
    <n v="1832"/>
    <n v="122"/>
    <x v="0"/>
  </r>
  <r>
    <x v="3"/>
    <n v="0"/>
    <n v="1833"/>
    <n v="122"/>
    <x v="0"/>
  </r>
  <r>
    <x v="4"/>
    <n v="0"/>
    <n v="1834"/>
    <n v="122"/>
    <x v="0"/>
  </r>
  <r>
    <x v="5"/>
    <n v="0"/>
    <n v="1835"/>
    <n v="122"/>
    <x v="0"/>
  </r>
  <r>
    <x v="6"/>
    <n v="0"/>
    <n v="1836"/>
    <n v="122"/>
    <x v="0"/>
  </r>
  <r>
    <x v="7"/>
    <n v="1"/>
    <n v="1837"/>
    <n v="122"/>
    <x v="0"/>
  </r>
  <r>
    <x v="8"/>
    <n v="0"/>
    <n v="1838"/>
    <n v="122"/>
    <x v="0"/>
  </r>
  <r>
    <x v="9"/>
    <n v="0"/>
    <n v="1839"/>
    <n v="122"/>
    <x v="0"/>
  </r>
  <r>
    <x v="10"/>
    <n v="0"/>
    <n v="1840"/>
    <n v="122"/>
    <x v="0"/>
  </r>
  <r>
    <x v="11"/>
    <n v="0"/>
    <n v="1841"/>
    <n v="122"/>
    <x v="0"/>
  </r>
  <r>
    <x v="12"/>
    <n v="0"/>
    <n v="1842"/>
    <n v="122"/>
    <x v="0"/>
  </r>
  <r>
    <x v="13"/>
    <n v="0"/>
    <n v="1843"/>
    <n v="122"/>
    <x v="0"/>
  </r>
  <r>
    <x v="14"/>
    <n v="0"/>
    <n v="1844"/>
    <n v="122"/>
    <x v="0"/>
  </r>
  <r>
    <x v="0"/>
    <n v="0"/>
    <n v="1845"/>
    <n v="123"/>
    <x v="0"/>
  </r>
  <r>
    <x v="1"/>
    <n v="0"/>
    <n v="1846"/>
    <n v="123"/>
    <x v="0"/>
  </r>
  <r>
    <x v="2"/>
    <n v="1"/>
    <n v="1847"/>
    <n v="123"/>
    <x v="0"/>
  </r>
  <r>
    <x v="3"/>
    <n v="0"/>
    <n v="1848"/>
    <n v="123"/>
    <x v="0"/>
  </r>
  <r>
    <x v="4"/>
    <n v="0"/>
    <n v="1849"/>
    <n v="123"/>
    <x v="0"/>
  </r>
  <r>
    <x v="5"/>
    <n v="0"/>
    <n v="1850"/>
    <n v="123"/>
    <x v="0"/>
  </r>
  <r>
    <x v="6"/>
    <n v="0"/>
    <n v="1851"/>
    <n v="123"/>
    <x v="0"/>
  </r>
  <r>
    <x v="7"/>
    <n v="1"/>
    <n v="1852"/>
    <n v="123"/>
    <x v="0"/>
  </r>
  <r>
    <x v="8"/>
    <n v="1"/>
    <n v="1853"/>
    <n v="123"/>
    <x v="0"/>
  </r>
  <r>
    <x v="9"/>
    <n v="0"/>
    <n v="1854"/>
    <n v="123"/>
    <x v="0"/>
  </r>
  <r>
    <x v="10"/>
    <n v="0"/>
    <n v="1855"/>
    <n v="123"/>
    <x v="0"/>
  </r>
  <r>
    <x v="11"/>
    <n v="0"/>
    <n v="1856"/>
    <n v="123"/>
    <x v="0"/>
  </r>
  <r>
    <x v="12"/>
    <n v="0"/>
    <n v="1857"/>
    <n v="123"/>
    <x v="0"/>
  </r>
  <r>
    <x v="13"/>
    <n v="0"/>
    <n v="1858"/>
    <n v="123"/>
    <x v="0"/>
  </r>
  <r>
    <x v="14"/>
    <n v="0"/>
    <n v="1859"/>
    <n v="123"/>
    <x v="0"/>
  </r>
  <r>
    <x v="0"/>
    <n v="1"/>
    <n v="1860"/>
    <n v="124"/>
    <x v="7"/>
  </r>
  <r>
    <x v="1"/>
    <n v="0"/>
    <n v="1861"/>
    <n v="124"/>
    <x v="7"/>
  </r>
  <r>
    <x v="2"/>
    <n v="1"/>
    <n v="1862"/>
    <n v="124"/>
    <x v="7"/>
  </r>
  <r>
    <x v="3"/>
    <n v="0"/>
    <n v="1863"/>
    <n v="124"/>
    <x v="7"/>
  </r>
  <r>
    <x v="4"/>
    <n v="1"/>
    <n v="1864"/>
    <n v="124"/>
    <x v="7"/>
  </r>
  <r>
    <x v="5"/>
    <n v="1"/>
    <n v="1865"/>
    <n v="124"/>
    <x v="7"/>
  </r>
  <r>
    <x v="6"/>
    <n v="1"/>
    <n v="1866"/>
    <n v="124"/>
    <x v="7"/>
  </r>
  <r>
    <x v="7"/>
    <n v="1"/>
    <n v="1867"/>
    <n v="124"/>
    <x v="7"/>
  </r>
  <r>
    <x v="8"/>
    <n v="0"/>
    <n v="1868"/>
    <n v="124"/>
    <x v="7"/>
  </r>
  <r>
    <x v="9"/>
    <n v="1"/>
    <n v="1869"/>
    <n v="124"/>
    <x v="7"/>
  </r>
  <r>
    <x v="10"/>
    <n v="0"/>
    <n v="1870"/>
    <n v="124"/>
    <x v="7"/>
  </r>
  <r>
    <x v="11"/>
    <n v="1"/>
    <n v="1871"/>
    <n v="124"/>
    <x v="7"/>
  </r>
  <r>
    <x v="12"/>
    <n v="0"/>
    <n v="1872"/>
    <n v="124"/>
    <x v="7"/>
  </r>
  <r>
    <x v="13"/>
    <n v="0"/>
    <n v="1873"/>
    <n v="124"/>
    <x v="7"/>
  </r>
  <r>
    <x v="14"/>
    <n v="0"/>
    <n v="1874"/>
    <n v="124"/>
    <x v="7"/>
  </r>
  <r>
    <x v="0"/>
    <n v="0"/>
    <n v="1875"/>
    <n v="125"/>
    <x v="0"/>
  </r>
  <r>
    <x v="1"/>
    <n v="1"/>
    <n v="1876"/>
    <n v="125"/>
    <x v="0"/>
  </r>
  <r>
    <x v="2"/>
    <n v="1"/>
    <n v="1877"/>
    <n v="125"/>
    <x v="0"/>
  </r>
  <r>
    <x v="3"/>
    <n v="0"/>
    <n v="1878"/>
    <n v="125"/>
    <x v="0"/>
  </r>
  <r>
    <x v="4"/>
    <n v="1"/>
    <n v="1879"/>
    <n v="125"/>
    <x v="0"/>
  </r>
  <r>
    <x v="5"/>
    <n v="0"/>
    <n v="1880"/>
    <n v="125"/>
    <x v="0"/>
  </r>
  <r>
    <x v="6"/>
    <n v="1"/>
    <n v="1881"/>
    <n v="125"/>
    <x v="0"/>
  </r>
  <r>
    <x v="7"/>
    <n v="1"/>
    <n v="1882"/>
    <n v="125"/>
    <x v="0"/>
  </r>
  <r>
    <x v="8"/>
    <n v="0"/>
    <n v="1883"/>
    <n v="125"/>
    <x v="0"/>
  </r>
  <r>
    <x v="9"/>
    <n v="0"/>
    <n v="1884"/>
    <n v="125"/>
    <x v="0"/>
  </r>
  <r>
    <x v="10"/>
    <n v="0"/>
    <n v="1885"/>
    <n v="125"/>
    <x v="0"/>
  </r>
  <r>
    <x v="11"/>
    <n v="0"/>
    <n v="1886"/>
    <n v="125"/>
    <x v="0"/>
  </r>
  <r>
    <x v="12"/>
    <n v="0"/>
    <n v="1887"/>
    <n v="125"/>
    <x v="0"/>
  </r>
  <r>
    <x v="13"/>
    <n v="1"/>
    <n v="1888"/>
    <n v="125"/>
    <x v="0"/>
  </r>
  <r>
    <x v="14"/>
    <n v="0"/>
    <n v="1889"/>
    <n v="125"/>
    <x v="0"/>
  </r>
  <r>
    <x v="0"/>
    <n v="1"/>
    <n v="1890"/>
    <n v="126"/>
    <x v="2"/>
  </r>
  <r>
    <x v="1"/>
    <n v="1"/>
    <n v="1891"/>
    <n v="126"/>
    <x v="2"/>
  </r>
  <r>
    <x v="2"/>
    <n v="1"/>
    <n v="1892"/>
    <n v="126"/>
    <x v="2"/>
  </r>
  <r>
    <x v="3"/>
    <n v="0"/>
    <n v="1893"/>
    <n v="126"/>
    <x v="2"/>
  </r>
  <r>
    <x v="4"/>
    <n v="1"/>
    <n v="1894"/>
    <n v="126"/>
    <x v="2"/>
  </r>
  <r>
    <x v="5"/>
    <n v="1"/>
    <n v="1895"/>
    <n v="126"/>
    <x v="2"/>
  </r>
  <r>
    <x v="6"/>
    <n v="1"/>
    <n v="1896"/>
    <n v="126"/>
    <x v="2"/>
  </r>
  <r>
    <x v="7"/>
    <n v="1"/>
    <n v="1897"/>
    <n v="126"/>
    <x v="2"/>
  </r>
  <r>
    <x v="8"/>
    <n v="1"/>
    <n v="1898"/>
    <n v="126"/>
    <x v="2"/>
  </r>
  <r>
    <x v="9"/>
    <n v="1"/>
    <n v="1899"/>
    <n v="126"/>
    <x v="2"/>
  </r>
  <r>
    <x v="10"/>
    <n v="0"/>
    <n v="1900"/>
    <n v="126"/>
    <x v="2"/>
  </r>
  <r>
    <x v="11"/>
    <n v="1"/>
    <n v="1901"/>
    <n v="126"/>
    <x v="2"/>
  </r>
  <r>
    <x v="12"/>
    <n v="0"/>
    <n v="1902"/>
    <n v="126"/>
    <x v="2"/>
  </r>
  <r>
    <x v="13"/>
    <n v="0"/>
    <n v="1903"/>
    <n v="126"/>
    <x v="2"/>
  </r>
  <r>
    <x v="14"/>
    <n v="0"/>
    <n v="1904"/>
    <n v="126"/>
    <x v="2"/>
  </r>
  <r>
    <x v="0"/>
    <n v="0"/>
    <n v="1905"/>
    <n v="127"/>
    <x v="6"/>
  </r>
  <r>
    <x v="1"/>
    <n v="1"/>
    <n v="1906"/>
    <n v="127"/>
    <x v="6"/>
  </r>
  <r>
    <x v="2"/>
    <n v="1"/>
    <n v="1907"/>
    <n v="127"/>
    <x v="6"/>
  </r>
  <r>
    <x v="3"/>
    <n v="0"/>
    <n v="1908"/>
    <n v="127"/>
    <x v="6"/>
  </r>
  <r>
    <x v="4"/>
    <n v="1"/>
    <n v="1909"/>
    <n v="127"/>
    <x v="6"/>
  </r>
  <r>
    <x v="5"/>
    <n v="1"/>
    <n v="1910"/>
    <n v="127"/>
    <x v="6"/>
  </r>
  <r>
    <x v="6"/>
    <n v="1"/>
    <n v="1911"/>
    <n v="127"/>
    <x v="6"/>
  </r>
  <r>
    <x v="7"/>
    <n v="0"/>
    <n v="1912"/>
    <n v="127"/>
    <x v="6"/>
  </r>
  <r>
    <x v="8"/>
    <n v="0"/>
    <n v="1913"/>
    <n v="127"/>
    <x v="6"/>
  </r>
  <r>
    <x v="9"/>
    <n v="0"/>
    <n v="1914"/>
    <n v="127"/>
    <x v="6"/>
  </r>
  <r>
    <x v="10"/>
    <n v="0"/>
    <n v="1915"/>
    <n v="127"/>
    <x v="6"/>
  </r>
  <r>
    <x v="11"/>
    <n v="0"/>
    <n v="1916"/>
    <n v="127"/>
    <x v="6"/>
  </r>
  <r>
    <x v="12"/>
    <n v="0"/>
    <n v="1917"/>
    <n v="127"/>
    <x v="6"/>
  </r>
  <r>
    <x v="13"/>
    <n v="0"/>
    <n v="1918"/>
    <n v="127"/>
    <x v="6"/>
  </r>
  <r>
    <x v="14"/>
    <n v="0"/>
    <n v="1919"/>
    <n v="127"/>
    <x v="6"/>
  </r>
  <r>
    <x v="0"/>
    <n v="1"/>
    <n v="1920"/>
    <n v="128"/>
    <x v="11"/>
  </r>
  <r>
    <x v="1"/>
    <n v="0"/>
    <n v="1921"/>
    <n v="128"/>
    <x v="11"/>
  </r>
  <r>
    <x v="2"/>
    <n v="1"/>
    <n v="1922"/>
    <n v="128"/>
    <x v="11"/>
  </r>
  <r>
    <x v="3"/>
    <n v="0"/>
    <n v="1923"/>
    <n v="128"/>
    <x v="11"/>
  </r>
  <r>
    <x v="4"/>
    <n v="0"/>
    <n v="1924"/>
    <n v="128"/>
    <x v="11"/>
  </r>
  <r>
    <x v="5"/>
    <n v="0"/>
    <n v="1925"/>
    <n v="128"/>
    <x v="11"/>
  </r>
  <r>
    <x v="6"/>
    <n v="0"/>
    <n v="1926"/>
    <n v="128"/>
    <x v="11"/>
  </r>
  <r>
    <x v="7"/>
    <n v="0"/>
    <n v="1927"/>
    <n v="128"/>
    <x v="11"/>
  </r>
  <r>
    <x v="8"/>
    <n v="0"/>
    <n v="1928"/>
    <n v="128"/>
    <x v="11"/>
  </r>
  <r>
    <x v="9"/>
    <n v="0"/>
    <n v="1929"/>
    <n v="128"/>
    <x v="11"/>
  </r>
  <r>
    <x v="10"/>
    <n v="1"/>
    <n v="1930"/>
    <n v="128"/>
    <x v="11"/>
  </r>
  <r>
    <x v="11"/>
    <n v="0"/>
    <n v="1931"/>
    <n v="128"/>
    <x v="11"/>
  </r>
  <r>
    <x v="12"/>
    <n v="0"/>
    <n v="1932"/>
    <n v="128"/>
    <x v="11"/>
  </r>
  <r>
    <x v="13"/>
    <n v="1"/>
    <n v="1933"/>
    <n v="128"/>
    <x v="11"/>
  </r>
  <r>
    <x v="14"/>
    <n v="0"/>
    <n v="1934"/>
    <n v="128"/>
    <x v="11"/>
  </r>
  <r>
    <x v="0"/>
    <n v="0"/>
    <n v="1935"/>
    <n v="129"/>
    <x v="7"/>
  </r>
  <r>
    <x v="1"/>
    <n v="1"/>
    <n v="1936"/>
    <n v="129"/>
    <x v="7"/>
  </r>
  <r>
    <x v="2"/>
    <n v="1"/>
    <n v="1937"/>
    <n v="129"/>
    <x v="7"/>
  </r>
  <r>
    <x v="3"/>
    <n v="0"/>
    <n v="1938"/>
    <n v="129"/>
    <x v="7"/>
  </r>
  <r>
    <x v="4"/>
    <n v="0"/>
    <n v="1939"/>
    <n v="129"/>
    <x v="7"/>
  </r>
  <r>
    <x v="5"/>
    <n v="0"/>
    <n v="1940"/>
    <n v="129"/>
    <x v="7"/>
  </r>
  <r>
    <x v="6"/>
    <n v="0"/>
    <n v="1941"/>
    <n v="129"/>
    <x v="7"/>
  </r>
  <r>
    <x v="7"/>
    <n v="0"/>
    <n v="1942"/>
    <n v="129"/>
    <x v="7"/>
  </r>
  <r>
    <x v="8"/>
    <n v="0"/>
    <n v="1943"/>
    <n v="129"/>
    <x v="7"/>
  </r>
  <r>
    <x v="9"/>
    <n v="0"/>
    <n v="1944"/>
    <n v="129"/>
    <x v="7"/>
  </r>
  <r>
    <x v="10"/>
    <n v="1"/>
    <n v="1945"/>
    <n v="129"/>
    <x v="7"/>
  </r>
  <r>
    <x v="11"/>
    <n v="0"/>
    <n v="1946"/>
    <n v="129"/>
    <x v="7"/>
  </r>
  <r>
    <x v="12"/>
    <n v="0"/>
    <n v="1947"/>
    <n v="129"/>
    <x v="7"/>
  </r>
  <r>
    <x v="13"/>
    <n v="1"/>
    <n v="1948"/>
    <n v="129"/>
    <x v="7"/>
  </r>
  <r>
    <x v="14"/>
    <n v="0"/>
    <n v="1949"/>
    <n v="129"/>
    <x v="7"/>
  </r>
  <r>
    <x v="0"/>
    <n v="0"/>
    <n v="1950"/>
    <n v="130"/>
    <x v="2"/>
  </r>
  <r>
    <x v="1"/>
    <n v="1"/>
    <n v="1951"/>
    <n v="130"/>
    <x v="2"/>
  </r>
  <r>
    <x v="2"/>
    <n v="1"/>
    <n v="1952"/>
    <n v="130"/>
    <x v="2"/>
  </r>
  <r>
    <x v="3"/>
    <n v="0"/>
    <n v="1953"/>
    <n v="130"/>
    <x v="2"/>
  </r>
  <r>
    <x v="4"/>
    <n v="0"/>
    <n v="1954"/>
    <n v="130"/>
    <x v="2"/>
  </r>
  <r>
    <x v="5"/>
    <n v="1"/>
    <n v="1955"/>
    <n v="130"/>
    <x v="2"/>
  </r>
  <r>
    <x v="6"/>
    <n v="1"/>
    <n v="1956"/>
    <n v="130"/>
    <x v="2"/>
  </r>
  <r>
    <x v="7"/>
    <n v="0"/>
    <n v="1957"/>
    <n v="130"/>
    <x v="2"/>
  </r>
  <r>
    <x v="8"/>
    <n v="0"/>
    <n v="1958"/>
    <n v="130"/>
    <x v="2"/>
  </r>
  <r>
    <x v="9"/>
    <n v="0"/>
    <n v="1959"/>
    <n v="130"/>
    <x v="2"/>
  </r>
  <r>
    <x v="10"/>
    <n v="0"/>
    <n v="1960"/>
    <n v="130"/>
    <x v="2"/>
  </r>
  <r>
    <x v="11"/>
    <n v="0"/>
    <n v="1961"/>
    <n v="130"/>
    <x v="2"/>
  </r>
  <r>
    <x v="12"/>
    <n v="0"/>
    <n v="1962"/>
    <n v="130"/>
    <x v="2"/>
  </r>
  <r>
    <x v="13"/>
    <n v="0"/>
    <n v="1963"/>
    <n v="130"/>
    <x v="2"/>
  </r>
  <r>
    <x v="14"/>
    <n v="0"/>
    <n v="1964"/>
    <n v="130"/>
    <x v="2"/>
  </r>
  <r>
    <x v="0"/>
    <n v="1"/>
    <n v="1965"/>
    <n v="131"/>
    <x v="3"/>
  </r>
  <r>
    <x v="1"/>
    <n v="1"/>
    <n v="1966"/>
    <n v="131"/>
    <x v="3"/>
  </r>
  <r>
    <x v="2"/>
    <n v="1"/>
    <n v="1967"/>
    <n v="131"/>
    <x v="3"/>
  </r>
  <r>
    <x v="3"/>
    <n v="1"/>
    <n v="1968"/>
    <n v="131"/>
    <x v="3"/>
  </r>
  <r>
    <x v="4"/>
    <n v="0"/>
    <n v="1969"/>
    <n v="131"/>
    <x v="3"/>
  </r>
  <r>
    <x v="5"/>
    <n v="0"/>
    <n v="1970"/>
    <n v="131"/>
    <x v="3"/>
  </r>
  <r>
    <x v="6"/>
    <n v="0"/>
    <n v="1971"/>
    <n v="131"/>
    <x v="3"/>
  </r>
  <r>
    <x v="7"/>
    <n v="1"/>
    <n v="1972"/>
    <n v="131"/>
    <x v="3"/>
  </r>
  <r>
    <x v="8"/>
    <n v="0"/>
    <n v="1973"/>
    <n v="131"/>
    <x v="3"/>
  </r>
  <r>
    <x v="9"/>
    <n v="0"/>
    <n v="1974"/>
    <n v="131"/>
    <x v="3"/>
  </r>
  <r>
    <x v="10"/>
    <n v="1"/>
    <n v="1975"/>
    <n v="131"/>
    <x v="3"/>
  </r>
  <r>
    <x v="11"/>
    <n v="0"/>
    <n v="1976"/>
    <n v="131"/>
    <x v="3"/>
  </r>
  <r>
    <x v="12"/>
    <n v="1"/>
    <n v="1977"/>
    <n v="131"/>
    <x v="3"/>
  </r>
  <r>
    <x v="13"/>
    <n v="0"/>
    <n v="1978"/>
    <n v="131"/>
    <x v="3"/>
  </r>
  <r>
    <x v="14"/>
    <n v="0"/>
    <n v="1979"/>
    <n v="131"/>
    <x v="3"/>
  </r>
  <r>
    <x v="0"/>
    <n v="1"/>
    <n v="1980"/>
    <n v="132"/>
    <x v="2"/>
  </r>
  <r>
    <x v="1"/>
    <n v="1"/>
    <n v="1981"/>
    <n v="132"/>
    <x v="2"/>
  </r>
  <r>
    <x v="2"/>
    <n v="1"/>
    <n v="1982"/>
    <n v="132"/>
    <x v="2"/>
  </r>
  <r>
    <x v="3"/>
    <n v="0"/>
    <n v="1983"/>
    <n v="132"/>
    <x v="2"/>
  </r>
  <r>
    <x v="4"/>
    <n v="0"/>
    <n v="1984"/>
    <n v="132"/>
    <x v="2"/>
  </r>
  <r>
    <x v="5"/>
    <n v="1"/>
    <n v="1985"/>
    <n v="132"/>
    <x v="2"/>
  </r>
  <r>
    <x v="6"/>
    <n v="0"/>
    <n v="1986"/>
    <n v="132"/>
    <x v="2"/>
  </r>
  <r>
    <x v="7"/>
    <n v="0"/>
    <n v="1987"/>
    <n v="132"/>
    <x v="2"/>
  </r>
  <r>
    <x v="8"/>
    <n v="0"/>
    <n v="1988"/>
    <n v="132"/>
    <x v="2"/>
  </r>
  <r>
    <x v="9"/>
    <n v="0"/>
    <n v="1989"/>
    <n v="132"/>
    <x v="2"/>
  </r>
  <r>
    <x v="10"/>
    <n v="1"/>
    <n v="1990"/>
    <n v="132"/>
    <x v="2"/>
  </r>
  <r>
    <x v="11"/>
    <n v="0"/>
    <n v="1991"/>
    <n v="132"/>
    <x v="2"/>
  </r>
  <r>
    <x v="12"/>
    <n v="0"/>
    <n v="1992"/>
    <n v="132"/>
    <x v="2"/>
  </r>
  <r>
    <x v="13"/>
    <n v="1"/>
    <n v="1993"/>
    <n v="132"/>
    <x v="2"/>
  </r>
  <r>
    <x v="14"/>
    <n v="0"/>
    <n v="1994"/>
    <n v="132"/>
    <x v="2"/>
  </r>
  <r>
    <x v="0"/>
    <n v="1"/>
    <n v="1995"/>
    <n v="133"/>
    <x v="0"/>
  </r>
  <r>
    <x v="1"/>
    <n v="1"/>
    <n v="1996"/>
    <n v="133"/>
    <x v="0"/>
  </r>
  <r>
    <x v="2"/>
    <n v="0"/>
    <n v="1997"/>
    <n v="133"/>
    <x v="0"/>
  </r>
  <r>
    <x v="3"/>
    <n v="0"/>
    <n v="1998"/>
    <n v="133"/>
    <x v="0"/>
  </r>
  <r>
    <x v="4"/>
    <n v="0"/>
    <n v="1999"/>
    <n v="133"/>
    <x v="0"/>
  </r>
  <r>
    <x v="5"/>
    <n v="0"/>
    <n v="2000"/>
    <n v="133"/>
    <x v="0"/>
  </r>
  <r>
    <x v="6"/>
    <n v="0"/>
    <n v="2001"/>
    <n v="133"/>
    <x v="0"/>
  </r>
  <r>
    <x v="7"/>
    <n v="1"/>
    <n v="2002"/>
    <n v="133"/>
    <x v="0"/>
  </r>
  <r>
    <x v="8"/>
    <n v="0"/>
    <n v="2003"/>
    <n v="133"/>
    <x v="0"/>
  </r>
  <r>
    <x v="9"/>
    <n v="0"/>
    <n v="2004"/>
    <n v="133"/>
    <x v="0"/>
  </r>
  <r>
    <x v="10"/>
    <n v="0"/>
    <n v="2005"/>
    <n v="133"/>
    <x v="0"/>
  </r>
  <r>
    <x v="11"/>
    <n v="0"/>
    <n v="2006"/>
    <n v="133"/>
    <x v="0"/>
  </r>
  <r>
    <x v="12"/>
    <n v="1"/>
    <n v="2007"/>
    <n v="133"/>
    <x v="0"/>
  </r>
  <r>
    <x v="13"/>
    <n v="1"/>
    <n v="2008"/>
    <n v="133"/>
    <x v="0"/>
  </r>
  <r>
    <x v="14"/>
    <n v="0"/>
    <n v="2009"/>
    <n v="133"/>
    <x v="0"/>
  </r>
  <r>
    <x v="0"/>
    <n v="1"/>
    <n v="2010"/>
    <n v="134"/>
    <x v="0"/>
  </r>
  <r>
    <x v="1"/>
    <n v="0"/>
    <n v="2011"/>
    <n v="134"/>
    <x v="0"/>
  </r>
  <r>
    <x v="2"/>
    <n v="0"/>
    <n v="2012"/>
    <n v="134"/>
    <x v="0"/>
  </r>
  <r>
    <x v="3"/>
    <n v="0"/>
    <n v="2013"/>
    <n v="134"/>
    <x v="0"/>
  </r>
  <r>
    <x v="4"/>
    <n v="0"/>
    <n v="2014"/>
    <n v="134"/>
    <x v="0"/>
  </r>
  <r>
    <x v="5"/>
    <n v="0"/>
    <n v="2015"/>
    <n v="134"/>
    <x v="0"/>
  </r>
  <r>
    <x v="6"/>
    <n v="0"/>
    <n v="2016"/>
    <n v="134"/>
    <x v="0"/>
  </r>
  <r>
    <x v="7"/>
    <n v="1"/>
    <n v="2017"/>
    <n v="134"/>
    <x v="0"/>
  </r>
  <r>
    <x v="8"/>
    <n v="0"/>
    <n v="2018"/>
    <n v="134"/>
    <x v="0"/>
  </r>
  <r>
    <x v="9"/>
    <n v="0"/>
    <n v="2019"/>
    <n v="134"/>
    <x v="0"/>
  </r>
  <r>
    <x v="10"/>
    <n v="1"/>
    <n v="2020"/>
    <n v="134"/>
    <x v="0"/>
  </r>
  <r>
    <x v="11"/>
    <n v="0"/>
    <n v="2021"/>
    <n v="134"/>
    <x v="0"/>
  </r>
  <r>
    <x v="12"/>
    <n v="1"/>
    <n v="2022"/>
    <n v="134"/>
    <x v="0"/>
  </r>
  <r>
    <x v="13"/>
    <n v="1"/>
    <n v="2023"/>
    <n v="134"/>
    <x v="0"/>
  </r>
  <r>
    <x v="14"/>
    <n v="0"/>
    <n v="2024"/>
    <n v="134"/>
    <x v="0"/>
  </r>
  <r>
    <x v="0"/>
    <n v="0"/>
    <n v="2025"/>
    <n v="135"/>
    <x v="7"/>
  </r>
  <r>
    <x v="1"/>
    <n v="1"/>
    <n v="2026"/>
    <n v="135"/>
    <x v="7"/>
  </r>
  <r>
    <x v="2"/>
    <n v="0"/>
    <n v="2027"/>
    <n v="135"/>
    <x v="7"/>
  </r>
  <r>
    <x v="3"/>
    <n v="0"/>
    <n v="2028"/>
    <n v="135"/>
    <x v="7"/>
  </r>
  <r>
    <x v="4"/>
    <n v="1"/>
    <n v="2029"/>
    <n v="135"/>
    <x v="7"/>
  </r>
  <r>
    <x v="5"/>
    <n v="0"/>
    <n v="2030"/>
    <n v="135"/>
    <x v="7"/>
  </r>
  <r>
    <x v="6"/>
    <n v="0"/>
    <n v="2031"/>
    <n v="135"/>
    <x v="7"/>
  </r>
  <r>
    <x v="7"/>
    <n v="1"/>
    <n v="2032"/>
    <n v="135"/>
    <x v="7"/>
  </r>
  <r>
    <x v="8"/>
    <n v="0"/>
    <n v="2033"/>
    <n v="135"/>
    <x v="7"/>
  </r>
  <r>
    <x v="9"/>
    <n v="1"/>
    <n v="2034"/>
    <n v="135"/>
    <x v="7"/>
  </r>
  <r>
    <x v="10"/>
    <n v="1"/>
    <n v="2035"/>
    <n v="135"/>
    <x v="7"/>
  </r>
  <r>
    <x v="11"/>
    <n v="1"/>
    <n v="2036"/>
    <n v="135"/>
    <x v="7"/>
  </r>
  <r>
    <x v="12"/>
    <n v="0"/>
    <n v="2037"/>
    <n v="135"/>
    <x v="7"/>
  </r>
  <r>
    <x v="13"/>
    <n v="0"/>
    <n v="2038"/>
    <n v="135"/>
    <x v="7"/>
  </r>
  <r>
    <x v="14"/>
    <n v="0"/>
    <n v="2039"/>
    <n v="135"/>
    <x v="7"/>
  </r>
  <r>
    <x v="0"/>
    <n v="1"/>
    <n v="2040"/>
    <n v="136"/>
    <x v="5"/>
  </r>
  <r>
    <x v="1"/>
    <n v="1"/>
    <n v="2041"/>
    <n v="136"/>
    <x v="5"/>
  </r>
  <r>
    <x v="2"/>
    <n v="1"/>
    <n v="2042"/>
    <n v="136"/>
    <x v="5"/>
  </r>
  <r>
    <x v="3"/>
    <n v="0"/>
    <n v="2043"/>
    <n v="136"/>
    <x v="5"/>
  </r>
  <r>
    <x v="4"/>
    <n v="1"/>
    <n v="2044"/>
    <n v="136"/>
    <x v="5"/>
  </r>
  <r>
    <x v="5"/>
    <n v="1"/>
    <n v="2045"/>
    <n v="136"/>
    <x v="5"/>
  </r>
  <r>
    <x v="6"/>
    <n v="1"/>
    <n v="2046"/>
    <n v="136"/>
    <x v="5"/>
  </r>
  <r>
    <x v="7"/>
    <n v="1"/>
    <n v="2047"/>
    <n v="136"/>
    <x v="5"/>
  </r>
  <r>
    <x v="8"/>
    <n v="0"/>
    <n v="2048"/>
    <n v="136"/>
    <x v="5"/>
  </r>
  <r>
    <x v="9"/>
    <n v="1"/>
    <n v="2049"/>
    <n v="136"/>
    <x v="5"/>
  </r>
  <r>
    <x v="10"/>
    <n v="1"/>
    <n v="2050"/>
    <n v="136"/>
    <x v="5"/>
  </r>
  <r>
    <x v="11"/>
    <n v="0"/>
    <n v="2051"/>
    <n v="136"/>
    <x v="5"/>
  </r>
  <r>
    <x v="12"/>
    <n v="1"/>
    <n v="2052"/>
    <n v="136"/>
    <x v="5"/>
  </r>
  <r>
    <x v="13"/>
    <n v="0"/>
    <n v="2053"/>
    <n v="136"/>
    <x v="5"/>
  </r>
  <r>
    <x v="14"/>
    <n v="0"/>
    <n v="2054"/>
    <n v="136"/>
    <x v="5"/>
  </r>
  <r>
    <x v="0"/>
    <n v="0"/>
    <n v="2055"/>
    <n v="137"/>
    <x v="0"/>
  </r>
  <r>
    <x v="1"/>
    <n v="1"/>
    <n v="2056"/>
    <n v="137"/>
    <x v="0"/>
  </r>
  <r>
    <x v="2"/>
    <n v="1"/>
    <n v="2057"/>
    <n v="137"/>
    <x v="0"/>
  </r>
  <r>
    <x v="3"/>
    <n v="0"/>
    <n v="2058"/>
    <n v="137"/>
    <x v="0"/>
  </r>
  <r>
    <x v="4"/>
    <n v="0"/>
    <n v="2059"/>
    <n v="137"/>
    <x v="0"/>
  </r>
  <r>
    <x v="5"/>
    <n v="1"/>
    <n v="2060"/>
    <n v="137"/>
    <x v="0"/>
  </r>
  <r>
    <x v="6"/>
    <n v="0"/>
    <n v="2061"/>
    <n v="137"/>
    <x v="0"/>
  </r>
  <r>
    <x v="7"/>
    <n v="1"/>
    <n v="2062"/>
    <n v="137"/>
    <x v="0"/>
  </r>
  <r>
    <x v="8"/>
    <n v="0"/>
    <n v="2063"/>
    <n v="137"/>
    <x v="0"/>
  </r>
  <r>
    <x v="9"/>
    <n v="0"/>
    <n v="2064"/>
    <n v="137"/>
    <x v="0"/>
  </r>
  <r>
    <x v="10"/>
    <n v="0"/>
    <n v="2065"/>
    <n v="137"/>
    <x v="0"/>
  </r>
  <r>
    <x v="11"/>
    <n v="0"/>
    <n v="2066"/>
    <n v="137"/>
    <x v="0"/>
  </r>
  <r>
    <x v="12"/>
    <n v="0"/>
    <n v="2067"/>
    <n v="137"/>
    <x v="0"/>
  </r>
  <r>
    <x v="13"/>
    <n v="0"/>
    <n v="2068"/>
    <n v="137"/>
    <x v="0"/>
  </r>
  <r>
    <x v="14"/>
    <n v="0"/>
    <n v="2069"/>
    <n v="137"/>
    <x v="0"/>
  </r>
  <r>
    <x v="0"/>
    <n v="0"/>
    <n v="2070"/>
    <n v="138"/>
    <x v="4"/>
  </r>
  <r>
    <x v="1"/>
    <n v="0"/>
    <n v="2071"/>
    <n v="138"/>
    <x v="4"/>
  </r>
  <r>
    <x v="2"/>
    <n v="0"/>
    <n v="2072"/>
    <n v="138"/>
    <x v="4"/>
  </r>
  <r>
    <x v="3"/>
    <n v="0"/>
    <n v="2073"/>
    <n v="138"/>
    <x v="4"/>
  </r>
  <r>
    <x v="4"/>
    <n v="0"/>
    <n v="2074"/>
    <n v="138"/>
    <x v="4"/>
  </r>
  <r>
    <x v="5"/>
    <n v="1"/>
    <n v="2075"/>
    <n v="138"/>
    <x v="4"/>
  </r>
  <r>
    <x v="6"/>
    <n v="0"/>
    <n v="2076"/>
    <n v="138"/>
    <x v="4"/>
  </r>
  <r>
    <x v="7"/>
    <n v="0"/>
    <n v="2077"/>
    <n v="138"/>
    <x v="4"/>
  </r>
  <r>
    <x v="8"/>
    <n v="1"/>
    <n v="2078"/>
    <n v="138"/>
    <x v="4"/>
  </r>
  <r>
    <x v="9"/>
    <n v="0"/>
    <n v="2079"/>
    <n v="138"/>
    <x v="4"/>
  </r>
  <r>
    <x v="10"/>
    <n v="0"/>
    <n v="2080"/>
    <n v="138"/>
    <x v="4"/>
  </r>
  <r>
    <x v="11"/>
    <n v="0"/>
    <n v="2081"/>
    <n v="138"/>
    <x v="4"/>
  </r>
  <r>
    <x v="12"/>
    <n v="0"/>
    <n v="2082"/>
    <n v="138"/>
    <x v="4"/>
  </r>
  <r>
    <x v="13"/>
    <n v="0"/>
    <n v="2083"/>
    <n v="138"/>
    <x v="4"/>
  </r>
  <r>
    <x v="14"/>
    <n v="0"/>
    <n v="2084"/>
    <n v="138"/>
    <x v="4"/>
  </r>
  <r>
    <x v="0"/>
    <n v="0"/>
    <n v="2085"/>
    <n v="139"/>
    <x v="5"/>
  </r>
  <r>
    <x v="1"/>
    <n v="1"/>
    <n v="2086"/>
    <n v="139"/>
    <x v="5"/>
  </r>
  <r>
    <x v="2"/>
    <n v="1"/>
    <n v="2087"/>
    <n v="139"/>
    <x v="5"/>
  </r>
  <r>
    <x v="3"/>
    <n v="0"/>
    <n v="2088"/>
    <n v="139"/>
    <x v="5"/>
  </r>
  <r>
    <x v="4"/>
    <n v="0"/>
    <n v="2089"/>
    <n v="139"/>
    <x v="5"/>
  </r>
  <r>
    <x v="5"/>
    <n v="0"/>
    <n v="2090"/>
    <n v="139"/>
    <x v="5"/>
  </r>
  <r>
    <x v="6"/>
    <n v="0"/>
    <n v="2091"/>
    <n v="139"/>
    <x v="5"/>
  </r>
  <r>
    <x v="7"/>
    <n v="1"/>
    <n v="2092"/>
    <n v="139"/>
    <x v="5"/>
  </r>
  <r>
    <x v="8"/>
    <n v="0"/>
    <n v="2093"/>
    <n v="139"/>
    <x v="5"/>
  </r>
  <r>
    <x v="9"/>
    <n v="0"/>
    <n v="2094"/>
    <n v="139"/>
    <x v="5"/>
  </r>
  <r>
    <x v="10"/>
    <n v="0"/>
    <n v="2095"/>
    <n v="139"/>
    <x v="5"/>
  </r>
  <r>
    <x v="11"/>
    <n v="1"/>
    <n v="2096"/>
    <n v="139"/>
    <x v="5"/>
  </r>
  <r>
    <x v="12"/>
    <n v="0"/>
    <n v="2097"/>
    <n v="139"/>
    <x v="5"/>
  </r>
  <r>
    <x v="13"/>
    <n v="0"/>
    <n v="2098"/>
    <n v="139"/>
    <x v="5"/>
  </r>
  <r>
    <x v="14"/>
    <n v="0"/>
    <n v="2099"/>
    <n v="139"/>
    <x v="5"/>
  </r>
  <r>
    <x v="0"/>
    <n v="0"/>
    <n v="2100"/>
    <n v="140"/>
    <x v="2"/>
  </r>
  <r>
    <x v="1"/>
    <n v="0"/>
    <n v="2101"/>
    <n v="140"/>
    <x v="2"/>
  </r>
  <r>
    <x v="2"/>
    <n v="1"/>
    <n v="2102"/>
    <n v="140"/>
    <x v="2"/>
  </r>
  <r>
    <x v="3"/>
    <n v="0"/>
    <n v="2103"/>
    <n v="140"/>
    <x v="2"/>
  </r>
  <r>
    <x v="4"/>
    <n v="1"/>
    <n v="2104"/>
    <n v="140"/>
    <x v="2"/>
  </r>
  <r>
    <x v="5"/>
    <n v="0"/>
    <n v="2105"/>
    <n v="140"/>
    <x v="2"/>
  </r>
  <r>
    <x v="6"/>
    <n v="1"/>
    <n v="2106"/>
    <n v="140"/>
    <x v="2"/>
  </r>
  <r>
    <x v="7"/>
    <n v="0"/>
    <n v="2107"/>
    <n v="140"/>
    <x v="2"/>
  </r>
  <r>
    <x v="8"/>
    <n v="0"/>
    <n v="2108"/>
    <n v="140"/>
    <x v="2"/>
  </r>
  <r>
    <x v="9"/>
    <n v="1"/>
    <n v="2109"/>
    <n v="140"/>
    <x v="2"/>
  </r>
  <r>
    <x v="10"/>
    <n v="0"/>
    <n v="2110"/>
    <n v="140"/>
    <x v="2"/>
  </r>
  <r>
    <x v="11"/>
    <n v="1"/>
    <n v="2111"/>
    <n v="140"/>
    <x v="2"/>
  </r>
  <r>
    <x v="12"/>
    <n v="0"/>
    <n v="2112"/>
    <n v="140"/>
    <x v="2"/>
  </r>
  <r>
    <x v="13"/>
    <n v="0"/>
    <n v="2113"/>
    <n v="140"/>
    <x v="2"/>
  </r>
  <r>
    <x v="14"/>
    <n v="0"/>
    <n v="2114"/>
    <n v="140"/>
    <x v="2"/>
  </r>
  <r>
    <x v="0"/>
    <n v="0"/>
    <n v="2115"/>
    <n v="141"/>
    <x v="0"/>
  </r>
  <r>
    <x v="1"/>
    <n v="1"/>
    <n v="2116"/>
    <n v="141"/>
    <x v="0"/>
  </r>
  <r>
    <x v="2"/>
    <n v="1"/>
    <n v="2117"/>
    <n v="141"/>
    <x v="0"/>
  </r>
  <r>
    <x v="3"/>
    <n v="0"/>
    <n v="2118"/>
    <n v="141"/>
    <x v="0"/>
  </r>
  <r>
    <x v="4"/>
    <n v="1"/>
    <n v="2119"/>
    <n v="141"/>
    <x v="0"/>
  </r>
  <r>
    <x v="5"/>
    <n v="0"/>
    <n v="2120"/>
    <n v="141"/>
    <x v="0"/>
  </r>
  <r>
    <x v="6"/>
    <n v="1"/>
    <n v="2121"/>
    <n v="141"/>
    <x v="0"/>
  </r>
  <r>
    <x v="7"/>
    <n v="1"/>
    <n v="2122"/>
    <n v="141"/>
    <x v="0"/>
  </r>
  <r>
    <x v="8"/>
    <n v="0"/>
    <n v="2123"/>
    <n v="141"/>
    <x v="0"/>
  </r>
  <r>
    <x v="9"/>
    <n v="0"/>
    <n v="2124"/>
    <n v="141"/>
    <x v="0"/>
  </r>
  <r>
    <x v="10"/>
    <n v="0"/>
    <n v="2125"/>
    <n v="141"/>
    <x v="0"/>
  </r>
  <r>
    <x v="11"/>
    <n v="0"/>
    <n v="2126"/>
    <n v="141"/>
    <x v="0"/>
  </r>
  <r>
    <x v="12"/>
    <n v="0"/>
    <n v="2127"/>
    <n v="141"/>
    <x v="0"/>
  </r>
  <r>
    <x v="13"/>
    <n v="0"/>
    <n v="2128"/>
    <n v="141"/>
    <x v="0"/>
  </r>
  <r>
    <x v="14"/>
    <n v="0"/>
    <n v="2129"/>
    <n v="141"/>
    <x v="0"/>
  </r>
  <r>
    <x v="0"/>
    <n v="0"/>
    <n v="2130"/>
    <n v="142"/>
    <x v="4"/>
  </r>
  <r>
    <x v="1"/>
    <n v="1"/>
    <n v="2131"/>
    <n v="142"/>
    <x v="4"/>
  </r>
  <r>
    <x v="2"/>
    <n v="1"/>
    <n v="2132"/>
    <n v="142"/>
    <x v="4"/>
  </r>
  <r>
    <x v="3"/>
    <n v="0"/>
    <n v="2133"/>
    <n v="142"/>
    <x v="4"/>
  </r>
  <r>
    <x v="4"/>
    <n v="1"/>
    <n v="2134"/>
    <n v="142"/>
    <x v="4"/>
  </r>
  <r>
    <x v="5"/>
    <n v="1"/>
    <n v="2135"/>
    <n v="142"/>
    <x v="4"/>
  </r>
  <r>
    <x v="6"/>
    <n v="1"/>
    <n v="2136"/>
    <n v="142"/>
    <x v="4"/>
  </r>
  <r>
    <x v="7"/>
    <n v="1"/>
    <n v="2137"/>
    <n v="142"/>
    <x v="4"/>
  </r>
  <r>
    <x v="8"/>
    <n v="0"/>
    <n v="2138"/>
    <n v="142"/>
    <x v="4"/>
  </r>
  <r>
    <x v="9"/>
    <n v="1"/>
    <n v="2139"/>
    <n v="142"/>
    <x v="4"/>
  </r>
  <r>
    <x v="10"/>
    <n v="0"/>
    <n v="2140"/>
    <n v="142"/>
    <x v="4"/>
  </r>
  <r>
    <x v="11"/>
    <n v="0"/>
    <n v="2141"/>
    <n v="142"/>
    <x v="4"/>
  </r>
  <r>
    <x v="12"/>
    <n v="0"/>
    <n v="2142"/>
    <n v="142"/>
    <x v="4"/>
  </r>
  <r>
    <x v="13"/>
    <n v="1"/>
    <n v="2143"/>
    <n v="142"/>
    <x v="4"/>
  </r>
  <r>
    <x v="14"/>
    <n v="0"/>
    <n v="2144"/>
    <n v="142"/>
    <x v="4"/>
  </r>
  <r>
    <x v="0"/>
    <n v="0"/>
    <n v="2145"/>
    <n v="143"/>
    <x v="5"/>
  </r>
  <r>
    <x v="1"/>
    <n v="1"/>
    <n v="2146"/>
    <n v="143"/>
    <x v="5"/>
  </r>
  <r>
    <x v="2"/>
    <n v="0"/>
    <n v="2147"/>
    <n v="143"/>
    <x v="5"/>
  </r>
  <r>
    <x v="3"/>
    <n v="0"/>
    <n v="2148"/>
    <n v="143"/>
    <x v="5"/>
  </r>
  <r>
    <x v="4"/>
    <n v="0"/>
    <n v="2149"/>
    <n v="143"/>
    <x v="5"/>
  </r>
  <r>
    <x v="5"/>
    <n v="0"/>
    <n v="2150"/>
    <n v="143"/>
    <x v="5"/>
  </r>
  <r>
    <x v="6"/>
    <n v="0"/>
    <n v="2151"/>
    <n v="143"/>
    <x v="5"/>
  </r>
  <r>
    <x v="7"/>
    <n v="1"/>
    <n v="2152"/>
    <n v="143"/>
    <x v="5"/>
  </r>
  <r>
    <x v="8"/>
    <n v="0"/>
    <n v="2153"/>
    <n v="143"/>
    <x v="5"/>
  </r>
  <r>
    <x v="9"/>
    <n v="0"/>
    <n v="2154"/>
    <n v="143"/>
    <x v="5"/>
  </r>
  <r>
    <x v="10"/>
    <n v="0"/>
    <n v="2155"/>
    <n v="143"/>
    <x v="5"/>
  </r>
  <r>
    <x v="11"/>
    <n v="0"/>
    <n v="2156"/>
    <n v="143"/>
    <x v="5"/>
  </r>
  <r>
    <x v="12"/>
    <n v="0"/>
    <n v="2157"/>
    <n v="143"/>
    <x v="5"/>
  </r>
  <r>
    <x v="13"/>
    <n v="1"/>
    <n v="2158"/>
    <n v="143"/>
    <x v="5"/>
  </r>
  <r>
    <x v="14"/>
    <n v="0"/>
    <n v="2159"/>
    <n v="143"/>
    <x v="5"/>
  </r>
  <r>
    <x v="0"/>
    <n v="0"/>
    <n v="2160"/>
    <n v="144"/>
    <x v="5"/>
  </r>
  <r>
    <x v="1"/>
    <n v="1"/>
    <n v="2161"/>
    <n v="144"/>
    <x v="5"/>
  </r>
  <r>
    <x v="2"/>
    <n v="1"/>
    <n v="2162"/>
    <n v="144"/>
    <x v="5"/>
  </r>
  <r>
    <x v="3"/>
    <n v="0"/>
    <n v="2163"/>
    <n v="144"/>
    <x v="5"/>
  </r>
  <r>
    <x v="4"/>
    <n v="1"/>
    <n v="2164"/>
    <n v="144"/>
    <x v="5"/>
  </r>
  <r>
    <x v="5"/>
    <n v="1"/>
    <n v="2165"/>
    <n v="144"/>
    <x v="5"/>
  </r>
  <r>
    <x v="6"/>
    <n v="0"/>
    <n v="2166"/>
    <n v="144"/>
    <x v="5"/>
  </r>
  <r>
    <x v="7"/>
    <n v="0"/>
    <n v="2167"/>
    <n v="144"/>
    <x v="5"/>
  </r>
  <r>
    <x v="8"/>
    <n v="0"/>
    <n v="2168"/>
    <n v="144"/>
    <x v="5"/>
  </r>
  <r>
    <x v="9"/>
    <n v="0"/>
    <n v="2169"/>
    <n v="144"/>
    <x v="5"/>
  </r>
  <r>
    <x v="10"/>
    <n v="0"/>
    <n v="2170"/>
    <n v="144"/>
    <x v="5"/>
  </r>
  <r>
    <x v="11"/>
    <n v="0"/>
    <n v="2171"/>
    <n v="144"/>
    <x v="5"/>
  </r>
  <r>
    <x v="12"/>
    <n v="1"/>
    <n v="2172"/>
    <n v="144"/>
    <x v="5"/>
  </r>
  <r>
    <x v="13"/>
    <n v="0"/>
    <n v="2173"/>
    <n v="144"/>
    <x v="5"/>
  </r>
  <r>
    <x v="14"/>
    <n v="0"/>
    <n v="2174"/>
    <n v="144"/>
    <x v="5"/>
  </r>
  <r>
    <x v="0"/>
    <n v="0"/>
    <n v="2175"/>
    <n v="145"/>
    <x v="1"/>
  </r>
  <r>
    <x v="1"/>
    <n v="0"/>
    <n v="2176"/>
    <n v="145"/>
    <x v="1"/>
  </r>
  <r>
    <x v="2"/>
    <n v="0"/>
    <n v="2177"/>
    <n v="145"/>
    <x v="1"/>
  </r>
  <r>
    <x v="3"/>
    <n v="0"/>
    <n v="2178"/>
    <n v="145"/>
    <x v="1"/>
  </r>
  <r>
    <x v="4"/>
    <n v="0"/>
    <n v="2179"/>
    <n v="145"/>
    <x v="1"/>
  </r>
  <r>
    <x v="5"/>
    <n v="0"/>
    <n v="2180"/>
    <n v="145"/>
    <x v="1"/>
  </r>
  <r>
    <x v="6"/>
    <n v="0"/>
    <n v="2181"/>
    <n v="145"/>
    <x v="1"/>
  </r>
  <r>
    <x v="7"/>
    <n v="0"/>
    <n v="2182"/>
    <n v="145"/>
    <x v="1"/>
  </r>
  <r>
    <x v="8"/>
    <n v="1"/>
    <n v="2183"/>
    <n v="145"/>
    <x v="1"/>
  </r>
  <r>
    <x v="9"/>
    <n v="0"/>
    <n v="2184"/>
    <n v="145"/>
    <x v="1"/>
  </r>
  <r>
    <x v="10"/>
    <n v="0"/>
    <n v="2185"/>
    <n v="145"/>
    <x v="1"/>
  </r>
  <r>
    <x v="11"/>
    <n v="1"/>
    <n v="2186"/>
    <n v="145"/>
    <x v="1"/>
  </r>
  <r>
    <x v="12"/>
    <n v="0"/>
    <n v="2187"/>
    <n v="145"/>
    <x v="1"/>
  </r>
  <r>
    <x v="13"/>
    <n v="0"/>
    <n v="2188"/>
    <n v="145"/>
    <x v="1"/>
  </r>
  <r>
    <x v="14"/>
    <n v="0"/>
    <n v="2189"/>
    <n v="145"/>
    <x v="1"/>
  </r>
  <r>
    <x v="0"/>
    <n v="0"/>
    <n v="2190"/>
    <n v="146"/>
    <x v="0"/>
  </r>
  <r>
    <x v="1"/>
    <n v="1"/>
    <n v="2191"/>
    <n v="146"/>
    <x v="0"/>
  </r>
  <r>
    <x v="2"/>
    <n v="1"/>
    <n v="2192"/>
    <n v="146"/>
    <x v="0"/>
  </r>
  <r>
    <x v="3"/>
    <n v="0"/>
    <n v="2193"/>
    <n v="146"/>
    <x v="0"/>
  </r>
  <r>
    <x v="4"/>
    <n v="1"/>
    <n v="2194"/>
    <n v="146"/>
    <x v="0"/>
  </r>
  <r>
    <x v="5"/>
    <n v="1"/>
    <n v="2195"/>
    <n v="146"/>
    <x v="0"/>
  </r>
  <r>
    <x v="6"/>
    <n v="1"/>
    <n v="2196"/>
    <n v="146"/>
    <x v="0"/>
  </r>
  <r>
    <x v="7"/>
    <n v="1"/>
    <n v="2197"/>
    <n v="146"/>
    <x v="0"/>
  </r>
  <r>
    <x v="8"/>
    <n v="1"/>
    <n v="2198"/>
    <n v="146"/>
    <x v="0"/>
  </r>
  <r>
    <x v="9"/>
    <n v="0"/>
    <n v="2199"/>
    <n v="146"/>
    <x v="0"/>
  </r>
  <r>
    <x v="10"/>
    <n v="0"/>
    <n v="2200"/>
    <n v="146"/>
    <x v="0"/>
  </r>
  <r>
    <x v="11"/>
    <n v="0"/>
    <n v="2201"/>
    <n v="146"/>
    <x v="0"/>
  </r>
  <r>
    <x v="12"/>
    <n v="0"/>
    <n v="2202"/>
    <n v="146"/>
    <x v="0"/>
  </r>
  <r>
    <x v="13"/>
    <n v="0"/>
    <n v="2203"/>
    <n v="146"/>
    <x v="0"/>
  </r>
  <r>
    <x v="14"/>
    <n v="0"/>
    <n v="2204"/>
    <n v="146"/>
    <x v="0"/>
  </r>
  <r>
    <x v="0"/>
    <n v="1"/>
    <n v="2205"/>
    <n v="147"/>
    <x v="2"/>
  </r>
  <r>
    <x v="1"/>
    <n v="0"/>
    <n v="2206"/>
    <n v="147"/>
    <x v="2"/>
  </r>
  <r>
    <x v="2"/>
    <n v="1"/>
    <n v="2207"/>
    <n v="147"/>
    <x v="2"/>
  </r>
  <r>
    <x v="3"/>
    <n v="0"/>
    <n v="2208"/>
    <n v="147"/>
    <x v="2"/>
  </r>
  <r>
    <x v="4"/>
    <n v="0"/>
    <n v="2209"/>
    <n v="147"/>
    <x v="2"/>
  </r>
  <r>
    <x v="5"/>
    <n v="0"/>
    <n v="2210"/>
    <n v="147"/>
    <x v="2"/>
  </r>
  <r>
    <x v="6"/>
    <n v="0"/>
    <n v="2211"/>
    <n v="147"/>
    <x v="2"/>
  </r>
  <r>
    <x v="7"/>
    <n v="0"/>
    <n v="2212"/>
    <n v="147"/>
    <x v="2"/>
  </r>
  <r>
    <x v="8"/>
    <n v="0"/>
    <n v="2213"/>
    <n v="147"/>
    <x v="2"/>
  </r>
  <r>
    <x v="9"/>
    <n v="0"/>
    <n v="2214"/>
    <n v="147"/>
    <x v="2"/>
  </r>
  <r>
    <x v="10"/>
    <n v="1"/>
    <n v="2215"/>
    <n v="147"/>
    <x v="2"/>
  </r>
  <r>
    <x v="11"/>
    <n v="0"/>
    <n v="2216"/>
    <n v="147"/>
    <x v="2"/>
  </r>
  <r>
    <x v="12"/>
    <n v="0"/>
    <n v="2217"/>
    <n v="147"/>
    <x v="2"/>
  </r>
  <r>
    <x v="13"/>
    <n v="0"/>
    <n v="2218"/>
    <n v="147"/>
    <x v="2"/>
  </r>
  <r>
    <x v="14"/>
    <n v="0"/>
    <n v="2219"/>
    <n v="147"/>
    <x v="2"/>
  </r>
  <r>
    <x v="0"/>
    <n v="0"/>
    <n v="2220"/>
    <n v="148"/>
    <x v="5"/>
  </r>
  <r>
    <x v="1"/>
    <n v="1"/>
    <n v="2221"/>
    <n v="148"/>
    <x v="5"/>
  </r>
  <r>
    <x v="2"/>
    <n v="0"/>
    <n v="2222"/>
    <n v="148"/>
    <x v="5"/>
  </r>
  <r>
    <x v="3"/>
    <n v="0"/>
    <n v="2223"/>
    <n v="148"/>
    <x v="5"/>
  </r>
  <r>
    <x v="4"/>
    <n v="0"/>
    <n v="2224"/>
    <n v="148"/>
    <x v="5"/>
  </r>
  <r>
    <x v="5"/>
    <n v="0"/>
    <n v="2225"/>
    <n v="148"/>
    <x v="5"/>
  </r>
  <r>
    <x v="6"/>
    <n v="0"/>
    <n v="2226"/>
    <n v="148"/>
    <x v="5"/>
  </r>
  <r>
    <x v="7"/>
    <n v="1"/>
    <n v="2227"/>
    <n v="148"/>
    <x v="5"/>
  </r>
  <r>
    <x v="8"/>
    <n v="0"/>
    <n v="2228"/>
    <n v="148"/>
    <x v="5"/>
  </r>
  <r>
    <x v="9"/>
    <n v="0"/>
    <n v="2229"/>
    <n v="148"/>
    <x v="5"/>
  </r>
  <r>
    <x v="10"/>
    <n v="1"/>
    <n v="2230"/>
    <n v="148"/>
    <x v="5"/>
  </r>
  <r>
    <x v="11"/>
    <n v="0"/>
    <n v="2231"/>
    <n v="148"/>
    <x v="5"/>
  </r>
  <r>
    <x v="12"/>
    <n v="0"/>
    <n v="2232"/>
    <n v="148"/>
    <x v="5"/>
  </r>
  <r>
    <x v="13"/>
    <n v="0"/>
    <n v="2233"/>
    <n v="148"/>
    <x v="5"/>
  </r>
  <r>
    <x v="14"/>
    <n v="0"/>
    <n v="2234"/>
    <n v="148"/>
    <x v="5"/>
  </r>
  <r>
    <x v="0"/>
    <n v="0"/>
    <n v="2235"/>
    <n v="149"/>
    <x v="3"/>
  </r>
  <r>
    <x v="1"/>
    <n v="1"/>
    <n v="2236"/>
    <n v="149"/>
    <x v="3"/>
  </r>
  <r>
    <x v="2"/>
    <n v="1"/>
    <n v="2237"/>
    <n v="149"/>
    <x v="3"/>
  </r>
  <r>
    <x v="3"/>
    <n v="0"/>
    <n v="2238"/>
    <n v="149"/>
    <x v="3"/>
  </r>
  <r>
    <x v="4"/>
    <n v="1"/>
    <n v="2239"/>
    <n v="149"/>
    <x v="3"/>
  </r>
  <r>
    <x v="5"/>
    <n v="1"/>
    <n v="2240"/>
    <n v="149"/>
    <x v="3"/>
  </r>
  <r>
    <x v="6"/>
    <n v="0"/>
    <n v="2241"/>
    <n v="149"/>
    <x v="3"/>
  </r>
  <r>
    <x v="7"/>
    <n v="1"/>
    <n v="2242"/>
    <n v="149"/>
    <x v="3"/>
  </r>
  <r>
    <x v="8"/>
    <n v="1"/>
    <n v="2243"/>
    <n v="149"/>
    <x v="3"/>
  </r>
  <r>
    <x v="9"/>
    <n v="0"/>
    <n v="2244"/>
    <n v="149"/>
    <x v="3"/>
  </r>
  <r>
    <x v="10"/>
    <n v="0"/>
    <n v="2245"/>
    <n v="149"/>
    <x v="3"/>
  </r>
  <r>
    <x v="11"/>
    <n v="1"/>
    <n v="2246"/>
    <n v="149"/>
    <x v="3"/>
  </r>
  <r>
    <x v="12"/>
    <n v="0"/>
    <n v="2247"/>
    <n v="149"/>
    <x v="3"/>
  </r>
  <r>
    <x v="13"/>
    <n v="1"/>
    <n v="2248"/>
    <n v="149"/>
    <x v="3"/>
  </r>
  <r>
    <x v="14"/>
    <n v="0"/>
    <n v="2249"/>
    <n v="149"/>
    <x v="3"/>
  </r>
  <r>
    <x v="0"/>
    <n v="0"/>
    <n v="2250"/>
    <n v="150"/>
    <x v="2"/>
  </r>
  <r>
    <x v="1"/>
    <n v="1"/>
    <n v="2251"/>
    <n v="150"/>
    <x v="2"/>
  </r>
  <r>
    <x v="2"/>
    <n v="0"/>
    <n v="2252"/>
    <n v="150"/>
    <x v="2"/>
  </r>
  <r>
    <x v="3"/>
    <n v="0"/>
    <n v="2253"/>
    <n v="150"/>
    <x v="2"/>
  </r>
  <r>
    <x v="4"/>
    <n v="0"/>
    <n v="2254"/>
    <n v="150"/>
    <x v="2"/>
  </r>
  <r>
    <x v="5"/>
    <n v="0"/>
    <n v="2255"/>
    <n v="150"/>
    <x v="2"/>
  </r>
  <r>
    <x v="6"/>
    <n v="0"/>
    <n v="2256"/>
    <n v="150"/>
    <x v="2"/>
  </r>
  <r>
    <x v="7"/>
    <n v="1"/>
    <n v="2257"/>
    <n v="150"/>
    <x v="2"/>
  </r>
  <r>
    <x v="8"/>
    <n v="0"/>
    <n v="2258"/>
    <n v="150"/>
    <x v="2"/>
  </r>
  <r>
    <x v="9"/>
    <n v="1"/>
    <n v="2259"/>
    <n v="150"/>
    <x v="2"/>
  </r>
  <r>
    <x v="10"/>
    <n v="0"/>
    <n v="2260"/>
    <n v="150"/>
    <x v="2"/>
  </r>
  <r>
    <x v="11"/>
    <n v="0"/>
    <n v="2261"/>
    <n v="150"/>
    <x v="2"/>
  </r>
  <r>
    <x v="12"/>
    <n v="0"/>
    <n v="2262"/>
    <n v="150"/>
    <x v="2"/>
  </r>
  <r>
    <x v="13"/>
    <n v="1"/>
    <n v="2263"/>
    <n v="150"/>
    <x v="2"/>
  </r>
  <r>
    <x v="14"/>
    <n v="0"/>
    <n v="2264"/>
    <n v="150"/>
    <x v="2"/>
  </r>
  <r>
    <x v="0"/>
    <n v="0"/>
    <n v="2265"/>
    <n v="151"/>
    <x v="7"/>
  </r>
  <r>
    <x v="1"/>
    <n v="1"/>
    <n v="2266"/>
    <n v="151"/>
    <x v="7"/>
  </r>
  <r>
    <x v="2"/>
    <n v="0"/>
    <n v="2267"/>
    <n v="151"/>
    <x v="7"/>
  </r>
  <r>
    <x v="3"/>
    <n v="0"/>
    <n v="2268"/>
    <n v="151"/>
    <x v="7"/>
  </r>
  <r>
    <x v="4"/>
    <n v="0"/>
    <n v="2269"/>
    <n v="151"/>
    <x v="7"/>
  </r>
  <r>
    <x v="5"/>
    <n v="0"/>
    <n v="2270"/>
    <n v="151"/>
    <x v="7"/>
  </r>
  <r>
    <x v="6"/>
    <n v="0"/>
    <n v="2271"/>
    <n v="151"/>
    <x v="7"/>
  </r>
  <r>
    <x v="7"/>
    <n v="1"/>
    <n v="2272"/>
    <n v="151"/>
    <x v="7"/>
  </r>
  <r>
    <x v="8"/>
    <n v="0"/>
    <n v="2273"/>
    <n v="151"/>
    <x v="7"/>
  </r>
  <r>
    <x v="9"/>
    <n v="1"/>
    <n v="2274"/>
    <n v="151"/>
    <x v="7"/>
  </r>
  <r>
    <x v="10"/>
    <n v="1"/>
    <n v="2275"/>
    <n v="151"/>
    <x v="7"/>
  </r>
  <r>
    <x v="11"/>
    <n v="0"/>
    <n v="2276"/>
    <n v="151"/>
    <x v="7"/>
  </r>
  <r>
    <x v="12"/>
    <n v="1"/>
    <n v="2277"/>
    <n v="151"/>
    <x v="7"/>
  </r>
  <r>
    <x v="13"/>
    <n v="0"/>
    <n v="2278"/>
    <n v="151"/>
    <x v="7"/>
  </r>
  <r>
    <x v="14"/>
    <n v="0"/>
    <n v="2279"/>
    <n v="151"/>
    <x v="7"/>
  </r>
  <r>
    <x v="0"/>
    <n v="1"/>
    <n v="2280"/>
    <n v="152"/>
    <x v="2"/>
  </r>
  <r>
    <x v="1"/>
    <n v="1"/>
    <n v="2281"/>
    <n v="152"/>
    <x v="2"/>
  </r>
  <r>
    <x v="2"/>
    <n v="1"/>
    <n v="2282"/>
    <n v="152"/>
    <x v="2"/>
  </r>
  <r>
    <x v="3"/>
    <n v="0"/>
    <n v="2283"/>
    <n v="152"/>
    <x v="2"/>
  </r>
  <r>
    <x v="4"/>
    <n v="1"/>
    <n v="2284"/>
    <n v="152"/>
    <x v="2"/>
  </r>
  <r>
    <x v="5"/>
    <n v="0"/>
    <n v="2285"/>
    <n v="152"/>
    <x v="2"/>
  </r>
  <r>
    <x v="6"/>
    <n v="0"/>
    <n v="2286"/>
    <n v="152"/>
    <x v="2"/>
  </r>
  <r>
    <x v="7"/>
    <n v="0"/>
    <n v="2287"/>
    <n v="152"/>
    <x v="2"/>
  </r>
  <r>
    <x v="8"/>
    <n v="0"/>
    <n v="2288"/>
    <n v="152"/>
    <x v="2"/>
  </r>
  <r>
    <x v="9"/>
    <n v="0"/>
    <n v="2289"/>
    <n v="152"/>
    <x v="2"/>
  </r>
  <r>
    <x v="10"/>
    <n v="1"/>
    <n v="2290"/>
    <n v="152"/>
    <x v="2"/>
  </r>
  <r>
    <x v="11"/>
    <n v="0"/>
    <n v="2291"/>
    <n v="152"/>
    <x v="2"/>
  </r>
  <r>
    <x v="12"/>
    <n v="0"/>
    <n v="2292"/>
    <n v="152"/>
    <x v="2"/>
  </r>
  <r>
    <x v="13"/>
    <n v="0"/>
    <n v="2293"/>
    <n v="152"/>
    <x v="2"/>
  </r>
  <r>
    <x v="14"/>
    <n v="0"/>
    <n v="2294"/>
    <n v="152"/>
    <x v="2"/>
  </r>
  <r>
    <x v="0"/>
    <n v="1"/>
    <n v="2295"/>
    <n v="153"/>
    <x v="5"/>
  </r>
  <r>
    <x v="1"/>
    <n v="1"/>
    <n v="2296"/>
    <n v="153"/>
    <x v="5"/>
  </r>
  <r>
    <x v="2"/>
    <n v="1"/>
    <n v="2297"/>
    <n v="153"/>
    <x v="5"/>
  </r>
  <r>
    <x v="3"/>
    <n v="0"/>
    <n v="2298"/>
    <n v="153"/>
    <x v="5"/>
  </r>
  <r>
    <x v="4"/>
    <n v="1"/>
    <n v="2299"/>
    <n v="153"/>
    <x v="5"/>
  </r>
  <r>
    <x v="5"/>
    <n v="0"/>
    <n v="2300"/>
    <n v="153"/>
    <x v="5"/>
  </r>
  <r>
    <x v="6"/>
    <n v="0"/>
    <n v="2301"/>
    <n v="153"/>
    <x v="5"/>
  </r>
  <r>
    <x v="7"/>
    <n v="0"/>
    <n v="2302"/>
    <n v="153"/>
    <x v="5"/>
  </r>
  <r>
    <x v="8"/>
    <n v="0"/>
    <n v="2303"/>
    <n v="153"/>
    <x v="5"/>
  </r>
  <r>
    <x v="9"/>
    <n v="0"/>
    <n v="2304"/>
    <n v="153"/>
    <x v="5"/>
  </r>
  <r>
    <x v="10"/>
    <n v="1"/>
    <n v="2305"/>
    <n v="153"/>
    <x v="5"/>
  </r>
  <r>
    <x v="11"/>
    <n v="0"/>
    <n v="2306"/>
    <n v="153"/>
    <x v="5"/>
  </r>
  <r>
    <x v="12"/>
    <n v="0"/>
    <n v="2307"/>
    <n v="153"/>
    <x v="5"/>
  </r>
  <r>
    <x v="13"/>
    <n v="0"/>
    <n v="2308"/>
    <n v="153"/>
    <x v="5"/>
  </r>
  <r>
    <x v="14"/>
    <n v="0"/>
    <n v="2309"/>
    <n v="153"/>
    <x v="5"/>
  </r>
  <r>
    <x v="0"/>
    <n v="0"/>
    <n v="2310"/>
    <n v="154"/>
    <x v="0"/>
  </r>
  <r>
    <x v="1"/>
    <n v="1"/>
    <n v="2311"/>
    <n v="154"/>
    <x v="0"/>
  </r>
  <r>
    <x v="2"/>
    <n v="1"/>
    <n v="2312"/>
    <n v="154"/>
    <x v="0"/>
  </r>
  <r>
    <x v="3"/>
    <n v="0"/>
    <n v="2313"/>
    <n v="154"/>
    <x v="0"/>
  </r>
  <r>
    <x v="4"/>
    <n v="1"/>
    <n v="2314"/>
    <n v="154"/>
    <x v="0"/>
  </r>
  <r>
    <x v="5"/>
    <n v="0"/>
    <n v="2315"/>
    <n v="154"/>
    <x v="0"/>
  </r>
  <r>
    <x v="6"/>
    <n v="1"/>
    <n v="2316"/>
    <n v="154"/>
    <x v="0"/>
  </r>
  <r>
    <x v="7"/>
    <n v="1"/>
    <n v="2317"/>
    <n v="154"/>
    <x v="0"/>
  </r>
  <r>
    <x v="8"/>
    <n v="0"/>
    <n v="2318"/>
    <n v="154"/>
    <x v="0"/>
  </r>
  <r>
    <x v="9"/>
    <n v="0"/>
    <n v="2319"/>
    <n v="154"/>
    <x v="0"/>
  </r>
  <r>
    <x v="10"/>
    <n v="1"/>
    <n v="2320"/>
    <n v="154"/>
    <x v="0"/>
  </r>
  <r>
    <x v="11"/>
    <n v="0"/>
    <n v="2321"/>
    <n v="154"/>
    <x v="0"/>
  </r>
  <r>
    <x v="12"/>
    <n v="0"/>
    <n v="2322"/>
    <n v="154"/>
    <x v="0"/>
  </r>
  <r>
    <x v="13"/>
    <n v="0"/>
    <n v="2323"/>
    <n v="154"/>
    <x v="0"/>
  </r>
  <r>
    <x v="14"/>
    <n v="0"/>
    <n v="2324"/>
    <n v="154"/>
    <x v="0"/>
  </r>
  <r>
    <x v="0"/>
    <n v="0"/>
    <n v="2325"/>
    <n v="155"/>
    <x v="3"/>
  </r>
  <r>
    <x v="1"/>
    <n v="0"/>
    <n v="2326"/>
    <n v="155"/>
    <x v="3"/>
  </r>
  <r>
    <x v="2"/>
    <n v="0"/>
    <n v="2327"/>
    <n v="155"/>
    <x v="3"/>
  </r>
  <r>
    <x v="3"/>
    <n v="0"/>
    <n v="2328"/>
    <n v="155"/>
    <x v="3"/>
  </r>
  <r>
    <x v="4"/>
    <n v="0"/>
    <n v="2329"/>
    <n v="155"/>
    <x v="3"/>
  </r>
  <r>
    <x v="5"/>
    <n v="0"/>
    <n v="2330"/>
    <n v="155"/>
    <x v="3"/>
  </r>
  <r>
    <x v="6"/>
    <n v="0"/>
    <n v="2331"/>
    <n v="155"/>
    <x v="3"/>
  </r>
  <r>
    <x v="7"/>
    <n v="0"/>
    <n v="2332"/>
    <n v="155"/>
    <x v="3"/>
  </r>
  <r>
    <x v="8"/>
    <n v="1"/>
    <n v="2333"/>
    <n v="155"/>
    <x v="3"/>
  </r>
  <r>
    <x v="9"/>
    <n v="0"/>
    <n v="2334"/>
    <n v="155"/>
    <x v="3"/>
  </r>
  <r>
    <x v="10"/>
    <n v="0"/>
    <n v="2335"/>
    <n v="155"/>
    <x v="3"/>
  </r>
  <r>
    <x v="11"/>
    <n v="0"/>
    <n v="2336"/>
    <n v="155"/>
    <x v="3"/>
  </r>
  <r>
    <x v="12"/>
    <n v="0"/>
    <n v="2337"/>
    <n v="155"/>
    <x v="3"/>
  </r>
  <r>
    <x v="13"/>
    <n v="0"/>
    <n v="2338"/>
    <n v="155"/>
    <x v="3"/>
  </r>
  <r>
    <x v="14"/>
    <n v="0"/>
    <n v="2339"/>
    <n v="155"/>
    <x v="3"/>
  </r>
  <r>
    <x v="0"/>
    <n v="0"/>
    <n v="2340"/>
    <n v="156"/>
    <x v="3"/>
  </r>
  <r>
    <x v="1"/>
    <n v="1"/>
    <n v="2341"/>
    <n v="156"/>
    <x v="3"/>
  </r>
  <r>
    <x v="2"/>
    <n v="1"/>
    <n v="2342"/>
    <n v="156"/>
    <x v="3"/>
  </r>
  <r>
    <x v="3"/>
    <n v="0"/>
    <n v="2343"/>
    <n v="156"/>
    <x v="3"/>
  </r>
  <r>
    <x v="4"/>
    <n v="1"/>
    <n v="2344"/>
    <n v="156"/>
    <x v="3"/>
  </r>
  <r>
    <x v="5"/>
    <n v="1"/>
    <n v="2345"/>
    <n v="156"/>
    <x v="3"/>
  </r>
  <r>
    <x v="6"/>
    <n v="1"/>
    <n v="2346"/>
    <n v="156"/>
    <x v="3"/>
  </r>
  <r>
    <x v="7"/>
    <n v="1"/>
    <n v="2347"/>
    <n v="156"/>
    <x v="3"/>
  </r>
  <r>
    <x v="8"/>
    <n v="0"/>
    <n v="2348"/>
    <n v="156"/>
    <x v="3"/>
  </r>
  <r>
    <x v="9"/>
    <n v="0"/>
    <n v="2349"/>
    <n v="156"/>
    <x v="3"/>
  </r>
  <r>
    <x v="10"/>
    <n v="0"/>
    <n v="2350"/>
    <n v="156"/>
    <x v="3"/>
  </r>
  <r>
    <x v="11"/>
    <n v="0"/>
    <n v="2351"/>
    <n v="156"/>
    <x v="3"/>
  </r>
  <r>
    <x v="12"/>
    <n v="0"/>
    <n v="2352"/>
    <n v="156"/>
    <x v="3"/>
  </r>
  <r>
    <x v="13"/>
    <n v="0"/>
    <n v="2353"/>
    <n v="156"/>
    <x v="3"/>
  </r>
  <r>
    <x v="14"/>
    <n v="0"/>
    <n v="2354"/>
    <n v="156"/>
    <x v="3"/>
  </r>
  <r>
    <x v="0"/>
    <n v="0"/>
    <n v="2355"/>
    <n v="157"/>
    <x v="0"/>
  </r>
  <r>
    <x v="1"/>
    <n v="0"/>
    <n v="2356"/>
    <n v="157"/>
    <x v="0"/>
  </r>
  <r>
    <x v="2"/>
    <n v="0"/>
    <n v="2357"/>
    <n v="157"/>
    <x v="0"/>
  </r>
  <r>
    <x v="3"/>
    <n v="0"/>
    <n v="2358"/>
    <n v="157"/>
    <x v="0"/>
  </r>
  <r>
    <x v="4"/>
    <n v="0"/>
    <n v="2359"/>
    <n v="157"/>
    <x v="0"/>
  </r>
  <r>
    <x v="5"/>
    <n v="0"/>
    <n v="2360"/>
    <n v="157"/>
    <x v="0"/>
  </r>
  <r>
    <x v="6"/>
    <n v="0"/>
    <n v="2361"/>
    <n v="157"/>
    <x v="0"/>
  </r>
  <r>
    <x v="7"/>
    <n v="0"/>
    <n v="2362"/>
    <n v="157"/>
    <x v="0"/>
  </r>
  <r>
    <x v="8"/>
    <n v="0"/>
    <n v="2363"/>
    <n v="157"/>
    <x v="0"/>
  </r>
  <r>
    <x v="9"/>
    <n v="0"/>
    <n v="2364"/>
    <n v="157"/>
    <x v="0"/>
  </r>
  <r>
    <x v="10"/>
    <n v="0"/>
    <n v="2365"/>
    <n v="157"/>
    <x v="0"/>
  </r>
  <r>
    <x v="11"/>
    <n v="0"/>
    <n v="2366"/>
    <n v="157"/>
    <x v="0"/>
  </r>
  <r>
    <x v="12"/>
    <n v="0"/>
    <n v="2367"/>
    <n v="157"/>
    <x v="0"/>
  </r>
  <r>
    <x v="13"/>
    <n v="0"/>
    <n v="2368"/>
    <n v="157"/>
    <x v="0"/>
  </r>
  <r>
    <x v="14"/>
    <n v="0"/>
    <n v="2369"/>
    <n v="157"/>
    <x v="0"/>
  </r>
  <r>
    <x v="0"/>
    <n v="0"/>
    <n v="2370"/>
    <n v="158"/>
    <x v="0"/>
  </r>
  <r>
    <x v="1"/>
    <n v="1"/>
    <n v="2371"/>
    <n v="158"/>
    <x v="0"/>
  </r>
  <r>
    <x v="2"/>
    <n v="1"/>
    <n v="2372"/>
    <n v="158"/>
    <x v="0"/>
  </r>
  <r>
    <x v="3"/>
    <n v="0"/>
    <n v="2373"/>
    <n v="158"/>
    <x v="0"/>
  </r>
  <r>
    <x v="4"/>
    <n v="0"/>
    <n v="2374"/>
    <n v="158"/>
    <x v="0"/>
  </r>
  <r>
    <x v="5"/>
    <n v="0"/>
    <n v="2375"/>
    <n v="158"/>
    <x v="0"/>
  </r>
  <r>
    <x v="6"/>
    <n v="0"/>
    <n v="2376"/>
    <n v="158"/>
    <x v="0"/>
  </r>
  <r>
    <x v="7"/>
    <n v="0"/>
    <n v="2377"/>
    <n v="158"/>
    <x v="0"/>
  </r>
  <r>
    <x v="8"/>
    <n v="0"/>
    <n v="2378"/>
    <n v="158"/>
    <x v="0"/>
  </r>
  <r>
    <x v="9"/>
    <n v="0"/>
    <n v="2379"/>
    <n v="158"/>
    <x v="0"/>
  </r>
  <r>
    <x v="10"/>
    <n v="0"/>
    <n v="2380"/>
    <n v="158"/>
    <x v="0"/>
  </r>
  <r>
    <x v="11"/>
    <n v="1"/>
    <n v="2381"/>
    <n v="158"/>
    <x v="0"/>
  </r>
  <r>
    <x v="12"/>
    <n v="0"/>
    <n v="2382"/>
    <n v="158"/>
    <x v="0"/>
  </r>
  <r>
    <x v="13"/>
    <n v="0"/>
    <n v="2383"/>
    <n v="158"/>
    <x v="0"/>
  </r>
  <r>
    <x v="14"/>
    <n v="0"/>
    <n v="2384"/>
    <n v="158"/>
    <x v="0"/>
  </r>
  <r>
    <x v="0"/>
    <n v="0"/>
    <n v="2385"/>
    <n v="159"/>
    <x v="6"/>
  </r>
  <r>
    <x v="1"/>
    <n v="1"/>
    <n v="2386"/>
    <n v="159"/>
    <x v="6"/>
  </r>
  <r>
    <x v="2"/>
    <n v="1"/>
    <n v="2387"/>
    <n v="159"/>
    <x v="6"/>
  </r>
  <r>
    <x v="3"/>
    <n v="0"/>
    <n v="2388"/>
    <n v="159"/>
    <x v="6"/>
  </r>
  <r>
    <x v="4"/>
    <n v="1"/>
    <n v="2389"/>
    <n v="159"/>
    <x v="6"/>
  </r>
  <r>
    <x v="5"/>
    <n v="1"/>
    <n v="2390"/>
    <n v="159"/>
    <x v="6"/>
  </r>
  <r>
    <x v="6"/>
    <n v="0"/>
    <n v="2391"/>
    <n v="159"/>
    <x v="6"/>
  </r>
  <r>
    <x v="7"/>
    <n v="1"/>
    <n v="2392"/>
    <n v="159"/>
    <x v="6"/>
  </r>
  <r>
    <x v="8"/>
    <n v="1"/>
    <n v="2393"/>
    <n v="159"/>
    <x v="6"/>
  </r>
  <r>
    <x v="9"/>
    <n v="1"/>
    <n v="2394"/>
    <n v="159"/>
    <x v="6"/>
  </r>
  <r>
    <x v="10"/>
    <n v="0"/>
    <n v="2395"/>
    <n v="159"/>
    <x v="6"/>
  </r>
  <r>
    <x v="11"/>
    <n v="0"/>
    <n v="2396"/>
    <n v="159"/>
    <x v="6"/>
  </r>
  <r>
    <x v="12"/>
    <n v="0"/>
    <n v="2397"/>
    <n v="159"/>
    <x v="6"/>
  </r>
  <r>
    <x v="13"/>
    <n v="0"/>
    <n v="2398"/>
    <n v="159"/>
    <x v="6"/>
  </r>
  <r>
    <x v="14"/>
    <n v="0"/>
    <n v="2399"/>
    <n v="159"/>
    <x v="6"/>
  </r>
  <r>
    <x v="0"/>
    <n v="0"/>
    <n v="2400"/>
    <n v="160"/>
    <x v="0"/>
  </r>
  <r>
    <x v="1"/>
    <n v="0"/>
    <n v="2401"/>
    <n v="160"/>
    <x v="0"/>
  </r>
  <r>
    <x v="2"/>
    <n v="0"/>
    <n v="2402"/>
    <n v="160"/>
    <x v="0"/>
  </r>
  <r>
    <x v="3"/>
    <n v="0"/>
    <n v="2403"/>
    <n v="160"/>
    <x v="0"/>
  </r>
  <r>
    <x v="4"/>
    <n v="0"/>
    <n v="2404"/>
    <n v="160"/>
    <x v="0"/>
  </r>
  <r>
    <x v="5"/>
    <n v="0"/>
    <n v="2405"/>
    <n v="160"/>
    <x v="0"/>
  </r>
  <r>
    <x v="6"/>
    <n v="0"/>
    <n v="2406"/>
    <n v="160"/>
    <x v="0"/>
  </r>
  <r>
    <x v="7"/>
    <n v="0"/>
    <n v="2407"/>
    <n v="160"/>
    <x v="0"/>
  </r>
  <r>
    <x v="8"/>
    <n v="0"/>
    <n v="2408"/>
    <n v="160"/>
    <x v="0"/>
  </r>
  <r>
    <x v="9"/>
    <n v="0"/>
    <n v="2409"/>
    <n v="160"/>
    <x v="0"/>
  </r>
  <r>
    <x v="10"/>
    <n v="0"/>
    <n v="2410"/>
    <n v="160"/>
    <x v="0"/>
  </r>
  <r>
    <x v="11"/>
    <n v="0"/>
    <n v="2411"/>
    <n v="160"/>
    <x v="0"/>
  </r>
  <r>
    <x v="12"/>
    <n v="0"/>
    <n v="2412"/>
    <n v="160"/>
    <x v="0"/>
  </r>
  <r>
    <x v="13"/>
    <n v="0"/>
    <n v="2413"/>
    <n v="160"/>
    <x v="0"/>
  </r>
  <r>
    <x v="14"/>
    <n v="0"/>
    <n v="2414"/>
    <n v="160"/>
    <x v="0"/>
  </r>
  <r>
    <x v="0"/>
    <n v="0"/>
    <n v="2415"/>
    <n v="161"/>
    <x v="0"/>
  </r>
  <r>
    <x v="1"/>
    <n v="1"/>
    <n v="2416"/>
    <n v="161"/>
    <x v="0"/>
  </r>
  <r>
    <x v="2"/>
    <n v="1"/>
    <n v="2417"/>
    <n v="161"/>
    <x v="0"/>
  </r>
  <r>
    <x v="3"/>
    <n v="0"/>
    <n v="2418"/>
    <n v="161"/>
    <x v="0"/>
  </r>
  <r>
    <x v="4"/>
    <n v="1"/>
    <n v="2419"/>
    <n v="161"/>
    <x v="0"/>
  </r>
  <r>
    <x v="5"/>
    <n v="1"/>
    <n v="2420"/>
    <n v="161"/>
    <x v="0"/>
  </r>
  <r>
    <x v="6"/>
    <n v="0"/>
    <n v="2421"/>
    <n v="161"/>
    <x v="0"/>
  </r>
  <r>
    <x v="7"/>
    <n v="1"/>
    <n v="2422"/>
    <n v="161"/>
    <x v="0"/>
  </r>
  <r>
    <x v="8"/>
    <n v="1"/>
    <n v="2423"/>
    <n v="161"/>
    <x v="0"/>
  </r>
  <r>
    <x v="9"/>
    <n v="1"/>
    <n v="2424"/>
    <n v="161"/>
    <x v="0"/>
  </r>
  <r>
    <x v="10"/>
    <n v="0"/>
    <n v="2425"/>
    <n v="161"/>
    <x v="0"/>
  </r>
  <r>
    <x v="11"/>
    <n v="0"/>
    <n v="2426"/>
    <n v="161"/>
    <x v="0"/>
  </r>
  <r>
    <x v="12"/>
    <n v="0"/>
    <n v="2427"/>
    <n v="161"/>
    <x v="0"/>
  </r>
  <r>
    <x v="13"/>
    <n v="0"/>
    <n v="2428"/>
    <n v="161"/>
    <x v="0"/>
  </r>
  <r>
    <x v="14"/>
    <n v="0"/>
    <n v="2429"/>
    <n v="161"/>
    <x v="0"/>
  </r>
  <r>
    <x v="0"/>
    <n v="0"/>
    <n v="2430"/>
    <n v="162"/>
    <x v="5"/>
  </r>
  <r>
    <x v="1"/>
    <n v="1"/>
    <n v="2431"/>
    <n v="162"/>
    <x v="5"/>
  </r>
  <r>
    <x v="2"/>
    <n v="1"/>
    <n v="2432"/>
    <n v="162"/>
    <x v="5"/>
  </r>
  <r>
    <x v="3"/>
    <n v="0"/>
    <n v="2433"/>
    <n v="162"/>
    <x v="5"/>
  </r>
  <r>
    <x v="4"/>
    <n v="1"/>
    <n v="2434"/>
    <n v="162"/>
    <x v="5"/>
  </r>
  <r>
    <x v="5"/>
    <n v="1"/>
    <n v="2435"/>
    <n v="162"/>
    <x v="5"/>
  </r>
  <r>
    <x v="6"/>
    <n v="0"/>
    <n v="2436"/>
    <n v="162"/>
    <x v="5"/>
  </r>
  <r>
    <x v="7"/>
    <n v="1"/>
    <n v="2437"/>
    <n v="162"/>
    <x v="5"/>
  </r>
  <r>
    <x v="8"/>
    <n v="1"/>
    <n v="2438"/>
    <n v="162"/>
    <x v="5"/>
  </r>
  <r>
    <x v="9"/>
    <n v="0"/>
    <n v="2439"/>
    <n v="162"/>
    <x v="5"/>
  </r>
  <r>
    <x v="10"/>
    <n v="0"/>
    <n v="2440"/>
    <n v="162"/>
    <x v="5"/>
  </r>
  <r>
    <x v="11"/>
    <n v="0"/>
    <n v="2441"/>
    <n v="162"/>
    <x v="5"/>
  </r>
  <r>
    <x v="12"/>
    <n v="0"/>
    <n v="2442"/>
    <n v="162"/>
    <x v="5"/>
  </r>
  <r>
    <x v="13"/>
    <n v="0"/>
    <n v="2443"/>
    <n v="162"/>
    <x v="5"/>
  </r>
  <r>
    <x v="14"/>
    <n v="0"/>
    <n v="2444"/>
    <n v="162"/>
    <x v="5"/>
  </r>
  <r>
    <x v="0"/>
    <n v="0"/>
    <n v="2445"/>
    <n v="163"/>
    <x v="0"/>
  </r>
  <r>
    <x v="1"/>
    <n v="1"/>
    <n v="2446"/>
    <n v="163"/>
    <x v="0"/>
  </r>
  <r>
    <x v="2"/>
    <n v="1"/>
    <n v="2447"/>
    <n v="163"/>
    <x v="0"/>
  </r>
  <r>
    <x v="3"/>
    <n v="0"/>
    <n v="2448"/>
    <n v="163"/>
    <x v="0"/>
  </r>
  <r>
    <x v="4"/>
    <n v="0"/>
    <n v="2449"/>
    <n v="163"/>
    <x v="0"/>
  </r>
  <r>
    <x v="5"/>
    <n v="1"/>
    <n v="2450"/>
    <n v="163"/>
    <x v="0"/>
  </r>
  <r>
    <x v="6"/>
    <n v="1"/>
    <n v="2451"/>
    <n v="163"/>
    <x v="0"/>
  </r>
  <r>
    <x v="7"/>
    <n v="1"/>
    <n v="2452"/>
    <n v="163"/>
    <x v="0"/>
  </r>
  <r>
    <x v="8"/>
    <n v="0"/>
    <n v="2453"/>
    <n v="163"/>
    <x v="0"/>
  </r>
  <r>
    <x v="9"/>
    <n v="0"/>
    <n v="2454"/>
    <n v="163"/>
    <x v="0"/>
  </r>
  <r>
    <x v="10"/>
    <n v="0"/>
    <n v="2455"/>
    <n v="163"/>
    <x v="0"/>
  </r>
  <r>
    <x v="11"/>
    <n v="0"/>
    <n v="2456"/>
    <n v="163"/>
    <x v="0"/>
  </r>
  <r>
    <x v="12"/>
    <n v="0"/>
    <n v="2457"/>
    <n v="163"/>
    <x v="0"/>
  </r>
  <r>
    <x v="13"/>
    <n v="0"/>
    <n v="2458"/>
    <n v="163"/>
    <x v="0"/>
  </r>
  <r>
    <x v="14"/>
    <n v="0"/>
    <n v="2459"/>
    <n v="163"/>
    <x v="0"/>
  </r>
  <r>
    <x v="0"/>
    <n v="0"/>
    <n v="2460"/>
    <n v="164"/>
    <x v="7"/>
  </r>
  <r>
    <x v="1"/>
    <n v="0"/>
    <n v="2461"/>
    <n v="164"/>
    <x v="7"/>
  </r>
  <r>
    <x v="2"/>
    <n v="0"/>
    <n v="2462"/>
    <n v="164"/>
    <x v="7"/>
  </r>
  <r>
    <x v="3"/>
    <n v="0"/>
    <n v="2463"/>
    <n v="164"/>
    <x v="7"/>
  </r>
  <r>
    <x v="4"/>
    <n v="0"/>
    <n v="2464"/>
    <n v="164"/>
    <x v="7"/>
  </r>
  <r>
    <x v="5"/>
    <n v="0"/>
    <n v="2465"/>
    <n v="164"/>
    <x v="7"/>
  </r>
  <r>
    <x v="6"/>
    <n v="0"/>
    <n v="2466"/>
    <n v="164"/>
    <x v="7"/>
  </r>
  <r>
    <x v="7"/>
    <n v="0"/>
    <n v="2467"/>
    <n v="164"/>
    <x v="7"/>
  </r>
  <r>
    <x v="8"/>
    <n v="1"/>
    <n v="2468"/>
    <n v="164"/>
    <x v="7"/>
  </r>
  <r>
    <x v="9"/>
    <n v="0"/>
    <n v="2469"/>
    <n v="164"/>
    <x v="7"/>
  </r>
  <r>
    <x v="10"/>
    <n v="0"/>
    <n v="2470"/>
    <n v="164"/>
    <x v="7"/>
  </r>
  <r>
    <x v="11"/>
    <n v="0"/>
    <n v="2471"/>
    <n v="164"/>
    <x v="7"/>
  </r>
  <r>
    <x v="12"/>
    <n v="0"/>
    <n v="2472"/>
    <n v="164"/>
    <x v="7"/>
  </r>
  <r>
    <x v="13"/>
    <n v="0"/>
    <n v="2473"/>
    <n v="164"/>
    <x v="7"/>
  </r>
  <r>
    <x v="14"/>
    <n v="0"/>
    <n v="2474"/>
    <n v="164"/>
    <x v="7"/>
  </r>
  <r>
    <x v="0"/>
    <n v="1"/>
    <n v="2475"/>
    <n v="165"/>
    <x v="0"/>
  </r>
  <r>
    <x v="1"/>
    <n v="1"/>
    <n v="2476"/>
    <n v="165"/>
    <x v="0"/>
  </r>
  <r>
    <x v="2"/>
    <n v="1"/>
    <n v="2477"/>
    <n v="165"/>
    <x v="0"/>
  </r>
  <r>
    <x v="3"/>
    <n v="1"/>
    <n v="2478"/>
    <n v="165"/>
    <x v="0"/>
  </r>
  <r>
    <x v="4"/>
    <n v="1"/>
    <n v="2479"/>
    <n v="165"/>
    <x v="0"/>
  </r>
  <r>
    <x v="5"/>
    <n v="0"/>
    <n v="2480"/>
    <n v="165"/>
    <x v="0"/>
  </r>
  <r>
    <x v="6"/>
    <n v="0"/>
    <n v="2481"/>
    <n v="165"/>
    <x v="0"/>
  </r>
  <r>
    <x v="7"/>
    <n v="0"/>
    <n v="2482"/>
    <n v="165"/>
    <x v="0"/>
  </r>
  <r>
    <x v="8"/>
    <n v="0"/>
    <n v="2483"/>
    <n v="165"/>
    <x v="0"/>
  </r>
  <r>
    <x v="9"/>
    <n v="0"/>
    <n v="2484"/>
    <n v="165"/>
    <x v="0"/>
  </r>
  <r>
    <x v="10"/>
    <n v="0"/>
    <n v="2485"/>
    <n v="165"/>
    <x v="0"/>
  </r>
  <r>
    <x v="11"/>
    <n v="1"/>
    <n v="2486"/>
    <n v="165"/>
    <x v="0"/>
  </r>
  <r>
    <x v="12"/>
    <n v="1"/>
    <n v="2487"/>
    <n v="165"/>
    <x v="0"/>
  </r>
  <r>
    <x v="13"/>
    <n v="0"/>
    <n v="2488"/>
    <n v="165"/>
    <x v="0"/>
  </r>
  <r>
    <x v="14"/>
    <n v="1"/>
    <n v="2489"/>
    <n v="165"/>
    <x v="0"/>
  </r>
  <r>
    <x v="0"/>
    <n v="0"/>
    <n v="2490"/>
    <n v="166"/>
    <x v="0"/>
  </r>
  <r>
    <x v="1"/>
    <n v="0"/>
    <n v="2491"/>
    <n v="166"/>
    <x v="0"/>
  </r>
  <r>
    <x v="2"/>
    <n v="1"/>
    <n v="2492"/>
    <n v="166"/>
    <x v="0"/>
  </r>
  <r>
    <x v="3"/>
    <n v="0"/>
    <n v="2493"/>
    <n v="166"/>
    <x v="0"/>
  </r>
  <r>
    <x v="4"/>
    <n v="0"/>
    <n v="2494"/>
    <n v="166"/>
    <x v="0"/>
  </r>
  <r>
    <x v="5"/>
    <n v="0"/>
    <n v="2495"/>
    <n v="166"/>
    <x v="0"/>
  </r>
  <r>
    <x v="6"/>
    <n v="0"/>
    <n v="2496"/>
    <n v="166"/>
    <x v="0"/>
  </r>
  <r>
    <x v="7"/>
    <n v="1"/>
    <n v="2497"/>
    <n v="166"/>
    <x v="0"/>
  </r>
  <r>
    <x v="8"/>
    <n v="0"/>
    <n v="2498"/>
    <n v="166"/>
    <x v="0"/>
  </r>
  <r>
    <x v="9"/>
    <n v="0"/>
    <n v="2499"/>
    <n v="166"/>
    <x v="0"/>
  </r>
  <r>
    <x v="10"/>
    <n v="0"/>
    <n v="2500"/>
    <n v="166"/>
    <x v="0"/>
  </r>
  <r>
    <x v="11"/>
    <n v="0"/>
    <n v="2501"/>
    <n v="166"/>
    <x v="0"/>
  </r>
  <r>
    <x v="12"/>
    <n v="1"/>
    <n v="2502"/>
    <n v="166"/>
    <x v="0"/>
  </r>
  <r>
    <x v="13"/>
    <n v="0"/>
    <n v="2503"/>
    <n v="166"/>
    <x v="0"/>
  </r>
  <r>
    <x v="14"/>
    <n v="0"/>
    <n v="2504"/>
    <n v="166"/>
    <x v="0"/>
  </r>
  <r>
    <x v="0"/>
    <n v="1"/>
    <n v="2505"/>
    <n v="167"/>
    <x v="3"/>
  </r>
  <r>
    <x v="1"/>
    <n v="0"/>
    <n v="2506"/>
    <n v="167"/>
    <x v="3"/>
  </r>
  <r>
    <x v="2"/>
    <n v="1"/>
    <n v="2507"/>
    <n v="167"/>
    <x v="3"/>
  </r>
  <r>
    <x v="3"/>
    <n v="0"/>
    <n v="2508"/>
    <n v="167"/>
    <x v="3"/>
  </r>
  <r>
    <x v="4"/>
    <n v="1"/>
    <n v="2509"/>
    <n v="167"/>
    <x v="3"/>
  </r>
  <r>
    <x v="5"/>
    <n v="1"/>
    <n v="2510"/>
    <n v="167"/>
    <x v="3"/>
  </r>
  <r>
    <x v="6"/>
    <n v="1"/>
    <n v="2511"/>
    <n v="167"/>
    <x v="3"/>
  </r>
  <r>
    <x v="7"/>
    <n v="1"/>
    <n v="2512"/>
    <n v="167"/>
    <x v="3"/>
  </r>
  <r>
    <x v="8"/>
    <n v="0"/>
    <n v="2513"/>
    <n v="167"/>
    <x v="3"/>
  </r>
  <r>
    <x v="9"/>
    <n v="1"/>
    <n v="2514"/>
    <n v="167"/>
    <x v="3"/>
  </r>
  <r>
    <x v="10"/>
    <n v="0"/>
    <n v="2515"/>
    <n v="167"/>
    <x v="3"/>
  </r>
  <r>
    <x v="11"/>
    <n v="1"/>
    <n v="2516"/>
    <n v="167"/>
    <x v="3"/>
  </r>
  <r>
    <x v="12"/>
    <n v="1"/>
    <n v="2517"/>
    <n v="167"/>
    <x v="3"/>
  </r>
  <r>
    <x v="13"/>
    <n v="0"/>
    <n v="2518"/>
    <n v="167"/>
    <x v="3"/>
  </r>
  <r>
    <x v="14"/>
    <n v="0"/>
    <n v="2519"/>
    <n v="167"/>
    <x v="3"/>
  </r>
  <r>
    <x v="0"/>
    <n v="0"/>
    <n v="2520"/>
    <n v="168"/>
    <x v="4"/>
  </r>
  <r>
    <x v="1"/>
    <n v="1"/>
    <n v="2521"/>
    <n v="168"/>
    <x v="4"/>
  </r>
  <r>
    <x v="2"/>
    <n v="1"/>
    <n v="2522"/>
    <n v="168"/>
    <x v="4"/>
  </r>
  <r>
    <x v="3"/>
    <n v="0"/>
    <n v="2523"/>
    <n v="168"/>
    <x v="4"/>
  </r>
  <r>
    <x v="4"/>
    <n v="1"/>
    <n v="2524"/>
    <n v="168"/>
    <x v="4"/>
  </r>
  <r>
    <x v="5"/>
    <n v="1"/>
    <n v="2525"/>
    <n v="168"/>
    <x v="4"/>
  </r>
  <r>
    <x v="6"/>
    <n v="1"/>
    <n v="2526"/>
    <n v="168"/>
    <x v="4"/>
  </r>
  <r>
    <x v="7"/>
    <n v="1"/>
    <n v="2527"/>
    <n v="168"/>
    <x v="4"/>
  </r>
  <r>
    <x v="8"/>
    <n v="1"/>
    <n v="2528"/>
    <n v="168"/>
    <x v="4"/>
  </r>
  <r>
    <x v="9"/>
    <n v="0"/>
    <n v="2529"/>
    <n v="168"/>
    <x v="4"/>
  </r>
  <r>
    <x v="10"/>
    <n v="0"/>
    <n v="2530"/>
    <n v="168"/>
    <x v="4"/>
  </r>
  <r>
    <x v="11"/>
    <n v="0"/>
    <n v="2531"/>
    <n v="168"/>
    <x v="4"/>
  </r>
  <r>
    <x v="12"/>
    <n v="0"/>
    <n v="2532"/>
    <n v="168"/>
    <x v="4"/>
  </r>
  <r>
    <x v="13"/>
    <n v="1"/>
    <n v="2533"/>
    <n v="168"/>
    <x v="4"/>
  </r>
  <r>
    <x v="14"/>
    <n v="0"/>
    <n v="2534"/>
    <n v="168"/>
    <x v="4"/>
  </r>
  <r>
    <x v="0"/>
    <n v="0"/>
    <n v="2535"/>
    <n v="169"/>
    <x v="4"/>
  </r>
  <r>
    <x v="1"/>
    <n v="1"/>
    <n v="2536"/>
    <n v="169"/>
    <x v="4"/>
  </r>
  <r>
    <x v="2"/>
    <n v="0"/>
    <n v="2537"/>
    <n v="169"/>
    <x v="4"/>
  </r>
  <r>
    <x v="3"/>
    <n v="0"/>
    <n v="2538"/>
    <n v="169"/>
    <x v="4"/>
  </r>
  <r>
    <x v="4"/>
    <n v="0"/>
    <n v="2539"/>
    <n v="169"/>
    <x v="4"/>
  </r>
  <r>
    <x v="5"/>
    <n v="1"/>
    <n v="2540"/>
    <n v="169"/>
    <x v="4"/>
  </r>
  <r>
    <x v="6"/>
    <n v="0"/>
    <n v="2541"/>
    <n v="169"/>
    <x v="4"/>
  </r>
  <r>
    <x v="7"/>
    <n v="0"/>
    <n v="2542"/>
    <n v="169"/>
    <x v="4"/>
  </r>
  <r>
    <x v="8"/>
    <n v="1"/>
    <n v="2543"/>
    <n v="169"/>
    <x v="4"/>
  </r>
  <r>
    <x v="9"/>
    <n v="0"/>
    <n v="2544"/>
    <n v="169"/>
    <x v="4"/>
  </r>
  <r>
    <x v="10"/>
    <n v="0"/>
    <n v="2545"/>
    <n v="169"/>
    <x v="4"/>
  </r>
  <r>
    <x v="11"/>
    <n v="0"/>
    <n v="2546"/>
    <n v="169"/>
    <x v="4"/>
  </r>
  <r>
    <x v="12"/>
    <n v="0"/>
    <n v="2547"/>
    <n v="169"/>
    <x v="4"/>
  </r>
  <r>
    <x v="13"/>
    <n v="0"/>
    <n v="2548"/>
    <n v="169"/>
    <x v="4"/>
  </r>
  <r>
    <x v="14"/>
    <n v="0"/>
    <n v="2549"/>
    <n v="169"/>
    <x v="4"/>
  </r>
  <r>
    <x v="0"/>
    <n v="0"/>
    <n v="2550"/>
    <n v="170"/>
    <x v="7"/>
  </r>
  <r>
    <x v="1"/>
    <n v="1"/>
    <n v="2551"/>
    <n v="170"/>
    <x v="7"/>
  </r>
  <r>
    <x v="2"/>
    <n v="1"/>
    <n v="2552"/>
    <n v="170"/>
    <x v="7"/>
  </r>
  <r>
    <x v="3"/>
    <n v="0"/>
    <n v="2553"/>
    <n v="170"/>
    <x v="7"/>
  </r>
  <r>
    <x v="4"/>
    <n v="0"/>
    <n v="2554"/>
    <n v="170"/>
    <x v="7"/>
  </r>
  <r>
    <x v="5"/>
    <n v="1"/>
    <n v="2555"/>
    <n v="170"/>
    <x v="7"/>
  </r>
  <r>
    <x v="6"/>
    <n v="0"/>
    <n v="2556"/>
    <n v="170"/>
    <x v="7"/>
  </r>
  <r>
    <x v="7"/>
    <n v="0"/>
    <n v="2557"/>
    <n v="170"/>
    <x v="7"/>
  </r>
  <r>
    <x v="8"/>
    <n v="1"/>
    <n v="2558"/>
    <n v="170"/>
    <x v="7"/>
  </r>
  <r>
    <x v="9"/>
    <n v="1"/>
    <n v="2559"/>
    <n v="170"/>
    <x v="7"/>
  </r>
  <r>
    <x v="10"/>
    <n v="1"/>
    <n v="2560"/>
    <n v="170"/>
    <x v="7"/>
  </r>
  <r>
    <x v="11"/>
    <n v="0"/>
    <n v="2561"/>
    <n v="170"/>
    <x v="7"/>
  </r>
  <r>
    <x v="12"/>
    <n v="0"/>
    <n v="2562"/>
    <n v="170"/>
    <x v="7"/>
  </r>
  <r>
    <x v="13"/>
    <n v="0"/>
    <n v="2563"/>
    <n v="170"/>
    <x v="7"/>
  </r>
  <r>
    <x v="14"/>
    <n v="0"/>
    <n v="2564"/>
    <n v="170"/>
    <x v="7"/>
  </r>
  <r>
    <x v="0"/>
    <n v="0"/>
    <n v="2565"/>
    <n v="171"/>
    <x v="4"/>
  </r>
  <r>
    <x v="1"/>
    <n v="1"/>
    <n v="2566"/>
    <n v="171"/>
    <x v="4"/>
  </r>
  <r>
    <x v="2"/>
    <n v="0"/>
    <n v="2567"/>
    <n v="171"/>
    <x v="4"/>
  </r>
  <r>
    <x v="3"/>
    <n v="0"/>
    <n v="2568"/>
    <n v="171"/>
    <x v="4"/>
  </r>
  <r>
    <x v="4"/>
    <n v="0"/>
    <n v="2569"/>
    <n v="171"/>
    <x v="4"/>
  </r>
  <r>
    <x v="5"/>
    <n v="1"/>
    <n v="2570"/>
    <n v="171"/>
    <x v="4"/>
  </r>
  <r>
    <x v="6"/>
    <n v="0"/>
    <n v="2571"/>
    <n v="171"/>
    <x v="4"/>
  </r>
  <r>
    <x v="7"/>
    <n v="0"/>
    <n v="2572"/>
    <n v="171"/>
    <x v="4"/>
  </r>
  <r>
    <x v="8"/>
    <n v="1"/>
    <n v="2573"/>
    <n v="171"/>
    <x v="4"/>
  </r>
  <r>
    <x v="9"/>
    <n v="1"/>
    <n v="2574"/>
    <n v="171"/>
    <x v="4"/>
  </r>
  <r>
    <x v="10"/>
    <n v="0"/>
    <n v="2575"/>
    <n v="171"/>
    <x v="4"/>
  </r>
  <r>
    <x v="11"/>
    <n v="1"/>
    <n v="2576"/>
    <n v="171"/>
    <x v="4"/>
  </r>
  <r>
    <x v="12"/>
    <n v="0"/>
    <n v="2577"/>
    <n v="171"/>
    <x v="4"/>
  </r>
  <r>
    <x v="13"/>
    <n v="1"/>
    <n v="2578"/>
    <n v="171"/>
    <x v="4"/>
  </r>
  <r>
    <x v="14"/>
    <n v="0"/>
    <n v="2579"/>
    <n v="171"/>
    <x v="4"/>
  </r>
  <r>
    <x v="0"/>
    <n v="0"/>
    <n v="2580"/>
    <n v="172"/>
    <x v="10"/>
  </r>
  <r>
    <x v="1"/>
    <n v="0"/>
    <n v="2581"/>
    <n v="172"/>
    <x v="10"/>
  </r>
  <r>
    <x v="2"/>
    <n v="1"/>
    <n v="2582"/>
    <n v="172"/>
    <x v="10"/>
  </r>
  <r>
    <x v="3"/>
    <n v="0"/>
    <n v="2583"/>
    <n v="172"/>
    <x v="10"/>
  </r>
  <r>
    <x v="4"/>
    <n v="1"/>
    <n v="2584"/>
    <n v="172"/>
    <x v="10"/>
  </r>
  <r>
    <x v="5"/>
    <n v="0"/>
    <n v="2585"/>
    <n v="172"/>
    <x v="10"/>
  </r>
  <r>
    <x v="6"/>
    <n v="0"/>
    <n v="2586"/>
    <n v="172"/>
    <x v="10"/>
  </r>
  <r>
    <x v="7"/>
    <n v="0"/>
    <n v="2587"/>
    <n v="172"/>
    <x v="10"/>
  </r>
  <r>
    <x v="8"/>
    <n v="1"/>
    <n v="2588"/>
    <n v="172"/>
    <x v="10"/>
  </r>
  <r>
    <x v="9"/>
    <n v="0"/>
    <n v="2589"/>
    <n v="172"/>
    <x v="10"/>
  </r>
  <r>
    <x v="10"/>
    <n v="0"/>
    <n v="2590"/>
    <n v="172"/>
    <x v="10"/>
  </r>
  <r>
    <x v="11"/>
    <n v="1"/>
    <n v="2591"/>
    <n v="172"/>
    <x v="10"/>
  </r>
  <r>
    <x v="12"/>
    <n v="0"/>
    <n v="2592"/>
    <n v="172"/>
    <x v="10"/>
  </r>
  <r>
    <x v="13"/>
    <n v="0"/>
    <n v="2593"/>
    <n v="172"/>
    <x v="10"/>
  </r>
  <r>
    <x v="14"/>
    <n v="0"/>
    <n v="2594"/>
    <n v="172"/>
    <x v="10"/>
  </r>
  <r>
    <x v="0"/>
    <n v="0"/>
    <n v="2595"/>
    <n v="173"/>
    <x v="5"/>
  </r>
  <r>
    <x v="1"/>
    <n v="1"/>
    <n v="2596"/>
    <n v="173"/>
    <x v="5"/>
  </r>
  <r>
    <x v="2"/>
    <n v="0"/>
    <n v="2597"/>
    <n v="173"/>
    <x v="5"/>
  </r>
  <r>
    <x v="3"/>
    <n v="0"/>
    <n v="2598"/>
    <n v="173"/>
    <x v="5"/>
  </r>
  <r>
    <x v="4"/>
    <n v="0"/>
    <n v="2599"/>
    <n v="173"/>
    <x v="5"/>
  </r>
  <r>
    <x v="5"/>
    <n v="1"/>
    <n v="2600"/>
    <n v="173"/>
    <x v="5"/>
  </r>
  <r>
    <x v="6"/>
    <n v="0"/>
    <n v="2601"/>
    <n v="173"/>
    <x v="5"/>
  </r>
  <r>
    <x v="7"/>
    <n v="0"/>
    <n v="2602"/>
    <n v="173"/>
    <x v="5"/>
  </r>
  <r>
    <x v="8"/>
    <n v="1"/>
    <n v="2603"/>
    <n v="173"/>
    <x v="5"/>
  </r>
  <r>
    <x v="9"/>
    <n v="1"/>
    <n v="2604"/>
    <n v="173"/>
    <x v="5"/>
  </r>
  <r>
    <x v="10"/>
    <n v="0"/>
    <n v="2605"/>
    <n v="173"/>
    <x v="5"/>
  </r>
  <r>
    <x v="11"/>
    <n v="1"/>
    <n v="2606"/>
    <n v="173"/>
    <x v="5"/>
  </r>
  <r>
    <x v="12"/>
    <n v="0"/>
    <n v="2607"/>
    <n v="173"/>
    <x v="5"/>
  </r>
  <r>
    <x v="13"/>
    <n v="1"/>
    <n v="2608"/>
    <n v="173"/>
    <x v="5"/>
  </r>
  <r>
    <x v="14"/>
    <n v="0"/>
    <n v="2609"/>
    <n v="173"/>
    <x v="5"/>
  </r>
  <r>
    <x v="0"/>
    <n v="0"/>
    <n v="2610"/>
    <n v="174"/>
    <x v="4"/>
  </r>
  <r>
    <x v="1"/>
    <n v="1"/>
    <n v="2611"/>
    <n v="174"/>
    <x v="4"/>
  </r>
  <r>
    <x v="2"/>
    <n v="1"/>
    <n v="2612"/>
    <n v="174"/>
    <x v="4"/>
  </r>
  <r>
    <x v="3"/>
    <n v="0"/>
    <n v="2613"/>
    <n v="174"/>
    <x v="4"/>
  </r>
  <r>
    <x v="4"/>
    <n v="0"/>
    <n v="2614"/>
    <n v="174"/>
    <x v="4"/>
  </r>
  <r>
    <x v="5"/>
    <n v="1"/>
    <n v="2615"/>
    <n v="174"/>
    <x v="4"/>
  </r>
  <r>
    <x v="6"/>
    <n v="0"/>
    <n v="2616"/>
    <n v="174"/>
    <x v="4"/>
  </r>
  <r>
    <x v="7"/>
    <n v="1"/>
    <n v="2617"/>
    <n v="174"/>
    <x v="4"/>
  </r>
  <r>
    <x v="8"/>
    <n v="0"/>
    <n v="2618"/>
    <n v="174"/>
    <x v="4"/>
  </r>
  <r>
    <x v="9"/>
    <n v="1"/>
    <n v="2619"/>
    <n v="174"/>
    <x v="4"/>
  </r>
  <r>
    <x v="10"/>
    <n v="0"/>
    <n v="2620"/>
    <n v="174"/>
    <x v="4"/>
  </r>
  <r>
    <x v="11"/>
    <n v="0"/>
    <n v="2621"/>
    <n v="174"/>
    <x v="4"/>
  </r>
  <r>
    <x v="12"/>
    <n v="0"/>
    <n v="2622"/>
    <n v="174"/>
    <x v="4"/>
  </r>
  <r>
    <x v="13"/>
    <n v="1"/>
    <n v="2623"/>
    <n v="174"/>
    <x v="4"/>
  </r>
  <r>
    <x v="14"/>
    <n v="0"/>
    <n v="2624"/>
    <n v="174"/>
    <x v="4"/>
  </r>
  <r>
    <x v="0"/>
    <n v="0"/>
    <n v="2625"/>
    <n v="175"/>
    <x v="7"/>
  </r>
  <r>
    <x v="1"/>
    <n v="1"/>
    <n v="2626"/>
    <n v="175"/>
    <x v="7"/>
  </r>
  <r>
    <x v="2"/>
    <n v="0"/>
    <n v="2627"/>
    <n v="175"/>
    <x v="7"/>
  </r>
  <r>
    <x v="3"/>
    <n v="0"/>
    <n v="2628"/>
    <n v="175"/>
    <x v="7"/>
  </r>
  <r>
    <x v="4"/>
    <n v="0"/>
    <n v="2629"/>
    <n v="175"/>
    <x v="7"/>
  </r>
  <r>
    <x v="5"/>
    <n v="1"/>
    <n v="2630"/>
    <n v="175"/>
    <x v="7"/>
  </r>
  <r>
    <x v="6"/>
    <n v="0"/>
    <n v="2631"/>
    <n v="175"/>
    <x v="7"/>
  </r>
  <r>
    <x v="7"/>
    <n v="0"/>
    <n v="2632"/>
    <n v="175"/>
    <x v="7"/>
  </r>
  <r>
    <x v="8"/>
    <n v="0"/>
    <n v="2633"/>
    <n v="175"/>
    <x v="7"/>
  </r>
  <r>
    <x v="9"/>
    <n v="0"/>
    <n v="2634"/>
    <n v="175"/>
    <x v="7"/>
  </r>
  <r>
    <x v="10"/>
    <n v="0"/>
    <n v="2635"/>
    <n v="175"/>
    <x v="7"/>
  </r>
  <r>
    <x v="11"/>
    <n v="0"/>
    <n v="2636"/>
    <n v="175"/>
    <x v="7"/>
  </r>
  <r>
    <x v="12"/>
    <n v="0"/>
    <n v="2637"/>
    <n v="175"/>
    <x v="7"/>
  </r>
  <r>
    <x v="13"/>
    <n v="0"/>
    <n v="2638"/>
    <n v="175"/>
    <x v="7"/>
  </r>
  <r>
    <x v="14"/>
    <n v="0"/>
    <n v="2639"/>
    <n v="175"/>
    <x v="7"/>
  </r>
  <r>
    <x v="0"/>
    <n v="0"/>
    <n v="2640"/>
    <n v="176"/>
    <x v="0"/>
  </r>
  <r>
    <x v="1"/>
    <n v="0"/>
    <n v="2641"/>
    <n v="176"/>
    <x v="0"/>
  </r>
  <r>
    <x v="2"/>
    <n v="1"/>
    <n v="2642"/>
    <n v="176"/>
    <x v="0"/>
  </r>
  <r>
    <x v="3"/>
    <n v="0"/>
    <n v="2643"/>
    <n v="176"/>
    <x v="0"/>
  </r>
  <r>
    <x v="4"/>
    <n v="1"/>
    <n v="2644"/>
    <n v="176"/>
    <x v="0"/>
  </r>
  <r>
    <x v="5"/>
    <n v="0"/>
    <n v="2645"/>
    <n v="176"/>
    <x v="0"/>
  </r>
  <r>
    <x v="6"/>
    <n v="1"/>
    <n v="2646"/>
    <n v="176"/>
    <x v="0"/>
  </r>
  <r>
    <x v="7"/>
    <n v="1"/>
    <n v="2647"/>
    <n v="176"/>
    <x v="0"/>
  </r>
  <r>
    <x v="8"/>
    <n v="1"/>
    <n v="2648"/>
    <n v="176"/>
    <x v="0"/>
  </r>
  <r>
    <x v="9"/>
    <n v="0"/>
    <n v="2649"/>
    <n v="176"/>
    <x v="0"/>
  </r>
  <r>
    <x v="10"/>
    <n v="0"/>
    <n v="2650"/>
    <n v="176"/>
    <x v="0"/>
  </r>
  <r>
    <x v="11"/>
    <n v="0"/>
    <n v="2651"/>
    <n v="176"/>
    <x v="0"/>
  </r>
  <r>
    <x v="12"/>
    <n v="0"/>
    <n v="2652"/>
    <n v="176"/>
    <x v="0"/>
  </r>
  <r>
    <x v="13"/>
    <n v="0"/>
    <n v="2653"/>
    <n v="176"/>
    <x v="0"/>
  </r>
  <r>
    <x v="14"/>
    <n v="0"/>
    <n v="2654"/>
    <n v="176"/>
    <x v="0"/>
  </r>
  <r>
    <x v="0"/>
    <n v="0"/>
    <n v="2655"/>
    <n v="177"/>
    <x v="6"/>
  </r>
  <r>
    <x v="1"/>
    <n v="0"/>
    <n v="2656"/>
    <n v="177"/>
    <x v="6"/>
  </r>
  <r>
    <x v="2"/>
    <n v="0"/>
    <n v="2657"/>
    <n v="177"/>
    <x v="6"/>
  </r>
  <r>
    <x v="3"/>
    <n v="0"/>
    <n v="2658"/>
    <n v="177"/>
    <x v="6"/>
  </r>
  <r>
    <x v="4"/>
    <n v="0"/>
    <n v="2659"/>
    <n v="177"/>
    <x v="6"/>
  </r>
  <r>
    <x v="5"/>
    <n v="0"/>
    <n v="2660"/>
    <n v="177"/>
    <x v="6"/>
  </r>
  <r>
    <x v="6"/>
    <n v="0"/>
    <n v="2661"/>
    <n v="177"/>
    <x v="6"/>
  </r>
  <r>
    <x v="7"/>
    <n v="0"/>
    <n v="2662"/>
    <n v="177"/>
    <x v="6"/>
  </r>
  <r>
    <x v="8"/>
    <n v="1"/>
    <n v="2663"/>
    <n v="177"/>
    <x v="6"/>
  </r>
  <r>
    <x v="9"/>
    <n v="1"/>
    <n v="2664"/>
    <n v="177"/>
    <x v="6"/>
  </r>
  <r>
    <x v="10"/>
    <n v="0"/>
    <n v="2665"/>
    <n v="177"/>
    <x v="6"/>
  </r>
  <r>
    <x v="11"/>
    <n v="0"/>
    <n v="2666"/>
    <n v="177"/>
    <x v="6"/>
  </r>
  <r>
    <x v="12"/>
    <n v="0"/>
    <n v="2667"/>
    <n v="177"/>
    <x v="6"/>
  </r>
  <r>
    <x v="13"/>
    <n v="0"/>
    <n v="2668"/>
    <n v="177"/>
    <x v="6"/>
  </r>
  <r>
    <x v="14"/>
    <n v="0"/>
    <n v="2669"/>
    <n v="177"/>
    <x v="6"/>
  </r>
  <r>
    <x v="0"/>
    <n v="0"/>
    <n v="2670"/>
    <n v="178"/>
    <x v="4"/>
  </r>
  <r>
    <x v="1"/>
    <n v="1"/>
    <n v="2671"/>
    <n v="178"/>
    <x v="4"/>
  </r>
  <r>
    <x v="2"/>
    <n v="1"/>
    <n v="2672"/>
    <n v="178"/>
    <x v="4"/>
  </r>
  <r>
    <x v="3"/>
    <n v="0"/>
    <n v="2673"/>
    <n v="178"/>
    <x v="4"/>
  </r>
  <r>
    <x v="4"/>
    <n v="1"/>
    <n v="2674"/>
    <n v="178"/>
    <x v="4"/>
  </r>
  <r>
    <x v="5"/>
    <n v="0"/>
    <n v="2675"/>
    <n v="178"/>
    <x v="4"/>
  </r>
  <r>
    <x v="6"/>
    <n v="1"/>
    <n v="2676"/>
    <n v="178"/>
    <x v="4"/>
  </r>
  <r>
    <x v="7"/>
    <n v="0"/>
    <n v="2677"/>
    <n v="178"/>
    <x v="4"/>
  </r>
  <r>
    <x v="8"/>
    <n v="0"/>
    <n v="2678"/>
    <n v="178"/>
    <x v="4"/>
  </r>
  <r>
    <x v="9"/>
    <n v="1"/>
    <n v="2679"/>
    <n v="178"/>
    <x v="4"/>
  </r>
  <r>
    <x v="10"/>
    <n v="1"/>
    <n v="2680"/>
    <n v="178"/>
    <x v="4"/>
  </r>
  <r>
    <x v="11"/>
    <n v="1"/>
    <n v="2681"/>
    <n v="178"/>
    <x v="4"/>
  </r>
  <r>
    <x v="12"/>
    <n v="0"/>
    <n v="2682"/>
    <n v="178"/>
    <x v="4"/>
  </r>
  <r>
    <x v="13"/>
    <n v="0"/>
    <n v="2683"/>
    <n v="178"/>
    <x v="4"/>
  </r>
  <r>
    <x v="14"/>
    <n v="0"/>
    <n v="2684"/>
    <n v="178"/>
    <x v="4"/>
  </r>
  <r>
    <x v="0"/>
    <n v="0"/>
    <n v="2685"/>
    <n v="179"/>
    <x v="5"/>
  </r>
  <r>
    <x v="1"/>
    <n v="0"/>
    <n v="2686"/>
    <n v="179"/>
    <x v="5"/>
  </r>
  <r>
    <x v="2"/>
    <n v="0"/>
    <n v="2687"/>
    <n v="179"/>
    <x v="5"/>
  </r>
  <r>
    <x v="3"/>
    <n v="0"/>
    <n v="2688"/>
    <n v="179"/>
    <x v="5"/>
  </r>
  <r>
    <x v="4"/>
    <n v="0"/>
    <n v="2689"/>
    <n v="179"/>
    <x v="5"/>
  </r>
  <r>
    <x v="5"/>
    <n v="0"/>
    <n v="2690"/>
    <n v="179"/>
    <x v="5"/>
  </r>
  <r>
    <x v="6"/>
    <n v="0"/>
    <n v="2691"/>
    <n v="179"/>
    <x v="5"/>
  </r>
  <r>
    <x v="7"/>
    <n v="0"/>
    <n v="2692"/>
    <n v="179"/>
    <x v="5"/>
  </r>
  <r>
    <x v="8"/>
    <n v="1"/>
    <n v="2693"/>
    <n v="179"/>
    <x v="5"/>
  </r>
  <r>
    <x v="9"/>
    <n v="0"/>
    <n v="2694"/>
    <n v="179"/>
    <x v="5"/>
  </r>
  <r>
    <x v="10"/>
    <n v="0"/>
    <n v="2695"/>
    <n v="179"/>
    <x v="5"/>
  </r>
  <r>
    <x v="11"/>
    <n v="0"/>
    <n v="2696"/>
    <n v="179"/>
    <x v="5"/>
  </r>
  <r>
    <x v="12"/>
    <n v="0"/>
    <n v="2697"/>
    <n v="179"/>
    <x v="5"/>
  </r>
  <r>
    <x v="13"/>
    <n v="0"/>
    <n v="2698"/>
    <n v="179"/>
    <x v="5"/>
  </r>
  <r>
    <x v="14"/>
    <n v="0"/>
    <n v="2699"/>
    <n v="179"/>
    <x v="5"/>
  </r>
  <r>
    <x v="0"/>
    <n v="0"/>
    <n v="2700"/>
    <n v="180"/>
    <x v="1"/>
  </r>
  <r>
    <x v="1"/>
    <n v="0"/>
    <n v="2701"/>
    <n v="180"/>
    <x v="1"/>
  </r>
  <r>
    <x v="2"/>
    <n v="0"/>
    <n v="2702"/>
    <n v="180"/>
    <x v="1"/>
  </r>
  <r>
    <x v="3"/>
    <n v="0"/>
    <n v="2703"/>
    <n v="180"/>
    <x v="1"/>
  </r>
  <r>
    <x v="4"/>
    <n v="1"/>
    <n v="2704"/>
    <n v="180"/>
    <x v="1"/>
  </r>
  <r>
    <x v="5"/>
    <n v="1"/>
    <n v="2705"/>
    <n v="180"/>
    <x v="1"/>
  </r>
  <r>
    <x v="6"/>
    <n v="0"/>
    <n v="2706"/>
    <n v="180"/>
    <x v="1"/>
  </r>
  <r>
    <x v="7"/>
    <n v="1"/>
    <n v="2707"/>
    <n v="180"/>
    <x v="1"/>
  </r>
  <r>
    <x v="8"/>
    <n v="1"/>
    <n v="2708"/>
    <n v="180"/>
    <x v="1"/>
  </r>
  <r>
    <x v="9"/>
    <n v="1"/>
    <n v="2709"/>
    <n v="180"/>
    <x v="1"/>
  </r>
  <r>
    <x v="10"/>
    <n v="0"/>
    <n v="2710"/>
    <n v="180"/>
    <x v="1"/>
  </r>
  <r>
    <x v="11"/>
    <n v="1"/>
    <n v="2711"/>
    <n v="180"/>
    <x v="1"/>
  </r>
  <r>
    <x v="12"/>
    <n v="0"/>
    <n v="2712"/>
    <n v="180"/>
    <x v="1"/>
  </r>
  <r>
    <x v="13"/>
    <n v="1"/>
    <n v="2713"/>
    <n v="180"/>
    <x v="1"/>
  </r>
  <r>
    <x v="14"/>
    <n v="0"/>
    <n v="2714"/>
    <n v="180"/>
    <x v="1"/>
  </r>
  <r>
    <x v="0"/>
    <n v="0"/>
    <n v="2715"/>
    <n v="181"/>
    <x v="0"/>
  </r>
  <r>
    <x v="1"/>
    <n v="1"/>
    <n v="2716"/>
    <n v="181"/>
    <x v="0"/>
  </r>
  <r>
    <x v="2"/>
    <n v="1"/>
    <n v="2717"/>
    <n v="181"/>
    <x v="0"/>
  </r>
  <r>
    <x v="3"/>
    <n v="0"/>
    <n v="2718"/>
    <n v="181"/>
    <x v="0"/>
  </r>
  <r>
    <x v="4"/>
    <n v="1"/>
    <n v="2719"/>
    <n v="181"/>
    <x v="0"/>
  </r>
  <r>
    <x v="5"/>
    <n v="0"/>
    <n v="2720"/>
    <n v="181"/>
    <x v="0"/>
  </r>
  <r>
    <x v="6"/>
    <n v="1"/>
    <n v="2721"/>
    <n v="181"/>
    <x v="0"/>
  </r>
  <r>
    <x v="7"/>
    <n v="0"/>
    <n v="2722"/>
    <n v="181"/>
    <x v="0"/>
  </r>
  <r>
    <x v="8"/>
    <n v="0"/>
    <n v="2723"/>
    <n v="181"/>
    <x v="0"/>
  </r>
  <r>
    <x v="9"/>
    <n v="1"/>
    <n v="2724"/>
    <n v="181"/>
    <x v="0"/>
  </r>
  <r>
    <x v="10"/>
    <n v="1"/>
    <n v="2725"/>
    <n v="181"/>
    <x v="0"/>
  </r>
  <r>
    <x v="11"/>
    <n v="1"/>
    <n v="2726"/>
    <n v="181"/>
    <x v="0"/>
  </r>
  <r>
    <x v="12"/>
    <n v="0"/>
    <n v="2727"/>
    <n v="181"/>
    <x v="0"/>
  </r>
  <r>
    <x v="13"/>
    <n v="0"/>
    <n v="2728"/>
    <n v="181"/>
    <x v="0"/>
  </r>
  <r>
    <x v="14"/>
    <n v="0"/>
    <n v="2729"/>
    <n v="181"/>
    <x v="0"/>
  </r>
  <r>
    <x v="0"/>
    <n v="0"/>
    <n v="2730"/>
    <n v="182"/>
    <x v="7"/>
  </r>
  <r>
    <x v="1"/>
    <n v="1"/>
    <n v="2731"/>
    <n v="182"/>
    <x v="7"/>
  </r>
  <r>
    <x v="2"/>
    <n v="1"/>
    <n v="2732"/>
    <n v="182"/>
    <x v="7"/>
  </r>
  <r>
    <x v="3"/>
    <n v="0"/>
    <n v="2733"/>
    <n v="182"/>
    <x v="7"/>
  </r>
  <r>
    <x v="4"/>
    <n v="1"/>
    <n v="2734"/>
    <n v="182"/>
    <x v="7"/>
  </r>
  <r>
    <x v="5"/>
    <n v="1"/>
    <n v="2735"/>
    <n v="182"/>
    <x v="7"/>
  </r>
  <r>
    <x v="6"/>
    <n v="1"/>
    <n v="2736"/>
    <n v="182"/>
    <x v="7"/>
  </r>
  <r>
    <x v="7"/>
    <n v="0"/>
    <n v="2737"/>
    <n v="182"/>
    <x v="7"/>
  </r>
  <r>
    <x v="8"/>
    <n v="0"/>
    <n v="2738"/>
    <n v="182"/>
    <x v="7"/>
  </r>
  <r>
    <x v="9"/>
    <n v="1"/>
    <n v="2739"/>
    <n v="182"/>
    <x v="7"/>
  </r>
  <r>
    <x v="10"/>
    <n v="0"/>
    <n v="2740"/>
    <n v="182"/>
    <x v="7"/>
  </r>
  <r>
    <x v="11"/>
    <n v="0"/>
    <n v="2741"/>
    <n v="182"/>
    <x v="7"/>
  </r>
  <r>
    <x v="12"/>
    <n v="0"/>
    <n v="2742"/>
    <n v="182"/>
    <x v="7"/>
  </r>
  <r>
    <x v="13"/>
    <n v="1"/>
    <n v="2743"/>
    <n v="182"/>
    <x v="7"/>
  </r>
  <r>
    <x v="14"/>
    <n v="0"/>
    <n v="2744"/>
    <n v="182"/>
    <x v="7"/>
  </r>
  <r>
    <x v="0"/>
    <n v="1"/>
    <n v="2745"/>
    <n v="183"/>
    <x v="7"/>
  </r>
  <r>
    <x v="1"/>
    <n v="1"/>
    <n v="2746"/>
    <n v="183"/>
    <x v="7"/>
  </r>
  <r>
    <x v="2"/>
    <n v="0"/>
    <n v="2747"/>
    <n v="183"/>
    <x v="7"/>
  </r>
  <r>
    <x v="3"/>
    <n v="0"/>
    <n v="2748"/>
    <n v="183"/>
    <x v="7"/>
  </r>
  <r>
    <x v="4"/>
    <n v="0"/>
    <n v="2749"/>
    <n v="183"/>
    <x v="7"/>
  </r>
  <r>
    <x v="5"/>
    <n v="1"/>
    <n v="2750"/>
    <n v="183"/>
    <x v="7"/>
  </r>
  <r>
    <x v="6"/>
    <n v="0"/>
    <n v="2751"/>
    <n v="183"/>
    <x v="7"/>
  </r>
  <r>
    <x v="7"/>
    <n v="1"/>
    <n v="2752"/>
    <n v="183"/>
    <x v="7"/>
  </r>
  <r>
    <x v="8"/>
    <n v="1"/>
    <n v="2753"/>
    <n v="183"/>
    <x v="7"/>
  </r>
  <r>
    <x v="9"/>
    <n v="1"/>
    <n v="2754"/>
    <n v="183"/>
    <x v="7"/>
  </r>
  <r>
    <x v="10"/>
    <n v="1"/>
    <n v="2755"/>
    <n v="183"/>
    <x v="7"/>
  </r>
  <r>
    <x v="11"/>
    <n v="0"/>
    <n v="2756"/>
    <n v="183"/>
    <x v="7"/>
  </r>
  <r>
    <x v="12"/>
    <n v="1"/>
    <n v="2757"/>
    <n v="183"/>
    <x v="7"/>
  </r>
  <r>
    <x v="13"/>
    <n v="1"/>
    <n v="2758"/>
    <n v="183"/>
    <x v="7"/>
  </r>
  <r>
    <x v="14"/>
    <n v="0"/>
    <n v="2759"/>
    <n v="183"/>
    <x v="7"/>
  </r>
  <r>
    <x v="0"/>
    <n v="1"/>
    <n v="2760"/>
    <n v="184"/>
    <x v="2"/>
  </r>
  <r>
    <x v="1"/>
    <n v="1"/>
    <n v="2761"/>
    <n v="184"/>
    <x v="2"/>
  </r>
  <r>
    <x v="2"/>
    <n v="1"/>
    <n v="2762"/>
    <n v="184"/>
    <x v="2"/>
  </r>
  <r>
    <x v="3"/>
    <n v="0"/>
    <n v="2763"/>
    <n v="184"/>
    <x v="2"/>
  </r>
  <r>
    <x v="4"/>
    <n v="0"/>
    <n v="2764"/>
    <n v="184"/>
    <x v="2"/>
  </r>
  <r>
    <x v="5"/>
    <n v="0"/>
    <n v="2765"/>
    <n v="184"/>
    <x v="2"/>
  </r>
  <r>
    <x v="6"/>
    <n v="1"/>
    <n v="2766"/>
    <n v="184"/>
    <x v="2"/>
  </r>
  <r>
    <x v="7"/>
    <n v="1"/>
    <n v="2767"/>
    <n v="184"/>
    <x v="2"/>
  </r>
  <r>
    <x v="8"/>
    <n v="0"/>
    <n v="2768"/>
    <n v="184"/>
    <x v="2"/>
  </r>
  <r>
    <x v="9"/>
    <n v="1"/>
    <n v="2769"/>
    <n v="184"/>
    <x v="2"/>
  </r>
  <r>
    <x v="10"/>
    <n v="0"/>
    <n v="2770"/>
    <n v="184"/>
    <x v="2"/>
  </r>
  <r>
    <x v="11"/>
    <n v="0"/>
    <n v="2771"/>
    <n v="184"/>
    <x v="2"/>
  </r>
  <r>
    <x v="12"/>
    <n v="0"/>
    <n v="2772"/>
    <n v="184"/>
    <x v="2"/>
  </r>
  <r>
    <x v="13"/>
    <n v="1"/>
    <n v="2773"/>
    <n v="184"/>
    <x v="2"/>
  </r>
  <r>
    <x v="14"/>
    <n v="0"/>
    <n v="2774"/>
    <n v="184"/>
    <x v="2"/>
  </r>
  <r>
    <x v="0"/>
    <n v="1"/>
    <n v="2775"/>
    <n v="185"/>
    <x v="2"/>
  </r>
  <r>
    <x v="1"/>
    <n v="1"/>
    <n v="2776"/>
    <n v="185"/>
    <x v="2"/>
  </r>
  <r>
    <x v="2"/>
    <n v="1"/>
    <n v="2777"/>
    <n v="185"/>
    <x v="2"/>
  </r>
  <r>
    <x v="3"/>
    <n v="0"/>
    <n v="2778"/>
    <n v="185"/>
    <x v="2"/>
  </r>
  <r>
    <x v="4"/>
    <n v="0"/>
    <n v="2779"/>
    <n v="185"/>
    <x v="2"/>
  </r>
  <r>
    <x v="5"/>
    <n v="0"/>
    <n v="2780"/>
    <n v="185"/>
    <x v="2"/>
  </r>
  <r>
    <x v="6"/>
    <n v="1"/>
    <n v="2781"/>
    <n v="185"/>
    <x v="2"/>
  </r>
  <r>
    <x v="7"/>
    <n v="1"/>
    <n v="2782"/>
    <n v="185"/>
    <x v="2"/>
  </r>
  <r>
    <x v="8"/>
    <n v="0"/>
    <n v="2783"/>
    <n v="185"/>
    <x v="2"/>
  </r>
  <r>
    <x v="9"/>
    <n v="1"/>
    <n v="2784"/>
    <n v="185"/>
    <x v="2"/>
  </r>
  <r>
    <x v="10"/>
    <n v="0"/>
    <n v="2785"/>
    <n v="185"/>
    <x v="2"/>
  </r>
  <r>
    <x v="11"/>
    <n v="0"/>
    <n v="2786"/>
    <n v="185"/>
    <x v="2"/>
  </r>
  <r>
    <x v="12"/>
    <n v="0"/>
    <n v="2787"/>
    <n v="185"/>
    <x v="2"/>
  </r>
  <r>
    <x v="13"/>
    <n v="1"/>
    <n v="2788"/>
    <n v="185"/>
    <x v="2"/>
  </r>
  <r>
    <x v="14"/>
    <n v="0"/>
    <n v="2789"/>
    <n v="185"/>
    <x v="2"/>
  </r>
  <r>
    <x v="0"/>
    <n v="1"/>
    <n v="2790"/>
    <n v="186"/>
    <x v="2"/>
  </r>
  <r>
    <x v="1"/>
    <n v="1"/>
    <n v="2791"/>
    <n v="186"/>
    <x v="2"/>
  </r>
  <r>
    <x v="2"/>
    <n v="1"/>
    <n v="2792"/>
    <n v="186"/>
    <x v="2"/>
  </r>
  <r>
    <x v="3"/>
    <n v="0"/>
    <n v="2793"/>
    <n v="186"/>
    <x v="2"/>
  </r>
  <r>
    <x v="4"/>
    <n v="1"/>
    <n v="2794"/>
    <n v="186"/>
    <x v="2"/>
  </r>
  <r>
    <x v="5"/>
    <n v="0"/>
    <n v="2795"/>
    <n v="186"/>
    <x v="2"/>
  </r>
  <r>
    <x v="6"/>
    <n v="0"/>
    <n v="2796"/>
    <n v="186"/>
    <x v="2"/>
  </r>
  <r>
    <x v="7"/>
    <n v="0"/>
    <n v="2797"/>
    <n v="186"/>
    <x v="2"/>
  </r>
  <r>
    <x v="8"/>
    <n v="0"/>
    <n v="2798"/>
    <n v="186"/>
    <x v="2"/>
  </r>
  <r>
    <x v="9"/>
    <n v="0"/>
    <n v="2799"/>
    <n v="186"/>
    <x v="2"/>
  </r>
  <r>
    <x v="10"/>
    <n v="1"/>
    <n v="2800"/>
    <n v="186"/>
    <x v="2"/>
  </r>
  <r>
    <x v="11"/>
    <n v="0"/>
    <n v="2801"/>
    <n v="186"/>
    <x v="2"/>
  </r>
  <r>
    <x v="12"/>
    <n v="0"/>
    <n v="2802"/>
    <n v="186"/>
    <x v="2"/>
  </r>
  <r>
    <x v="13"/>
    <n v="0"/>
    <n v="2803"/>
    <n v="186"/>
    <x v="2"/>
  </r>
  <r>
    <x v="14"/>
    <n v="0"/>
    <n v="2804"/>
    <n v="186"/>
    <x v="2"/>
  </r>
  <r>
    <x v="0"/>
    <n v="0"/>
    <n v="2805"/>
    <n v="187"/>
    <x v="0"/>
  </r>
  <r>
    <x v="1"/>
    <n v="1"/>
    <n v="2806"/>
    <n v="187"/>
    <x v="0"/>
  </r>
  <r>
    <x v="2"/>
    <n v="1"/>
    <n v="2807"/>
    <n v="187"/>
    <x v="0"/>
  </r>
  <r>
    <x v="3"/>
    <n v="0"/>
    <n v="2808"/>
    <n v="187"/>
    <x v="0"/>
  </r>
  <r>
    <x v="4"/>
    <n v="0"/>
    <n v="2809"/>
    <n v="187"/>
    <x v="0"/>
  </r>
  <r>
    <x v="5"/>
    <n v="0"/>
    <n v="2810"/>
    <n v="187"/>
    <x v="0"/>
  </r>
  <r>
    <x v="6"/>
    <n v="1"/>
    <n v="2811"/>
    <n v="187"/>
    <x v="0"/>
  </r>
  <r>
    <x v="7"/>
    <n v="0"/>
    <n v="2812"/>
    <n v="187"/>
    <x v="0"/>
  </r>
  <r>
    <x v="8"/>
    <n v="0"/>
    <n v="2813"/>
    <n v="187"/>
    <x v="0"/>
  </r>
  <r>
    <x v="9"/>
    <n v="0"/>
    <n v="2814"/>
    <n v="187"/>
    <x v="0"/>
  </r>
  <r>
    <x v="10"/>
    <n v="0"/>
    <n v="2815"/>
    <n v="187"/>
    <x v="0"/>
  </r>
  <r>
    <x v="11"/>
    <n v="1"/>
    <n v="2816"/>
    <n v="187"/>
    <x v="0"/>
  </r>
  <r>
    <x v="12"/>
    <n v="0"/>
    <n v="2817"/>
    <n v="187"/>
    <x v="0"/>
  </r>
  <r>
    <x v="13"/>
    <n v="0"/>
    <n v="2818"/>
    <n v="187"/>
    <x v="0"/>
  </r>
  <r>
    <x v="14"/>
    <n v="0"/>
    <n v="2819"/>
    <n v="187"/>
    <x v="0"/>
  </r>
  <r>
    <x v="0"/>
    <n v="1"/>
    <n v="2820"/>
    <n v="188"/>
    <x v="0"/>
  </r>
  <r>
    <x v="1"/>
    <n v="1"/>
    <n v="2821"/>
    <n v="188"/>
    <x v="0"/>
  </r>
  <r>
    <x v="2"/>
    <n v="0"/>
    <n v="2822"/>
    <n v="188"/>
    <x v="0"/>
  </r>
  <r>
    <x v="3"/>
    <n v="0"/>
    <n v="2823"/>
    <n v="188"/>
    <x v="0"/>
  </r>
  <r>
    <x v="4"/>
    <n v="0"/>
    <n v="2824"/>
    <n v="188"/>
    <x v="0"/>
  </r>
  <r>
    <x v="5"/>
    <n v="1"/>
    <n v="2825"/>
    <n v="188"/>
    <x v="0"/>
  </r>
  <r>
    <x v="6"/>
    <n v="0"/>
    <n v="2826"/>
    <n v="188"/>
    <x v="0"/>
  </r>
  <r>
    <x v="7"/>
    <n v="1"/>
    <n v="2827"/>
    <n v="188"/>
    <x v="0"/>
  </r>
  <r>
    <x v="8"/>
    <n v="1"/>
    <n v="2828"/>
    <n v="188"/>
    <x v="0"/>
  </r>
  <r>
    <x v="9"/>
    <n v="1"/>
    <n v="2829"/>
    <n v="188"/>
    <x v="0"/>
  </r>
  <r>
    <x v="10"/>
    <n v="1"/>
    <n v="2830"/>
    <n v="188"/>
    <x v="0"/>
  </r>
  <r>
    <x v="11"/>
    <n v="0"/>
    <n v="2831"/>
    <n v="188"/>
    <x v="0"/>
  </r>
  <r>
    <x v="12"/>
    <n v="1"/>
    <n v="2832"/>
    <n v="188"/>
    <x v="0"/>
  </r>
  <r>
    <x v="13"/>
    <n v="1"/>
    <n v="2833"/>
    <n v="188"/>
    <x v="0"/>
  </r>
  <r>
    <x v="14"/>
    <n v="0"/>
    <n v="2834"/>
    <n v="188"/>
    <x v="0"/>
  </r>
  <r>
    <x v="0"/>
    <n v="0"/>
    <n v="2835"/>
    <n v="189"/>
    <x v="2"/>
  </r>
  <r>
    <x v="1"/>
    <n v="1"/>
    <n v="2836"/>
    <n v="189"/>
    <x v="2"/>
  </r>
  <r>
    <x v="2"/>
    <n v="1"/>
    <n v="2837"/>
    <n v="189"/>
    <x v="2"/>
  </r>
  <r>
    <x v="3"/>
    <n v="0"/>
    <n v="2838"/>
    <n v="189"/>
    <x v="2"/>
  </r>
  <r>
    <x v="4"/>
    <n v="1"/>
    <n v="2839"/>
    <n v="189"/>
    <x v="2"/>
  </r>
  <r>
    <x v="5"/>
    <n v="1"/>
    <n v="2840"/>
    <n v="189"/>
    <x v="2"/>
  </r>
  <r>
    <x v="6"/>
    <n v="1"/>
    <n v="2841"/>
    <n v="189"/>
    <x v="2"/>
  </r>
  <r>
    <x v="7"/>
    <n v="0"/>
    <n v="2842"/>
    <n v="189"/>
    <x v="2"/>
  </r>
  <r>
    <x v="8"/>
    <n v="0"/>
    <n v="2843"/>
    <n v="189"/>
    <x v="2"/>
  </r>
  <r>
    <x v="9"/>
    <n v="1"/>
    <n v="2844"/>
    <n v="189"/>
    <x v="2"/>
  </r>
  <r>
    <x v="10"/>
    <n v="0"/>
    <n v="2845"/>
    <n v="189"/>
    <x v="2"/>
  </r>
  <r>
    <x v="11"/>
    <n v="1"/>
    <n v="2846"/>
    <n v="189"/>
    <x v="2"/>
  </r>
  <r>
    <x v="12"/>
    <n v="0"/>
    <n v="2847"/>
    <n v="189"/>
    <x v="2"/>
  </r>
  <r>
    <x v="13"/>
    <n v="0"/>
    <n v="2848"/>
    <n v="189"/>
    <x v="2"/>
  </r>
  <r>
    <x v="14"/>
    <n v="0"/>
    <n v="2849"/>
    <n v="189"/>
    <x v="2"/>
  </r>
  <r>
    <x v="0"/>
    <n v="0"/>
    <n v="2850"/>
    <n v="190"/>
    <x v="0"/>
  </r>
  <r>
    <x v="1"/>
    <n v="0"/>
    <n v="2851"/>
    <n v="190"/>
    <x v="0"/>
  </r>
  <r>
    <x v="2"/>
    <n v="1"/>
    <n v="2852"/>
    <n v="190"/>
    <x v="0"/>
  </r>
  <r>
    <x v="3"/>
    <n v="0"/>
    <n v="2853"/>
    <n v="190"/>
    <x v="0"/>
  </r>
  <r>
    <x v="4"/>
    <n v="0"/>
    <n v="2854"/>
    <n v="190"/>
    <x v="0"/>
  </r>
  <r>
    <x v="5"/>
    <n v="0"/>
    <n v="2855"/>
    <n v="190"/>
    <x v="0"/>
  </r>
  <r>
    <x v="6"/>
    <n v="1"/>
    <n v="2856"/>
    <n v="190"/>
    <x v="0"/>
  </r>
  <r>
    <x v="7"/>
    <n v="1"/>
    <n v="2857"/>
    <n v="190"/>
    <x v="0"/>
  </r>
  <r>
    <x v="8"/>
    <n v="0"/>
    <n v="2858"/>
    <n v="190"/>
    <x v="0"/>
  </r>
  <r>
    <x v="9"/>
    <n v="0"/>
    <n v="2859"/>
    <n v="190"/>
    <x v="0"/>
  </r>
  <r>
    <x v="10"/>
    <n v="0"/>
    <n v="2860"/>
    <n v="190"/>
    <x v="0"/>
  </r>
  <r>
    <x v="11"/>
    <n v="0"/>
    <n v="2861"/>
    <n v="190"/>
    <x v="0"/>
  </r>
  <r>
    <x v="12"/>
    <n v="0"/>
    <n v="2862"/>
    <n v="190"/>
    <x v="0"/>
  </r>
  <r>
    <x v="13"/>
    <n v="0"/>
    <n v="2863"/>
    <n v="190"/>
    <x v="0"/>
  </r>
  <r>
    <x v="14"/>
    <n v="0"/>
    <n v="2864"/>
    <n v="190"/>
    <x v="0"/>
  </r>
  <r>
    <x v="0"/>
    <n v="0"/>
    <n v="2865"/>
    <n v="191"/>
    <x v="1"/>
  </r>
  <r>
    <x v="1"/>
    <n v="0"/>
    <n v="2866"/>
    <n v="191"/>
    <x v="1"/>
  </r>
  <r>
    <x v="2"/>
    <n v="0"/>
    <n v="2867"/>
    <n v="191"/>
    <x v="1"/>
  </r>
  <r>
    <x v="3"/>
    <n v="0"/>
    <n v="2868"/>
    <n v="191"/>
    <x v="1"/>
  </r>
  <r>
    <x v="4"/>
    <n v="0"/>
    <n v="2869"/>
    <n v="191"/>
    <x v="1"/>
  </r>
  <r>
    <x v="5"/>
    <n v="0"/>
    <n v="2870"/>
    <n v="191"/>
    <x v="1"/>
  </r>
  <r>
    <x v="6"/>
    <n v="0"/>
    <n v="2871"/>
    <n v="191"/>
    <x v="1"/>
  </r>
  <r>
    <x v="7"/>
    <n v="0"/>
    <n v="2872"/>
    <n v="191"/>
    <x v="1"/>
  </r>
  <r>
    <x v="8"/>
    <n v="1"/>
    <n v="2873"/>
    <n v="191"/>
    <x v="1"/>
  </r>
  <r>
    <x v="9"/>
    <n v="0"/>
    <n v="2874"/>
    <n v="191"/>
    <x v="1"/>
  </r>
  <r>
    <x v="10"/>
    <n v="0"/>
    <n v="2875"/>
    <n v="191"/>
    <x v="1"/>
  </r>
  <r>
    <x v="11"/>
    <n v="1"/>
    <n v="2876"/>
    <n v="191"/>
    <x v="1"/>
  </r>
  <r>
    <x v="12"/>
    <n v="0"/>
    <n v="2877"/>
    <n v="191"/>
    <x v="1"/>
  </r>
  <r>
    <x v="13"/>
    <n v="0"/>
    <n v="2878"/>
    <n v="191"/>
    <x v="1"/>
  </r>
  <r>
    <x v="14"/>
    <n v="0"/>
    <n v="2879"/>
    <n v="191"/>
    <x v="1"/>
  </r>
  <r>
    <x v="0"/>
    <n v="0"/>
    <n v="2880"/>
    <n v="192"/>
    <x v="1"/>
  </r>
  <r>
    <x v="1"/>
    <n v="0"/>
    <n v="2881"/>
    <n v="192"/>
    <x v="1"/>
  </r>
  <r>
    <x v="2"/>
    <n v="0"/>
    <n v="2882"/>
    <n v="192"/>
    <x v="1"/>
  </r>
  <r>
    <x v="3"/>
    <n v="0"/>
    <n v="2883"/>
    <n v="192"/>
    <x v="1"/>
  </r>
  <r>
    <x v="4"/>
    <n v="0"/>
    <n v="2884"/>
    <n v="192"/>
    <x v="1"/>
  </r>
  <r>
    <x v="5"/>
    <n v="0"/>
    <n v="2885"/>
    <n v="192"/>
    <x v="1"/>
  </r>
  <r>
    <x v="6"/>
    <n v="0"/>
    <n v="2886"/>
    <n v="192"/>
    <x v="1"/>
  </r>
  <r>
    <x v="7"/>
    <n v="0"/>
    <n v="2887"/>
    <n v="192"/>
    <x v="1"/>
  </r>
  <r>
    <x v="8"/>
    <n v="1"/>
    <n v="2888"/>
    <n v="192"/>
    <x v="1"/>
  </r>
  <r>
    <x v="9"/>
    <n v="0"/>
    <n v="2889"/>
    <n v="192"/>
    <x v="1"/>
  </r>
  <r>
    <x v="10"/>
    <n v="0"/>
    <n v="2890"/>
    <n v="192"/>
    <x v="1"/>
  </r>
  <r>
    <x v="11"/>
    <n v="1"/>
    <n v="2891"/>
    <n v="192"/>
    <x v="1"/>
  </r>
  <r>
    <x v="12"/>
    <n v="0"/>
    <n v="2892"/>
    <n v="192"/>
    <x v="1"/>
  </r>
  <r>
    <x v="13"/>
    <n v="0"/>
    <n v="2893"/>
    <n v="192"/>
    <x v="1"/>
  </r>
  <r>
    <x v="14"/>
    <n v="0"/>
    <n v="2894"/>
    <n v="192"/>
    <x v="1"/>
  </r>
  <r>
    <x v="0"/>
    <n v="1"/>
    <n v="2895"/>
    <n v="193"/>
    <x v="10"/>
  </r>
  <r>
    <x v="1"/>
    <n v="1"/>
    <n v="2896"/>
    <n v="193"/>
    <x v="10"/>
  </r>
  <r>
    <x v="2"/>
    <n v="0"/>
    <n v="2897"/>
    <n v="193"/>
    <x v="10"/>
  </r>
  <r>
    <x v="3"/>
    <n v="0"/>
    <n v="2898"/>
    <n v="193"/>
    <x v="10"/>
  </r>
  <r>
    <x v="4"/>
    <n v="0"/>
    <n v="2899"/>
    <n v="193"/>
    <x v="10"/>
  </r>
  <r>
    <x v="5"/>
    <n v="1"/>
    <n v="2900"/>
    <n v="193"/>
    <x v="10"/>
  </r>
  <r>
    <x v="6"/>
    <n v="0"/>
    <n v="2901"/>
    <n v="193"/>
    <x v="10"/>
  </r>
  <r>
    <x v="7"/>
    <n v="1"/>
    <n v="2902"/>
    <n v="193"/>
    <x v="10"/>
  </r>
  <r>
    <x v="8"/>
    <n v="1"/>
    <n v="2903"/>
    <n v="193"/>
    <x v="10"/>
  </r>
  <r>
    <x v="9"/>
    <n v="1"/>
    <n v="2904"/>
    <n v="193"/>
    <x v="10"/>
  </r>
  <r>
    <x v="10"/>
    <n v="1"/>
    <n v="2905"/>
    <n v="193"/>
    <x v="10"/>
  </r>
  <r>
    <x v="11"/>
    <n v="0"/>
    <n v="2906"/>
    <n v="193"/>
    <x v="10"/>
  </r>
  <r>
    <x v="12"/>
    <n v="1"/>
    <n v="2907"/>
    <n v="193"/>
    <x v="10"/>
  </r>
  <r>
    <x v="13"/>
    <n v="1"/>
    <n v="2908"/>
    <n v="193"/>
    <x v="10"/>
  </r>
  <r>
    <x v="14"/>
    <n v="0"/>
    <n v="2909"/>
    <n v="193"/>
    <x v="10"/>
  </r>
  <r>
    <x v="0"/>
    <n v="1"/>
    <n v="2910"/>
    <n v="194"/>
    <x v="10"/>
  </r>
  <r>
    <x v="1"/>
    <n v="1"/>
    <n v="2911"/>
    <n v="194"/>
    <x v="10"/>
  </r>
  <r>
    <x v="2"/>
    <n v="0"/>
    <n v="2912"/>
    <n v="194"/>
    <x v="10"/>
  </r>
  <r>
    <x v="3"/>
    <n v="0"/>
    <n v="2913"/>
    <n v="194"/>
    <x v="10"/>
  </r>
  <r>
    <x v="4"/>
    <n v="0"/>
    <n v="2914"/>
    <n v="194"/>
    <x v="10"/>
  </r>
  <r>
    <x v="5"/>
    <n v="1"/>
    <n v="2915"/>
    <n v="194"/>
    <x v="10"/>
  </r>
  <r>
    <x v="6"/>
    <n v="0"/>
    <n v="2916"/>
    <n v="194"/>
    <x v="10"/>
  </r>
  <r>
    <x v="7"/>
    <n v="1"/>
    <n v="2917"/>
    <n v="194"/>
    <x v="10"/>
  </r>
  <r>
    <x v="8"/>
    <n v="1"/>
    <n v="2918"/>
    <n v="194"/>
    <x v="10"/>
  </r>
  <r>
    <x v="9"/>
    <n v="1"/>
    <n v="2919"/>
    <n v="194"/>
    <x v="10"/>
  </r>
  <r>
    <x v="10"/>
    <n v="1"/>
    <n v="2920"/>
    <n v="194"/>
    <x v="10"/>
  </r>
  <r>
    <x v="11"/>
    <n v="0"/>
    <n v="2921"/>
    <n v="194"/>
    <x v="10"/>
  </r>
  <r>
    <x v="12"/>
    <n v="1"/>
    <n v="2922"/>
    <n v="194"/>
    <x v="10"/>
  </r>
  <r>
    <x v="13"/>
    <n v="1"/>
    <n v="2923"/>
    <n v="194"/>
    <x v="10"/>
  </r>
  <r>
    <x v="14"/>
    <n v="0"/>
    <n v="2924"/>
    <n v="194"/>
    <x v="10"/>
  </r>
  <r>
    <x v="0"/>
    <n v="0"/>
    <n v="2925"/>
    <n v="195"/>
    <x v="10"/>
  </r>
  <r>
    <x v="1"/>
    <n v="1"/>
    <n v="2926"/>
    <n v="195"/>
    <x v="10"/>
  </r>
  <r>
    <x v="2"/>
    <n v="0"/>
    <n v="2927"/>
    <n v="195"/>
    <x v="10"/>
  </r>
  <r>
    <x v="3"/>
    <n v="0"/>
    <n v="2928"/>
    <n v="195"/>
    <x v="10"/>
  </r>
  <r>
    <x v="4"/>
    <n v="0"/>
    <n v="2929"/>
    <n v="195"/>
    <x v="10"/>
  </r>
  <r>
    <x v="5"/>
    <n v="0"/>
    <n v="2930"/>
    <n v="195"/>
    <x v="10"/>
  </r>
  <r>
    <x v="6"/>
    <n v="0"/>
    <n v="2931"/>
    <n v="195"/>
    <x v="10"/>
  </r>
  <r>
    <x v="7"/>
    <n v="0"/>
    <n v="2932"/>
    <n v="195"/>
    <x v="10"/>
  </r>
  <r>
    <x v="8"/>
    <n v="0"/>
    <n v="2933"/>
    <n v="195"/>
    <x v="10"/>
  </r>
  <r>
    <x v="9"/>
    <n v="0"/>
    <n v="2934"/>
    <n v="195"/>
    <x v="10"/>
  </r>
  <r>
    <x v="10"/>
    <n v="0"/>
    <n v="2935"/>
    <n v="195"/>
    <x v="10"/>
  </r>
  <r>
    <x v="11"/>
    <n v="0"/>
    <n v="2936"/>
    <n v="195"/>
    <x v="10"/>
  </r>
  <r>
    <x v="12"/>
    <n v="0"/>
    <n v="2937"/>
    <n v="195"/>
    <x v="10"/>
  </r>
  <r>
    <x v="13"/>
    <n v="0"/>
    <n v="2938"/>
    <n v="195"/>
    <x v="10"/>
  </r>
  <r>
    <x v="14"/>
    <n v="0"/>
    <n v="2939"/>
    <n v="195"/>
    <x v="10"/>
  </r>
  <r>
    <x v="0"/>
    <n v="1"/>
    <n v="2940"/>
    <n v="196"/>
    <x v="1"/>
  </r>
  <r>
    <x v="1"/>
    <n v="1"/>
    <n v="2941"/>
    <n v="196"/>
    <x v="1"/>
  </r>
  <r>
    <x v="2"/>
    <n v="1"/>
    <n v="2942"/>
    <n v="196"/>
    <x v="1"/>
  </r>
  <r>
    <x v="3"/>
    <n v="0"/>
    <n v="2943"/>
    <n v="196"/>
    <x v="1"/>
  </r>
  <r>
    <x v="4"/>
    <n v="1"/>
    <n v="2944"/>
    <n v="196"/>
    <x v="1"/>
  </r>
  <r>
    <x v="5"/>
    <n v="1"/>
    <n v="2945"/>
    <n v="196"/>
    <x v="1"/>
  </r>
  <r>
    <x v="6"/>
    <n v="0"/>
    <n v="2946"/>
    <n v="196"/>
    <x v="1"/>
  </r>
  <r>
    <x v="7"/>
    <n v="1"/>
    <n v="2947"/>
    <n v="196"/>
    <x v="1"/>
  </r>
  <r>
    <x v="8"/>
    <n v="0"/>
    <n v="2948"/>
    <n v="196"/>
    <x v="1"/>
  </r>
  <r>
    <x v="9"/>
    <n v="0"/>
    <n v="2949"/>
    <n v="196"/>
    <x v="1"/>
  </r>
  <r>
    <x v="10"/>
    <n v="0"/>
    <n v="2950"/>
    <n v="196"/>
    <x v="1"/>
  </r>
  <r>
    <x v="11"/>
    <n v="1"/>
    <n v="2951"/>
    <n v="196"/>
    <x v="1"/>
  </r>
  <r>
    <x v="12"/>
    <n v="0"/>
    <n v="2952"/>
    <n v="196"/>
    <x v="1"/>
  </r>
  <r>
    <x v="13"/>
    <n v="0"/>
    <n v="2953"/>
    <n v="196"/>
    <x v="1"/>
  </r>
  <r>
    <x v="14"/>
    <n v="0"/>
    <n v="2954"/>
    <n v="196"/>
    <x v="1"/>
  </r>
  <r>
    <x v="0"/>
    <n v="0"/>
    <n v="2955"/>
    <n v="197"/>
    <x v="2"/>
  </r>
  <r>
    <x v="1"/>
    <n v="1"/>
    <n v="2956"/>
    <n v="197"/>
    <x v="2"/>
  </r>
  <r>
    <x v="2"/>
    <n v="0"/>
    <n v="2957"/>
    <n v="197"/>
    <x v="2"/>
  </r>
  <r>
    <x v="3"/>
    <n v="0"/>
    <n v="2958"/>
    <n v="197"/>
    <x v="2"/>
  </r>
  <r>
    <x v="4"/>
    <n v="1"/>
    <n v="2959"/>
    <n v="197"/>
    <x v="2"/>
  </r>
  <r>
    <x v="5"/>
    <n v="0"/>
    <n v="2960"/>
    <n v="197"/>
    <x v="2"/>
  </r>
  <r>
    <x v="6"/>
    <n v="0"/>
    <n v="2961"/>
    <n v="197"/>
    <x v="2"/>
  </r>
  <r>
    <x v="7"/>
    <n v="0"/>
    <n v="2962"/>
    <n v="197"/>
    <x v="2"/>
  </r>
  <r>
    <x v="8"/>
    <n v="1"/>
    <n v="2963"/>
    <n v="197"/>
    <x v="2"/>
  </r>
  <r>
    <x v="9"/>
    <n v="0"/>
    <n v="2964"/>
    <n v="197"/>
    <x v="2"/>
  </r>
  <r>
    <x v="10"/>
    <n v="0"/>
    <n v="2965"/>
    <n v="197"/>
    <x v="2"/>
  </r>
  <r>
    <x v="11"/>
    <n v="0"/>
    <n v="2966"/>
    <n v="197"/>
    <x v="2"/>
  </r>
  <r>
    <x v="12"/>
    <n v="0"/>
    <n v="2967"/>
    <n v="197"/>
    <x v="2"/>
  </r>
  <r>
    <x v="13"/>
    <n v="0"/>
    <n v="2968"/>
    <n v="197"/>
    <x v="2"/>
  </r>
  <r>
    <x v="14"/>
    <n v="0"/>
    <n v="2969"/>
    <n v="197"/>
    <x v="2"/>
  </r>
  <r>
    <x v="0"/>
    <n v="0"/>
    <n v="2970"/>
    <n v="198"/>
    <x v="0"/>
  </r>
  <r>
    <x v="1"/>
    <n v="1"/>
    <n v="2971"/>
    <n v="198"/>
    <x v="0"/>
  </r>
  <r>
    <x v="2"/>
    <n v="1"/>
    <n v="2972"/>
    <n v="198"/>
    <x v="0"/>
  </r>
  <r>
    <x v="3"/>
    <n v="0"/>
    <n v="2973"/>
    <n v="198"/>
    <x v="0"/>
  </r>
  <r>
    <x v="4"/>
    <n v="1"/>
    <n v="2974"/>
    <n v="198"/>
    <x v="0"/>
  </r>
  <r>
    <x v="5"/>
    <n v="1"/>
    <n v="2975"/>
    <n v="198"/>
    <x v="0"/>
  </r>
  <r>
    <x v="6"/>
    <n v="1"/>
    <n v="2976"/>
    <n v="198"/>
    <x v="0"/>
  </r>
  <r>
    <x v="7"/>
    <n v="1"/>
    <n v="2977"/>
    <n v="198"/>
    <x v="0"/>
  </r>
  <r>
    <x v="8"/>
    <n v="1"/>
    <n v="2978"/>
    <n v="198"/>
    <x v="0"/>
  </r>
  <r>
    <x v="9"/>
    <n v="0"/>
    <n v="2979"/>
    <n v="198"/>
    <x v="0"/>
  </r>
  <r>
    <x v="10"/>
    <n v="0"/>
    <n v="2980"/>
    <n v="198"/>
    <x v="0"/>
  </r>
  <r>
    <x v="11"/>
    <n v="0"/>
    <n v="2981"/>
    <n v="198"/>
    <x v="0"/>
  </r>
  <r>
    <x v="12"/>
    <n v="0"/>
    <n v="2982"/>
    <n v="198"/>
    <x v="0"/>
  </r>
  <r>
    <x v="13"/>
    <n v="0"/>
    <n v="2983"/>
    <n v="198"/>
    <x v="0"/>
  </r>
  <r>
    <x v="14"/>
    <n v="0"/>
    <n v="2984"/>
    <n v="198"/>
    <x v="0"/>
  </r>
  <r>
    <x v="0"/>
    <n v="1"/>
    <n v="2985"/>
    <n v="199"/>
    <x v="10"/>
  </r>
  <r>
    <x v="1"/>
    <n v="1"/>
    <n v="2986"/>
    <n v="199"/>
    <x v="10"/>
  </r>
  <r>
    <x v="2"/>
    <n v="0"/>
    <n v="2987"/>
    <n v="199"/>
    <x v="10"/>
  </r>
  <r>
    <x v="3"/>
    <n v="0"/>
    <n v="2988"/>
    <n v="199"/>
    <x v="10"/>
  </r>
  <r>
    <x v="4"/>
    <n v="0"/>
    <n v="2989"/>
    <n v="199"/>
    <x v="10"/>
  </r>
  <r>
    <x v="5"/>
    <n v="0"/>
    <n v="2990"/>
    <n v="199"/>
    <x v="10"/>
  </r>
  <r>
    <x v="6"/>
    <n v="0"/>
    <n v="2991"/>
    <n v="199"/>
    <x v="10"/>
  </r>
  <r>
    <x v="7"/>
    <n v="0"/>
    <n v="2992"/>
    <n v="199"/>
    <x v="10"/>
  </r>
  <r>
    <x v="8"/>
    <n v="0"/>
    <n v="2993"/>
    <n v="199"/>
    <x v="10"/>
  </r>
  <r>
    <x v="9"/>
    <n v="1"/>
    <n v="2994"/>
    <n v="199"/>
    <x v="10"/>
  </r>
  <r>
    <x v="10"/>
    <n v="0"/>
    <n v="2995"/>
    <n v="199"/>
    <x v="10"/>
  </r>
  <r>
    <x v="11"/>
    <n v="0"/>
    <n v="2996"/>
    <n v="199"/>
    <x v="10"/>
  </r>
  <r>
    <x v="12"/>
    <n v="0"/>
    <n v="2997"/>
    <n v="199"/>
    <x v="10"/>
  </r>
  <r>
    <x v="13"/>
    <n v="0"/>
    <n v="2998"/>
    <n v="199"/>
    <x v="10"/>
  </r>
  <r>
    <x v="14"/>
    <n v="0"/>
    <n v="2999"/>
    <n v="199"/>
    <x v="10"/>
  </r>
  <r>
    <x v="0"/>
    <n v="0"/>
    <n v="3000"/>
    <n v="200"/>
    <x v="10"/>
  </r>
  <r>
    <x v="1"/>
    <n v="1"/>
    <n v="3001"/>
    <n v="200"/>
    <x v="10"/>
  </r>
  <r>
    <x v="2"/>
    <n v="0"/>
    <n v="3002"/>
    <n v="200"/>
    <x v="10"/>
  </r>
  <r>
    <x v="3"/>
    <n v="0"/>
    <n v="3003"/>
    <n v="200"/>
    <x v="10"/>
  </r>
  <r>
    <x v="4"/>
    <n v="1"/>
    <n v="3004"/>
    <n v="200"/>
    <x v="10"/>
  </r>
  <r>
    <x v="5"/>
    <n v="0"/>
    <n v="3005"/>
    <n v="200"/>
    <x v="10"/>
  </r>
  <r>
    <x v="6"/>
    <n v="0"/>
    <n v="3006"/>
    <n v="200"/>
    <x v="10"/>
  </r>
  <r>
    <x v="7"/>
    <n v="0"/>
    <n v="3007"/>
    <n v="200"/>
    <x v="10"/>
  </r>
  <r>
    <x v="8"/>
    <n v="0"/>
    <n v="3008"/>
    <n v="200"/>
    <x v="10"/>
  </r>
  <r>
    <x v="9"/>
    <n v="0"/>
    <n v="3009"/>
    <n v="200"/>
    <x v="10"/>
  </r>
  <r>
    <x v="10"/>
    <n v="0"/>
    <n v="3010"/>
    <n v="200"/>
    <x v="10"/>
  </r>
  <r>
    <x v="11"/>
    <n v="1"/>
    <n v="3011"/>
    <n v="200"/>
    <x v="10"/>
  </r>
  <r>
    <x v="12"/>
    <n v="0"/>
    <n v="3012"/>
    <n v="200"/>
    <x v="10"/>
  </r>
  <r>
    <x v="13"/>
    <n v="0"/>
    <n v="3013"/>
    <n v="200"/>
    <x v="10"/>
  </r>
  <r>
    <x v="14"/>
    <n v="0"/>
    <n v="3014"/>
    <n v="200"/>
    <x v="10"/>
  </r>
  <r>
    <x v="0"/>
    <n v="0"/>
    <n v="3015"/>
    <n v="201"/>
    <x v="10"/>
  </r>
  <r>
    <x v="1"/>
    <n v="1"/>
    <n v="3016"/>
    <n v="201"/>
    <x v="10"/>
  </r>
  <r>
    <x v="2"/>
    <n v="0"/>
    <n v="3017"/>
    <n v="201"/>
    <x v="10"/>
  </r>
  <r>
    <x v="3"/>
    <n v="0"/>
    <n v="3018"/>
    <n v="201"/>
    <x v="10"/>
  </r>
  <r>
    <x v="4"/>
    <n v="1"/>
    <n v="3019"/>
    <n v="201"/>
    <x v="10"/>
  </r>
  <r>
    <x v="5"/>
    <n v="0"/>
    <n v="3020"/>
    <n v="201"/>
    <x v="10"/>
  </r>
  <r>
    <x v="6"/>
    <n v="0"/>
    <n v="3021"/>
    <n v="201"/>
    <x v="10"/>
  </r>
  <r>
    <x v="7"/>
    <n v="0"/>
    <n v="3022"/>
    <n v="201"/>
    <x v="10"/>
  </r>
  <r>
    <x v="8"/>
    <n v="0"/>
    <n v="3023"/>
    <n v="201"/>
    <x v="10"/>
  </r>
  <r>
    <x v="9"/>
    <n v="0"/>
    <n v="3024"/>
    <n v="201"/>
    <x v="10"/>
  </r>
  <r>
    <x v="10"/>
    <n v="0"/>
    <n v="3025"/>
    <n v="201"/>
    <x v="10"/>
  </r>
  <r>
    <x v="11"/>
    <n v="1"/>
    <n v="3026"/>
    <n v="201"/>
    <x v="10"/>
  </r>
  <r>
    <x v="12"/>
    <n v="0"/>
    <n v="3027"/>
    <n v="201"/>
    <x v="10"/>
  </r>
  <r>
    <x v="13"/>
    <n v="0"/>
    <n v="3028"/>
    <n v="201"/>
    <x v="10"/>
  </r>
  <r>
    <x v="14"/>
    <n v="0"/>
    <n v="3029"/>
    <n v="201"/>
    <x v="10"/>
  </r>
  <r>
    <x v="0"/>
    <n v="0"/>
    <n v="3030"/>
    <n v="202"/>
    <x v="6"/>
  </r>
  <r>
    <x v="1"/>
    <n v="1"/>
    <n v="3031"/>
    <n v="202"/>
    <x v="6"/>
  </r>
  <r>
    <x v="2"/>
    <n v="1"/>
    <n v="3032"/>
    <n v="202"/>
    <x v="6"/>
  </r>
  <r>
    <x v="3"/>
    <n v="0"/>
    <n v="3033"/>
    <n v="202"/>
    <x v="6"/>
  </r>
  <r>
    <x v="4"/>
    <n v="0"/>
    <n v="3034"/>
    <n v="202"/>
    <x v="6"/>
  </r>
  <r>
    <x v="5"/>
    <n v="0"/>
    <n v="3035"/>
    <n v="202"/>
    <x v="6"/>
  </r>
  <r>
    <x v="6"/>
    <n v="0"/>
    <n v="3036"/>
    <n v="202"/>
    <x v="6"/>
  </r>
  <r>
    <x v="7"/>
    <n v="1"/>
    <n v="3037"/>
    <n v="202"/>
    <x v="6"/>
  </r>
  <r>
    <x v="8"/>
    <n v="0"/>
    <n v="3038"/>
    <n v="202"/>
    <x v="6"/>
  </r>
  <r>
    <x v="9"/>
    <n v="1"/>
    <n v="3039"/>
    <n v="202"/>
    <x v="6"/>
  </r>
  <r>
    <x v="10"/>
    <n v="0"/>
    <n v="3040"/>
    <n v="202"/>
    <x v="6"/>
  </r>
  <r>
    <x v="11"/>
    <n v="1"/>
    <n v="3041"/>
    <n v="202"/>
    <x v="6"/>
  </r>
  <r>
    <x v="12"/>
    <n v="0"/>
    <n v="3042"/>
    <n v="202"/>
    <x v="6"/>
  </r>
  <r>
    <x v="13"/>
    <n v="1"/>
    <n v="3043"/>
    <n v="202"/>
    <x v="6"/>
  </r>
  <r>
    <x v="14"/>
    <n v="0"/>
    <n v="3044"/>
    <n v="202"/>
    <x v="6"/>
  </r>
  <r>
    <x v="0"/>
    <n v="0"/>
    <n v="3045"/>
    <n v="203"/>
    <x v="6"/>
  </r>
  <r>
    <x v="1"/>
    <n v="1"/>
    <n v="3046"/>
    <n v="203"/>
    <x v="6"/>
  </r>
  <r>
    <x v="2"/>
    <n v="1"/>
    <n v="3047"/>
    <n v="203"/>
    <x v="6"/>
  </r>
  <r>
    <x v="3"/>
    <n v="0"/>
    <n v="3048"/>
    <n v="203"/>
    <x v="6"/>
  </r>
  <r>
    <x v="4"/>
    <n v="1"/>
    <n v="3049"/>
    <n v="203"/>
    <x v="6"/>
  </r>
  <r>
    <x v="5"/>
    <n v="0"/>
    <n v="3050"/>
    <n v="203"/>
    <x v="6"/>
  </r>
  <r>
    <x v="6"/>
    <n v="0"/>
    <n v="3051"/>
    <n v="203"/>
    <x v="6"/>
  </r>
  <r>
    <x v="7"/>
    <n v="0"/>
    <n v="3052"/>
    <n v="203"/>
    <x v="6"/>
  </r>
  <r>
    <x v="8"/>
    <n v="1"/>
    <n v="3053"/>
    <n v="203"/>
    <x v="6"/>
  </r>
  <r>
    <x v="9"/>
    <n v="0"/>
    <n v="3054"/>
    <n v="203"/>
    <x v="6"/>
  </r>
  <r>
    <x v="10"/>
    <n v="0"/>
    <n v="3055"/>
    <n v="203"/>
    <x v="6"/>
  </r>
  <r>
    <x v="11"/>
    <n v="1"/>
    <n v="3056"/>
    <n v="203"/>
    <x v="6"/>
  </r>
  <r>
    <x v="12"/>
    <n v="0"/>
    <n v="3057"/>
    <n v="203"/>
    <x v="6"/>
  </r>
  <r>
    <x v="13"/>
    <n v="0"/>
    <n v="3058"/>
    <n v="203"/>
    <x v="6"/>
  </r>
  <r>
    <x v="14"/>
    <n v="0"/>
    <n v="3059"/>
    <n v="203"/>
    <x v="6"/>
  </r>
  <r>
    <x v="0"/>
    <n v="0"/>
    <n v="3060"/>
    <n v="204"/>
    <x v="10"/>
  </r>
  <r>
    <x v="1"/>
    <n v="1"/>
    <n v="3061"/>
    <n v="204"/>
    <x v="10"/>
  </r>
  <r>
    <x v="2"/>
    <n v="1"/>
    <n v="3062"/>
    <n v="204"/>
    <x v="10"/>
  </r>
  <r>
    <x v="3"/>
    <n v="0"/>
    <n v="3063"/>
    <n v="204"/>
    <x v="10"/>
  </r>
  <r>
    <x v="4"/>
    <n v="0"/>
    <n v="3064"/>
    <n v="204"/>
    <x v="10"/>
  </r>
  <r>
    <x v="5"/>
    <n v="0"/>
    <n v="3065"/>
    <n v="204"/>
    <x v="10"/>
  </r>
  <r>
    <x v="6"/>
    <n v="0"/>
    <n v="3066"/>
    <n v="204"/>
    <x v="10"/>
  </r>
  <r>
    <x v="7"/>
    <n v="0"/>
    <n v="3067"/>
    <n v="204"/>
    <x v="10"/>
  </r>
  <r>
    <x v="8"/>
    <n v="0"/>
    <n v="3068"/>
    <n v="204"/>
    <x v="10"/>
  </r>
  <r>
    <x v="9"/>
    <n v="0"/>
    <n v="3069"/>
    <n v="204"/>
    <x v="10"/>
  </r>
  <r>
    <x v="10"/>
    <n v="0"/>
    <n v="3070"/>
    <n v="204"/>
    <x v="10"/>
  </r>
  <r>
    <x v="11"/>
    <n v="0"/>
    <n v="3071"/>
    <n v="204"/>
    <x v="10"/>
  </r>
  <r>
    <x v="12"/>
    <n v="0"/>
    <n v="3072"/>
    <n v="204"/>
    <x v="10"/>
  </r>
  <r>
    <x v="13"/>
    <n v="0"/>
    <n v="3073"/>
    <n v="204"/>
    <x v="10"/>
  </r>
  <r>
    <x v="14"/>
    <n v="0"/>
    <n v="3074"/>
    <n v="204"/>
    <x v="10"/>
  </r>
  <r>
    <x v="0"/>
    <n v="1"/>
    <n v="3075"/>
    <n v="205"/>
    <x v="7"/>
  </r>
  <r>
    <x v="1"/>
    <n v="1"/>
    <n v="3076"/>
    <n v="205"/>
    <x v="7"/>
  </r>
  <r>
    <x v="2"/>
    <n v="0"/>
    <n v="3077"/>
    <n v="205"/>
    <x v="7"/>
  </r>
  <r>
    <x v="3"/>
    <n v="1"/>
    <n v="3078"/>
    <n v="205"/>
    <x v="7"/>
  </r>
  <r>
    <x v="4"/>
    <n v="0"/>
    <n v="3079"/>
    <n v="205"/>
    <x v="7"/>
  </r>
  <r>
    <x v="5"/>
    <n v="0"/>
    <n v="3080"/>
    <n v="205"/>
    <x v="7"/>
  </r>
  <r>
    <x v="6"/>
    <n v="0"/>
    <n v="3081"/>
    <n v="205"/>
    <x v="7"/>
  </r>
  <r>
    <x v="7"/>
    <n v="0"/>
    <n v="3082"/>
    <n v="205"/>
    <x v="7"/>
  </r>
  <r>
    <x v="8"/>
    <n v="0"/>
    <n v="3083"/>
    <n v="205"/>
    <x v="7"/>
  </r>
  <r>
    <x v="9"/>
    <n v="0"/>
    <n v="3084"/>
    <n v="205"/>
    <x v="7"/>
  </r>
  <r>
    <x v="10"/>
    <n v="0"/>
    <n v="3085"/>
    <n v="205"/>
    <x v="7"/>
  </r>
  <r>
    <x v="11"/>
    <n v="0"/>
    <n v="3086"/>
    <n v="205"/>
    <x v="7"/>
  </r>
  <r>
    <x v="12"/>
    <n v="1"/>
    <n v="3087"/>
    <n v="205"/>
    <x v="7"/>
  </r>
  <r>
    <x v="13"/>
    <n v="0"/>
    <n v="3088"/>
    <n v="205"/>
    <x v="7"/>
  </r>
  <r>
    <x v="14"/>
    <n v="1"/>
    <n v="3089"/>
    <n v="205"/>
    <x v="7"/>
  </r>
  <r>
    <x v="0"/>
    <n v="0"/>
    <n v="3090"/>
    <n v="206"/>
    <x v="2"/>
  </r>
  <r>
    <x v="1"/>
    <n v="1"/>
    <n v="3091"/>
    <n v="206"/>
    <x v="2"/>
  </r>
  <r>
    <x v="2"/>
    <n v="1"/>
    <n v="3092"/>
    <n v="206"/>
    <x v="2"/>
  </r>
  <r>
    <x v="3"/>
    <n v="0"/>
    <n v="3093"/>
    <n v="206"/>
    <x v="2"/>
  </r>
  <r>
    <x v="4"/>
    <n v="0"/>
    <n v="3094"/>
    <n v="206"/>
    <x v="2"/>
  </r>
  <r>
    <x v="5"/>
    <n v="1"/>
    <n v="3095"/>
    <n v="206"/>
    <x v="2"/>
  </r>
  <r>
    <x v="6"/>
    <n v="0"/>
    <n v="3096"/>
    <n v="206"/>
    <x v="2"/>
  </r>
  <r>
    <x v="7"/>
    <n v="0"/>
    <n v="3097"/>
    <n v="206"/>
    <x v="2"/>
  </r>
  <r>
    <x v="8"/>
    <n v="0"/>
    <n v="3098"/>
    <n v="206"/>
    <x v="2"/>
  </r>
  <r>
    <x v="9"/>
    <n v="0"/>
    <n v="3099"/>
    <n v="206"/>
    <x v="2"/>
  </r>
  <r>
    <x v="10"/>
    <n v="0"/>
    <n v="3100"/>
    <n v="206"/>
    <x v="2"/>
  </r>
  <r>
    <x v="11"/>
    <n v="0"/>
    <n v="3101"/>
    <n v="206"/>
    <x v="2"/>
  </r>
  <r>
    <x v="12"/>
    <n v="0"/>
    <n v="3102"/>
    <n v="206"/>
    <x v="2"/>
  </r>
  <r>
    <x v="13"/>
    <n v="0"/>
    <n v="3103"/>
    <n v="206"/>
    <x v="2"/>
  </r>
  <r>
    <x v="14"/>
    <n v="0"/>
    <n v="3104"/>
    <n v="206"/>
    <x v="2"/>
  </r>
  <r>
    <x v="0"/>
    <n v="0"/>
    <n v="3105"/>
    <n v="207"/>
    <x v="11"/>
  </r>
  <r>
    <x v="1"/>
    <n v="1"/>
    <n v="3106"/>
    <n v="207"/>
    <x v="11"/>
  </r>
  <r>
    <x v="2"/>
    <n v="1"/>
    <n v="3107"/>
    <n v="207"/>
    <x v="11"/>
  </r>
  <r>
    <x v="3"/>
    <n v="0"/>
    <n v="3108"/>
    <n v="207"/>
    <x v="11"/>
  </r>
  <r>
    <x v="4"/>
    <n v="0"/>
    <n v="3109"/>
    <n v="207"/>
    <x v="11"/>
  </r>
  <r>
    <x v="5"/>
    <n v="1"/>
    <n v="3110"/>
    <n v="207"/>
    <x v="11"/>
  </r>
  <r>
    <x v="6"/>
    <n v="1"/>
    <n v="3111"/>
    <n v="207"/>
    <x v="11"/>
  </r>
  <r>
    <x v="7"/>
    <n v="0"/>
    <n v="3112"/>
    <n v="207"/>
    <x v="11"/>
  </r>
  <r>
    <x v="8"/>
    <n v="0"/>
    <n v="3113"/>
    <n v="207"/>
    <x v="11"/>
  </r>
  <r>
    <x v="9"/>
    <n v="0"/>
    <n v="3114"/>
    <n v="207"/>
    <x v="11"/>
  </r>
  <r>
    <x v="10"/>
    <n v="0"/>
    <n v="3115"/>
    <n v="207"/>
    <x v="11"/>
  </r>
  <r>
    <x v="11"/>
    <n v="0"/>
    <n v="3116"/>
    <n v="207"/>
    <x v="11"/>
  </r>
  <r>
    <x v="12"/>
    <n v="0"/>
    <n v="3117"/>
    <n v="207"/>
    <x v="11"/>
  </r>
  <r>
    <x v="13"/>
    <n v="0"/>
    <n v="3118"/>
    <n v="207"/>
    <x v="11"/>
  </r>
  <r>
    <x v="14"/>
    <n v="0"/>
    <n v="3119"/>
    <n v="207"/>
    <x v="11"/>
  </r>
  <r>
    <x v="0"/>
    <n v="0"/>
    <n v="3120"/>
    <n v="208"/>
    <x v="0"/>
  </r>
  <r>
    <x v="1"/>
    <n v="1"/>
    <n v="3121"/>
    <n v="208"/>
    <x v="0"/>
  </r>
  <r>
    <x v="2"/>
    <n v="1"/>
    <n v="3122"/>
    <n v="208"/>
    <x v="0"/>
  </r>
  <r>
    <x v="3"/>
    <n v="0"/>
    <n v="3123"/>
    <n v="208"/>
    <x v="0"/>
  </r>
  <r>
    <x v="4"/>
    <n v="1"/>
    <n v="3124"/>
    <n v="208"/>
    <x v="0"/>
  </r>
  <r>
    <x v="5"/>
    <n v="0"/>
    <n v="3125"/>
    <n v="208"/>
    <x v="0"/>
  </r>
  <r>
    <x v="6"/>
    <n v="0"/>
    <n v="3126"/>
    <n v="208"/>
    <x v="0"/>
  </r>
  <r>
    <x v="7"/>
    <n v="1"/>
    <n v="3127"/>
    <n v="208"/>
    <x v="0"/>
  </r>
  <r>
    <x v="8"/>
    <n v="0"/>
    <n v="3128"/>
    <n v="208"/>
    <x v="0"/>
  </r>
  <r>
    <x v="9"/>
    <n v="0"/>
    <n v="3129"/>
    <n v="208"/>
    <x v="0"/>
  </r>
  <r>
    <x v="10"/>
    <n v="0"/>
    <n v="3130"/>
    <n v="208"/>
    <x v="0"/>
  </r>
  <r>
    <x v="11"/>
    <n v="0"/>
    <n v="3131"/>
    <n v="208"/>
    <x v="0"/>
  </r>
  <r>
    <x v="12"/>
    <n v="0"/>
    <n v="3132"/>
    <n v="208"/>
    <x v="0"/>
  </r>
  <r>
    <x v="13"/>
    <n v="1"/>
    <n v="3133"/>
    <n v="208"/>
    <x v="0"/>
  </r>
  <r>
    <x v="14"/>
    <n v="0"/>
    <n v="3134"/>
    <n v="208"/>
    <x v="0"/>
  </r>
  <r>
    <x v="0"/>
    <n v="0"/>
    <n v="3135"/>
    <n v="209"/>
    <x v="0"/>
  </r>
  <r>
    <x v="1"/>
    <n v="1"/>
    <n v="3136"/>
    <n v="209"/>
    <x v="0"/>
  </r>
  <r>
    <x v="2"/>
    <n v="1"/>
    <n v="3137"/>
    <n v="209"/>
    <x v="0"/>
  </r>
  <r>
    <x v="3"/>
    <n v="0"/>
    <n v="3138"/>
    <n v="209"/>
    <x v="0"/>
  </r>
  <r>
    <x v="4"/>
    <n v="0"/>
    <n v="3139"/>
    <n v="209"/>
    <x v="0"/>
  </r>
  <r>
    <x v="5"/>
    <n v="1"/>
    <n v="3140"/>
    <n v="209"/>
    <x v="0"/>
  </r>
  <r>
    <x v="6"/>
    <n v="1"/>
    <n v="3141"/>
    <n v="209"/>
    <x v="0"/>
  </r>
  <r>
    <x v="7"/>
    <n v="1"/>
    <n v="3142"/>
    <n v="209"/>
    <x v="0"/>
  </r>
  <r>
    <x v="8"/>
    <n v="1"/>
    <n v="3143"/>
    <n v="209"/>
    <x v="0"/>
  </r>
  <r>
    <x v="9"/>
    <n v="0"/>
    <n v="3144"/>
    <n v="209"/>
    <x v="0"/>
  </r>
  <r>
    <x v="10"/>
    <n v="0"/>
    <n v="3145"/>
    <n v="209"/>
    <x v="0"/>
  </r>
  <r>
    <x v="11"/>
    <n v="0"/>
    <n v="3146"/>
    <n v="209"/>
    <x v="0"/>
  </r>
  <r>
    <x v="12"/>
    <n v="0"/>
    <n v="3147"/>
    <n v="209"/>
    <x v="0"/>
  </r>
  <r>
    <x v="13"/>
    <n v="0"/>
    <n v="3148"/>
    <n v="209"/>
    <x v="0"/>
  </r>
  <r>
    <x v="14"/>
    <n v="0"/>
    <n v="3149"/>
    <n v="209"/>
    <x v="0"/>
  </r>
  <r>
    <x v="0"/>
    <n v="0"/>
    <n v="3150"/>
    <n v="210"/>
    <x v="8"/>
  </r>
  <r>
    <x v="1"/>
    <n v="0"/>
    <n v="3151"/>
    <n v="210"/>
    <x v="8"/>
  </r>
  <r>
    <x v="2"/>
    <n v="1"/>
    <n v="3152"/>
    <n v="210"/>
    <x v="8"/>
  </r>
  <r>
    <x v="3"/>
    <n v="0"/>
    <n v="3153"/>
    <n v="210"/>
    <x v="8"/>
  </r>
  <r>
    <x v="4"/>
    <n v="0"/>
    <n v="3154"/>
    <n v="210"/>
    <x v="8"/>
  </r>
  <r>
    <x v="5"/>
    <n v="0"/>
    <n v="3155"/>
    <n v="210"/>
    <x v="8"/>
  </r>
  <r>
    <x v="6"/>
    <n v="0"/>
    <n v="3156"/>
    <n v="210"/>
    <x v="8"/>
  </r>
  <r>
    <x v="7"/>
    <n v="0"/>
    <n v="3157"/>
    <n v="210"/>
    <x v="8"/>
  </r>
  <r>
    <x v="8"/>
    <n v="0"/>
    <n v="3158"/>
    <n v="210"/>
    <x v="8"/>
  </r>
  <r>
    <x v="9"/>
    <n v="0"/>
    <n v="3159"/>
    <n v="210"/>
    <x v="8"/>
  </r>
  <r>
    <x v="10"/>
    <n v="0"/>
    <n v="3160"/>
    <n v="210"/>
    <x v="8"/>
  </r>
  <r>
    <x v="11"/>
    <n v="0"/>
    <n v="3161"/>
    <n v="210"/>
    <x v="8"/>
  </r>
  <r>
    <x v="12"/>
    <n v="0"/>
    <n v="3162"/>
    <n v="210"/>
    <x v="8"/>
  </r>
  <r>
    <x v="13"/>
    <n v="0"/>
    <n v="3163"/>
    <n v="210"/>
    <x v="8"/>
  </r>
  <r>
    <x v="14"/>
    <n v="0"/>
    <n v="3164"/>
    <n v="210"/>
    <x v="8"/>
  </r>
  <r>
    <x v="0"/>
    <n v="0"/>
    <n v="3165"/>
    <n v="211"/>
    <x v="8"/>
  </r>
  <r>
    <x v="1"/>
    <n v="1"/>
    <n v="3166"/>
    <n v="211"/>
    <x v="8"/>
  </r>
  <r>
    <x v="2"/>
    <n v="1"/>
    <n v="3167"/>
    <n v="211"/>
    <x v="8"/>
  </r>
  <r>
    <x v="3"/>
    <n v="0"/>
    <n v="3168"/>
    <n v="211"/>
    <x v="8"/>
  </r>
  <r>
    <x v="4"/>
    <n v="1"/>
    <n v="3169"/>
    <n v="211"/>
    <x v="8"/>
  </r>
  <r>
    <x v="5"/>
    <n v="1"/>
    <n v="3170"/>
    <n v="211"/>
    <x v="8"/>
  </r>
  <r>
    <x v="6"/>
    <n v="0"/>
    <n v="3171"/>
    <n v="211"/>
    <x v="8"/>
  </r>
  <r>
    <x v="7"/>
    <n v="1"/>
    <n v="3172"/>
    <n v="211"/>
    <x v="8"/>
  </r>
  <r>
    <x v="8"/>
    <n v="1"/>
    <n v="3173"/>
    <n v="211"/>
    <x v="8"/>
  </r>
  <r>
    <x v="9"/>
    <n v="1"/>
    <n v="3174"/>
    <n v="211"/>
    <x v="8"/>
  </r>
  <r>
    <x v="10"/>
    <n v="0"/>
    <n v="3175"/>
    <n v="211"/>
    <x v="8"/>
  </r>
  <r>
    <x v="11"/>
    <n v="0"/>
    <n v="3176"/>
    <n v="211"/>
    <x v="8"/>
  </r>
  <r>
    <x v="12"/>
    <n v="0"/>
    <n v="3177"/>
    <n v="211"/>
    <x v="8"/>
  </r>
  <r>
    <x v="13"/>
    <n v="0"/>
    <n v="3178"/>
    <n v="211"/>
    <x v="8"/>
  </r>
  <r>
    <x v="14"/>
    <n v="0"/>
    <n v="3179"/>
    <n v="211"/>
    <x v="8"/>
  </r>
  <r>
    <x v="0"/>
    <n v="0"/>
    <n v="3180"/>
    <n v="212"/>
    <x v="2"/>
  </r>
  <r>
    <x v="1"/>
    <n v="1"/>
    <n v="3181"/>
    <n v="212"/>
    <x v="2"/>
  </r>
  <r>
    <x v="2"/>
    <n v="0"/>
    <n v="3182"/>
    <n v="212"/>
    <x v="2"/>
  </r>
  <r>
    <x v="3"/>
    <n v="0"/>
    <n v="3183"/>
    <n v="212"/>
    <x v="2"/>
  </r>
  <r>
    <x v="4"/>
    <n v="0"/>
    <n v="3184"/>
    <n v="212"/>
    <x v="2"/>
  </r>
  <r>
    <x v="5"/>
    <n v="1"/>
    <n v="3185"/>
    <n v="212"/>
    <x v="2"/>
  </r>
  <r>
    <x v="6"/>
    <n v="0"/>
    <n v="3186"/>
    <n v="212"/>
    <x v="2"/>
  </r>
  <r>
    <x v="7"/>
    <n v="0"/>
    <n v="3187"/>
    <n v="212"/>
    <x v="2"/>
  </r>
  <r>
    <x v="8"/>
    <n v="0"/>
    <n v="3188"/>
    <n v="212"/>
    <x v="2"/>
  </r>
  <r>
    <x v="9"/>
    <n v="0"/>
    <n v="3189"/>
    <n v="212"/>
    <x v="2"/>
  </r>
  <r>
    <x v="10"/>
    <n v="0"/>
    <n v="3190"/>
    <n v="212"/>
    <x v="2"/>
  </r>
  <r>
    <x v="11"/>
    <n v="0"/>
    <n v="3191"/>
    <n v="212"/>
    <x v="2"/>
  </r>
  <r>
    <x v="12"/>
    <n v="0"/>
    <n v="3192"/>
    <n v="212"/>
    <x v="2"/>
  </r>
  <r>
    <x v="13"/>
    <n v="0"/>
    <n v="3193"/>
    <n v="212"/>
    <x v="2"/>
  </r>
  <r>
    <x v="14"/>
    <n v="0"/>
    <n v="3194"/>
    <n v="212"/>
    <x v="2"/>
  </r>
  <r>
    <x v="0"/>
    <n v="0"/>
    <n v="3195"/>
    <n v="213"/>
    <x v="1"/>
  </r>
  <r>
    <x v="1"/>
    <n v="1"/>
    <n v="3196"/>
    <n v="213"/>
    <x v="1"/>
  </r>
  <r>
    <x v="2"/>
    <n v="0"/>
    <n v="3197"/>
    <n v="213"/>
    <x v="1"/>
  </r>
  <r>
    <x v="3"/>
    <n v="0"/>
    <n v="3198"/>
    <n v="213"/>
    <x v="1"/>
  </r>
  <r>
    <x v="4"/>
    <n v="0"/>
    <n v="3199"/>
    <n v="213"/>
    <x v="1"/>
  </r>
  <r>
    <x v="5"/>
    <n v="1"/>
    <n v="3200"/>
    <n v="213"/>
    <x v="1"/>
  </r>
  <r>
    <x v="6"/>
    <n v="0"/>
    <n v="3201"/>
    <n v="213"/>
    <x v="1"/>
  </r>
  <r>
    <x v="7"/>
    <n v="0"/>
    <n v="3202"/>
    <n v="213"/>
    <x v="1"/>
  </r>
  <r>
    <x v="8"/>
    <n v="0"/>
    <n v="3203"/>
    <n v="213"/>
    <x v="1"/>
  </r>
  <r>
    <x v="9"/>
    <n v="0"/>
    <n v="3204"/>
    <n v="213"/>
    <x v="1"/>
  </r>
  <r>
    <x v="10"/>
    <n v="0"/>
    <n v="3205"/>
    <n v="213"/>
    <x v="1"/>
  </r>
  <r>
    <x v="11"/>
    <n v="0"/>
    <n v="3206"/>
    <n v="213"/>
    <x v="1"/>
  </r>
  <r>
    <x v="12"/>
    <n v="0"/>
    <n v="3207"/>
    <n v="213"/>
    <x v="1"/>
  </r>
  <r>
    <x v="13"/>
    <n v="0"/>
    <n v="3208"/>
    <n v="213"/>
    <x v="1"/>
  </r>
  <r>
    <x v="14"/>
    <n v="0"/>
    <n v="3209"/>
    <n v="213"/>
    <x v="1"/>
  </r>
  <r>
    <x v="0"/>
    <n v="1"/>
    <n v="3210"/>
    <n v="214"/>
    <x v="3"/>
  </r>
  <r>
    <x v="1"/>
    <n v="0"/>
    <n v="3211"/>
    <n v="214"/>
    <x v="3"/>
  </r>
  <r>
    <x v="2"/>
    <n v="1"/>
    <n v="3212"/>
    <n v="214"/>
    <x v="3"/>
  </r>
  <r>
    <x v="3"/>
    <n v="0"/>
    <n v="3213"/>
    <n v="214"/>
    <x v="3"/>
  </r>
  <r>
    <x v="4"/>
    <n v="0"/>
    <n v="3214"/>
    <n v="214"/>
    <x v="3"/>
  </r>
  <r>
    <x v="5"/>
    <n v="0"/>
    <n v="3215"/>
    <n v="214"/>
    <x v="3"/>
  </r>
  <r>
    <x v="6"/>
    <n v="0"/>
    <n v="3216"/>
    <n v="214"/>
    <x v="3"/>
  </r>
  <r>
    <x v="7"/>
    <n v="0"/>
    <n v="3217"/>
    <n v="214"/>
    <x v="3"/>
  </r>
  <r>
    <x v="8"/>
    <n v="0"/>
    <n v="3218"/>
    <n v="214"/>
    <x v="3"/>
  </r>
  <r>
    <x v="9"/>
    <n v="0"/>
    <n v="3219"/>
    <n v="214"/>
    <x v="3"/>
  </r>
  <r>
    <x v="10"/>
    <n v="1"/>
    <n v="3220"/>
    <n v="214"/>
    <x v="3"/>
  </r>
  <r>
    <x v="11"/>
    <n v="0"/>
    <n v="3221"/>
    <n v="214"/>
    <x v="3"/>
  </r>
  <r>
    <x v="12"/>
    <n v="1"/>
    <n v="3222"/>
    <n v="214"/>
    <x v="3"/>
  </r>
  <r>
    <x v="13"/>
    <n v="1"/>
    <n v="3223"/>
    <n v="214"/>
    <x v="3"/>
  </r>
  <r>
    <x v="14"/>
    <n v="0"/>
    <n v="3224"/>
    <n v="214"/>
    <x v="3"/>
  </r>
  <r>
    <x v="0"/>
    <n v="1"/>
    <n v="3225"/>
    <n v="215"/>
    <x v="0"/>
  </r>
  <r>
    <x v="1"/>
    <n v="0"/>
    <n v="3226"/>
    <n v="215"/>
    <x v="0"/>
  </r>
  <r>
    <x v="2"/>
    <n v="1"/>
    <n v="3227"/>
    <n v="215"/>
    <x v="0"/>
  </r>
  <r>
    <x v="3"/>
    <n v="0"/>
    <n v="3228"/>
    <n v="215"/>
    <x v="0"/>
  </r>
  <r>
    <x v="4"/>
    <n v="0"/>
    <n v="3229"/>
    <n v="215"/>
    <x v="0"/>
  </r>
  <r>
    <x v="5"/>
    <n v="0"/>
    <n v="3230"/>
    <n v="215"/>
    <x v="0"/>
  </r>
  <r>
    <x v="6"/>
    <n v="0"/>
    <n v="3231"/>
    <n v="215"/>
    <x v="0"/>
  </r>
  <r>
    <x v="7"/>
    <n v="0"/>
    <n v="3232"/>
    <n v="215"/>
    <x v="0"/>
  </r>
  <r>
    <x v="8"/>
    <n v="0"/>
    <n v="3233"/>
    <n v="215"/>
    <x v="0"/>
  </r>
  <r>
    <x v="9"/>
    <n v="0"/>
    <n v="3234"/>
    <n v="215"/>
    <x v="0"/>
  </r>
  <r>
    <x v="10"/>
    <n v="1"/>
    <n v="3235"/>
    <n v="215"/>
    <x v="0"/>
  </r>
  <r>
    <x v="11"/>
    <n v="0"/>
    <n v="3236"/>
    <n v="215"/>
    <x v="0"/>
  </r>
  <r>
    <x v="12"/>
    <n v="1"/>
    <n v="3237"/>
    <n v="215"/>
    <x v="0"/>
  </r>
  <r>
    <x v="13"/>
    <n v="1"/>
    <n v="3238"/>
    <n v="215"/>
    <x v="0"/>
  </r>
  <r>
    <x v="14"/>
    <n v="0"/>
    <n v="3239"/>
    <n v="215"/>
    <x v="0"/>
  </r>
  <r>
    <x v="0"/>
    <n v="0"/>
    <n v="3240"/>
    <n v="216"/>
    <x v="3"/>
  </r>
  <r>
    <x v="1"/>
    <n v="1"/>
    <n v="3241"/>
    <n v="216"/>
    <x v="3"/>
  </r>
  <r>
    <x v="2"/>
    <n v="0"/>
    <n v="3242"/>
    <n v="216"/>
    <x v="3"/>
  </r>
  <r>
    <x v="3"/>
    <n v="0"/>
    <n v="3243"/>
    <n v="216"/>
    <x v="3"/>
  </r>
  <r>
    <x v="4"/>
    <n v="1"/>
    <n v="3244"/>
    <n v="216"/>
    <x v="3"/>
  </r>
  <r>
    <x v="5"/>
    <n v="0"/>
    <n v="3245"/>
    <n v="216"/>
    <x v="3"/>
  </r>
  <r>
    <x v="6"/>
    <n v="0"/>
    <n v="3246"/>
    <n v="216"/>
    <x v="3"/>
  </r>
  <r>
    <x v="7"/>
    <n v="1"/>
    <n v="3247"/>
    <n v="216"/>
    <x v="3"/>
  </r>
  <r>
    <x v="8"/>
    <n v="0"/>
    <n v="3248"/>
    <n v="216"/>
    <x v="3"/>
  </r>
  <r>
    <x v="9"/>
    <n v="1"/>
    <n v="3249"/>
    <n v="216"/>
    <x v="3"/>
  </r>
  <r>
    <x v="10"/>
    <n v="1"/>
    <n v="3250"/>
    <n v="216"/>
    <x v="3"/>
  </r>
  <r>
    <x v="11"/>
    <n v="1"/>
    <n v="3251"/>
    <n v="216"/>
    <x v="3"/>
  </r>
  <r>
    <x v="12"/>
    <n v="0"/>
    <n v="3252"/>
    <n v="216"/>
    <x v="3"/>
  </r>
  <r>
    <x v="13"/>
    <n v="1"/>
    <n v="3253"/>
    <n v="216"/>
    <x v="3"/>
  </r>
  <r>
    <x v="14"/>
    <n v="0"/>
    <n v="3254"/>
    <n v="216"/>
    <x v="3"/>
  </r>
  <r>
    <x v="0"/>
    <n v="0"/>
    <n v="3255"/>
    <n v="217"/>
    <x v="2"/>
  </r>
  <r>
    <x v="1"/>
    <n v="1"/>
    <n v="3256"/>
    <n v="217"/>
    <x v="2"/>
  </r>
  <r>
    <x v="2"/>
    <n v="1"/>
    <n v="3257"/>
    <n v="217"/>
    <x v="2"/>
  </r>
  <r>
    <x v="3"/>
    <n v="0"/>
    <n v="3258"/>
    <n v="217"/>
    <x v="2"/>
  </r>
  <r>
    <x v="4"/>
    <n v="0"/>
    <n v="3259"/>
    <n v="217"/>
    <x v="2"/>
  </r>
  <r>
    <x v="5"/>
    <n v="0"/>
    <n v="3260"/>
    <n v="217"/>
    <x v="2"/>
  </r>
  <r>
    <x v="6"/>
    <n v="0"/>
    <n v="3261"/>
    <n v="217"/>
    <x v="2"/>
  </r>
  <r>
    <x v="7"/>
    <n v="1"/>
    <n v="3262"/>
    <n v="217"/>
    <x v="2"/>
  </r>
  <r>
    <x v="8"/>
    <n v="0"/>
    <n v="3263"/>
    <n v="217"/>
    <x v="2"/>
  </r>
  <r>
    <x v="9"/>
    <n v="1"/>
    <n v="3264"/>
    <n v="217"/>
    <x v="2"/>
  </r>
  <r>
    <x v="10"/>
    <n v="0"/>
    <n v="3265"/>
    <n v="217"/>
    <x v="2"/>
  </r>
  <r>
    <x v="11"/>
    <n v="0"/>
    <n v="3266"/>
    <n v="217"/>
    <x v="2"/>
  </r>
  <r>
    <x v="12"/>
    <n v="0"/>
    <n v="3267"/>
    <n v="217"/>
    <x v="2"/>
  </r>
  <r>
    <x v="13"/>
    <n v="0"/>
    <n v="3268"/>
    <n v="217"/>
    <x v="2"/>
  </r>
  <r>
    <x v="14"/>
    <n v="0"/>
    <n v="3269"/>
    <n v="217"/>
    <x v="2"/>
  </r>
  <r>
    <x v="0"/>
    <n v="0"/>
    <n v="3270"/>
    <n v="218"/>
    <x v="3"/>
  </r>
  <r>
    <x v="1"/>
    <n v="0"/>
    <n v="3271"/>
    <n v="218"/>
    <x v="3"/>
  </r>
  <r>
    <x v="2"/>
    <n v="0"/>
    <n v="3272"/>
    <n v="218"/>
    <x v="3"/>
  </r>
  <r>
    <x v="3"/>
    <n v="0"/>
    <n v="3273"/>
    <n v="218"/>
    <x v="3"/>
  </r>
  <r>
    <x v="4"/>
    <n v="0"/>
    <n v="3274"/>
    <n v="218"/>
    <x v="3"/>
  </r>
  <r>
    <x v="5"/>
    <n v="0"/>
    <n v="3275"/>
    <n v="218"/>
    <x v="3"/>
  </r>
  <r>
    <x v="6"/>
    <n v="0"/>
    <n v="3276"/>
    <n v="218"/>
    <x v="3"/>
  </r>
  <r>
    <x v="7"/>
    <n v="1"/>
    <n v="3277"/>
    <n v="218"/>
    <x v="3"/>
  </r>
  <r>
    <x v="8"/>
    <n v="0"/>
    <n v="3278"/>
    <n v="218"/>
    <x v="3"/>
  </r>
  <r>
    <x v="9"/>
    <n v="0"/>
    <n v="3279"/>
    <n v="218"/>
    <x v="3"/>
  </r>
  <r>
    <x v="10"/>
    <n v="0"/>
    <n v="3280"/>
    <n v="218"/>
    <x v="3"/>
  </r>
  <r>
    <x v="11"/>
    <n v="0"/>
    <n v="3281"/>
    <n v="218"/>
    <x v="3"/>
  </r>
  <r>
    <x v="12"/>
    <n v="0"/>
    <n v="3282"/>
    <n v="218"/>
    <x v="3"/>
  </r>
  <r>
    <x v="13"/>
    <n v="0"/>
    <n v="3283"/>
    <n v="218"/>
    <x v="3"/>
  </r>
  <r>
    <x v="14"/>
    <n v="0"/>
    <n v="3284"/>
    <n v="218"/>
    <x v="3"/>
  </r>
  <r>
    <x v="0"/>
    <n v="0"/>
    <n v="3285"/>
    <n v="219"/>
    <x v="5"/>
  </r>
  <r>
    <x v="1"/>
    <n v="0"/>
    <n v="3286"/>
    <n v="219"/>
    <x v="5"/>
  </r>
  <r>
    <x v="2"/>
    <n v="0"/>
    <n v="3287"/>
    <n v="219"/>
    <x v="5"/>
  </r>
  <r>
    <x v="3"/>
    <n v="0"/>
    <n v="3288"/>
    <n v="219"/>
    <x v="5"/>
  </r>
  <r>
    <x v="4"/>
    <n v="0"/>
    <n v="3289"/>
    <n v="219"/>
    <x v="5"/>
  </r>
  <r>
    <x v="5"/>
    <n v="0"/>
    <n v="3290"/>
    <n v="219"/>
    <x v="5"/>
  </r>
  <r>
    <x v="6"/>
    <n v="0"/>
    <n v="3291"/>
    <n v="219"/>
    <x v="5"/>
  </r>
  <r>
    <x v="7"/>
    <n v="1"/>
    <n v="3292"/>
    <n v="219"/>
    <x v="5"/>
  </r>
  <r>
    <x v="8"/>
    <n v="0"/>
    <n v="3293"/>
    <n v="219"/>
    <x v="5"/>
  </r>
  <r>
    <x v="9"/>
    <n v="0"/>
    <n v="3294"/>
    <n v="219"/>
    <x v="5"/>
  </r>
  <r>
    <x v="10"/>
    <n v="0"/>
    <n v="3295"/>
    <n v="219"/>
    <x v="5"/>
  </r>
  <r>
    <x v="11"/>
    <n v="0"/>
    <n v="3296"/>
    <n v="219"/>
    <x v="5"/>
  </r>
  <r>
    <x v="12"/>
    <n v="0"/>
    <n v="3297"/>
    <n v="219"/>
    <x v="5"/>
  </r>
  <r>
    <x v="13"/>
    <n v="0"/>
    <n v="3298"/>
    <n v="219"/>
    <x v="5"/>
  </r>
  <r>
    <x v="14"/>
    <n v="0"/>
    <n v="3299"/>
    <n v="219"/>
    <x v="5"/>
  </r>
  <r>
    <x v="0"/>
    <n v="0"/>
    <n v="3300"/>
    <n v="220"/>
    <x v="0"/>
  </r>
  <r>
    <x v="1"/>
    <n v="1"/>
    <n v="3301"/>
    <n v="220"/>
    <x v="0"/>
  </r>
  <r>
    <x v="2"/>
    <n v="1"/>
    <n v="3302"/>
    <n v="220"/>
    <x v="0"/>
  </r>
  <r>
    <x v="3"/>
    <n v="0"/>
    <n v="3303"/>
    <n v="220"/>
    <x v="0"/>
  </r>
  <r>
    <x v="4"/>
    <n v="1"/>
    <n v="3304"/>
    <n v="220"/>
    <x v="0"/>
  </r>
  <r>
    <x v="5"/>
    <n v="1"/>
    <n v="3305"/>
    <n v="220"/>
    <x v="0"/>
  </r>
  <r>
    <x v="6"/>
    <n v="1"/>
    <n v="3306"/>
    <n v="220"/>
    <x v="0"/>
  </r>
  <r>
    <x v="7"/>
    <n v="1"/>
    <n v="3307"/>
    <n v="220"/>
    <x v="0"/>
  </r>
  <r>
    <x v="8"/>
    <n v="0"/>
    <n v="3308"/>
    <n v="220"/>
    <x v="0"/>
  </r>
  <r>
    <x v="9"/>
    <n v="1"/>
    <n v="3309"/>
    <n v="220"/>
    <x v="0"/>
  </r>
  <r>
    <x v="10"/>
    <n v="0"/>
    <n v="3310"/>
    <n v="220"/>
    <x v="0"/>
  </r>
  <r>
    <x v="11"/>
    <n v="0"/>
    <n v="3311"/>
    <n v="220"/>
    <x v="0"/>
  </r>
  <r>
    <x v="12"/>
    <n v="0"/>
    <n v="3312"/>
    <n v="220"/>
    <x v="0"/>
  </r>
  <r>
    <x v="13"/>
    <n v="0"/>
    <n v="3313"/>
    <n v="220"/>
    <x v="0"/>
  </r>
  <r>
    <x v="14"/>
    <n v="0"/>
    <n v="3314"/>
    <n v="220"/>
    <x v="0"/>
  </r>
  <r>
    <x v="0"/>
    <n v="0"/>
    <n v="3315"/>
    <n v="221"/>
    <x v="10"/>
  </r>
  <r>
    <x v="1"/>
    <n v="1"/>
    <n v="3316"/>
    <n v="221"/>
    <x v="10"/>
  </r>
  <r>
    <x v="2"/>
    <n v="1"/>
    <n v="3317"/>
    <n v="221"/>
    <x v="10"/>
  </r>
  <r>
    <x v="3"/>
    <n v="0"/>
    <n v="3318"/>
    <n v="221"/>
    <x v="10"/>
  </r>
  <r>
    <x v="4"/>
    <n v="1"/>
    <n v="3319"/>
    <n v="221"/>
    <x v="10"/>
  </r>
  <r>
    <x v="5"/>
    <n v="1"/>
    <n v="3320"/>
    <n v="221"/>
    <x v="10"/>
  </r>
  <r>
    <x v="6"/>
    <n v="1"/>
    <n v="3321"/>
    <n v="221"/>
    <x v="10"/>
  </r>
  <r>
    <x v="7"/>
    <n v="1"/>
    <n v="3322"/>
    <n v="221"/>
    <x v="10"/>
  </r>
  <r>
    <x v="8"/>
    <n v="0"/>
    <n v="3323"/>
    <n v="221"/>
    <x v="10"/>
  </r>
  <r>
    <x v="9"/>
    <n v="0"/>
    <n v="3324"/>
    <n v="221"/>
    <x v="10"/>
  </r>
  <r>
    <x v="10"/>
    <n v="0"/>
    <n v="3325"/>
    <n v="221"/>
    <x v="10"/>
  </r>
  <r>
    <x v="11"/>
    <n v="0"/>
    <n v="3326"/>
    <n v="221"/>
    <x v="10"/>
  </r>
  <r>
    <x v="12"/>
    <n v="0"/>
    <n v="3327"/>
    <n v="221"/>
    <x v="10"/>
  </r>
  <r>
    <x v="13"/>
    <n v="0"/>
    <n v="3328"/>
    <n v="221"/>
    <x v="10"/>
  </r>
  <r>
    <x v="14"/>
    <n v="0"/>
    <n v="3329"/>
    <n v="221"/>
    <x v="10"/>
  </r>
  <r>
    <x v="0"/>
    <n v="0"/>
    <n v="3330"/>
    <n v="222"/>
    <x v="8"/>
  </r>
  <r>
    <x v="1"/>
    <n v="1"/>
    <n v="3331"/>
    <n v="222"/>
    <x v="8"/>
  </r>
  <r>
    <x v="2"/>
    <n v="1"/>
    <n v="3332"/>
    <n v="222"/>
    <x v="8"/>
  </r>
  <r>
    <x v="3"/>
    <n v="0"/>
    <n v="3333"/>
    <n v="222"/>
    <x v="8"/>
  </r>
  <r>
    <x v="4"/>
    <n v="0"/>
    <n v="3334"/>
    <n v="222"/>
    <x v="8"/>
  </r>
  <r>
    <x v="5"/>
    <n v="1"/>
    <n v="3335"/>
    <n v="222"/>
    <x v="8"/>
  </r>
  <r>
    <x v="6"/>
    <n v="1"/>
    <n v="3336"/>
    <n v="222"/>
    <x v="8"/>
  </r>
  <r>
    <x v="7"/>
    <n v="0"/>
    <n v="3337"/>
    <n v="222"/>
    <x v="8"/>
  </r>
  <r>
    <x v="8"/>
    <n v="0"/>
    <n v="3338"/>
    <n v="222"/>
    <x v="8"/>
  </r>
  <r>
    <x v="9"/>
    <n v="1"/>
    <n v="3339"/>
    <n v="222"/>
    <x v="8"/>
  </r>
  <r>
    <x v="10"/>
    <n v="0"/>
    <n v="3340"/>
    <n v="222"/>
    <x v="8"/>
  </r>
  <r>
    <x v="11"/>
    <n v="0"/>
    <n v="3341"/>
    <n v="222"/>
    <x v="8"/>
  </r>
  <r>
    <x v="12"/>
    <n v="0"/>
    <n v="3342"/>
    <n v="222"/>
    <x v="8"/>
  </r>
  <r>
    <x v="13"/>
    <n v="0"/>
    <n v="3343"/>
    <n v="222"/>
    <x v="8"/>
  </r>
  <r>
    <x v="14"/>
    <n v="0"/>
    <n v="3344"/>
    <n v="222"/>
    <x v="8"/>
  </r>
  <r>
    <x v="0"/>
    <n v="0"/>
    <n v="3345"/>
    <n v="223"/>
    <x v="7"/>
  </r>
  <r>
    <x v="1"/>
    <n v="1"/>
    <n v="3346"/>
    <n v="223"/>
    <x v="7"/>
  </r>
  <r>
    <x v="2"/>
    <n v="1"/>
    <n v="3347"/>
    <n v="223"/>
    <x v="7"/>
  </r>
  <r>
    <x v="3"/>
    <n v="0"/>
    <n v="3348"/>
    <n v="223"/>
    <x v="7"/>
  </r>
  <r>
    <x v="4"/>
    <n v="0"/>
    <n v="3349"/>
    <n v="223"/>
    <x v="7"/>
  </r>
  <r>
    <x v="5"/>
    <n v="0"/>
    <n v="3350"/>
    <n v="223"/>
    <x v="7"/>
  </r>
  <r>
    <x v="6"/>
    <n v="0"/>
    <n v="3351"/>
    <n v="223"/>
    <x v="7"/>
  </r>
  <r>
    <x v="7"/>
    <n v="0"/>
    <n v="3352"/>
    <n v="223"/>
    <x v="7"/>
  </r>
  <r>
    <x v="8"/>
    <n v="0"/>
    <n v="3353"/>
    <n v="223"/>
    <x v="7"/>
  </r>
  <r>
    <x v="9"/>
    <n v="0"/>
    <n v="3354"/>
    <n v="223"/>
    <x v="7"/>
  </r>
  <r>
    <x v="10"/>
    <n v="0"/>
    <n v="3355"/>
    <n v="223"/>
    <x v="7"/>
  </r>
  <r>
    <x v="11"/>
    <n v="0"/>
    <n v="3356"/>
    <n v="223"/>
    <x v="7"/>
  </r>
  <r>
    <x v="12"/>
    <n v="0"/>
    <n v="3357"/>
    <n v="223"/>
    <x v="7"/>
  </r>
  <r>
    <x v="13"/>
    <n v="0"/>
    <n v="3358"/>
    <n v="223"/>
    <x v="7"/>
  </r>
  <r>
    <x v="14"/>
    <n v="0"/>
    <n v="3359"/>
    <n v="223"/>
    <x v="7"/>
  </r>
  <r>
    <x v="0"/>
    <n v="0"/>
    <n v="3360"/>
    <n v="224"/>
    <x v="1"/>
  </r>
  <r>
    <x v="1"/>
    <n v="1"/>
    <n v="3361"/>
    <n v="224"/>
    <x v="1"/>
  </r>
  <r>
    <x v="2"/>
    <n v="0"/>
    <n v="3362"/>
    <n v="224"/>
    <x v="1"/>
  </r>
  <r>
    <x v="3"/>
    <n v="0"/>
    <n v="3363"/>
    <n v="224"/>
    <x v="1"/>
  </r>
  <r>
    <x v="4"/>
    <n v="1"/>
    <n v="3364"/>
    <n v="224"/>
    <x v="1"/>
  </r>
  <r>
    <x v="5"/>
    <n v="1"/>
    <n v="3365"/>
    <n v="224"/>
    <x v="1"/>
  </r>
  <r>
    <x v="6"/>
    <n v="0"/>
    <n v="3366"/>
    <n v="224"/>
    <x v="1"/>
  </r>
  <r>
    <x v="7"/>
    <n v="1"/>
    <n v="3367"/>
    <n v="224"/>
    <x v="1"/>
  </r>
  <r>
    <x v="8"/>
    <n v="0"/>
    <n v="3368"/>
    <n v="224"/>
    <x v="1"/>
  </r>
  <r>
    <x v="9"/>
    <n v="0"/>
    <n v="3369"/>
    <n v="224"/>
    <x v="1"/>
  </r>
  <r>
    <x v="10"/>
    <n v="0"/>
    <n v="3370"/>
    <n v="224"/>
    <x v="1"/>
  </r>
  <r>
    <x v="11"/>
    <n v="0"/>
    <n v="3371"/>
    <n v="224"/>
    <x v="1"/>
  </r>
  <r>
    <x v="12"/>
    <n v="0"/>
    <n v="3372"/>
    <n v="224"/>
    <x v="1"/>
  </r>
  <r>
    <x v="13"/>
    <n v="0"/>
    <n v="3373"/>
    <n v="224"/>
    <x v="1"/>
  </r>
  <r>
    <x v="14"/>
    <n v="0"/>
    <n v="3374"/>
    <n v="224"/>
    <x v="1"/>
  </r>
  <r>
    <x v="0"/>
    <n v="0"/>
    <n v="3375"/>
    <n v="225"/>
    <x v="4"/>
  </r>
  <r>
    <x v="1"/>
    <n v="1"/>
    <n v="3376"/>
    <n v="225"/>
    <x v="4"/>
  </r>
  <r>
    <x v="2"/>
    <n v="1"/>
    <n v="3377"/>
    <n v="225"/>
    <x v="4"/>
  </r>
  <r>
    <x v="3"/>
    <n v="0"/>
    <n v="3378"/>
    <n v="225"/>
    <x v="4"/>
  </r>
  <r>
    <x v="4"/>
    <n v="1"/>
    <n v="3379"/>
    <n v="225"/>
    <x v="4"/>
  </r>
  <r>
    <x v="5"/>
    <n v="1"/>
    <n v="3380"/>
    <n v="225"/>
    <x v="4"/>
  </r>
  <r>
    <x v="6"/>
    <n v="1"/>
    <n v="3381"/>
    <n v="225"/>
    <x v="4"/>
  </r>
  <r>
    <x v="7"/>
    <n v="1"/>
    <n v="3382"/>
    <n v="225"/>
    <x v="4"/>
  </r>
  <r>
    <x v="8"/>
    <n v="1"/>
    <n v="3383"/>
    <n v="225"/>
    <x v="4"/>
  </r>
  <r>
    <x v="9"/>
    <n v="1"/>
    <n v="3384"/>
    <n v="225"/>
    <x v="4"/>
  </r>
  <r>
    <x v="10"/>
    <n v="0"/>
    <n v="3385"/>
    <n v="225"/>
    <x v="4"/>
  </r>
  <r>
    <x v="11"/>
    <n v="0"/>
    <n v="3386"/>
    <n v="225"/>
    <x v="4"/>
  </r>
  <r>
    <x v="12"/>
    <n v="0"/>
    <n v="3387"/>
    <n v="225"/>
    <x v="4"/>
  </r>
  <r>
    <x v="13"/>
    <n v="0"/>
    <n v="3388"/>
    <n v="225"/>
    <x v="4"/>
  </r>
  <r>
    <x v="14"/>
    <n v="0"/>
    <n v="3389"/>
    <n v="225"/>
    <x v="4"/>
  </r>
  <r>
    <x v="0"/>
    <n v="0"/>
    <n v="3390"/>
    <n v="226"/>
    <x v="2"/>
  </r>
  <r>
    <x v="1"/>
    <n v="1"/>
    <n v="3391"/>
    <n v="226"/>
    <x v="2"/>
  </r>
  <r>
    <x v="2"/>
    <n v="1"/>
    <n v="3392"/>
    <n v="226"/>
    <x v="2"/>
  </r>
  <r>
    <x v="3"/>
    <n v="0"/>
    <n v="3393"/>
    <n v="226"/>
    <x v="2"/>
  </r>
  <r>
    <x v="4"/>
    <n v="0"/>
    <n v="3394"/>
    <n v="226"/>
    <x v="2"/>
  </r>
  <r>
    <x v="5"/>
    <n v="1"/>
    <n v="3395"/>
    <n v="226"/>
    <x v="2"/>
  </r>
  <r>
    <x v="6"/>
    <n v="1"/>
    <n v="3396"/>
    <n v="226"/>
    <x v="2"/>
  </r>
  <r>
    <x v="7"/>
    <n v="1"/>
    <n v="3397"/>
    <n v="226"/>
    <x v="2"/>
  </r>
  <r>
    <x v="8"/>
    <n v="0"/>
    <n v="3398"/>
    <n v="226"/>
    <x v="2"/>
  </r>
  <r>
    <x v="9"/>
    <n v="0"/>
    <n v="3399"/>
    <n v="226"/>
    <x v="2"/>
  </r>
  <r>
    <x v="10"/>
    <n v="0"/>
    <n v="3400"/>
    <n v="226"/>
    <x v="2"/>
  </r>
  <r>
    <x v="11"/>
    <n v="0"/>
    <n v="3401"/>
    <n v="226"/>
    <x v="2"/>
  </r>
  <r>
    <x v="12"/>
    <n v="0"/>
    <n v="3402"/>
    <n v="226"/>
    <x v="2"/>
  </r>
  <r>
    <x v="13"/>
    <n v="0"/>
    <n v="3403"/>
    <n v="226"/>
    <x v="2"/>
  </r>
  <r>
    <x v="14"/>
    <n v="0"/>
    <n v="3404"/>
    <n v="226"/>
    <x v="2"/>
  </r>
  <r>
    <x v="0"/>
    <n v="0"/>
    <n v="3405"/>
    <n v="227"/>
    <x v="5"/>
  </r>
  <r>
    <x v="1"/>
    <n v="1"/>
    <n v="3406"/>
    <n v="227"/>
    <x v="5"/>
  </r>
  <r>
    <x v="2"/>
    <n v="1"/>
    <n v="3407"/>
    <n v="227"/>
    <x v="5"/>
  </r>
  <r>
    <x v="3"/>
    <n v="0"/>
    <n v="3408"/>
    <n v="227"/>
    <x v="5"/>
  </r>
  <r>
    <x v="4"/>
    <n v="1"/>
    <n v="3409"/>
    <n v="227"/>
    <x v="5"/>
  </r>
  <r>
    <x v="5"/>
    <n v="1"/>
    <n v="3410"/>
    <n v="227"/>
    <x v="5"/>
  </r>
  <r>
    <x v="6"/>
    <n v="1"/>
    <n v="3411"/>
    <n v="227"/>
    <x v="5"/>
  </r>
  <r>
    <x v="7"/>
    <n v="1"/>
    <n v="3412"/>
    <n v="227"/>
    <x v="5"/>
  </r>
  <r>
    <x v="8"/>
    <n v="1"/>
    <n v="3413"/>
    <n v="227"/>
    <x v="5"/>
  </r>
  <r>
    <x v="9"/>
    <n v="0"/>
    <n v="3414"/>
    <n v="227"/>
    <x v="5"/>
  </r>
  <r>
    <x v="10"/>
    <n v="0"/>
    <n v="3415"/>
    <n v="227"/>
    <x v="5"/>
  </r>
  <r>
    <x v="11"/>
    <n v="0"/>
    <n v="3416"/>
    <n v="227"/>
    <x v="5"/>
  </r>
  <r>
    <x v="12"/>
    <n v="0"/>
    <n v="3417"/>
    <n v="227"/>
    <x v="5"/>
  </r>
  <r>
    <x v="13"/>
    <n v="0"/>
    <n v="3418"/>
    <n v="227"/>
    <x v="5"/>
  </r>
  <r>
    <x v="14"/>
    <n v="0"/>
    <n v="3419"/>
    <n v="227"/>
    <x v="5"/>
  </r>
  <r>
    <x v="0"/>
    <n v="0"/>
    <n v="3420"/>
    <n v="228"/>
    <x v="0"/>
  </r>
  <r>
    <x v="1"/>
    <n v="1"/>
    <n v="3421"/>
    <n v="228"/>
    <x v="0"/>
  </r>
  <r>
    <x v="2"/>
    <n v="1"/>
    <n v="3422"/>
    <n v="228"/>
    <x v="0"/>
  </r>
  <r>
    <x v="3"/>
    <n v="0"/>
    <n v="3423"/>
    <n v="228"/>
    <x v="0"/>
  </r>
  <r>
    <x v="4"/>
    <n v="0"/>
    <n v="3424"/>
    <n v="228"/>
    <x v="0"/>
  </r>
  <r>
    <x v="5"/>
    <n v="1"/>
    <n v="3425"/>
    <n v="228"/>
    <x v="0"/>
  </r>
  <r>
    <x v="6"/>
    <n v="1"/>
    <n v="3426"/>
    <n v="228"/>
    <x v="0"/>
  </r>
  <r>
    <x v="7"/>
    <n v="1"/>
    <n v="3427"/>
    <n v="228"/>
    <x v="0"/>
  </r>
  <r>
    <x v="8"/>
    <n v="1"/>
    <n v="3428"/>
    <n v="228"/>
    <x v="0"/>
  </r>
  <r>
    <x v="9"/>
    <n v="0"/>
    <n v="3429"/>
    <n v="228"/>
    <x v="0"/>
  </r>
  <r>
    <x v="10"/>
    <n v="0"/>
    <n v="3430"/>
    <n v="228"/>
    <x v="0"/>
  </r>
  <r>
    <x v="11"/>
    <n v="0"/>
    <n v="3431"/>
    <n v="228"/>
    <x v="0"/>
  </r>
  <r>
    <x v="12"/>
    <n v="1"/>
    <n v="3432"/>
    <n v="228"/>
    <x v="0"/>
  </r>
  <r>
    <x v="13"/>
    <n v="0"/>
    <n v="3433"/>
    <n v="228"/>
    <x v="0"/>
  </r>
  <r>
    <x v="14"/>
    <n v="0"/>
    <n v="3434"/>
    <n v="228"/>
    <x v="0"/>
  </r>
  <r>
    <x v="0"/>
    <n v="0"/>
    <n v="3435"/>
    <n v="229"/>
    <x v="12"/>
  </r>
  <r>
    <x v="1"/>
    <n v="1"/>
    <n v="3436"/>
    <n v="229"/>
    <x v="12"/>
  </r>
  <r>
    <x v="2"/>
    <n v="0"/>
    <n v="3437"/>
    <n v="229"/>
    <x v="12"/>
  </r>
  <r>
    <x v="3"/>
    <n v="0"/>
    <n v="3438"/>
    <n v="229"/>
    <x v="12"/>
  </r>
  <r>
    <x v="4"/>
    <n v="0"/>
    <n v="3439"/>
    <n v="229"/>
    <x v="12"/>
  </r>
  <r>
    <x v="5"/>
    <n v="0"/>
    <n v="3440"/>
    <n v="229"/>
    <x v="12"/>
  </r>
  <r>
    <x v="6"/>
    <n v="0"/>
    <n v="3441"/>
    <n v="229"/>
    <x v="12"/>
  </r>
  <r>
    <x v="7"/>
    <n v="1"/>
    <n v="3442"/>
    <n v="229"/>
    <x v="12"/>
  </r>
  <r>
    <x v="8"/>
    <n v="0"/>
    <n v="3443"/>
    <n v="229"/>
    <x v="12"/>
  </r>
  <r>
    <x v="9"/>
    <n v="0"/>
    <n v="3444"/>
    <n v="229"/>
    <x v="12"/>
  </r>
  <r>
    <x v="10"/>
    <n v="1"/>
    <n v="3445"/>
    <n v="229"/>
    <x v="12"/>
  </r>
  <r>
    <x v="11"/>
    <n v="0"/>
    <n v="3446"/>
    <n v="229"/>
    <x v="12"/>
  </r>
  <r>
    <x v="12"/>
    <n v="1"/>
    <n v="3447"/>
    <n v="229"/>
    <x v="12"/>
  </r>
  <r>
    <x v="13"/>
    <n v="0"/>
    <n v="3448"/>
    <n v="229"/>
    <x v="12"/>
  </r>
  <r>
    <x v="14"/>
    <n v="0"/>
    <n v="3449"/>
    <n v="229"/>
    <x v="12"/>
  </r>
  <r>
    <x v="0"/>
    <n v="1"/>
    <n v="3450"/>
    <n v="230"/>
    <x v="2"/>
  </r>
  <r>
    <x v="1"/>
    <n v="1"/>
    <n v="3451"/>
    <n v="230"/>
    <x v="2"/>
  </r>
  <r>
    <x v="2"/>
    <n v="1"/>
    <n v="3452"/>
    <n v="230"/>
    <x v="2"/>
  </r>
  <r>
    <x v="3"/>
    <n v="0"/>
    <n v="3453"/>
    <n v="230"/>
    <x v="2"/>
  </r>
  <r>
    <x v="4"/>
    <n v="0"/>
    <n v="3454"/>
    <n v="230"/>
    <x v="2"/>
  </r>
  <r>
    <x v="5"/>
    <n v="1"/>
    <n v="3455"/>
    <n v="230"/>
    <x v="2"/>
  </r>
  <r>
    <x v="6"/>
    <n v="0"/>
    <n v="3456"/>
    <n v="230"/>
    <x v="2"/>
  </r>
  <r>
    <x v="7"/>
    <n v="0"/>
    <n v="3457"/>
    <n v="230"/>
    <x v="2"/>
  </r>
  <r>
    <x v="8"/>
    <n v="0"/>
    <n v="3458"/>
    <n v="230"/>
    <x v="2"/>
  </r>
  <r>
    <x v="9"/>
    <n v="0"/>
    <n v="3459"/>
    <n v="230"/>
    <x v="2"/>
  </r>
  <r>
    <x v="10"/>
    <n v="1"/>
    <n v="3460"/>
    <n v="230"/>
    <x v="2"/>
  </r>
  <r>
    <x v="11"/>
    <n v="0"/>
    <n v="3461"/>
    <n v="230"/>
    <x v="2"/>
  </r>
  <r>
    <x v="12"/>
    <n v="0"/>
    <n v="3462"/>
    <n v="230"/>
    <x v="2"/>
  </r>
  <r>
    <x v="13"/>
    <n v="1"/>
    <n v="3463"/>
    <n v="230"/>
    <x v="2"/>
  </r>
  <r>
    <x v="14"/>
    <n v="0"/>
    <n v="3464"/>
    <n v="230"/>
    <x v="2"/>
  </r>
  <r>
    <x v="0"/>
    <n v="0"/>
    <n v="3465"/>
    <n v="231"/>
    <x v="13"/>
  </r>
  <r>
    <x v="1"/>
    <n v="1"/>
    <n v="3466"/>
    <n v="231"/>
    <x v="13"/>
  </r>
  <r>
    <x v="2"/>
    <n v="1"/>
    <n v="3467"/>
    <n v="231"/>
    <x v="13"/>
  </r>
  <r>
    <x v="3"/>
    <n v="0"/>
    <n v="3468"/>
    <n v="231"/>
    <x v="13"/>
  </r>
  <r>
    <x v="4"/>
    <n v="0"/>
    <n v="3469"/>
    <n v="231"/>
    <x v="13"/>
  </r>
  <r>
    <x v="5"/>
    <n v="0"/>
    <n v="3470"/>
    <n v="231"/>
    <x v="13"/>
  </r>
  <r>
    <x v="6"/>
    <n v="0"/>
    <n v="3471"/>
    <n v="231"/>
    <x v="13"/>
  </r>
  <r>
    <x v="7"/>
    <n v="0"/>
    <n v="3472"/>
    <n v="231"/>
    <x v="13"/>
  </r>
  <r>
    <x v="8"/>
    <n v="0"/>
    <n v="3473"/>
    <n v="231"/>
    <x v="13"/>
  </r>
  <r>
    <x v="9"/>
    <n v="0"/>
    <n v="3474"/>
    <n v="231"/>
    <x v="13"/>
  </r>
  <r>
    <x v="10"/>
    <n v="0"/>
    <n v="3475"/>
    <n v="231"/>
    <x v="13"/>
  </r>
  <r>
    <x v="11"/>
    <n v="0"/>
    <n v="3476"/>
    <n v="231"/>
    <x v="13"/>
  </r>
  <r>
    <x v="12"/>
    <n v="0"/>
    <n v="3477"/>
    <n v="231"/>
    <x v="13"/>
  </r>
  <r>
    <x v="13"/>
    <n v="0"/>
    <n v="3478"/>
    <n v="231"/>
    <x v="13"/>
  </r>
  <r>
    <x v="14"/>
    <n v="0"/>
    <n v="3479"/>
    <n v="231"/>
    <x v="13"/>
  </r>
  <r>
    <x v="0"/>
    <n v="0"/>
    <n v="3480"/>
    <n v="232"/>
    <x v="6"/>
  </r>
  <r>
    <x v="1"/>
    <n v="1"/>
    <n v="3481"/>
    <n v="232"/>
    <x v="6"/>
  </r>
  <r>
    <x v="2"/>
    <n v="1"/>
    <n v="3482"/>
    <n v="232"/>
    <x v="6"/>
  </r>
  <r>
    <x v="3"/>
    <n v="0"/>
    <n v="3483"/>
    <n v="232"/>
    <x v="6"/>
  </r>
  <r>
    <x v="4"/>
    <n v="0"/>
    <n v="3484"/>
    <n v="232"/>
    <x v="6"/>
  </r>
  <r>
    <x v="5"/>
    <n v="1"/>
    <n v="3485"/>
    <n v="232"/>
    <x v="6"/>
  </r>
  <r>
    <x v="6"/>
    <n v="0"/>
    <n v="3486"/>
    <n v="232"/>
    <x v="6"/>
  </r>
  <r>
    <x v="7"/>
    <n v="1"/>
    <n v="3487"/>
    <n v="232"/>
    <x v="6"/>
  </r>
  <r>
    <x v="8"/>
    <n v="1"/>
    <n v="3488"/>
    <n v="232"/>
    <x v="6"/>
  </r>
  <r>
    <x v="9"/>
    <n v="0"/>
    <n v="3489"/>
    <n v="232"/>
    <x v="6"/>
  </r>
  <r>
    <x v="10"/>
    <n v="1"/>
    <n v="3490"/>
    <n v="232"/>
    <x v="6"/>
  </r>
  <r>
    <x v="11"/>
    <n v="0"/>
    <n v="3491"/>
    <n v="232"/>
    <x v="6"/>
  </r>
  <r>
    <x v="12"/>
    <n v="0"/>
    <n v="3492"/>
    <n v="232"/>
    <x v="6"/>
  </r>
  <r>
    <x v="13"/>
    <n v="0"/>
    <n v="3493"/>
    <n v="232"/>
    <x v="6"/>
  </r>
  <r>
    <x v="14"/>
    <n v="0"/>
    <n v="3494"/>
    <n v="232"/>
    <x v="6"/>
  </r>
  <r>
    <x v="0"/>
    <n v="0"/>
    <n v="3495"/>
    <n v="233"/>
    <x v="7"/>
  </r>
  <r>
    <x v="1"/>
    <n v="1"/>
    <n v="3496"/>
    <n v="233"/>
    <x v="7"/>
  </r>
  <r>
    <x v="2"/>
    <n v="0"/>
    <n v="3497"/>
    <n v="233"/>
    <x v="7"/>
  </r>
  <r>
    <x v="3"/>
    <n v="0"/>
    <n v="3498"/>
    <n v="233"/>
    <x v="7"/>
  </r>
  <r>
    <x v="4"/>
    <n v="0"/>
    <n v="3499"/>
    <n v="233"/>
    <x v="7"/>
  </r>
  <r>
    <x v="5"/>
    <n v="0"/>
    <n v="3500"/>
    <n v="233"/>
    <x v="7"/>
  </r>
  <r>
    <x v="6"/>
    <n v="0"/>
    <n v="3501"/>
    <n v="233"/>
    <x v="7"/>
  </r>
  <r>
    <x v="7"/>
    <n v="0"/>
    <n v="3502"/>
    <n v="233"/>
    <x v="7"/>
  </r>
  <r>
    <x v="8"/>
    <n v="1"/>
    <n v="3503"/>
    <n v="233"/>
    <x v="7"/>
  </r>
  <r>
    <x v="9"/>
    <n v="0"/>
    <n v="3504"/>
    <n v="233"/>
    <x v="7"/>
  </r>
  <r>
    <x v="10"/>
    <n v="0"/>
    <n v="3505"/>
    <n v="233"/>
    <x v="7"/>
  </r>
  <r>
    <x v="11"/>
    <n v="0"/>
    <n v="3506"/>
    <n v="233"/>
    <x v="7"/>
  </r>
  <r>
    <x v="12"/>
    <n v="0"/>
    <n v="3507"/>
    <n v="233"/>
    <x v="7"/>
  </r>
  <r>
    <x v="13"/>
    <n v="1"/>
    <n v="3508"/>
    <n v="233"/>
    <x v="7"/>
  </r>
  <r>
    <x v="14"/>
    <n v="0"/>
    <n v="3509"/>
    <n v="233"/>
    <x v="7"/>
  </r>
  <r>
    <x v="0"/>
    <n v="0"/>
    <n v="3510"/>
    <n v="234"/>
    <x v="5"/>
  </r>
  <r>
    <x v="1"/>
    <n v="1"/>
    <n v="3511"/>
    <n v="234"/>
    <x v="5"/>
  </r>
  <r>
    <x v="2"/>
    <n v="0"/>
    <n v="3512"/>
    <n v="234"/>
    <x v="5"/>
  </r>
  <r>
    <x v="3"/>
    <n v="0"/>
    <n v="3513"/>
    <n v="234"/>
    <x v="5"/>
  </r>
  <r>
    <x v="4"/>
    <n v="0"/>
    <n v="3514"/>
    <n v="234"/>
    <x v="5"/>
  </r>
  <r>
    <x v="5"/>
    <n v="1"/>
    <n v="3515"/>
    <n v="234"/>
    <x v="5"/>
  </r>
  <r>
    <x v="6"/>
    <n v="0"/>
    <n v="3516"/>
    <n v="234"/>
    <x v="5"/>
  </r>
  <r>
    <x v="7"/>
    <n v="1"/>
    <n v="3517"/>
    <n v="234"/>
    <x v="5"/>
  </r>
  <r>
    <x v="8"/>
    <n v="1"/>
    <n v="3518"/>
    <n v="234"/>
    <x v="5"/>
  </r>
  <r>
    <x v="9"/>
    <n v="1"/>
    <n v="3519"/>
    <n v="234"/>
    <x v="5"/>
  </r>
  <r>
    <x v="10"/>
    <n v="0"/>
    <n v="3520"/>
    <n v="234"/>
    <x v="5"/>
  </r>
  <r>
    <x v="11"/>
    <n v="0"/>
    <n v="3521"/>
    <n v="234"/>
    <x v="5"/>
  </r>
  <r>
    <x v="12"/>
    <n v="0"/>
    <n v="3522"/>
    <n v="234"/>
    <x v="5"/>
  </r>
  <r>
    <x v="13"/>
    <n v="1"/>
    <n v="3523"/>
    <n v="234"/>
    <x v="5"/>
  </r>
  <r>
    <x v="14"/>
    <n v="0"/>
    <n v="3524"/>
    <n v="234"/>
    <x v="5"/>
  </r>
  <r>
    <x v="0"/>
    <n v="0"/>
    <n v="3525"/>
    <n v="235"/>
    <x v="0"/>
  </r>
  <r>
    <x v="1"/>
    <n v="1"/>
    <n v="3526"/>
    <n v="235"/>
    <x v="0"/>
  </r>
  <r>
    <x v="2"/>
    <n v="1"/>
    <n v="3527"/>
    <n v="235"/>
    <x v="0"/>
  </r>
  <r>
    <x v="3"/>
    <n v="0"/>
    <n v="3528"/>
    <n v="235"/>
    <x v="0"/>
  </r>
  <r>
    <x v="4"/>
    <n v="0"/>
    <n v="3529"/>
    <n v="235"/>
    <x v="0"/>
  </r>
  <r>
    <x v="5"/>
    <n v="0"/>
    <n v="3530"/>
    <n v="235"/>
    <x v="0"/>
  </r>
  <r>
    <x v="6"/>
    <n v="0"/>
    <n v="3531"/>
    <n v="235"/>
    <x v="0"/>
  </r>
  <r>
    <x v="7"/>
    <n v="1"/>
    <n v="3532"/>
    <n v="235"/>
    <x v="0"/>
  </r>
  <r>
    <x v="8"/>
    <n v="0"/>
    <n v="3533"/>
    <n v="235"/>
    <x v="0"/>
  </r>
  <r>
    <x v="9"/>
    <n v="1"/>
    <n v="3534"/>
    <n v="235"/>
    <x v="0"/>
  </r>
  <r>
    <x v="10"/>
    <n v="0"/>
    <n v="3535"/>
    <n v="235"/>
    <x v="0"/>
  </r>
  <r>
    <x v="11"/>
    <n v="1"/>
    <n v="3536"/>
    <n v="235"/>
    <x v="0"/>
  </r>
  <r>
    <x v="12"/>
    <n v="0"/>
    <n v="3537"/>
    <n v="235"/>
    <x v="0"/>
  </r>
  <r>
    <x v="13"/>
    <n v="0"/>
    <n v="3538"/>
    <n v="235"/>
    <x v="0"/>
  </r>
  <r>
    <x v="14"/>
    <n v="0"/>
    <n v="3539"/>
    <n v="235"/>
    <x v="0"/>
  </r>
  <r>
    <x v="0"/>
    <n v="0"/>
    <n v="3540"/>
    <n v="236"/>
    <x v="3"/>
  </r>
  <r>
    <x v="1"/>
    <n v="1"/>
    <n v="3541"/>
    <n v="236"/>
    <x v="3"/>
  </r>
  <r>
    <x v="2"/>
    <n v="0"/>
    <n v="3542"/>
    <n v="236"/>
    <x v="3"/>
  </r>
  <r>
    <x v="3"/>
    <n v="0"/>
    <n v="3543"/>
    <n v="236"/>
    <x v="3"/>
  </r>
  <r>
    <x v="4"/>
    <n v="1"/>
    <n v="3544"/>
    <n v="236"/>
    <x v="3"/>
  </r>
  <r>
    <x v="5"/>
    <n v="0"/>
    <n v="3545"/>
    <n v="236"/>
    <x v="3"/>
  </r>
  <r>
    <x v="6"/>
    <n v="0"/>
    <n v="3546"/>
    <n v="236"/>
    <x v="3"/>
  </r>
  <r>
    <x v="7"/>
    <n v="0"/>
    <n v="3547"/>
    <n v="236"/>
    <x v="3"/>
  </r>
  <r>
    <x v="8"/>
    <n v="0"/>
    <n v="3548"/>
    <n v="236"/>
    <x v="3"/>
  </r>
  <r>
    <x v="9"/>
    <n v="0"/>
    <n v="3549"/>
    <n v="236"/>
    <x v="3"/>
  </r>
  <r>
    <x v="10"/>
    <n v="1"/>
    <n v="3550"/>
    <n v="236"/>
    <x v="3"/>
  </r>
  <r>
    <x v="11"/>
    <n v="0"/>
    <n v="3551"/>
    <n v="236"/>
    <x v="3"/>
  </r>
  <r>
    <x v="12"/>
    <n v="0"/>
    <n v="3552"/>
    <n v="236"/>
    <x v="3"/>
  </r>
  <r>
    <x v="13"/>
    <n v="1"/>
    <n v="3553"/>
    <n v="236"/>
    <x v="3"/>
  </r>
  <r>
    <x v="14"/>
    <n v="0"/>
    <n v="3554"/>
    <n v="236"/>
    <x v="3"/>
  </r>
  <r>
    <x v="0"/>
    <n v="1"/>
    <n v="3555"/>
    <n v="237"/>
    <x v="4"/>
  </r>
  <r>
    <x v="1"/>
    <n v="1"/>
    <n v="3556"/>
    <n v="237"/>
    <x v="4"/>
  </r>
  <r>
    <x v="2"/>
    <n v="0"/>
    <n v="3557"/>
    <n v="237"/>
    <x v="4"/>
  </r>
  <r>
    <x v="3"/>
    <n v="0"/>
    <n v="3558"/>
    <n v="237"/>
    <x v="4"/>
  </r>
  <r>
    <x v="4"/>
    <n v="0"/>
    <n v="3559"/>
    <n v="237"/>
    <x v="4"/>
  </r>
  <r>
    <x v="5"/>
    <n v="1"/>
    <n v="3560"/>
    <n v="237"/>
    <x v="4"/>
  </r>
  <r>
    <x v="6"/>
    <n v="0"/>
    <n v="3561"/>
    <n v="237"/>
    <x v="4"/>
  </r>
  <r>
    <x v="7"/>
    <n v="1"/>
    <n v="3562"/>
    <n v="237"/>
    <x v="4"/>
  </r>
  <r>
    <x v="8"/>
    <n v="1"/>
    <n v="3563"/>
    <n v="237"/>
    <x v="4"/>
  </r>
  <r>
    <x v="9"/>
    <n v="1"/>
    <n v="3564"/>
    <n v="237"/>
    <x v="4"/>
  </r>
  <r>
    <x v="10"/>
    <n v="1"/>
    <n v="3565"/>
    <n v="237"/>
    <x v="4"/>
  </r>
  <r>
    <x v="11"/>
    <n v="0"/>
    <n v="3566"/>
    <n v="237"/>
    <x v="4"/>
  </r>
  <r>
    <x v="12"/>
    <n v="1"/>
    <n v="3567"/>
    <n v="237"/>
    <x v="4"/>
  </r>
  <r>
    <x v="13"/>
    <n v="1"/>
    <n v="3568"/>
    <n v="237"/>
    <x v="4"/>
  </r>
  <r>
    <x v="14"/>
    <n v="0"/>
    <n v="3569"/>
    <n v="237"/>
    <x v="4"/>
  </r>
  <r>
    <x v="0"/>
    <n v="0"/>
    <n v="3570"/>
    <n v="238"/>
    <x v="2"/>
  </r>
  <r>
    <x v="1"/>
    <n v="0"/>
    <n v="3571"/>
    <n v="238"/>
    <x v="2"/>
  </r>
  <r>
    <x v="2"/>
    <n v="0"/>
    <n v="3572"/>
    <n v="238"/>
    <x v="2"/>
  </r>
  <r>
    <x v="3"/>
    <n v="0"/>
    <n v="3573"/>
    <n v="238"/>
    <x v="2"/>
  </r>
  <r>
    <x v="4"/>
    <n v="0"/>
    <n v="3574"/>
    <n v="238"/>
    <x v="2"/>
  </r>
  <r>
    <x v="5"/>
    <n v="0"/>
    <n v="3575"/>
    <n v="238"/>
    <x v="2"/>
  </r>
  <r>
    <x v="6"/>
    <n v="0"/>
    <n v="3576"/>
    <n v="238"/>
    <x v="2"/>
  </r>
  <r>
    <x v="7"/>
    <n v="1"/>
    <n v="3577"/>
    <n v="238"/>
    <x v="2"/>
  </r>
  <r>
    <x v="8"/>
    <n v="0"/>
    <n v="3578"/>
    <n v="238"/>
    <x v="2"/>
  </r>
  <r>
    <x v="9"/>
    <n v="0"/>
    <n v="3579"/>
    <n v="238"/>
    <x v="2"/>
  </r>
  <r>
    <x v="10"/>
    <n v="0"/>
    <n v="3580"/>
    <n v="238"/>
    <x v="2"/>
  </r>
  <r>
    <x v="11"/>
    <n v="0"/>
    <n v="3581"/>
    <n v="238"/>
    <x v="2"/>
  </r>
  <r>
    <x v="12"/>
    <n v="0"/>
    <n v="3582"/>
    <n v="238"/>
    <x v="2"/>
  </r>
  <r>
    <x v="13"/>
    <n v="0"/>
    <n v="3583"/>
    <n v="238"/>
    <x v="2"/>
  </r>
  <r>
    <x v="14"/>
    <n v="0"/>
    <n v="3584"/>
    <n v="238"/>
    <x v="2"/>
  </r>
  <r>
    <x v="0"/>
    <n v="0"/>
    <n v="3585"/>
    <n v="239"/>
    <x v="2"/>
  </r>
  <r>
    <x v="1"/>
    <n v="0"/>
    <n v="3586"/>
    <n v="239"/>
    <x v="2"/>
  </r>
  <r>
    <x v="2"/>
    <n v="0"/>
    <n v="3587"/>
    <n v="239"/>
    <x v="2"/>
  </r>
  <r>
    <x v="3"/>
    <n v="0"/>
    <n v="3588"/>
    <n v="239"/>
    <x v="2"/>
  </r>
  <r>
    <x v="4"/>
    <n v="1"/>
    <n v="3589"/>
    <n v="239"/>
    <x v="2"/>
  </r>
  <r>
    <x v="5"/>
    <n v="0"/>
    <n v="3590"/>
    <n v="239"/>
    <x v="2"/>
  </r>
  <r>
    <x v="6"/>
    <n v="0"/>
    <n v="3591"/>
    <n v="239"/>
    <x v="2"/>
  </r>
  <r>
    <x v="7"/>
    <n v="0"/>
    <n v="3592"/>
    <n v="239"/>
    <x v="2"/>
  </r>
  <r>
    <x v="8"/>
    <n v="0"/>
    <n v="3593"/>
    <n v="239"/>
    <x v="2"/>
  </r>
  <r>
    <x v="9"/>
    <n v="0"/>
    <n v="3594"/>
    <n v="239"/>
    <x v="2"/>
  </r>
  <r>
    <x v="10"/>
    <n v="0"/>
    <n v="3595"/>
    <n v="239"/>
    <x v="2"/>
  </r>
  <r>
    <x v="11"/>
    <n v="0"/>
    <n v="3596"/>
    <n v="239"/>
    <x v="2"/>
  </r>
  <r>
    <x v="12"/>
    <n v="0"/>
    <n v="3597"/>
    <n v="239"/>
    <x v="2"/>
  </r>
  <r>
    <x v="13"/>
    <n v="0"/>
    <n v="3598"/>
    <n v="239"/>
    <x v="2"/>
  </r>
  <r>
    <x v="14"/>
    <n v="0"/>
    <n v="3599"/>
    <n v="239"/>
    <x v="2"/>
  </r>
  <r>
    <x v="0"/>
    <n v="0"/>
    <n v="3600"/>
    <n v="240"/>
    <x v="7"/>
  </r>
  <r>
    <x v="1"/>
    <n v="1"/>
    <n v="3601"/>
    <n v="240"/>
    <x v="7"/>
  </r>
  <r>
    <x v="2"/>
    <n v="0"/>
    <n v="3602"/>
    <n v="240"/>
    <x v="7"/>
  </r>
  <r>
    <x v="3"/>
    <n v="0"/>
    <n v="3603"/>
    <n v="240"/>
    <x v="7"/>
  </r>
  <r>
    <x v="4"/>
    <n v="0"/>
    <n v="3604"/>
    <n v="240"/>
    <x v="7"/>
  </r>
  <r>
    <x v="5"/>
    <n v="0"/>
    <n v="3605"/>
    <n v="240"/>
    <x v="7"/>
  </r>
  <r>
    <x v="6"/>
    <n v="0"/>
    <n v="3606"/>
    <n v="240"/>
    <x v="7"/>
  </r>
  <r>
    <x v="7"/>
    <n v="0"/>
    <n v="3607"/>
    <n v="240"/>
    <x v="7"/>
  </r>
  <r>
    <x v="8"/>
    <n v="0"/>
    <n v="3608"/>
    <n v="240"/>
    <x v="7"/>
  </r>
  <r>
    <x v="9"/>
    <n v="0"/>
    <n v="3609"/>
    <n v="240"/>
    <x v="7"/>
  </r>
  <r>
    <x v="10"/>
    <n v="0"/>
    <n v="3610"/>
    <n v="240"/>
    <x v="7"/>
  </r>
  <r>
    <x v="11"/>
    <n v="0"/>
    <n v="3611"/>
    <n v="240"/>
    <x v="7"/>
  </r>
  <r>
    <x v="12"/>
    <n v="0"/>
    <n v="3612"/>
    <n v="240"/>
    <x v="7"/>
  </r>
  <r>
    <x v="13"/>
    <n v="0"/>
    <n v="3613"/>
    <n v="240"/>
    <x v="7"/>
  </r>
  <r>
    <x v="14"/>
    <n v="0"/>
    <n v="3614"/>
    <n v="240"/>
    <x v="7"/>
  </r>
  <r>
    <x v="0"/>
    <n v="0"/>
    <n v="3615"/>
    <n v="241"/>
    <x v="6"/>
  </r>
  <r>
    <x v="1"/>
    <n v="1"/>
    <n v="3616"/>
    <n v="241"/>
    <x v="6"/>
  </r>
  <r>
    <x v="2"/>
    <n v="0"/>
    <n v="3617"/>
    <n v="241"/>
    <x v="6"/>
  </r>
  <r>
    <x v="3"/>
    <n v="0"/>
    <n v="3618"/>
    <n v="241"/>
    <x v="6"/>
  </r>
  <r>
    <x v="4"/>
    <n v="0"/>
    <n v="3619"/>
    <n v="241"/>
    <x v="6"/>
  </r>
  <r>
    <x v="5"/>
    <n v="0"/>
    <n v="3620"/>
    <n v="241"/>
    <x v="6"/>
  </r>
  <r>
    <x v="6"/>
    <n v="0"/>
    <n v="3621"/>
    <n v="241"/>
    <x v="6"/>
  </r>
  <r>
    <x v="7"/>
    <n v="0"/>
    <n v="3622"/>
    <n v="241"/>
    <x v="6"/>
  </r>
  <r>
    <x v="8"/>
    <n v="0"/>
    <n v="3623"/>
    <n v="241"/>
    <x v="6"/>
  </r>
  <r>
    <x v="9"/>
    <n v="0"/>
    <n v="3624"/>
    <n v="241"/>
    <x v="6"/>
  </r>
  <r>
    <x v="10"/>
    <n v="0"/>
    <n v="3625"/>
    <n v="241"/>
    <x v="6"/>
  </r>
  <r>
    <x v="11"/>
    <n v="0"/>
    <n v="3626"/>
    <n v="241"/>
    <x v="6"/>
  </r>
  <r>
    <x v="12"/>
    <n v="0"/>
    <n v="3627"/>
    <n v="241"/>
    <x v="6"/>
  </r>
  <r>
    <x v="13"/>
    <n v="0"/>
    <n v="3628"/>
    <n v="241"/>
    <x v="6"/>
  </r>
  <r>
    <x v="14"/>
    <n v="0"/>
    <n v="3629"/>
    <n v="241"/>
    <x v="6"/>
  </r>
  <r>
    <x v="0"/>
    <n v="0"/>
    <n v="3630"/>
    <n v="242"/>
    <x v="7"/>
  </r>
  <r>
    <x v="1"/>
    <n v="1"/>
    <n v="3631"/>
    <n v="242"/>
    <x v="7"/>
  </r>
  <r>
    <x v="2"/>
    <n v="1"/>
    <n v="3632"/>
    <n v="242"/>
    <x v="7"/>
  </r>
  <r>
    <x v="3"/>
    <n v="0"/>
    <n v="3633"/>
    <n v="242"/>
    <x v="7"/>
  </r>
  <r>
    <x v="4"/>
    <n v="1"/>
    <n v="3634"/>
    <n v="242"/>
    <x v="7"/>
  </r>
  <r>
    <x v="5"/>
    <n v="1"/>
    <n v="3635"/>
    <n v="242"/>
    <x v="7"/>
  </r>
  <r>
    <x v="6"/>
    <n v="1"/>
    <n v="3636"/>
    <n v="242"/>
    <x v="7"/>
  </r>
  <r>
    <x v="7"/>
    <n v="0"/>
    <n v="3637"/>
    <n v="242"/>
    <x v="7"/>
  </r>
  <r>
    <x v="8"/>
    <n v="0"/>
    <n v="3638"/>
    <n v="242"/>
    <x v="7"/>
  </r>
  <r>
    <x v="9"/>
    <n v="0"/>
    <n v="3639"/>
    <n v="242"/>
    <x v="7"/>
  </r>
  <r>
    <x v="10"/>
    <n v="0"/>
    <n v="3640"/>
    <n v="242"/>
    <x v="7"/>
  </r>
  <r>
    <x v="11"/>
    <n v="1"/>
    <n v="3641"/>
    <n v="242"/>
    <x v="7"/>
  </r>
  <r>
    <x v="12"/>
    <n v="0"/>
    <n v="3642"/>
    <n v="242"/>
    <x v="7"/>
  </r>
  <r>
    <x v="13"/>
    <n v="0"/>
    <n v="3643"/>
    <n v="242"/>
    <x v="7"/>
  </r>
  <r>
    <x v="14"/>
    <n v="0"/>
    <n v="3644"/>
    <n v="242"/>
    <x v="7"/>
  </r>
  <r>
    <x v="0"/>
    <n v="0"/>
    <n v="3645"/>
    <n v="243"/>
    <x v="9"/>
  </r>
  <r>
    <x v="1"/>
    <n v="0"/>
    <n v="3646"/>
    <n v="243"/>
    <x v="9"/>
  </r>
  <r>
    <x v="2"/>
    <n v="0"/>
    <n v="3647"/>
    <n v="243"/>
    <x v="9"/>
  </r>
  <r>
    <x v="3"/>
    <n v="0"/>
    <n v="3648"/>
    <n v="243"/>
    <x v="9"/>
  </r>
  <r>
    <x v="4"/>
    <n v="0"/>
    <n v="3649"/>
    <n v="243"/>
    <x v="9"/>
  </r>
  <r>
    <x v="5"/>
    <n v="0"/>
    <n v="3650"/>
    <n v="243"/>
    <x v="9"/>
  </r>
  <r>
    <x v="6"/>
    <n v="0"/>
    <n v="3651"/>
    <n v="243"/>
    <x v="9"/>
  </r>
  <r>
    <x v="7"/>
    <n v="0"/>
    <n v="3652"/>
    <n v="243"/>
    <x v="9"/>
  </r>
  <r>
    <x v="8"/>
    <n v="0"/>
    <n v="3653"/>
    <n v="243"/>
    <x v="9"/>
  </r>
  <r>
    <x v="9"/>
    <n v="0"/>
    <n v="3654"/>
    <n v="243"/>
    <x v="9"/>
  </r>
  <r>
    <x v="10"/>
    <n v="0"/>
    <n v="3655"/>
    <n v="243"/>
    <x v="9"/>
  </r>
  <r>
    <x v="11"/>
    <n v="0"/>
    <n v="3656"/>
    <n v="243"/>
    <x v="9"/>
  </r>
  <r>
    <x v="12"/>
    <n v="0"/>
    <n v="3657"/>
    <n v="243"/>
    <x v="9"/>
  </r>
  <r>
    <x v="13"/>
    <n v="0"/>
    <n v="3658"/>
    <n v="243"/>
    <x v="9"/>
  </r>
  <r>
    <x v="14"/>
    <n v="0"/>
    <n v="3659"/>
    <n v="243"/>
    <x v="9"/>
  </r>
  <r>
    <x v="0"/>
    <n v="0"/>
    <n v="3660"/>
    <n v="244"/>
    <x v="0"/>
  </r>
  <r>
    <x v="1"/>
    <n v="1"/>
    <n v="3661"/>
    <n v="244"/>
    <x v="0"/>
  </r>
  <r>
    <x v="2"/>
    <n v="1"/>
    <n v="3662"/>
    <n v="244"/>
    <x v="0"/>
  </r>
  <r>
    <x v="3"/>
    <n v="0"/>
    <n v="3663"/>
    <n v="244"/>
    <x v="0"/>
  </r>
  <r>
    <x v="4"/>
    <n v="0"/>
    <n v="3664"/>
    <n v="244"/>
    <x v="0"/>
  </r>
  <r>
    <x v="5"/>
    <n v="0"/>
    <n v="3665"/>
    <n v="244"/>
    <x v="0"/>
  </r>
  <r>
    <x v="6"/>
    <n v="1"/>
    <n v="3666"/>
    <n v="244"/>
    <x v="0"/>
  </r>
  <r>
    <x v="7"/>
    <n v="1"/>
    <n v="3667"/>
    <n v="244"/>
    <x v="0"/>
  </r>
  <r>
    <x v="8"/>
    <n v="0"/>
    <n v="3668"/>
    <n v="244"/>
    <x v="0"/>
  </r>
  <r>
    <x v="9"/>
    <n v="0"/>
    <n v="3669"/>
    <n v="244"/>
    <x v="0"/>
  </r>
  <r>
    <x v="10"/>
    <n v="0"/>
    <n v="3670"/>
    <n v="244"/>
    <x v="0"/>
  </r>
  <r>
    <x v="11"/>
    <n v="0"/>
    <n v="3671"/>
    <n v="244"/>
    <x v="0"/>
  </r>
  <r>
    <x v="12"/>
    <n v="0"/>
    <n v="3672"/>
    <n v="244"/>
    <x v="0"/>
  </r>
  <r>
    <x v="13"/>
    <n v="1"/>
    <n v="3673"/>
    <n v="244"/>
    <x v="0"/>
  </r>
  <r>
    <x v="14"/>
    <n v="0"/>
    <n v="3674"/>
    <n v="244"/>
    <x v="0"/>
  </r>
  <r>
    <x v="0"/>
    <n v="0"/>
    <n v="3675"/>
    <n v="245"/>
    <x v="1"/>
  </r>
  <r>
    <x v="1"/>
    <n v="1"/>
    <n v="3676"/>
    <n v="245"/>
    <x v="1"/>
  </r>
  <r>
    <x v="2"/>
    <n v="0"/>
    <n v="3677"/>
    <n v="245"/>
    <x v="1"/>
  </r>
  <r>
    <x v="3"/>
    <n v="0"/>
    <n v="3678"/>
    <n v="245"/>
    <x v="1"/>
  </r>
  <r>
    <x v="4"/>
    <n v="0"/>
    <n v="3679"/>
    <n v="245"/>
    <x v="1"/>
  </r>
  <r>
    <x v="5"/>
    <n v="0"/>
    <n v="3680"/>
    <n v="245"/>
    <x v="1"/>
  </r>
  <r>
    <x v="6"/>
    <n v="0"/>
    <n v="3681"/>
    <n v="245"/>
    <x v="1"/>
  </r>
  <r>
    <x v="7"/>
    <n v="1"/>
    <n v="3682"/>
    <n v="245"/>
    <x v="1"/>
  </r>
  <r>
    <x v="8"/>
    <n v="0"/>
    <n v="3683"/>
    <n v="245"/>
    <x v="1"/>
  </r>
  <r>
    <x v="9"/>
    <n v="0"/>
    <n v="3684"/>
    <n v="245"/>
    <x v="1"/>
  </r>
  <r>
    <x v="10"/>
    <n v="0"/>
    <n v="3685"/>
    <n v="245"/>
    <x v="1"/>
  </r>
  <r>
    <x v="11"/>
    <n v="0"/>
    <n v="3686"/>
    <n v="245"/>
    <x v="1"/>
  </r>
  <r>
    <x v="12"/>
    <n v="0"/>
    <n v="3687"/>
    <n v="245"/>
    <x v="1"/>
  </r>
  <r>
    <x v="13"/>
    <n v="0"/>
    <n v="3688"/>
    <n v="245"/>
    <x v="1"/>
  </r>
  <r>
    <x v="14"/>
    <n v="0"/>
    <n v="3689"/>
    <n v="245"/>
    <x v="1"/>
  </r>
  <r>
    <x v="0"/>
    <n v="0"/>
    <n v="3690"/>
    <n v="246"/>
    <x v="2"/>
  </r>
  <r>
    <x v="1"/>
    <n v="1"/>
    <n v="3691"/>
    <n v="246"/>
    <x v="2"/>
  </r>
  <r>
    <x v="2"/>
    <n v="0"/>
    <n v="3692"/>
    <n v="246"/>
    <x v="2"/>
  </r>
  <r>
    <x v="3"/>
    <n v="0"/>
    <n v="3693"/>
    <n v="246"/>
    <x v="2"/>
  </r>
  <r>
    <x v="4"/>
    <n v="0"/>
    <n v="3694"/>
    <n v="246"/>
    <x v="2"/>
  </r>
  <r>
    <x v="5"/>
    <n v="0"/>
    <n v="3695"/>
    <n v="246"/>
    <x v="2"/>
  </r>
  <r>
    <x v="6"/>
    <n v="0"/>
    <n v="3696"/>
    <n v="246"/>
    <x v="2"/>
  </r>
  <r>
    <x v="7"/>
    <n v="0"/>
    <n v="3697"/>
    <n v="246"/>
    <x v="2"/>
  </r>
  <r>
    <x v="8"/>
    <n v="0"/>
    <n v="3698"/>
    <n v="246"/>
    <x v="2"/>
  </r>
  <r>
    <x v="9"/>
    <n v="0"/>
    <n v="3699"/>
    <n v="246"/>
    <x v="2"/>
  </r>
  <r>
    <x v="10"/>
    <n v="0"/>
    <n v="3700"/>
    <n v="246"/>
    <x v="2"/>
  </r>
  <r>
    <x v="11"/>
    <n v="0"/>
    <n v="3701"/>
    <n v="246"/>
    <x v="2"/>
  </r>
  <r>
    <x v="12"/>
    <n v="0"/>
    <n v="3702"/>
    <n v="246"/>
    <x v="2"/>
  </r>
  <r>
    <x v="13"/>
    <n v="0"/>
    <n v="3703"/>
    <n v="246"/>
    <x v="2"/>
  </r>
  <r>
    <x v="14"/>
    <n v="0"/>
    <n v="3704"/>
    <n v="246"/>
    <x v="2"/>
  </r>
  <r>
    <x v="0"/>
    <n v="0"/>
    <n v="3705"/>
    <n v="247"/>
    <x v="1"/>
  </r>
  <r>
    <x v="1"/>
    <n v="1"/>
    <n v="3706"/>
    <n v="247"/>
    <x v="1"/>
  </r>
  <r>
    <x v="2"/>
    <n v="1"/>
    <n v="3707"/>
    <n v="247"/>
    <x v="1"/>
  </r>
  <r>
    <x v="3"/>
    <n v="0"/>
    <n v="3708"/>
    <n v="247"/>
    <x v="1"/>
  </r>
  <r>
    <x v="4"/>
    <n v="1"/>
    <n v="3709"/>
    <n v="247"/>
    <x v="1"/>
  </r>
  <r>
    <x v="5"/>
    <n v="1"/>
    <n v="3710"/>
    <n v="247"/>
    <x v="1"/>
  </r>
  <r>
    <x v="6"/>
    <n v="0"/>
    <n v="3711"/>
    <n v="247"/>
    <x v="1"/>
  </r>
  <r>
    <x v="7"/>
    <n v="0"/>
    <n v="3712"/>
    <n v="247"/>
    <x v="1"/>
  </r>
  <r>
    <x v="8"/>
    <n v="1"/>
    <n v="3713"/>
    <n v="247"/>
    <x v="1"/>
  </r>
  <r>
    <x v="9"/>
    <n v="0"/>
    <n v="3714"/>
    <n v="247"/>
    <x v="1"/>
  </r>
  <r>
    <x v="10"/>
    <n v="0"/>
    <n v="3715"/>
    <n v="247"/>
    <x v="1"/>
  </r>
  <r>
    <x v="11"/>
    <n v="1"/>
    <n v="3716"/>
    <n v="247"/>
    <x v="1"/>
  </r>
  <r>
    <x v="12"/>
    <n v="0"/>
    <n v="3717"/>
    <n v="247"/>
    <x v="1"/>
  </r>
  <r>
    <x v="13"/>
    <n v="0"/>
    <n v="3718"/>
    <n v="247"/>
    <x v="1"/>
  </r>
  <r>
    <x v="14"/>
    <n v="0"/>
    <n v="3719"/>
    <n v="247"/>
    <x v="1"/>
  </r>
  <r>
    <x v="0"/>
    <n v="0"/>
    <n v="3720"/>
    <n v="248"/>
    <x v="3"/>
  </r>
  <r>
    <x v="1"/>
    <n v="1"/>
    <n v="3721"/>
    <n v="248"/>
    <x v="3"/>
  </r>
  <r>
    <x v="2"/>
    <n v="1"/>
    <n v="3722"/>
    <n v="248"/>
    <x v="3"/>
  </r>
  <r>
    <x v="3"/>
    <n v="0"/>
    <n v="3723"/>
    <n v="248"/>
    <x v="3"/>
  </r>
  <r>
    <x v="4"/>
    <n v="1"/>
    <n v="3724"/>
    <n v="248"/>
    <x v="3"/>
  </r>
  <r>
    <x v="5"/>
    <n v="1"/>
    <n v="3725"/>
    <n v="248"/>
    <x v="3"/>
  </r>
  <r>
    <x v="6"/>
    <n v="0"/>
    <n v="3726"/>
    <n v="248"/>
    <x v="3"/>
  </r>
  <r>
    <x v="7"/>
    <n v="0"/>
    <n v="3727"/>
    <n v="248"/>
    <x v="3"/>
  </r>
  <r>
    <x v="8"/>
    <n v="0"/>
    <n v="3728"/>
    <n v="248"/>
    <x v="3"/>
  </r>
  <r>
    <x v="9"/>
    <n v="0"/>
    <n v="3729"/>
    <n v="248"/>
    <x v="3"/>
  </r>
  <r>
    <x v="10"/>
    <n v="0"/>
    <n v="3730"/>
    <n v="248"/>
    <x v="3"/>
  </r>
  <r>
    <x v="11"/>
    <n v="0"/>
    <n v="3731"/>
    <n v="248"/>
    <x v="3"/>
  </r>
  <r>
    <x v="12"/>
    <n v="0"/>
    <n v="3732"/>
    <n v="248"/>
    <x v="3"/>
  </r>
  <r>
    <x v="13"/>
    <n v="0"/>
    <n v="3733"/>
    <n v="248"/>
    <x v="3"/>
  </r>
  <r>
    <x v="14"/>
    <n v="0"/>
    <n v="3734"/>
    <n v="248"/>
    <x v="3"/>
  </r>
  <r>
    <x v="0"/>
    <n v="1"/>
    <n v="3735"/>
    <n v="249"/>
    <x v="0"/>
  </r>
  <r>
    <x v="1"/>
    <n v="1"/>
    <n v="3736"/>
    <n v="249"/>
    <x v="0"/>
  </r>
  <r>
    <x v="2"/>
    <n v="1"/>
    <n v="3737"/>
    <n v="249"/>
    <x v="0"/>
  </r>
  <r>
    <x v="3"/>
    <n v="0"/>
    <n v="3738"/>
    <n v="249"/>
    <x v="0"/>
  </r>
  <r>
    <x v="4"/>
    <n v="0"/>
    <n v="3739"/>
    <n v="249"/>
    <x v="0"/>
  </r>
  <r>
    <x v="5"/>
    <n v="0"/>
    <n v="3740"/>
    <n v="249"/>
    <x v="0"/>
  </r>
  <r>
    <x v="6"/>
    <n v="1"/>
    <n v="3741"/>
    <n v="249"/>
    <x v="0"/>
  </r>
  <r>
    <x v="7"/>
    <n v="1"/>
    <n v="3742"/>
    <n v="249"/>
    <x v="0"/>
  </r>
  <r>
    <x v="8"/>
    <n v="0"/>
    <n v="3743"/>
    <n v="249"/>
    <x v="0"/>
  </r>
  <r>
    <x v="9"/>
    <n v="0"/>
    <n v="3744"/>
    <n v="249"/>
    <x v="0"/>
  </r>
  <r>
    <x v="10"/>
    <n v="1"/>
    <n v="3745"/>
    <n v="249"/>
    <x v="0"/>
  </r>
  <r>
    <x v="11"/>
    <n v="0"/>
    <n v="3746"/>
    <n v="249"/>
    <x v="0"/>
  </r>
  <r>
    <x v="12"/>
    <n v="1"/>
    <n v="3747"/>
    <n v="249"/>
    <x v="0"/>
  </r>
  <r>
    <x v="13"/>
    <n v="1"/>
    <n v="3748"/>
    <n v="249"/>
    <x v="0"/>
  </r>
  <r>
    <x v="14"/>
    <n v="0"/>
    <n v="3749"/>
    <n v="249"/>
    <x v="0"/>
  </r>
  <r>
    <x v="0"/>
    <n v="0"/>
    <n v="3750"/>
    <n v="250"/>
    <x v="2"/>
  </r>
  <r>
    <x v="1"/>
    <n v="0"/>
    <n v="3751"/>
    <n v="250"/>
    <x v="2"/>
  </r>
  <r>
    <x v="2"/>
    <n v="0"/>
    <n v="3752"/>
    <n v="250"/>
    <x v="2"/>
  </r>
  <r>
    <x v="3"/>
    <n v="0"/>
    <n v="3753"/>
    <n v="250"/>
    <x v="2"/>
  </r>
  <r>
    <x v="4"/>
    <n v="0"/>
    <n v="3754"/>
    <n v="250"/>
    <x v="2"/>
  </r>
  <r>
    <x v="5"/>
    <n v="1"/>
    <n v="3755"/>
    <n v="250"/>
    <x v="2"/>
  </r>
  <r>
    <x v="6"/>
    <n v="0"/>
    <n v="3756"/>
    <n v="250"/>
    <x v="2"/>
  </r>
  <r>
    <x v="7"/>
    <n v="0"/>
    <n v="3757"/>
    <n v="250"/>
    <x v="2"/>
  </r>
  <r>
    <x v="8"/>
    <n v="1"/>
    <n v="3758"/>
    <n v="250"/>
    <x v="2"/>
  </r>
  <r>
    <x v="9"/>
    <n v="1"/>
    <n v="3759"/>
    <n v="250"/>
    <x v="2"/>
  </r>
  <r>
    <x v="10"/>
    <n v="0"/>
    <n v="3760"/>
    <n v="250"/>
    <x v="2"/>
  </r>
  <r>
    <x v="11"/>
    <n v="1"/>
    <n v="3761"/>
    <n v="250"/>
    <x v="2"/>
  </r>
  <r>
    <x v="12"/>
    <n v="0"/>
    <n v="3762"/>
    <n v="250"/>
    <x v="2"/>
  </r>
  <r>
    <x v="13"/>
    <n v="0"/>
    <n v="3763"/>
    <n v="250"/>
    <x v="2"/>
  </r>
  <r>
    <x v="14"/>
    <n v="0"/>
    <n v="3764"/>
    <n v="250"/>
    <x v="2"/>
  </r>
  <r>
    <x v="0"/>
    <n v="0"/>
    <n v="3765"/>
    <n v="251"/>
    <x v="4"/>
  </r>
  <r>
    <x v="1"/>
    <n v="1"/>
    <n v="3766"/>
    <n v="251"/>
    <x v="4"/>
  </r>
  <r>
    <x v="2"/>
    <n v="0"/>
    <n v="3767"/>
    <n v="251"/>
    <x v="4"/>
  </r>
  <r>
    <x v="3"/>
    <n v="0"/>
    <n v="3768"/>
    <n v="251"/>
    <x v="4"/>
  </r>
  <r>
    <x v="4"/>
    <n v="0"/>
    <n v="3769"/>
    <n v="251"/>
    <x v="4"/>
  </r>
  <r>
    <x v="5"/>
    <n v="1"/>
    <n v="3770"/>
    <n v="251"/>
    <x v="4"/>
  </r>
  <r>
    <x v="6"/>
    <n v="0"/>
    <n v="3771"/>
    <n v="251"/>
    <x v="4"/>
  </r>
  <r>
    <x v="7"/>
    <n v="0"/>
    <n v="3772"/>
    <n v="251"/>
    <x v="4"/>
  </r>
  <r>
    <x v="8"/>
    <n v="1"/>
    <n v="3773"/>
    <n v="251"/>
    <x v="4"/>
  </r>
  <r>
    <x v="9"/>
    <n v="1"/>
    <n v="3774"/>
    <n v="251"/>
    <x v="4"/>
  </r>
  <r>
    <x v="10"/>
    <n v="0"/>
    <n v="3775"/>
    <n v="251"/>
    <x v="4"/>
  </r>
  <r>
    <x v="11"/>
    <n v="0"/>
    <n v="3776"/>
    <n v="251"/>
    <x v="4"/>
  </r>
  <r>
    <x v="12"/>
    <n v="0"/>
    <n v="3777"/>
    <n v="251"/>
    <x v="4"/>
  </r>
  <r>
    <x v="13"/>
    <n v="1"/>
    <n v="3778"/>
    <n v="251"/>
    <x v="4"/>
  </r>
  <r>
    <x v="14"/>
    <n v="0"/>
    <n v="3779"/>
    <n v="251"/>
    <x v="4"/>
  </r>
  <r>
    <x v="0"/>
    <n v="0"/>
    <n v="3780"/>
    <n v="252"/>
    <x v="0"/>
  </r>
  <r>
    <x v="1"/>
    <n v="1"/>
    <n v="3781"/>
    <n v="252"/>
    <x v="0"/>
  </r>
  <r>
    <x v="2"/>
    <n v="1"/>
    <n v="3782"/>
    <n v="252"/>
    <x v="0"/>
  </r>
  <r>
    <x v="3"/>
    <n v="0"/>
    <n v="3783"/>
    <n v="252"/>
    <x v="0"/>
  </r>
  <r>
    <x v="4"/>
    <n v="1"/>
    <n v="3784"/>
    <n v="252"/>
    <x v="0"/>
  </r>
  <r>
    <x v="5"/>
    <n v="1"/>
    <n v="3785"/>
    <n v="252"/>
    <x v="0"/>
  </r>
  <r>
    <x v="6"/>
    <n v="0"/>
    <n v="3786"/>
    <n v="252"/>
    <x v="0"/>
  </r>
  <r>
    <x v="7"/>
    <n v="1"/>
    <n v="3787"/>
    <n v="252"/>
    <x v="0"/>
  </r>
  <r>
    <x v="8"/>
    <n v="1"/>
    <n v="3788"/>
    <n v="252"/>
    <x v="0"/>
  </r>
  <r>
    <x v="9"/>
    <n v="1"/>
    <n v="3789"/>
    <n v="252"/>
    <x v="0"/>
  </r>
  <r>
    <x v="10"/>
    <n v="0"/>
    <n v="3790"/>
    <n v="252"/>
    <x v="0"/>
  </r>
  <r>
    <x v="11"/>
    <n v="0"/>
    <n v="3791"/>
    <n v="252"/>
    <x v="0"/>
  </r>
  <r>
    <x v="12"/>
    <n v="0"/>
    <n v="3792"/>
    <n v="252"/>
    <x v="0"/>
  </r>
  <r>
    <x v="13"/>
    <n v="0"/>
    <n v="3793"/>
    <n v="252"/>
    <x v="0"/>
  </r>
  <r>
    <x v="14"/>
    <n v="0"/>
    <n v="3794"/>
    <n v="252"/>
    <x v="0"/>
  </r>
  <r>
    <x v="0"/>
    <n v="0"/>
    <n v="3795"/>
    <n v="253"/>
    <x v="0"/>
  </r>
  <r>
    <x v="1"/>
    <n v="1"/>
    <n v="3796"/>
    <n v="253"/>
    <x v="0"/>
  </r>
  <r>
    <x v="2"/>
    <n v="0"/>
    <n v="3797"/>
    <n v="253"/>
    <x v="0"/>
  </r>
  <r>
    <x v="3"/>
    <n v="0"/>
    <n v="3798"/>
    <n v="253"/>
    <x v="0"/>
  </r>
  <r>
    <x v="4"/>
    <n v="0"/>
    <n v="3799"/>
    <n v="253"/>
    <x v="0"/>
  </r>
  <r>
    <x v="5"/>
    <n v="0"/>
    <n v="3800"/>
    <n v="253"/>
    <x v="0"/>
  </r>
  <r>
    <x v="6"/>
    <n v="0"/>
    <n v="3801"/>
    <n v="253"/>
    <x v="0"/>
  </r>
  <r>
    <x v="7"/>
    <n v="1"/>
    <n v="3802"/>
    <n v="253"/>
    <x v="0"/>
  </r>
  <r>
    <x v="8"/>
    <n v="0"/>
    <n v="3803"/>
    <n v="253"/>
    <x v="0"/>
  </r>
  <r>
    <x v="9"/>
    <n v="0"/>
    <n v="3804"/>
    <n v="253"/>
    <x v="0"/>
  </r>
  <r>
    <x v="10"/>
    <n v="0"/>
    <n v="3805"/>
    <n v="253"/>
    <x v="0"/>
  </r>
  <r>
    <x v="11"/>
    <n v="0"/>
    <n v="3806"/>
    <n v="253"/>
    <x v="0"/>
  </r>
  <r>
    <x v="12"/>
    <n v="0"/>
    <n v="3807"/>
    <n v="253"/>
    <x v="0"/>
  </r>
  <r>
    <x v="13"/>
    <n v="0"/>
    <n v="3808"/>
    <n v="253"/>
    <x v="0"/>
  </r>
  <r>
    <x v="14"/>
    <n v="0"/>
    <n v="3809"/>
    <n v="253"/>
    <x v="0"/>
  </r>
  <r>
    <x v="0"/>
    <n v="0"/>
    <n v="3810"/>
    <n v="254"/>
    <x v="0"/>
  </r>
  <r>
    <x v="1"/>
    <n v="1"/>
    <n v="3811"/>
    <n v="254"/>
    <x v="0"/>
  </r>
  <r>
    <x v="2"/>
    <n v="1"/>
    <n v="3812"/>
    <n v="254"/>
    <x v="0"/>
  </r>
  <r>
    <x v="3"/>
    <n v="0"/>
    <n v="3813"/>
    <n v="254"/>
    <x v="0"/>
  </r>
  <r>
    <x v="4"/>
    <n v="0"/>
    <n v="3814"/>
    <n v="254"/>
    <x v="0"/>
  </r>
  <r>
    <x v="5"/>
    <n v="1"/>
    <n v="3815"/>
    <n v="254"/>
    <x v="0"/>
  </r>
  <r>
    <x v="6"/>
    <n v="1"/>
    <n v="3816"/>
    <n v="254"/>
    <x v="0"/>
  </r>
  <r>
    <x v="7"/>
    <n v="0"/>
    <n v="3817"/>
    <n v="254"/>
    <x v="0"/>
  </r>
  <r>
    <x v="8"/>
    <n v="1"/>
    <n v="3818"/>
    <n v="254"/>
    <x v="0"/>
  </r>
  <r>
    <x v="9"/>
    <n v="1"/>
    <n v="3819"/>
    <n v="254"/>
    <x v="0"/>
  </r>
  <r>
    <x v="10"/>
    <n v="0"/>
    <n v="3820"/>
    <n v="254"/>
    <x v="0"/>
  </r>
  <r>
    <x v="11"/>
    <n v="1"/>
    <n v="3821"/>
    <n v="254"/>
    <x v="0"/>
  </r>
  <r>
    <x v="12"/>
    <n v="0"/>
    <n v="3822"/>
    <n v="254"/>
    <x v="0"/>
  </r>
  <r>
    <x v="13"/>
    <n v="0"/>
    <n v="3823"/>
    <n v="254"/>
    <x v="0"/>
  </r>
  <r>
    <x v="14"/>
    <n v="0"/>
    <n v="3824"/>
    <n v="254"/>
    <x v="0"/>
  </r>
  <r>
    <x v="0"/>
    <n v="0"/>
    <n v="3825"/>
    <n v="255"/>
    <x v="8"/>
  </r>
  <r>
    <x v="1"/>
    <n v="1"/>
    <n v="3826"/>
    <n v="255"/>
    <x v="8"/>
  </r>
  <r>
    <x v="2"/>
    <n v="1"/>
    <n v="3827"/>
    <n v="255"/>
    <x v="8"/>
  </r>
  <r>
    <x v="3"/>
    <n v="0"/>
    <n v="3828"/>
    <n v="255"/>
    <x v="8"/>
  </r>
  <r>
    <x v="4"/>
    <n v="0"/>
    <n v="3829"/>
    <n v="255"/>
    <x v="8"/>
  </r>
  <r>
    <x v="5"/>
    <n v="1"/>
    <n v="3830"/>
    <n v="255"/>
    <x v="8"/>
  </r>
  <r>
    <x v="6"/>
    <n v="0"/>
    <n v="3831"/>
    <n v="255"/>
    <x v="8"/>
  </r>
  <r>
    <x v="7"/>
    <n v="1"/>
    <n v="3832"/>
    <n v="255"/>
    <x v="8"/>
  </r>
  <r>
    <x v="8"/>
    <n v="1"/>
    <n v="3833"/>
    <n v="255"/>
    <x v="8"/>
  </r>
  <r>
    <x v="9"/>
    <n v="0"/>
    <n v="3834"/>
    <n v="255"/>
    <x v="8"/>
  </r>
  <r>
    <x v="10"/>
    <n v="0"/>
    <n v="3835"/>
    <n v="255"/>
    <x v="8"/>
  </r>
  <r>
    <x v="11"/>
    <n v="0"/>
    <n v="3836"/>
    <n v="255"/>
    <x v="8"/>
  </r>
  <r>
    <x v="12"/>
    <n v="0"/>
    <n v="3837"/>
    <n v="255"/>
    <x v="8"/>
  </r>
  <r>
    <x v="13"/>
    <n v="0"/>
    <n v="3838"/>
    <n v="255"/>
    <x v="8"/>
  </r>
  <r>
    <x v="14"/>
    <n v="0"/>
    <n v="3839"/>
    <n v="255"/>
    <x v="8"/>
  </r>
  <r>
    <x v="0"/>
    <n v="0"/>
    <n v="3840"/>
    <n v="256"/>
    <x v="2"/>
  </r>
  <r>
    <x v="1"/>
    <n v="1"/>
    <n v="3841"/>
    <n v="256"/>
    <x v="2"/>
  </r>
  <r>
    <x v="2"/>
    <n v="0"/>
    <n v="3842"/>
    <n v="256"/>
    <x v="2"/>
  </r>
  <r>
    <x v="3"/>
    <n v="0"/>
    <n v="3843"/>
    <n v="256"/>
    <x v="2"/>
  </r>
  <r>
    <x v="4"/>
    <n v="1"/>
    <n v="3844"/>
    <n v="256"/>
    <x v="2"/>
  </r>
  <r>
    <x v="5"/>
    <n v="0"/>
    <n v="3845"/>
    <n v="256"/>
    <x v="2"/>
  </r>
  <r>
    <x v="6"/>
    <n v="0"/>
    <n v="3846"/>
    <n v="256"/>
    <x v="2"/>
  </r>
  <r>
    <x v="7"/>
    <n v="1"/>
    <n v="3847"/>
    <n v="256"/>
    <x v="2"/>
  </r>
  <r>
    <x v="8"/>
    <n v="0"/>
    <n v="3848"/>
    <n v="256"/>
    <x v="2"/>
  </r>
  <r>
    <x v="9"/>
    <n v="0"/>
    <n v="3849"/>
    <n v="256"/>
    <x v="2"/>
  </r>
  <r>
    <x v="10"/>
    <n v="0"/>
    <n v="3850"/>
    <n v="256"/>
    <x v="2"/>
  </r>
  <r>
    <x v="11"/>
    <n v="0"/>
    <n v="3851"/>
    <n v="256"/>
    <x v="2"/>
  </r>
  <r>
    <x v="12"/>
    <n v="0"/>
    <n v="3852"/>
    <n v="256"/>
    <x v="2"/>
  </r>
  <r>
    <x v="13"/>
    <n v="0"/>
    <n v="3853"/>
    <n v="256"/>
    <x v="2"/>
  </r>
  <r>
    <x v="14"/>
    <n v="0"/>
    <n v="3854"/>
    <n v="256"/>
    <x v="2"/>
  </r>
  <r>
    <x v="0"/>
    <n v="0"/>
    <n v="3855"/>
    <n v="257"/>
    <x v="0"/>
  </r>
  <r>
    <x v="1"/>
    <n v="0"/>
    <n v="3856"/>
    <n v="257"/>
    <x v="0"/>
  </r>
  <r>
    <x v="2"/>
    <n v="0"/>
    <n v="3857"/>
    <n v="257"/>
    <x v="0"/>
  </r>
  <r>
    <x v="3"/>
    <n v="0"/>
    <n v="3858"/>
    <n v="257"/>
    <x v="0"/>
  </r>
  <r>
    <x v="4"/>
    <n v="0"/>
    <n v="3859"/>
    <n v="257"/>
    <x v="0"/>
  </r>
  <r>
    <x v="5"/>
    <n v="0"/>
    <n v="3860"/>
    <n v="257"/>
    <x v="0"/>
  </r>
  <r>
    <x v="6"/>
    <n v="0"/>
    <n v="3861"/>
    <n v="257"/>
    <x v="0"/>
  </r>
  <r>
    <x v="7"/>
    <n v="0"/>
    <n v="3862"/>
    <n v="257"/>
    <x v="0"/>
  </r>
  <r>
    <x v="8"/>
    <n v="0"/>
    <n v="3863"/>
    <n v="257"/>
    <x v="0"/>
  </r>
  <r>
    <x v="9"/>
    <n v="0"/>
    <n v="3864"/>
    <n v="257"/>
    <x v="0"/>
  </r>
  <r>
    <x v="10"/>
    <n v="0"/>
    <n v="3865"/>
    <n v="257"/>
    <x v="0"/>
  </r>
  <r>
    <x v="11"/>
    <n v="0"/>
    <n v="3866"/>
    <n v="257"/>
    <x v="0"/>
  </r>
  <r>
    <x v="12"/>
    <n v="0"/>
    <n v="3867"/>
    <n v="257"/>
    <x v="0"/>
  </r>
  <r>
    <x v="13"/>
    <n v="0"/>
    <n v="3868"/>
    <n v="257"/>
    <x v="0"/>
  </r>
  <r>
    <x v="14"/>
    <n v="0"/>
    <n v="3869"/>
    <n v="257"/>
    <x v="0"/>
  </r>
  <r>
    <x v="0"/>
    <n v="0"/>
    <n v="3870"/>
    <n v="258"/>
    <x v="2"/>
  </r>
  <r>
    <x v="1"/>
    <n v="1"/>
    <n v="3871"/>
    <n v="258"/>
    <x v="2"/>
  </r>
  <r>
    <x v="2"/>
    <n v="1"/>
    <n v="3872"/>
    <n v="258"/>
    <x v="2"/>
  </r>
  <r>
    <x v="3"/>
    <n v="0"/>
    <n v="3873"/>
    <n v="258"/>
    <x v="2"/>
  </r>
  <r>
    <x v="4"/>
    <n v="1"/>
    <n v="3874"/>
    <n v="258"/>
    <x v="2"/>
  </r>
  <r>
    <x v="5"/>
    <n v="1"/>
    <n v="3875"/>
    <n v="258"/>
    <x v="2"/>
  </r>
  <r>
    <x v="6"/>
    <n v="1"/>
    <n v="3876"/>
    <n v="258"/>
    <x v="2"/>
  </r>
  <r>
    <x v="7"/>
    <n v="0"/>
    <n v="3877"/>
    <n v="258"/>
    <x v="2"/>
  </r>
  <r>
    <x v="8"/>
    <n v="0"/>
    <n v="3878"/>
    <n v="258"/>
    <x v="2"/>
  </r>
  <r>
    <x v="9"/>
    <n v="0"/>
    <n v="3879"/>
    <n v="258"/>
    <x v="2"/>
  </r>
  <r>
    <x v="10"/>
    <n v="0"/>
    <n v="3880"/>
    <n v="258"/>
    <x v="2"/>
  </r>
  <r>
    <x v="11"/>
    <n v="0"/>
    <n v="3881"/>
    <n v="258"/>
    <x v="2"/>
  </r>
  <r>
    <x v="12"/>
    <n v="0"/>
    <n v="3882"/>
    <n v="258"/>
    <x v="2"/>
  </r>
  <r>
    <x v="13"/>
    <n v="0"/>
    <n v="3883"/>
    <n v="258"/>
    <x v="2"/>
  </r>
  <r>
    <x v="14"/>
    <n v="0"/>
    <n v="3884"/>
    <n v="258"/>
    <x v="2"/>
  </r>
  <r>
    <x v="0"/>
    <n v="0"/>
    <n v="3885"/>
    <n v="259"/>
    <x v="7"/>
  </r>
  <r>
    <x v="1"/>
    <n v="0"/>
    <n v="3886"/>
    <n v="259"/>
    <x v="7"/>
  </r>
  <r>
    <x v="2"/>
    <n v="1"/>
    <n v="3887"/>
    <n v="259"/>
    <x v="7"/>
  </r>
  <r>
    <x v="3"/>
    <n v="0"/>
    <n v="3888"/>
    <n v="259"/>
    <x v="7"/>
  </r>
  <r>
    <x v="4"/>
    <n v="1"/>
    <n v="3889"/>
    <n v="259"/>
    <x v="7"/>
  </r>
  <r>
    <x v="5"/>
    <n v="0"/>
    <n v="3890"/>
    <n v="259"/>
    <x v="7"/>
  </r>
  <r>
    <x v="6"/>
    <n v="1"/>
    <n v="3891"/>
    <n v="259"/>
    <x v="7"/>
  </r>
  <r>
    <x v="7"/>
    <n v="0"/>
    <n v="3892"/>
    <n v="259"/>
    <x v="7"/>
  </r>
  <r>
    <x v="8"/>
    <n v="1"/>
    <n v="3893"/>
    <n v="259"/>
    <x v="7"/>
  </r>
  <r>
    <x v="9"/>
    <n v="0"/>
    <n v="3894"/>
    <n v="259"/>
    <x v="7"/>
  </r>
  <r>
    <x v="10"/>
    <n v="0"/>
    <n v="3895"/>
    <n v="259"/>
    <x v="7"/>
  </r>
  <r>
    <x v="11"/>
    <n v="1"/>
    <n v="3896"/>
    <n v="259"/>
    <x v="7"/>
  </r>
  <r>
    <x v="12"/>
    <n v="0"/>
    <n v="3897"/>
    <n v="259"/>
    <x v="7"/>
  </r>
  <r>
    <x v="13"/>
    <n v="0"/>
    <n v="3898"/>
    <n v="259"/>
    <x v="7"/>
  </r>
  <r>
    <x v="14"/>
    <n v="0"/>
    <n v="3899"/>
    <n v="259"/>
    <x v="7"/>
  </r>
  <r>
    <x v="0"/>
    <n v="1"/>
    <n v="3900"/>
    <n v="260"/>
    <x v="7"/>
  </r>
  <r>
    <x v="1"/>
    <n v="1"/>
    <n v="3901"/>
    <n v="260"/>
    <x v="7"/>
  </r>
  <r>
    <x v="2"/>
    <n v="1"/>
    <n v="3902"/>
    <n v="260"/>
    <x v="7"/>
  </r>
  <r>
    <x v="3"/>
    <n v="1"/>
    <n v="3903"/>
    <n v="260"/>
    <x v="7"/>
  </r>
  <r>
    <x v="4"/>
    <n v="0"/>
    <n v="3904"/>
    <n v="260"/>
    <x v="7"/>
  </r>
  <r>
    <x v="5"/>
    <n v="1"/>
    <n v="3905"/>
    <n v="260"/>
    <x v="7"/>
  </r>
  <r>
    <x v="6"/>
    <n v="1"/>
    <n v="3906"/>
    <n v="260"/>
    <x v="7"/>
  </r>
  <r>
    <x v="7"/>
    <n v="1"/>
    <n v="3907"/>
    <n v="260"/>
    <x v="7"/>
  </r>
  <r>
    <x v="8"/>
    <n v="0"/>
    <n v="3908"/>
    <n v="260"/>
    <x v="7"/>
  </r>
  <r>
    <x v="9"/>
    <n v="0"/>
    <n v="3909"/>
    <n v="260"/>
    <x v="7"/>
  </r>
  <r>
    <x v="10"/>
    <n v="0"/>
    <n v="3910"/>
    <n v="260"/>
    <x v="7"/>
  </r>
  <r>
    <x v="11"/>
    <n v="0"/>
    <n v="3911"/>
    <n v="260"/>
    <x v="7"/>
  </r>
  <r>
    <x v="12"/>
    <n v="0"/>
    <n v="3912"/>
    <n v="260"/>
    <x v="7"/>
  </r>
  <r>
    <x v="13"/>
    <n v="0"/>
    <n v="3913"/>
    <n v="260"/>
    <x v="7"/>
  </r>
  <r>
    <x v="14"/>
    <n v="0"/>
    <n v="3914"/>
    <n v="260"/>
    <x v="7"/>
  </r>
  <r>
    <x v="0"/>
    <n v="0"/>
    <n v="3915"/>
    <n v="261"/>
    <x v="2"/>
  </r>
  <r>
    <x v="1"/>
    <n v="1"/>
    <n v="3916"/>
    <n v="261"/>
    <x v="2"/>
  </r>
  <r>
    <x v="2"/>
    <n v="1"/>
    <n v="3917"/>
    <n v="261"/>
    <x v="2"/>
  </r>
  <r>
    <x v="3"/>
    <n v="0"/>
    <n v="3918"/>
    <n v="261"/>
    <x v="2"/>
  </r>
  <r>
    <x v="4"/>
    <n v="1"/>
    <n v="3919"/>
    <n v="261"/>
    <x v="2"/>
  </r>
  <r>
    <x v="5"/>
    <n v="0"/>
    <n v="3920"/>
    <n v="261"/>
    <x v="2"/>
  </r>
  <r>
    <x v="6"/>
    <n v="1"/>
    <n v="3921"/>
    <n v="261"/>
    <x v="2"/>
  </r>
  <r>
    <x v="7"/>
    <n v="0"/>
    <n v="3922"/>
    <n v="261"/>
    <x v="2"/>
  </r>
  <r>
    <x v="8"/>
    <n v="1"/>
    <n v="3923"/>
    <n v="261"/>
    <x v="2"/>
  </r>
  <r>
    <x v="9"/>
    <n v="1"/>
    <n v="3924"/>
    <n v="261"/>
    <x v="2"/>
  </r>
  <r>
    <x v="10"/>
    <n v="0"/>
    <n v="3925"/>
    <n v="261"/>
    <x v="2"/>
  </r>
  <r>
    <x v="11"/>
    <n v="0"/>
    <n v="3926"/>
    <n v="261"/>
    <x v="2"/>
  </r>
  <r>
    <x v="12"/>
    <n v="0"/>
    <n v="3927"/>
    <n v="261"/>
    <x v="2"/>
  </r>
  <r>
    <x v="13"/>
    <n v="0"/>
    <n v="3928"/>
    <n v="261"/>
    <x v="2"/>
  </r>
  <r>
    <x v="14"/>
    <n v="0"/>
    <n v="3929"/>
    <n v="261"/>
    <x v="2"/>
  </r>
  <r>
    <x v="0"/>
    <n v="0"/>
    <n v="3930"/>
    <n v="262"/>
    <x v="0"/>
  </r>
  <r>
    <x v="1"/>
    <n v="0"/>
    <n v="3931"/>
    <n v="262"/>
    <x v="0"/>
  </r>
  <r>
    <x v="2"/>
    <n v="1"/>
    <n v="3932"/>
    <n v="262"/>
    <x v="0"/>
  </r>
  <r>
    <x v="3"/>
    <n v="0"/>
    <n v="3933"/>
    <n v="262"/>
    <x v="0"/>
  </r>
  <r>
    <x v="4"/>
    <n v="1"/>
    <n v="3934"/>
    <n v="262"/>
    <x v="0"/>
  </r>
  <r>
    <x v="5"/>
    <n v="1"/>
    <n v="3935"/>
    <n v="262"/>
    <x v="0"/>
  </r>
  <r>
    <x v="6"/>
    <n v="1"/>
    <n v="3936"/>
    <n v="262"/>
    <x v="0"/>
  </r>
  <r>
    <x v="7"/>
    <n v="1"/>
    <n v="3937"/>
    <n v="262"/>
    <x v="0"/>
  </r>
  <r>
    <x v="8"/>
    <n v="0"/>
    <n v="3938"/>
    <n v="262"/>
    <x v="0"/>
  </r>
  <r>
    <x v="9"/>
    <n v="0"/>
    <n v="3939"/>
    <n v="262"/>
    <x v="0"/>
  </r>
  <r>
    <x v="10"/>
    <n v="0"/>
    <n v="3940"/>
    <n v="262"/>
    <x v="0"/>
  </r>
  <r>
    <x v="11"/>
    <n v="0"/>
    <n v="3941"/>
    <n v="262"/>
    <x v="0"/>
  </r>
  <r>
    <x v="12"/>
    <n v="1"/>
    <n v="3942"/>
    <n v="262"/>
    <x v="0"/>
  </r>
  <r>
    <x v="13"/>
    <n v="0"/>
    <n v="3943"/>
    <n v="262"/>
    <x v="0"/>
  </r>
  <r>
    <x v="14"/>
    <n v="0"/>
    <n v="3944"/>
    <n v="262"/>
    <x v="0"/>
  </r>
  <r>
    <x v="0"/>
    <n v="0"/>
    <n v="3945"/>
    <n v="263"/>
    <x v="1"/>
  </r>
  <r>
    <x v="1"/>
    <n v="1"/>
    <n v="3946"/>
    <n v="263"/>
    <x v="1"/>
  </r>
  <r>
    <x v="2"/>
    <n v="1"/>
    <n v="3947"/>
    <n v="263"/>
    <x v="1"/>
  </r>
  <r>
    <x v="3"/>
    <n v="0"/>
    <n v="3948"/>
    <n v="263"/>
    <x v="1"/>
  </r>
  <r>
    <x v="4"/>
    <n v="0"/>
    <n v="3949"/>
    <n v="263"/>
    <x v="1"/>
  </r>
  <r>
    <x v="5"/>
    <n v="1"/>
    <n v="3950"/>
    <n v="263"/>
    <x v="1"/>
  </r>
  <r>
    <x v="6"/>
    <n v="0"/>
    <n v="3951"/>
    <n v="263"/>
    <x v="1"/>
  </r>
  <r>
    <x v="7"/>
    <n v="0"/>
    <n v="3952"/>
    <n v="263"/>
    <x v="1"/>
  </r>
  <r>
    <x v="8"/>
    <n v="1"/>
    <n v="3953"/>
    <n v="263"/>
    <x v="1"/>
  </r>
  <r>
    <x v="9"/>
    <n v="0"/>
    <n v="3954"/>
    <n v="263"/>
    <x v="1"/>
  </r>
  <r>
    <x v="10"/>
    <n v="0"/>
    <n v="3955"/>
    <n v="263"/>
    <x v="1"/>
  </r>
  <r>
    <x v="11"/>
    <n v="0"/>
    <n v="3956"/>
    <n v="263"/>
    <x v="1"/>
  </r>
  <r>
    <x v="12"/>
    <n v="0"/>
    <n v="3957"/>
    <n v="263"/>
    <x v="1"/>
  </r>
  <r>
    <x v="13"/>
    <n v="0"/>
    <n v="3958"/>
    <n v="263"/>
    <x v="1"/>
  </r>
  <r>
    <x v="14"/>
    <n v="0"/>
    <n v="3959"/>
    <n v="263"/>
    <x v="1"/>
  </r>
  <r>
    <x v="0"/>
    <n v="0"/>
    <n v="3960"/>
    <n v="264"/>
    <x v="2"/>
  </r>
  <r>
    <x v="1"/>
    <n v="1"/>
    <n v="3961"/>
    <n v="264"/>
    <x v="2"/>
  </r>
  <r>
    <x v="2"/>
    <n v="1"/>
    <n v="3962"/>
    <n v="264"/>
    <x v="2"/>
  </r>
  <r>
    <x v="3"/>
    <n v="0"/>
    <n v="3963"/>
    <n v="264"/>
    <x v="2"/>
  </r>
  <r>
    <x v="4"/>
    <n v="0"/>
    <n v="3964"/>
    <n v="264"/>
    <x v="2"/>
  </r>
  <r>
    <x v="5"/>
    <n v="1"/>
    <n v="3965"/>
    <n v="264"/>
    <x v="2"/>
  </r>
  <r>
    <x v="6"/>
    <n v="1"/>
    <n v="3966"/>
    <n v="264"/>
    <x v="2"/>
  </r>
  <r>
    <x v="7"/>
    <n v="1"/>
    <n v="3967"/>
    <n v="264"/>
    <x v="2"/>
  </r>
  <r>
    <x v="8"/>
    <n v="0"/>
    <n v="3968"/>
    <n v="264"/>
    <x v="2"/>
  </r>
  <r>
    <x v="9"/>
    <n v="0"/>
    <n v="3969"/>
    <n v="264"/>
    <x v="2"/>
  </r>
  <r>
    <x v="10"/>
    <n v="0"/>
    <n v="3970"/>
    <n v="264"/>
    <x v="2"/>
  </r>
  <r>
    <x v="11"/>
    <n v="0"/>
    <n v="3971"/>
    <n v="264"/>
    <x v="2"/>
  </r>
  <r>
    <x v="12"/>
    <n v="0"/>
    <n v="3972"/>
    <n v="264"/>
    <x v="2"/>
  </r>
  <r>
    <x v="13"/>
    <n v="1"/>
    <n v="3973"/>
    <n v="264"/>
    <x v="2"/>
  </r>
  <r>
    <x v="14"/>
    <n v="0"/>
    <n v="3974"/>
    <n v="264"/>
    <x v="2"/>
  </r>
  <r>
    <x v="0"/>
    <n v="0"/>
    <n v="3975"/>
    <n v="265"/>
    <x v="0"/>
  </r>
  <r>
    <x v="1"/>
    <n v="1"/>
    <n v="3976"/>
    <n v="265"/>
    <x v="0"/>
  </r>
  <r>
    <x v="2"/>
    <n v="1"/>
    <n v="3977"/>
    <n v="265"/>
    <x v="0"/>
  </r>
  <r>
    <x v="3"/>
    <n v="0"/>
    <n v="3978"/>
    <n v="265"/>
    <x v="0"/>
  </r>
  <r>
    <x v="4"/>
    <n v="1"/>
    <n v="3979"/>
    <n v="265"/>
    <x v="0"/>
  </r>
  <r>
    <x v="5"/>
    <n v="0"/>
    <n v="3980"/>
    <n v="265"/>
    <x v="0"/>
  </r>
  <r>
    <x v="6"/>
    <n v="1"/>
    <n v="3981"/>
    <n v="265"/>
    <x v="0"/>
  </r>
  <r>
    <x v="7"/>
    <n v="1"/>
    <n v="3982"/>
    <n v="265"/>
    <x v="0"/>
  </r>
  <r>
    <x v="8"/>
    <n v="1"/>
    <n v="3983"/>
    <n v="265"/>
    <x v="0"/>
  </r>
  <r>
    <x v="9"/>
    <n v="0"/>
    <n v="3984"/>
    <n v="265"/>
    <x v="0"/>
  </r>
  <r>
    <x v="10"/>
    <n v="0"/>
    <n v="3985"/>
    <n v="265"/>
    <x v="0"/>
  </r>
  <r>
    <x v="11"/>
    <n v="0"/>
    <n v="3986"/>
    <n v="265"/>
    <x v="0"/>
  </r>
  <r>
    <x v="12"/>
    <n v="0"/>
    <n v="3987"/>
    <n v="265"/>
    <x v="0"/>
  </r>
  <r>
    <x v="13"/>
    <n v="1"/>
    <n v="3988"/>
    <n v="265"/>
    <x v="0"/>
  </r>
  <r>
    <x v="14"/>
    <n v="0"/>
    <n v="3989"/>
    <n v="265"/>
    <x v="0"/>
  </r>
  <r>
    <x v="0"/>
    <n v="0"/>
    <n v="3990"/>
    <n v="266"/>
    <x v="10"/>
  </r>
  <r>
    <x v="1"/>
    <n v="0"/>
    <n v="3991"/>
    <n v="266"/>
    <x v="10"/>
  </r>
  <r>
    <x v="2"/>
    <n v="1"/>
    <n v="3992"/>
    <n v="266"/>
    <x v="10"/>
  </r>
  <r>
    <x v="3"/>
    <n v="0"/>
    <n v="3993"/>
    <n v="266"/>
    <x v="10"/>
  </r>
  <r>
    <x v="4"/>
    <n v="0"/>
    <n v="3994"/>
    <n v="266"/>
    <x v="10"/>
  </r>
  <r>
    <x v="5"/>
    <n v="0"/>
    <n v="3995"/>
    <n v="266"/>
    <x v="10"/>
  </r>
  <r>
    <x v="6"/>
    <n v="0"/>
    <n v="3996"/>
    <n v="266"/>
    <x v="10"/>
  </r>
  <r>
    <x v="7"/>
    <n v="0"/>
    <n v="3997"/>
    <n v="266"/>
    <x v="10"/>
  </r>
  <r>
    <x v="8"/>
    <n v="0"/>
    <n v="3998"/>
    <n v="266"/>
    <x v="10"/>
  </r>
  <r>
    <x v="9"/>
    <n v="0"/>
    <n v="3999"/>
    <n v="266"/>
    <x v="10"/>
  </r>
  <r>
    <x v="10"/>
    <n v="0"/>
    <n v="4000"/>
    <n v="266"/>
    <x v="10"/>
  </r>
  <r>
    <x v="11"/>
    <n v="0"/>
    <n v="4001"/>
    <n v="266"/>
    <x v="10"/>
  </r>
  <r>
    <x v="12"/>
    <n v="0"/>
    <n v="4002"/>
    <n v="266"/>
    <x v="10"/>
  </r>
  <r>
    <x v="13"/>
    <n v="0"/>
    <n v="4003"/>
    <n v="266"/>
    <x v="10"/>
  </r>
  <r>
    <x v="14"/>
    <n v="0"/>
    <n v="4004"/>
    <n v="266"/>
    <x v="10"/>
  </r>
  <r>
    <x v="0"/>
    <n v="0"/>
    <n v="4005"/>
    <n v="267"/>
    <x v="7"/>
  </r>
  <r>
    <x v="1"/>
    <n v="1"/>
    <n v="4006"/>
    <n v="267"/>
    <x v="7"/>
  </r>
  <r>
    <x v="2"/>
    <n v="1"/>
    <n v="4007"/>
    <n v="267"/>
    <x v="7"/>
  </r>
  <r>
    <x v="3"/>
    <n v="0"/>
    <n v="4008"/>
    <n v="267"/>
    <x v="7"/>
  </r>
  <r>
    <x v="4"/>
    <n v="0"/>
    <n v="4009"/>
    <n v="267"/>
    <x v="7"/>
  </r>
  <r>
    <x v="5"/>
    <n v="0"/>
    <n v="4010"/>
    <n v="267"/>
    <x v="7"/>
  </r>
  <r>
    <x v="6"/>
    <n v="0"/>
    <n v="4011"/>
    <n v="267"/>
    <x v="7"/>
  </r>
  <r>
    <x v="7"/>
    <n v="0"/>
    <n v="4012"/>
    <n v="267"/>
    <x v="7"/>
  </r>
  <r>
    <x v="8"/>
    <n v="0"/>
    <n v="4013"/>
    <n v="267"/>
    <x v="7"/>
  </r>
  <r>
    <x v="9"/>
    <n v="0"/>
    <n v="4014"/>
    <n v="267"/>
    <x v="7"/>
  </r>
  <r>
    <x v="10"/>
    <n v="0"/>
    <n v="4015"/>
    <n v="267"/>
    <x v="7"/>
  </r>
  <r>
    <x v="11"/>
    <n v="0"/>
    <n v="4016"/>
    <n v="267"/>
    <x v="7"/>
  </r>
  <r>
    <x v="12"/>
    <n v="0"/>
    <n v="4017"/>
    <n v="267"/>
    <x v="7"/>
  </r>
  <r>
    <x v="13"/>
    <n v="1"/>
    <n v="4018"/>
    <n v="267"/>
    <x v="7"/>
  </r>
  <r>
    <x v="14"/>
    <n v="0"/>
    <n v="4019"/>
    <n v="267"/>
    <x v="7"/>
  </r>
  <r>
    <x v="0"/>
    <n v="1"/>
    <n v="4020"/>
    <n v="268"/>
    <x v="3"/>
  </r>
  <r>
    <x v="1"/>
    <n v="0"/>
    <n v="4021"/>
    <n v="268"/>
    <x v="3"/>
  </r>
  <r>
    <x v="2"/>
    <n v="1"/>
    <n v="4022"/>
    <n v="268"/>
    <x v="3"/>
  </r>
  <r>
    <x v="3"/>
    <n v="0"/>
    <n v="4023"/>
    <n v="268"/>
    <x v="3"/>
  </r>
  <r>
    <x v="4"/>
    <n v="0"/>
    <n v="4024"/>
    <n v="268"/>
    <x v="3"/>
  </r>
  <r>
    <x v="5"/>
    <n v="0"/>
    <n v="4025"/>
    <n v="268"/>
    <x v="3"/>
  </r>
  <r>
    <x v="6"/>
    <n v="0"/>
    <n v="4026"/>
    <n v="268"/>
    <x v="3"/>
  </r>
  <r>
    <x v="7"/>
    <n v="0"/>
    <n v="4027"/>
    <n v="268"/>
    <x v="3"/>
  </r>
  <r>
    <x v="8"/>
    <n v="0"/>
    <n v="4028"/>
    <n v="268"/>
    <x v="3"/>
  </r>
  <r>
    <x v="9"/>
    <n v="0"/>
    <n v="4029"/>
    <n v="268"/>
    <x v="3"/>
  </r>
  <r>
    <x v="10"/>
    <n v="1"/>
    <n v="4030"/>
    <n v="268"/>
    <x v="3"/>
  </r>
  <r>
    <x v="11"/>
    <n v="0"/>
    <n v="4031"/>
    <n v="268"/>
    <x v="3"/>
  </r>
  <r>
    <x v="12"/>
    <n v="1"/>
    <n v="4032"/>
    <n v="268"/>
    <x v="3"/>
  </r>
  <r>
    <x v="13"/>
    <n v="1"/>
    <n v="4033"/>
    <n v="268"/>
    <x v="3"/>
  </r>
  <r>
    <x v="14"/>
    <n v="0"/>
    <n v="4034"/>
    <n v="268"/>
    <x v="3"/>
  </r>
  <r>
    <x v="0"/>
    <n v="0"/>
    <n v="4035"/>
    <n v="269"/>
    <x v="0"/>
  </r>
  <r>
    <x v="1"/>
    <n v="1"/>
    <n v="4036"/>
    <n v="269"/>
    <x v="0"/>
  </r>
  <r>
    <x v="2"/>
    <n v="0"/>
    <n v="4037"/>
    <n v="269"/>
    <x v="0"/>
  </r>
  <r>
    <x v="3"/>
    <n v="0"/>
    <n v="4038"/>
    <n v="269"/>
    <x v="0"/>
  </r>
  <r>
    <x v="4"/>
    <n v="1"/>
    <n v="4039"/>
    <n v="269"/>
    <x v="0"/>
  </r>
  <r>
    <x v="5"/>
    <n v="0"/>
    <n v="4040"/>
    <n v="269"/>
    <x v="0"/>
  </r>
  <r>
    <x v="6"/>
    <n v="0"/>
    <n v="4041"/>
    <n v="269"/>
    <x v="0"/>
  </r>
  <r>
    <x v="7"/>
    <n v="0"/>
    <n v="4042"/>
    <n v="269"/>
    <x v="0"/>
  </r>
  <r>
    <x v="8"/>
    <n v="0"/>
    <n v="4043"/>
    <n v="269"/>
    <x v="0"/>
  </r>
  <r>
    <x v="9"/>
    <n v="0"/>
    <n v="4044"/>
    <n v="269"/>
    <x v="0"/>
  </r>
  <r>
    <x v="10"/>
    <n v="0"/>
    <n v="4045"/>
    <n v="269"/>
    <x v="0"/>
  </r>
  <r>
    <x v="11"/>
    <n v="0"/>
    <n v="4046"/>
    <n v="269"/>
    <x v="0"/>
  </r>
  <r>
    <x v="12"/>
    <n v="0"/>
    <n v="4047"/>
    <n v="269"/>
    <x v="0"/>
  </r>
  <r>
    <x v="13"/>
    <n v="1"/>
    <n v="4048"/>
    <n v="269"/>
    <x v="0"/>
  </r>
  <r>
    <x v="14"/>
    <n v="0"/>
    <n v="4049"/>
    <n v="269"/>
    <x v="0"/>
  </r>
  <r>
    <x v="0"/>
    <n v="0"/>
    <n v="4050"/>
    <n v="270"/>
    <x v="0"/>
  </r>
  <r>
    <x v="1"/>
    <n v="1"/>
    <n v="4051"/>
    <n v="270"/>
    <x v="0"/>
  </r>
  <r>
    <x v="2"/>
    <n v="0"/>
    <n v="4052"/>
    <n v="270"/>
    <x v="0"/>
  </r>
  <r>
    <x v="3"/>
    <n v="0"/>
    <n v="4053"/>
    <n v="270"/>
    <x v="0"/>
  </r>
  <r>
    <x v="4"/>
    <n v="1"/>
    <n v="4054"/>
    <n v="270"/>
    <x v="0"/>
  </r>
  <r>
    <x v="5"/>
    <n v="1"/>
    <n v="4055"/>
    <n v="270"/>
    <x v="0"/>
  </r>
  <r>
    <x v="6"/>
    <n v="0"/>
    <n v="4056"/>
    <n v="270"/>
    <x v="0"/>
  </r>
  <r>
    <x v="7"/>
    <n v="0"/>
    <n v="4057"/>
    <n v="270"/>
    <x v="0"/>
  </r>
  <r>
    <x v="8"/>
    <n v="1"/>
    <n v="4058"/>
    <n v="270"/>
    <x v="0"/>
  </r>
  <r>
    <x v="9"/>
    <n v="1"/>
    <n v="4059"/>
    <n v="270"/>
    <x v="0"/>
  </r>
  <r>
    <x v="10"/>
    <n v="0"/>
    <n v="4060"/>
    <n v="270"/>
    <x v="0"/>
  </r>
  <r>
    <x v="11"/>
    <n v="0"/>
    <n v="4061"/>
    <n v="270"/>
    <x v="0"/>
  </r>
  <r>
    <x v="12"/>
    <n v="0"/>
    <n v="4062"/>
    <n v="270"/>
    <x v="0"/>
  </r>
  <r>
    <x v="13"/>
    <n v="0"/>
    <n v="4063"/>
    <n v="270"/>
    <x v="0"/>
  </r>
  <r>
    <x v="14"/>
    <n v="0"/>
    <n v="4064"/>
    <n v="270"/>
    <x v="0"/>
  </r>
  <r>
    <x v="0"/>
    <n v="0"/>
    <n v="4065"/>
    <n v="271"/>
    <x v="5"/>
  </r>
  <r>
    <x v="1"/>
    <n v="1"/>
    <n v="4066"/>
    <n v="271"/>
    <x v="5"/>
  </r>
  <r>
    <x v="2"/>
    <n v="1"/>
    <n v="4067"/>
    <n v="271"/>
    <x v="5"/>
  </r>
  <r>
    <x v="3"/>
    <n v="0"/>
    <n v="4068"/>
    <n v="271"/>
    <x v="5"/>
  </r>
  <r>
    <x v="4"/>
    <n v="1"/>
    <n v="4069"/>
    <n v="271"/>
    <x v="5"/>
  </r>
  <r>
    <x v="5"/>
    <n v="1"/>
    <n v="4070"/>
    <n v="271"/>
    <x v="5"/>
  </r>
  <r>
    <x v="6"/>
    <n v="1"/>
    <n v="4071"/>
    <n v="271"/>
    <x v="5"/>
  </r>
  <r>
    <x v="7"/>
    <n v="0"/>
    <n v="4072"/>
    <n v="271"/>
    <x v="5"/>
  </r>
  <r>
    <x v="8"/>
    <n v="1"/>
    <n v="4073"/>
    <n v="271"/>
    <x v="5"/>
  </r>
  <r>
    <x v="9"/>
    <n v="1"/>
    <n v="4074"/>
    <n v="271"/>
    <x v="5"/>
  </r>
  <r>
    <x v="10"/>
    <n v="0"/>
    <n v="4075"/>
    <n v="271"/>
    <x v="5"/>
  </r>
  <r>
    <x v="11"/>
    <n v="1"/>
    <n v="4076"/>
    <n v="271"/>
    <x v="5"/>
  </r>
  <r>
    <x v="12"/>
    <n v="0"/>
    <n v="4077"/>
    <n v="271"/>
    <x v="5"/>
  </r>
  <r>
    <x v="13"/>
    <n v="0"/>
    <n v="4078"/>
    <n v="271"/>
    <x v="5"/>
  </r>
  <r>
    <x v="14"/>
    <n v="0"/>
    <n v="4079"/>
    <n v="271"/>
    <x v="5"/>
  </r>
  <r>
    <x v="0"/>
    <n v="0"/>
    <n v="4080"/>
    <n v="272"/>
    <x v="1"/>
  </r>
  <r>
    <x v="1"/>
    <n v="1"/>
    <n v="4081"/>
    <n v="272"/>
    <x v="1"/>
  </r>
  <r>
    <x v="2"/>
    <n v="0"/>
    <n v="4082"/>
    <n v="272"/>
    <x v="1"/>
  </r>
  <r>
    <x v="3"/>
    <n v="0"/>
    <n v="4083"/>
    <n v="272"/>
    <x v="1"/>
  </r>
  <r>
    <x v="4"/>
    <n v="0"/>
    <n v="4084"/>
    <n v="272"/>
    <x v="1"/>
  </r>
  <r>
    <x v="5"/>
    <n v="0"/>
    <n v="4085"/>
    <n v="272"/>
    <x v="1"/>
  </r>
  <r>
    <x v="6"/>
    <n v="0"/>
    <n v="4086"/>
    <n v="272"/>
    <x v="1"/>
  </r>
  <r>
    <x v="7"/>
    <n v="1"/>
    <n v="4087"/>
    <n v="272"/>
    <x v="1"/>
  </r>
  <r>
    <x v="8"/>
    <n v="0"/>
    <n v="4088"/>
    <n v="272"/>
    <x v="1"/>
  </r>
  <r>
    <x v="9"/>
    <n v="0"/>
    <n v="4089"/>
    <n v="272"/>
    <x v="1"/>
  </r>
  <r>
    <x v="10"/>
    <n v="0"/>
    <n v="4090"/>
    <n v="272"/>
    <x v="1"/>
  </r>
  <r>
    <x v="11"/>
    <n v="0"/>
    <n v="4091"/>
    <n v="272"/>
    <x v="1"/>
  </r>
  <r>
    <x v="12"/>
    <n v="0"/>
    <n v="4092"/>
    <n v="272"/>
    <x v="1"/>
  </r>
  <r>
    <x v="13"/>
    <n v="0"/>
    <n v="4093"/>
    <n v="272"/>
    <x v="1"/>
  </r>
  <r>
    <x v="14"/>
    <n v="0"/>
    <n v="4094"/>
    <n v="272"/>
    <x v="1"/>
  </r>
  <r>
    <x v="0"/>
    <n v="0"/>
    <n v="4095"/>
    <n v="273"/>
    <x v="5"/>
  </r>
  <r>
    <x v="1"/>
    <n v="1"/>
    <n v="4096"/>
    <n v="273"/>
    <x v="5"/>
  </r>
  <r>
    <x v="2"/>
    <n v="1"/>
    <n v="4097"/>
    <n v="273"/>
    <x v="5"/>
  </r>
  <r>
    <x v="3"/>
    <n v="0"/>
    <n v="4098"/>
    <n v="273"/>
    <x v="5"/>
  </r>
  <r>
    <x v="4"/>
    <n v="0"/>
    <n v="4099"/>
    <n v="273"/>
    <x v="5"/>
  </r>
  <r>
    <x v="5"/>
    <n v="1"/>
    <n v="4100"/>
    <n v="273"/>
    <x v="5"/>
  </r>
  <r>
    <x v="6"/>
    <n v="0"/>
    <n v="4101"/>
    <n v="273"/>
    <x v="5"/>
  </r>
  <r>
    <x v="7"/>
    <n v="0"/>
    <n v="4102"/>
    <n v="273"/>
    <x v="5"/>
  </r>
  <r>
    <x v="8"/>
    <n v="0"/>
    <n v="4103"/>
    <n v="273"/>
    <x v="5"/>
  </r>
  <r>
    <x v="9"/>
    <n v="0"/>
    <n v="4104"/>
    <n v="273"/>
    <x v="5"/>
  </r>
  <r>
    <x v="10"/>
    <n v="0"/>
    <n v="4105"/>
    <n v="273"/>
    <x v="5"/>
  </r>
  <r>
    <x v="11"/>
    <n v="0"/>
    <n v="4106"/>
    <n v="273"/>
    <x v="5"/>
  </r>
  <r>
    <x v="12"/>
    <n v="0"/>
    <n v="4107"/>
    <n v="273"/>
    <x v="5"/>
  </r>
  <r>
    <x v="13"/>
    <n v="0"/>
    <n v="4108"/>
    <n v="273"/>
    <x v="5"/>
  </r>
  <r>
    <x v="14"/>
    <n v="0"/>
    <n v="4109"/>
    <n v="273"/>
    <x v="5"/>
  </r>
  <r>
    <x v="0"/>
    <n v="0"/>
    <n v="4110"/>
    <n v="274"/>
    <x v="4"/>
  </r>
  <r>
    <x v="1"/>
    <n v="1"/>
    <n v="4111"/>
    <n v="274"/>
    <x v="4"/>
  </r>
  <r>
    <x v="2"/>
    <n v="1"/>
    <n v="4112"/>
    <n v="274"/>
    <x v="4"/>
  </r>
  <r>
    <x v="3"/>
    <n v="0"/>
    <n v="4113"/>
    <n v="274"/>
    <x v="4"/>
  </r>
  <r>
    <x v="4"/>
    <n v="1"/>
    <n v="4114"/>
    <n v="274"/>
    <x v="4"/>
  </r>
  <r>
    <x v="5"/>
    <n v="1"/>
    <n v="4115"/>
    <n v="274"/>
    <x v="4"/>
  </r>
  <r>
    <x v="6"/>
    <n v="1"/>
    <n v="4116"/>
    <n v="274"/>
    <x v="4"/>
  </r>
  <r>
    <x v="7"/>
    <n v="0"/>
    <n v="4117"/>
    <n v="274"/>
    <x v="4"/>
  </r>
  <r>
    <x v="8"/>
    <n v="0"/>
    <n v="4118"/>
    <n v="274"/>
    <x v="4"/>
  </r>
  <r>
    <x v="9"/>
    <n v="0"/>
    <n v="4119"/>
    <n v="274"/>
    <x v="4"/>
  </r>
  <r>
    <x v="10"/>
    <n v="0"/>
    <n v="4120"/>
    <n v="274"/>
    <x v="4"/>
  </r>
  <r>
    <x v="11"/>
    <n v="0"/>
    <n v="4121"/>
    <n v="274"/>
    <x v="4"/>
  </r>
  <r>
    <x v="12"/>
    <n v="0"/>
    <n v="4122"/>
    <n v="274"/>
    <x v="4"/>
  </r>
  <r>
    <x v="13"/>
    <n v="0"/>
    <n v="4123"/>
    <n v="274"/>
    <x v="4"/>
  </r>
  <r>
    <x v="14"/>
    <n v="0"/>
    <n v="4124"/>
    <n v="274"/>
    <x v="4"/>
  </r>
  <r>
    <x v="0"/>
    <n v="0"/>
    <n v="4125"/>
    <n v="275"/>
    <x v="3"/>
  </r>
  <r>
    <x v="1"/>
    <n v="0"/>
    <n v="4126"/>
    <n v="275"/>
    <x v="3"/>
  </r>
  <r>
    <x v="2"/>
    <n v="0"/>
    <n v="4127"/>
    <n v="275"/>
    <x v="3"/>
  </r>
  <r>
    <x v="3"/>
    <n v="0"/>
    <n v="4128"/>
    <n v="275"/>
    <x v="3"/>
  </r>
  <r>
    <x v="4"/>
    <n v="0"/>
    <n v="4129"/>
    <n v="275"/>
    <x v="3"/>
  </r>
  <r>
    <x v="5"/>
    <n v="0"/>
    <n v="4130"/>
    <n v="275"/>
    <x v="3"/>
  </r>
  <r>
    <x v="6"/>
    <n v="0"/>
    <n v="4131"/>
    <n v="275"/>
    <x v="3"/>
  </r>
  <r>
    <x v="7"/>
    <n v="0"/>
    <n v="4132"/>
    <n v="275"/>
    <x v="3"/>
  </r>
  <r>
    <x v="8"/>
    <n v="1"/>
    <n v="4133"/>
    <n v="275"/>
    <x v="3"/>
  </r>
  <r>
    <x v="9"/>
    <n v="0"/>
    <n v="4134"/>
    <n v="275"/>
    <x v="3"/>
  </r>
  <r>
    <x v="10"/>
    <n v="0"/>
    <n v="4135"/>
    <n v="275"/>
    <x v="3"/>
  </r>
  <r>
    <x v="11"/>
    <n v="1"/>
    <n v="4136"/>
    <n v="275"/>
    <x v="3"/>
  </r>
  <r>
    <x v="12"/>
    <n v="0"/>
    <n v="4137"/>
    <n v="275"/>
    <x v="3"/>
  </r>
  <r>
    <x v="13"/>
    <n v="0"/>
    <n v="4138"/>
    <n v="275"/>
    <x v="3"/>
  </r>
  <r>
    <x v="14"/>
    <n v="0"/>
    <n v="4139"/>
    <n v="275"/>
    <x v="3"/>
  </r>
  <r>
    <x v="0"/>
    <n v="0"/>
    <n v="4140"/>
    <n v="276"/>
    <x v="4"/>
  </r>
  <r>
    <x v="1"/>
    <n v="1"/>
    <n v="4141"/>
    <n v="276"/>
    <x v="4"/>
  </r>
  <r>
    <x v="2"/>
    <n v="1"/>
    <n v="4142"/>
    <n v="276"/>
    <x v="4"/>
  </r>
  <r>
    <x v="3"/>
    <n v="0"/>
    <n v="4143"/>
    <n v="276"/>
    <x v="4"/>
  </r>
  <r>
    <x v="4"/>
    <n v="0"/>
    <n v="4144"/>
    <n v="276"/>
    <x v="4"/>
  </r>
  <r>
    <x v="5"/>
    <n v="0"/>
    <n v="4145"/>
    <n v="276"/>
    <x v="4"/>
  </r>
  <r>
    <x v="6"/>
    <n v="0"/>
    <n v="4146"/>
    <n v="276"/>
    <x v="4"/>
  </r>
  <r>
    <x v="7"/>
    <n v="1"/>
    <n v="4147"/>
    <n v="276"/>
    <x v="4"/>
  </r>
  <r>
    <x v="8"/>
    <n v="0"/>
    <n v="4148"/>
    <n v="276"/>
    <x v="4"/>
  </r>
  <r>
    <x v="9"/>
    <n v="1"/>
    <n v="4149"/>
    <n v="276"/>
    <x v="4"/>
  </r>
  <r>
    <x v="10"/>
    <n v="1"/>
    <n v="4150"/>
    <n v="276"/>
    <x v="4"/>
  </r>
  <r>
    <x v="11"/>
    <n v="1"/>
    <n v="4151"/>
    <n v="276"/>
    <x v="4"/>
  </r>
  <r>
    <x v="12"/>
    <n v="0"/>
    <n v="4152"/>
    <n v="276"/>
    <x v="4"/>
  </r>
  <r>
    <x v="13"/>
    <n v="1"/>
    <n v="4153"/>
    <n v="276"/>
    <x v="4"/>
  </r>
  <r>
    <x v="14"/>
    <n v="0"/>
    <n v="4154"/>
    <n v="276"/>
    <x v="4"/>
  </r>
  <r>
    <x v="0"/>
    <n v="0"/>
    <n v="4155"/>
    <n v="277"/>
    <x v="9"/>
  </r>
  <r>
    <x v="1"/>
    <n v="1"/>
    <n v="4156"/>
    <n v="277"/>
    <x v="9"/>
  </r>
  <r>
    <x v="2"/>
    <n v="1"/>
    <n v="4157"/>
    <n v="277"/>
    <x v="9"/>
  </r>
  <r>
    <x v="3"/>
    <n v="0"/>
    <n v="4158"/>
    <n v="277"/>
    <x v="9"/>
  </r>
  <r>
    <x v="4"/>
    <n v="1"/>
    <n v="4159"/>
    <n v="277"/>
    <x v="9"/>
  </r>
  <r>
    <x v="5"/>
    <n v="1"/>
    <n v="4160"/>
    <n v="277"/>
    <x v="9"/>
  </r>
  <r>
    <x v="6"/>
    <n v="0"/>
    <n v="4161"/>
    <n v="277"/>
    <x v="9"/>
  </r>
  <r>
    <x v="7"/>
    <n v="0"/>
    <n v="4162"/>
    <n v="277"/>
    <x v="9"/>
  </r>
  <r>
    <x v="8"/>
    <n v="1"/>
    <n v="4163"/>
    <n v="277"/>
    <x v="9"/>
  </r>
  <r>
    <x v="9"/>
    <n v="1"/>
    <n v="4164"/>
    <n v="277"/>
    <x v="9"/>
  </r>
  <r>
    <x v="10"/>
    <n v="0"/>
    <n v="4165"/>
    <n v="277"/>
    <x v="9"/>
  </r>
  <r>
    <x v="11"/>
    <n v="0"/>
    <n v="4166"/>
    <n v="277"/>
    <x v="9"/>
  </r>
  <r>
    <x v="12"/>
    <n v="0"/>
    <n v="4167"/>
    <n v="277"/>
    <x v="9"/>
  </r>
  <r>
    <x v="13"/>
    <n v="0"/>
    <n v="4168"/>
    <n v="277"/>
    <x v="9"/>
  </r>
  <r>
    <x v="14"/>
    <n v="0"/>
    <n v="4169"/>
    <n v="277"/>
    <x v="9"/>
  </r>
  <r>
    <x v="0"/>
    <n v="0"/>
    <n v="4170"/>
    <n v="278"/>
    <x v="0"/>
  </r>
  <r>
    <x v="1"/>
    <n v="1"/>
    <n v="4171"/>
    <n v="278"/>
    <x v="0"/>
  </r>
  <r>
    <x v="2"/>
    <n v="0"/>
    <n v="4172"/>
    <n v="278"/>
    <x v="0"/>
  </r>
  <r>
    <x v="3"/>
    <n v="0"/>
    <n v="4173"/>
    <n v="278"/>
    <x v="0"/>
  </r>
  <r>
    <x v="4"/>
    <n v="0"/>
    <n v="4174"/>
    <n v="278"/>
    <x v="0"/>
  </r>
  <r>
    <x v="5"/>
    <n v="0"/>
    <n v="4175"/>
    <n v="278"/>
    <x v="0"/>
  </r>
  <r>
    <x v="6"/>
    <n v="0"/>
    <n v="4176"/>
    <n v="278"/>
    <x v="0"/>
  </r>
  <r>
    <x v="7"/>
    <n v="1"/>
    <n v="4177"/>
    <n v="278"/>
    <x v="0"/>
  </r>
  <r>
    <x v="8"/>
    <n v="0"/>
    <n v="4178"/>
    <n v="278"/>
    <x v="0"/>
  </r>
  <r>
    <x v="9"/>
    <n v="0"/>
    <n v="4179"/>
    <n v="278"/>
    <x v="0"/>
  </r>
  <r>
    <x v="10"/>
    <n v="0"/>
    <n v="4180"/>
    <n v="278"/>
    <x v="0"/>
  </r>
  <r>
    <x v="11"/>
    <n v="0"/>
    <n v="4181"/>
    <n v="278"/>
    <x v="0"/>
  </r>
  <r>
    <x v="12"/>
    <n v="0"/>
    <n v="4182"/>
    <n v="278"/>
    <x v="0"/>
  </r>
  <r>
    <x v="13"/>
    <n v="1"/>
    <n v="4183"/>
    <n v="278"/>
    <x v="0"/>
  </r>
  <r>
    <x v="14"/>
    <n v="0"/>
    <n v="4184"/>
    <n v="278"/>
    <x v="0"/>
  </r>
  <r>
    <x v="0"/>
    <n v="0"/>
    <n v="4185"/>
    <n v="279"/>
    <x v="0"/>
  </r>
  <r>
    <x v="1"/>
    <n v="1"/>
    <n v="4186"/>
    <n v="279"/>
    <x v="0"/>
  </r>
  <r>
    <x v="2"/>
    <n v="1"/>
    <n v="4187"/>
    <n v="279"/>
    <x v="0"/>
  </r>
  <r>
    <x v="3"/>
    <n v="0"/>
    <n v="4188"/>
    <n v="279"/>
    <x v="0"/>
  </r>
  <r>
    <x v="4"/>
    <n v="0"/>
    <n v="4189"/>
    <n v="279"/>
    <x v="0"/>
  </r>
  <r>
    <x v="5"/>
    <n v="1"/>
    <n v="4190"/>
    <n v="279"/>
    <x v="0"/>
  </r>
  <r>
    <x v="6"/>
    <n v="1"/>
    <n v="4191"/>
    <n v="279"/>
    <x v="0"/>
  </r>
  <r>
    <x v="7"/>
    <n v="0"/>
    <n v="4192"/>
    <n v="279"/>
    <x v="0"/>
  </r>
  <r>
    <x v="8"/>
    <n v="0"/>
    <n v="4193"/>
    <n v="279"/>
    <x v="0"/>
  </r>
  <r>
    <x v="9"/>
    <n v="0"/>
    <n v="4194"/>
    <n v="279"/>
    <x v="0"/>
  </r>
  <r>
    <x v="10"/>
    <n v="0"/>
    <n v="4195"/>
    <n v="279"/>
    <x v="0"/>
  </r>
  <r>
    <x v="11"/>
    <n v="0"/>
    <n v="4196"/>
    <n v="279"/>
    <x v="0"/>
  </r>
  <r>
    <x v="12"/>
    <n v="0"/>
    <n v="4197"/>
    <n v="279"/>
    <x v="0"/>
  </r>
  <r>
    <x v="13"/>
    <n v="0"/>
    <n v="4198"/>
    <n v="279"/>
    <x v="0"/>
  </r>
  <r>
    <x v="14"/>
    <n v="0"/>
    <n v="4199"/>
    <n v="279"/>
    <x v="0"/>
  </r>
  <r>
    <x v="0"/>
    <n v="0"/>
    <n v="4200"/>
    <n v="280"/>
    <x v="2"/>
  </r>
  <r>
    <x v="1"/>
    <n v="0"/>
    <n v="4201"/>
    <n v="280"/>
    <x v="2"/>
  </r>
  <r>
    <x v="2"/>
    <n v="0"/>
    <n v="4202"/>
    <n v="280"/>
    <x v="2"/>
  </r>
  <r>
    <x v="3"/>
    <n v="0"/>
    <n v="4203"/>
    <n v="280"/>
    <x v="2"/>
  </r>
  <r>
    <x v="4"/>
    <n v="0"/>
    <n v="4204"/>
    <n v="280"/>
    <x v="2"/>
  </r>
  <r>
    <x v="5"/>
    <n v="0"/>
    <n v="4205"/>
    <n v="280"/>
    <x v="2"/>
  </r>
  <r>
    <x v="6"/>
    <n v="0"/>
    <n v="4206"/>
    <n v="280"/>
    <x v="2"/>
  </r>
  <r>
    <x v="7"/>
    <n v="0"/>
    <n v="4207"/>
    <n v="280"/>
    <x v="2"/>
  </r>
  <r>
    <x v="8"/>
    <n v="0"/>
    <n v="4208"/>
    <n v="280"/>
    <x v="2"/>
  </r>
  <r>
    <x v="9"/>
    <n v="0"/>
    <n v="4209"/>
    <n v="280"/>
    <x v="2"/>
  </r>
  <r>
    <x v="10"/>
    <n v="0"/>
    <n v="4210"/>
    <n v="280"/>
    <x v="2"/>
  </r>
  <r>
    <x v="11"/>
    <n v="0"/>
    <n v="4211"/>
    <n v="280"/>
    <x v="2"/>
  </r>
  <r>
    <x v="12"/>
    <n v="0"/>
    <n v="4212"/>
    <n v="280"/>
    <x v="2"/>
  </r>
  <r>
    <x v="13"/>
    <n v="0"/>
    <n v="4213"/>
    <n v="280"/>
    <x v="2"/>
  </r>
  <r>
    <x v="14"/>
    <n v="0"/>
    <n v="4214"/>
    <n v="280"/>
    <x v="2"/>
  </r>
  <r>
    <x v="0"/>
    <n v="0"/>
    <n v="4215"/>
    <n v="281"/>
    <x v="1"/>
  </r>
  <r>
    <x v="1"/>
    <n v="1"/>
    <n v="4216"/>
    <n v="281"/>
    <x v="1"/>
  </r>
  <r>
    <x v="2"/>
    <n v="1"/>
    <n v="4217"/>
    <n v="281"/>
    <x v="1"/>
  </r>
  <r>
    <x v="3"/>
    <n v="0"/>
    <n v="4218"/>
    <n v="281"/>
    <x v="1"/>
  </r>
  <r>
    <x v="4"/>
    <n v="0"/>
    <n v="4219"/>
    <n v="281"/>
    <x v="1"/>
  </r>
  <r>
    <x v="5"/>
    <n v="1"/>
    <n v="4220"/>
    <n v="281"/>
    <x v="1"/>
  </r>
  <r>
    <x v="6"/>
    <n v="1"/>
    <n v="4221"/>
    <n v="281"/>
    <x v="1"/>
  </r>
  <r>
    <x v="7"/>
    <n v="1"/>
    <n v="4222"/>
    <n v="281"/>
    <x v="1"/>
  </r>
  <r>
    <x v="8"/>
    <n v="1"/>
    <n v="4223"/>
    <n v="281"/>
    <x v="1"/>
  </r>
  <r>
    <x v="9"/>
    <n v="0"/>
    <n v="4224"/>
    <n v="281"/>
    <x v="1"/>
  </r>
  <r>
    <x v="10"/>
    <n v="0"/>
    <n v="4225"/>
    <n v="281"/>
    <x v="1"/>
  </r>
  <r>
    <x v="11"/>
    <n v="0"/>
    <n v="4226"/>
    <n v="281"/>
    <x v="1"/>
  </r>
  <r>
    <x v="12"/>
    <n v="0"/>
    <n v="4227"/>
    <n v="281"/>
    <x v="1"/>
  </r>
  <r>
    <x v="13"/>
    <n v="0"/>
    <n v="4228"/>
    <n v="281"/>
    <x v="1"/>
  </r>
  <r>
    <x v="14"/>
    <n v="0"/>
    <n v="4229"/>
    <n v="281"/>
    <x v="1"/>
  </r>
  <r>
    <x v="0"/>
    <n v="0"/>
    <n v="4230"/>
    <n v="282"/>
    <x v="5"/>
  </r>
  <r>
    <x v="1"/>
    <n v="1"/>
    <n v="4231"/>
    <n v="282"/>
    <x v="5"/>
  </r>
  <r>
    <x v="2"/>
    <n v="1"/>
    <n v="4232"/>
    <n v="282"/>
    <x v="5"/>
  </r>
  <r>
    <x v="3"/>
    <n v="0"/>
    <n v="4233"/>
    <n v="282"/>
    <x v="5"/>
  </r>
  <r>
    <x v="4"/>
    <n v="1"/>
    <n v="4234"/>
    <n v="282"/>
    <x v="5"/>
  </r>
  <r>
    <x v="5"/>
    <n v="1"/>
    <n v="4235"/>
    <n v="282"/>
    <x v="5"/>
  </r>
  <r>
    <x v="6"/>
    <n v="1"/>
    <n v="4236"/>
    <n v="282"/>
    <x v="5"/>
  </r>
  <r>
    <x v="7"/>
    <n v="1"/>
    <n v="4237"/>
    <n v="282"/>
    <x v="5"/>
  </r>
  <r>
    <x v="8"/>
    <n v="1"/>
    <n v="4238"/>
    <n v="282"/>
    <x v="5"/>
  </r>
  <r>
    <x v="9"/>
    <n v="0"/>
    <n v="4239"/>
    <n v="282"/>
    <x v="5"/>
  </r>
  <r>
    <x v="10"/>
    <n v="0"/>
    <n v="4240"/>
    <n v="282"/>
    <x v="5"/>
  </r>
  <r>
    <x v="11"/>
    <n v="0"/>
    <n v="4241"/>
    <n v="282"/>
    <x v="5"/>
  </r>
  <r>
    <x v="12"/>
    <n v="0"/>
    <n v="4242"/>
    <n v="282"/>
    <x v="5"/>
  </r>
  <r>
    <x v="13"/>
    <n v="0"/>
    <n v="4243"/>
    <n v="282"/>
    <x v="5"/>
  </r>
  <r>
    <x v="14"/>
    <n v="0"/>
    <n v="4244"/>
    <n v="282"/>
    <x v="5"/>
  </r>
  <r>
    <x v="0"/>
    <n v="1"/>
    <n v="4245"/>
    <n v="283"/>
    <x v="4"/>
  </r>
  <r>
    <x v="1"/>
    <n v="0"/>
    <n v="4246"/>
    <n v="283"/>
    <x v="4"/>
  </r>
  <r>
    <x v="2"/>
    <n v="0"/>
    <n v="4247"/>
    <n v="283"/>
    <x v="4"/>
  </r>
  <r>
    <x v="3"/>
    <n v="0"/>
    <n v="4248"/>
    <n v="283"/>
    <x v="4"/>
  </r>
  <r>
    <x v="4"/>
    <n v="0"/>
    <n v="4249"/>
    <n v="283"/>
    <x v="4"/>
  </r>
  <r>
    <x v="5"/>
    <n v="0"/>
    <n v="4250"/>
    <n v="283"/>
    <x v="4"/>
  </r>
  <r>
    <x v="6"/>
    <n v="0"/>
    <n v="4251"/>
    <n v="283"/>
    <x v="4"/>
  </r>
  <r>
    <x v="7"/>
    <n v="0"/>
    <n v="4252"/>
    <n v="283"/>
    <x v="4"/>
  </r>
  <r>
    <x v="8"/>
    <n v="0"/>
    <n v="4253"/>
    <n v="283"/>
    <x v="4"/>
  </r>
  <r>
    <x v="9"/>
    <n v="0"/>
    <n v="4254"/>
    <n v="283"/>
    <x v="4"/>
  </r>
  <r>
    <x v="10"/>
    <n v="0"/>
    <n v="4255"/>
    <n v="283"/>
    <x v="4"/>
  </r>
  <r>
    <x v="11"/>
    <n v="0"/>
    <n v="4256"/>
    <n v="283"/>
    <x v="4"/>
  </r>
  <r>
    <x v="12"/>
    <n v="0"/>
    <n v="4257"/>
    <n v="283"/>
    <x v="4"/>
  </r>
  <r>
    <x v="13"/>
    <n v="0"/>
    <n v="4258"/>
    <n v="283"/>
    <x v="4"/>
  </r>
  <r>
    <x v="14"/>
    <n v="0"/>
    <n v="4259"/>
    <n v="283"/>
    <x v="4"/>
  </r>
  <r>
    <x v="0"/>
    <n v="0"/>
    <n v="4260"/>
    <n v="284"/>
    <x v="2"/>
  </r>
  <r>
    <x v="1"/>
    <n v="0"/>
    <n v="4261"/>
    <n v="284"/>
    <x v="2"/>
  </r>
  <r>
    <x v="2"/>
    <n v="1"/>
    <n v="4262"/>
    <n v="284"/>
    <x v="2"/>
  </r>
  <r>
    <x v="3"/>
    <n v="0"/>
    <n v="4263"/>
    <n v="284"/>
    <x v="2"/>
  </r>
  <r>
    <x v="4"/>
    <n v="0"/>
    <n v="4264"/>
    <n v="284"/>
    <x v="2"/>
  </r>
  <r>
    <x v="5"/>
    <n v="0"/>
    <n v="4265"/>
    <n v="284"/>
    <x v="2"/>
  </r>
  <r>
    <x v="6"/>
    <n v="1"/>
    <n v="4266"/>
    <n v="284"/>
    <x v="2"/>
  </r>
  <r>
    <x v="7"/>
    <n v="0"/>
    <n v="4267"/>
    <n v="284"/>
    <x v="2"/>
  </r>
  <r>
    <x v="8"/>
    <n v="1"/>
    <n v="4268"/>
    <n v="284"/>
    <x v="2"/>
  </r>
  <r>
    <x v="9"/>
    <n v="1"/>
    <n v="4269"/>
    <n v="284"/>
    <x v="2"/>
  </r>
  <r>
    <x v="10"/>
    <n v="0"/>
    <n v="4270"/>
    <n v="284"/>
    <x v="2"/>
  </r>
  <r>
    <x v="11"/>
    <n v="0"/>
    <n v="4271"/>
    <n v="284"/>
    <x v="2"/>
  </r>
  <r>
    <x v="12"/>
    <n v="0"/>
    <n v="4272"/>
    <n v="284"/>
    <x v="2"/>
  </r>
  <r>
    <x v="13"/>
    <n v="0"/>
    <n v="4273"/>
    <n v="284"/>
    <x v="2"/>
  </r>
  <r>
    <x v="14"/>
    <n v="0"/>
    <n v="4274"/>
    <n v="284"/>
    <x v="2"/>
  </r>
  <r>
    <x v="0"/>
    <n v="0"/>
    <n v="4275"/>
    <n v="285"/>
    <x v="4"/>
  </r>
  <r>
    <x v="1"/>
    <n v="0"/>
    <n v="4276"/>
    <n v="285"/>
    <x v="4"/>
  </r>
  <r>
    <x v="2"/>
    <n v="1"/>
    <n v="4277"/>
    <n v="285"/>
    <x v="4"/>
  </r>
  <r>
    <x v="3"/>
    <n v="0"/>
    <n v="4278"/>
    <n v="285"/>
    <x v="4"/>
  </r>
  <r>
    <x v="4"/>
    <n v="0"/>
    <n v="4279"/>
    <n v="285"/>
    <x v="4"/>
  </r>
  <r>
    <x v="5"/>
    <n v="0"/>
    <n v="4280"/>
    <n v="285"/>
    <x v="4"/>
  </r>
  <r>
    <x v="6"/>
    <n v="1"/>
    <n v="4281"/>
    <n v="285"/>
    <x v="4"/>
  </r>
  <r>
    <x v="7"/>
    <n v="0"/>
    <n v="4282"/>
    <n v="285"/>
    <x v="4"/>
  </r>
  <r>
    <x v="8"/>
    <n v="0"/>
    <n v="4283"/>
    <n v="285"/>
    <x v="4"/>
  </r>
  <r>
    <x v="9"/>
    <n v="0"/>
    <n v="4284"/>
    <n v="285"/>
    <x v="4"/>
  </r>
  <r>
    <x v="10"/>
    <n v="0"/>
    <n v="4285"/>
    <n v="285"/>
    <x v="4"/>
  </r>
  <r>
    <x v="11"/>
    <n v="0"/>
    <n v="4286"/>
    <n v="285"/>
    <x v="4"/>
  </r>
  <r>
    <x v="12"/>
    <n v="0"/>
    <n v="4287"/>
    <n v="285"/>
    <x v="4"/>
  </r>
  <r>
    <x v="13"/>
    <n v="0"/>
    <n v="4288"/>
    <n v="285"/>
    <x v="4"/>
  </r>
  <r>
    <x v="14"/>
    <n v="0"/>
    <n v="4289"/>
    <n v="285"/>
    <x v="4"/>
  </r>
  <r>
    <x v="0"/>
    <n v="0"/>
    <n v="4290"/>
    <n v="286"/>
    <x v="2"/>
  </r>
  <r>
    <x v="1"/>
    <n v="1"/>
    <n v="4291"/>
    <n v="286"/>
    <x v="2"/>
  </r>
  <r>
    <x v="2"/>
    <n v="0"/>
    <n v="4292"/>
    <n v="286"/>
    <x v="2"/>
  </r>
  <r>
    <x v="3"/>
    <n v="0"/>
    <n v="4293"/>
    <n v="286"/>
    <x v="2"/>
  </r>
  <r>
    <x v="4"/>
    <n v="0"/>
    <n v="4294"/>
    <n v="286"/>
    <x v="2"/>
  </r>
  <r>
    <x v="5"/>
    <n v="1"/>
    <n v="4295"/>
    <n v="286"/>
    <x v="2"/>
  </r>
  <r>
    <x v="6"/>
    <n v="0"/>
    <n v="4296"/>
    <n v="286"/>
    <x v="2"/>
  </r>
  <r>
    <x v="7"/>
    <n v="1"/>
    <n v="4297"/>
    <n v="286"/>
    <x v="2"/>
  </r>
  <r>
    <x v="8"/>
    <n v="0"/>
    <n v="4298"/>
    <n v="286"/>
    <x v="2"/>
  </r>
  <r>
    <x v="9"/>
    <n v="0"/>
    <n v="4299"/>
    <n v="286"/>
    <x v="2"/>
  </r>
  <r>
    <x v="10"/>
    <n v="0"/>
    <n v="4300"/>
    <n v="286"/>
    <x v="2"/>
  </r>
  <r>
    <x v="11"/>
    <n v="0"/>
    <n v="4301"/>
    <n v="286"/>
    <x v="2"/>
  </r>
  <r>
    <x v="12"/>
    <n v="0"/>
    <n v="4302"/>
    <n v="286"/>
    <x v="2"/>
  </r>
  <r>
    <x v="13"/>
    <n v="0"/>
    <n v="4303"/>
    <n v="286"/>
    <x v="2"/>
  </r>
  <r>
    <x v="14"/>
    <n v="0"/>
    <n v="4304"/>
    <n v="286"/>
    <x v="2"/>
  </r>
  <r>
    <x v="0"/>
    <n v="0"/>
    <n v="4305"/>
    <n v="287"/>
    <x v="8"/>
  </r>
  <r>
    <x v="1"/>
    <n v="1"/>
    <n v="4306"/>
    <n v="287"/>
    <x v="8"/>
  </r>
  <r>
    <x v="2"/>
    <n v="0"/>
    <n v="4307"/>
    <n v="287"/>
    <x v="8"/>
  </r>
  <r>
    <x v="3"/>
    <n v="0"/>
    <n v="4308"/>
    <n v="287"/>
    <x v="8"/>
  </r>
  <r>
    <x v="4"/>
    <n v="0"/>
    <n v="4309"/>
    <n v="287"/>
    <x v="8"/>
  </r>
  <r>
    <x v="5"/>
    <n v="1"/>
    <n v="4310"/>
    <n v="287"/>
    <x v="8"/>
  </r>
  <r>
    <x v="6"/>
    <n v="0"/>
    <n v="4311"/>
    <n v="287"/>
    <x v="8"/>
  </r>
  <r>
    <x v="7"/>
    <n v="1"/>
    <n v="4312"/>
    <n v="287"/>
    <x v="8"/>
  </r>
  <r>
    <x v="8"/>
    <n v="0"/>
    <n v="4313"/>
    <n v="287"/>
    <x v="8"/>
  </r>
  <r>
    <x v="9"/>
    <n v="0"/>
    <n v="4314"/>
    <n v="287"/>
    <x v="8"/>
  </r>
  <r>
    <x v="10"/>
    <n v="0"/>
    <n v="4315"/>
    <n v="287"/>
    <x v="8"/>
  </r>
  <r>
    <x v="11"/>
    <n v="0"/>
    <n v="4316"/>
    <n v="287"/>
    <x v="8"/>
  </r>
  <r>
    <x v="12"/>
    <n v="0"/>
    <n v="4317"/>
    <n v="287"/>
    <x v="8"/>
  </r>
  <r>
    <x v="13"/>
    <n v="0"/>
    <n v="4318"/>
    <n v="287"/>
    <x v="8"/>
  </r>
  <r>
    <x v="14"/>
    <n v="0"/>
    <n v="4319"/>
    <n v="287"/>
    <x v="8"/>
  </r>
  <r>
    <x v="0"/>
    <n v="0"/>
    <n v="4320"/>
    <n v="288"/>
    <x v="0"/>
  </r>
  <r>
    <x v="1"/>
    <n v="1"/>
    <n v="4321"/>
    <n v="288"/>
    <x v="0"/>
  </r>
  <r>
    <x v="2"/>
    <n v="0"/>
    <n v="4322"/>
    <n v="288"/>
    <x v="0"/>
  </r>
  <r>
    <x v="3"/>
    <n v="0"/>
    <n v="4323"/>
    <n v="288"/>
    <x v="0"/>
  </r>
  <r>
    <x v="4"/>
    <n v="0"/>
    <n v="4324"/>
    <n v="288"/>
    <x v="0"/>
  </r>
  <r>
    <x v="5"/>
    <n v="0"/>
    <n v="4325"/>
    <n v="288"/>
    <x v="0"/>
  </r>
  <r>
    <x v="6"/>
    <n v="0"/>
    <n v="4326"/>
    <n v="288"/>
    <x v="0"/>
  </r>
  <r>
    <x v="7"/>
    <n v="0"/>
    <n v="4327"/>
    <n v="288"/>
    <x v="0"/>
  </r>
  <r>
    <x v="8"/>
    <n v="0"/>
    <n v="4328"/>
    <n v="288"/>
    <x v="0"/>
  </r>
  <r>
    <x v="9"/>
    <n v="0"/>
    <n v="4329"/>
    <n v="288"/>
    <x v="0"/>
  </r>
  <r>
    <x v="10"/>
    <n v="0"/>
    <n v="4330"/>
    <n v="288"/>
    <x v="0"/>
  </r>
  <r>
    <x v="11"/>
    <n v="0"/>
    <n v="4331"/>
    <n v="288"/>
    <x v="0"/>
  </r>
  <r>
    <x v="12"/>
    <n v="0"/>
    <n v="4332"/>
    <n v="288"/>
    <x v="0"/>
  </r>
  <r>
    <x v="13"/>
    <n v="1"/>
    <n v="4333"/>
    <n v="288"/>
    <x v="0"/>
  </r>
  <r>
    <x v="14"/>
    <n v="0"/>
    <n v="4334"/>
    <n v="288"/>
    <x v="0"/>
  </r>
  <r>
    <x v="0"/>
    <n v="0"/>
    <n v="4335"/>
    <n v="289"/>
    <x v="0"/>
  </r>
  <r>
    <x v="1"/>
    <n v="1"/>
    <n v="4336"/>
    <n v="289"/>
    <x v="0"/>
  </r>
  <r>
    <x v="2"/>
    <n v="1"/>
    <n v="4337"/>
    <n v="289"/>
    <x v="0"/>
  </r>
  <r>
    <x v="3"/>
    <n v="0"/>
    <n v="4338"/>
    <n v="289"/>
    <x v="0"/>
  </r>
  <r>
    <x v="4"/>
    <n v="0"/>
    <n v="4339"/>
    <n v="289"/>
    <x v="0"/>
  </r>
  <r>
    <x v="5"/>
    <n v="0"/>
    <n v="4340"/>
    <n v="289"/>
    <x v="0"/>
  </r>
  <r>
    <x v="6"/>
    <n v="0"/>
    <n v="4341"/>
    <n v="289"/>
    <x v="0"/>
  </r>
  <r>
    <x v="7"/>
    <n v="0"/>
    <n v="4342"/>
    <n v="289"/>
    <x v="0"/>
  </r>
  <r>
    <x v="8"/>
    <n v="0"/>
    <n v="4343"/>
    <n v="289"/>
    <x v="0"/>
  </r>
  <r>
    <x v="9"/>
    <n v="0"/>
    <n v="4344"/>
    <n v="289"/>
    <x v="0"/>
  </r>
  <r>
    <x v="10"/>
    <n v="0"/>
    <n v="4345"/>
    <n v="289"/>
    <x v="0"/>
  </r>
  <r>
    <x v="11"/>
    <n v="0"/>
    <n v="4346"/>
    <n v="289"/>
    <x v="0"/>
  </r>
  <r>
    <x v="12"/>
    <n v="0"/>
    <n v="4347"/>
    <n v="289"/>
    <x v="0"/>
  </r>
  <r>
    <x v="13"/>
    <n v="0"/>
    <n v="4348"/>
    <n v="289"/>
    <x v="0"/>
  </r>
  <r>
    <x v="14"/>
    <n v="0"/>
    <n v="4349"/>
    <n v="289"/>
    <x v="0"/>
  </r>
  <r>
    <x v="0"/>
    <n v="1"/>
    <n v="4350"/>
    <n v="290"/>
    <x v="4"/>
  </r>
  <r>
    <x v="1"/>
    <n v="1"/>
    <n v="4351"/>
    <n v="290"/>
    <x v="4"/>
  </r>
  <r>
    <x v="2"/>
    <n v="1"/>
    <n v="4352"/>
    <n v="290"/>
    <x v="4"/>
  </r>
  <r>
    <x v="3"/>
    <n v="0"/>
    <n v="4353"/>
    <n v="290"/>
    <x v="4"/>
  </r>
  <r>
    <x v="4"/>
    <n v="0"/>
    <n v="4354"/>
    <n v="290"/>
    <x v="4"/>
  </r>
  <r>
    <x v="5"/>
    <n v="0"/>
    <n v="4355"/>
    <n v="290"/>
    <x v="4"/>
  </r>
  <r>
    <x v="6"/>
    <n v="1"/>
    <n v="4356"/>
    <n v="290"/>
    <x v="4"/>
  </r>
  <r>
    <x v="7"/>
    <n v="0"/>
    <n v="4357"/>
    <n v="290"/>
    <x v="4"/>
  </r>
  <r>
    <x v="8"/>
    <n v="0"/>
    <n v="4358"/>
    <n v="290"/>
    <x v="4"/>
  </r>
  <r>
    <x v="9"/>
    <n v="1"/>
    <n v="4359"/>
    <n v="290"/>
    <x v="4"/>
  </r>
  <r>
    <x v="10"/>
    <n v="1"/>
    <n v="4360"/>
    <n v="290"/>
    <x v="4"/>
  </r>
  <r>
    <x v="11"/>
    <n v="1"/>
    <n v="4361"/>
    <n v="290"/>
    <x v="4"/>
  </r>
  <r>
    <x v="12"/>
    <n v="0"/>
    <n v="4362"/>
    <n v="290"/>
    <x v="4"/>
  </r>
  <r>
    <x v="13"/>
    <n v="0"/>
    <n v="4363"/>
    <n v="290"/>
    <x v="4"/>
  </r>
  <r>
    <x v="14"/>
    <n v="0"/>
    <n v="4364"/>
    <n v="29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F40943-5E29-4F26-A783-83702146F009}"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P20" firstHeaderRow="1" firstDataRow="2" firstDataCol="1"/>
  <pivotFields count="5">
    <pivotField axis="axisRow" showAll="0">
      <items count="16">
        <item x="12"/>
        <item x="14"/>
        <item x="11"/>
        <item x="10"/>
        <item x="6"/>
        <item x="13"/>
        <item x="4"/>
        <item x="8"/>
        <item x="0"/>
        <item x="3"/>
        <item x="7"/>
        <item x="2"/>
        <item x="9"/>
        <item x="1"/>
        <item x="5"/>
        <item t="default"/>
      </items>
    </pivotField>
    <pivotField dataField="1" showAll="0"/>
    <pivotField showAll="0"/>
    <pivotField showAll="0"/>
    <pivotField axis="axisCol" showAll="0">
      <items count="15">
        <item x="13"/>
        <item x="11"/>
        <item x="9"/>
        <item x="12"/>
        <item x="10"/>
        <item x="3"/>
        <item x="0"/>
        <item x="7"/>
        <item x="6"/>
        <item x="4"/>
        <item x="8"/>
        <item x="5"/>
        <item x="2"/>
        <item x="1"/>
        <item t="default"/>
      </items>
    </pivotField>
  </pivotFields>
  <rowFields count="1">
    <field x="0"/>
  </rowFields>
  <rowItems count="16">
    <i>
      <x/>
    </i>
    <i>
      <x v="1"/>
    </i>
    <i>
      <x v="2"/>
    </i>
    <i>
      <x v="3"/>
    </i>
    <i>
      <x v="4"/>
    </i>
    <i>
      <x v="5"/>
    </i>
    <i>
      <x v="6"/>
    </i>
    <i>
      <x v="7"/>
    </i>
    <i>
      <x v="8"/>
    </i>
    <i>
      <x v="9"/>
    </i>
    <i>
      <x v="10"/>
    </i>
    <i>
      <x v="11"/>
    </i>
    <i>
      <x v="12"/>
    </i>
    <i>
      <x v="13"/>
    </i>
    <i>
      <x v="14"/>
    </i>
    <i t="grand">
      <x/>
    </i>
  </rowItems>
  <colFields count="1">
    <field x="4"/>
  </colFields>
  <colItems count="15">
    <i>
      <x/>
    </i>
    <i>
      <x v="1"/>
    </i>
    <i>
      <x v="2"/>
    </i>
    <i>
      <x v="3"/>
    </i>
    <i>
      <x v="4"/>
    </i>
    <i>
      <x v="5"/>
    </i>
    <i>
      <x v="6"/>
    </i>
    <i>
      <x v="7"/>
    </i>
    <i>
      <x v="8"/>
    </i>
    <i>
      <x v="9"/>
    </i>
    <i>
      <x v="10"/>
    </i>
    <i>
      <x v="11"/>
    </i>
    <i>
      <x v="12"/>
    </i>
    <i>
      <x v="13"/>
    </i>
    <i t="grand">
      <x/>
    </i>
  </colItems>
  <dataFields count="1">
    <dataField name="Sum of Mention"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01D972-D7D0-43B2-87FA-ACB1EFADA5EF}" name="Table3" displayName="Table3" ref="A1:CG293" totalsRowShown="0" headerRowDxfId="86" dataDxfId="85">
  <autoFilter ref="A1:CG293" xr:uid="{9C01D972-D7D0-43B2-87FA-ACB1EFADA5EF}"/>
  <tableColumns count="85">
    <tableColumn id="1" xr3:uid="{C18397D3-798B-4F3F-84D1-55EF8F15E46F}" name="Researcher" dataDxfId="84"/>
    <tableColumn id="2" xr3:uid="{4B49B09C-210A-4AEF-B94F-4360D2823342}" name="Name of Document/Website" dataDxfId="83"/>
    <tableColumn id="3" xr3:uid="{34D3FEE7-40DE-48B6-9E5C-65E8A91A0A5C}" name="Issuer" dataDxfId="82"/>
    <tableColumn id="4" xr3:uid="{C8317E6A-A620-45CA-802A-659D3D31ECFA}" name="Country of Issuer" dataDxfId="81"/>
    <tableColumn id="5" xr3:uid="{CFC2F881-0C03-4198-A73A-5780FC7B10BA}" name="Date of Issue" dataDxfId="80"/>
    <tableColumn id="7" xr3:uid="{ADC588DA-345D-43A9-B4A9-F294DAD9125C}" name="Sector" dataDxfId="79"/>
    <tableColumn id="8" xr3:uid="{0A31E0BE-21F5-4017-9704-A0D911D1106D}" name="Extracted Terms_x000a_End goals or ethical commitments guiding behavior and system design. These often reflect deeply held moral beliefs or societal aspirations." dataDxfId="78"/>
    <tableColumn id="9" xr3:uid="{64B0A205-666B-47FA-91A3-066F26D50B0D}" name="URL" dataDxfId="77"/>
    <tableColumn id="10" xr3:uid="{8E6E4BB1-DC41-4A13-BE1E-3B439D5870F4}" name="Normalized PRINCIPLES:_x000a_Actionable ethical rules or procedural imperatives that help operationalize values in specific contexts." dataDxfId="76"/>
    <tableColumn id="11" xr3:uid="{5FA6E21F-60A0-49BE-8C26-B667F24E92FD}" name="Normalized VALUES:_x000a_End goals or ethical commitments guiding behavior and system design. These often reflect deeply held moral beliefs or societal aspirations." dataDxfId="75"/>
    <tableColumn id="12" xr3:uid="{69EBF189-9986-4975-BA46-5067C7D19843}" name="Justice" dataDxfId="74"/>
    <tableColumn id="13" xr3:uid="{EA3306B8-393A-4A94-A75C-64C35A8E19DC}" name="Transparency" dataDxfId="73"/>
    <tableColumn id="14" xr3:uid="{91DEF97C-FA85-4892-A07F-1BAEDE19BE0D}" name="Responsibility" dataDxfId="72"/>
    <tableColumn id="15" xr3:uid="{153D212F-36B6-42B4-B2C5-4F821E77A316}" name="Non-maleficence" dataDxfId="71"/>
    <tableColumn id="16" xr3:uid="{BA7985CE-6A9C-413E-B3FD-1241C2F714A3}" name="Inclusivity" dataDxfId="70"/>
    <tableColumn id="17" xr3:uid="{A5356DF3-6A56-413A-8168-04BB5B8D85AA}" name="Trust" dataDxfId="69"/>
    <tableColumn id="18" xr3:uid="{B5400785-3E3B-45C8-A1AE-21A77B4E0635}" name="Ethical Responsibility" dataDxfId="68"/>
    <tableColumn id="19" xr3:uid="{F0AB1747-EFC6-4A40-AFEF-9A01D797F81F}" name="Privacy" dataDxfId="67"/>
    <tableColumn id="20" xr3:uid="{28C1C94B-B30D-4A28-A646-D9B7B58ECEE7}" name="Innovation" dataDxfId="66"/>
    <tableColumn id="21" xr3:uid="{1865988D-B11C-4E37-9577-1D429D53EC99}" name="Sustainability" dataDxfId="65"/>
    <tableColumn id="22" xr3:uid="{FC7C4D51-4537-4EA9-8458-70A5A7C7488D}" name="Dignity" dataDxfId="64"/>
    <tableColumn id="23" xr3:uid="{41586C2B-D064-4E1E-8B3A-AA42F5C53B48}" name="Collaboration" dataDxfId="63"/>
    <tableColumn id="24" xr3:uid="{EC21A509-9CB6-4733-A94B-FAB699E87982}" name="Autonomy" dataDxfId="62"/>
    <tableColumn id="25" xr3:uid="{2AAF1C74-DE1B-4B53-98A4-FA300267ACD2}" name="Human Rights" dataDxfId="61"/>
    <tableColumn id="26" xr3:uid="{7EF6F700-7B18-4E56-BD6F-E5609361CA01}" name="Beneficence" dataDxfId="60"/>
    <tableColumn id="27" xr3:uid="{4B1EAB40-4C53-405D-ABE1-4E9CFB553F87}" name="Mentions" dataDxfId="59"/>
    <tableColumn id="28" xr3:uid="{AEB82791-B950-4E7B-9F7A-A1B7096897DA}" name="2006" dataDxfId="58"/>
    <tableColumn id="29" xr3:uid="{2A55CB88-CE08-434B-8D70-77E67D0ACEAF}" name="2007" dataDxfId="57"/>
    <tableColumn id="30" xr3:uid="{AE7679EA-5398-4B51-AD08-8CAD21414283}" name="2008" dataDxfId="56"/>
    <tableColumn id="31" xr3:uid="{67C09DA4-D0B9-4493-854C-26332B2032A3}" name="2009" dataDxfId="55"/>
    <tableColumn id="32" xr3:uid="{8E23F855-8FA3-4CE0-8F48-5BAC8AD43882}" name="2010" dataDxfId="54"/>
    <tableColumn id="33" xr3:uid="{5EC46039-3FB0-4043-A258-E2F9B61315A7}" name="2011" dataDxfId="53"/>
    <tableColumn id="34" xr3:uid="{B2E6113D-88EB-4D77-BB61-44F9CF7D67DF}" name="2012" dataDxfId="52"/>
    <tableColumn id="35" xr3:uid="{39589F26-794D-458F-8930-CADF518B710F}" name="2013" dataDxfId="51"/>
    <tableColumn id="36" xr3:uid="{F13201EF-6397-4DD6-B001-6594488E0DB3}" name="2014" dataDxfId="50"/>
    <tableColumn id="37" xr3:uid="{6C015DF0-F5F1-40A3-B0B7-FBF102D87C90}" name="2015" dataDxfId="49"/>
    <tableColumn id="38" xr3:uid="{1C07CF95-9E79-4B0A-B807-A1DFD9AB9D1B}" name="2016" dataDxfId="48"/>
    <tableColumn id="39" xr3:uid="{826B29E5-4288-4BF9-B781-035B4285878D}" name="2017" dataDxfId="47"/>
    <tableColumn id="40" xr3:uid="{AC06AF8C-ED5D-44DC-82F3-6D938CF10747}" name="2018" dataDxfId="46"/>
    <tableColumn id="41" xr3:uid="{DBDE3044-1D8D-41ED-9758-547B06984C8E}" name="2019" dataDxfId="45"/>
    <tableColumn id="42" xr3:uid="{1046F493-4962-4433-9797-C19EEFBDE9FE}" name="2020" dataDxfId="44"/>
    <tableColumn id="43" xr3:uid="{5BC45FDC-6F4F-421E-9375-15ECA9B3B5C3}" name="2021" dataDxfId="43"/>
    <tableColumn id="44" xr3:uid="{2981E771-8C96-4F93-B6BF-E49EDC80EA64}" name="2022" dataDxfId="42"/>
    <tableColumn id="45" xr3:uid="{12FA3925-A604-4BF9-9C5B-B67921A9D53A}" name="2023" dataDxfId="41"/>
    <tableColumn id="46" xr3:uid="{6F7AD5BC-2F21-42C3-AF4D-74704F5EB767}" name="2024" dataDxfId="40"/>
    <tableColumn id="47" xr3:uid="{BF25A116-73AF-4D0C-85C8-59194018CC88}" name="2025" dataDxfId="39"/>
    <tableColumn id="48" xr3:uid="{DA360C0E-9CC2-44DB-83F4-063E712060D9}" name="Total Docs" dataDxfId="38">
      <calculatedColumnFormula>SUM(Table3[[#This Row],[2006]:[2025]])</calculatedColumnFormula>
    </tableColumn>
    <tableColumn id="49" xr3:uid="{01093C20-51D1-4F0D-8634-8591D07D52A8}" name="Floridi" dataDxfId="37"/>
    <tableColumn id="50" xr3:uid="{6C9457A9-5315-4C61-A4E1-1CA3158468C6}" name="Jobin" dataDxfId="36"/>
    <tableColumn id="51" xr3:uid="{DEDA527F-0131-4901-BEA2-6B9E5B69D7CF}" name="Harvard" dataDxfId="35"/>
    <tableColumn id="52" xr3:uid="{6A3907CC-ABD6-4EE0-8A11-76A1B5631849}" name="Hinrichs" dataDxfId="34"/>
    <tableColumn id="53" xr3:uid="{999CF113-A264-4523-88D8-0B2CE1895680}" name="2912" dataDxfId="33"/>
    <tableColumn id="54" xr3:uid="{D87AF580-1391-4A46-8F95-1A1B853C7B4E}" name="Education and Research" dataDxfId="32"/>
    <tableColumn id="55" xr3:uid="{801A50D9-A68F-47ED-9435-AC344A42324C}" name="Government" dataDxfId="31"/>
    <tableColumn id="56" xr3:uid="{B74EAEB4-7C4B-4036-8B09-FEC3E382BAA9}" name="Industry" dataDxfId="30"/>
    <tableColumn id="57" xr3:uid="{9572D3EF-3D81-4707-A6B7-5904FEA68614}" name="NGO" dataDxfId="29"/>
    <tableColumn id="58" xr3:uid="{C77B127C-EA4F-4204-B723-D1C97227970B}" name="Religious Orgnaization" dataDxfId="28"/>
    <tableColumn id="59" xr3:uid="{FD282AA9-4402-4533-97F8-3BA928480D63}" name="213" dataDxfId="27"/>
    <tableColumn id="104" xr3:uid="{7008B809-CE99-42FA-B442-569986A8F83F}" name="44" dataDxfId="26"/>
    <tableColumn id="105" xr3:uid="{30C70E62-62EA-4E72-9CFA-BB24F5F313AD}" name="G7" dataDxfId="25"/>
    <tableColumn id="106" xr3:uid="{0038ED79-29ED-4FBB-B3F3-F3671C085C8C}" name="Canada" dataDxfId="24"/>
    <tableColumn id="107" xr3:uid="{B93BC32D-C0CE-42CC-AFC9-6AE6DC637EED}" name="France" dataDxfId="23"/>
    <tableColumn id="108" xr3:uid="{74C3B043-2EEE-47DB-9EFD-B76891966A92}" name="Germany" dataDxfId="22"/>
    <tableColumn id="109" xr3:uid="{98709ADF-C779-46F1-9355-0A168CD32677}" name="Italy" dataDxfId="21"/>
    <tableColumn id="110" xr3:uid="{68FCC39F-86EA-440B-90B1-CD26D017FABC}" name="Japan" dataDxfId="20"/>
    <tableColumn id="111" xr3:uid="{597C860D-EA29-4384-8A1B-BB612385B15E}" name="UK" dataDxfId="19"/>
    <tableColumn id="112" xr3:uid="{9944F571-01F2-41DA-B1A3-B4922CC61E36}" name="USA" dataDxfId="18"/>
    <tableColumn id="113" xr3:uid="{8B52FB89-27DA-40F5-A365-A1E4C5F5307A}" name="Column46" dataDxfId="17"/>
    <tableColumn id="114" xr3:uid="{020DB5BB-897C-46DE-A517-B63DA9562DE9}" name="Column47" dataDxfId="16"/>
    <tableColumn id="115" xr3:uid="{4719F858-8D67-4BE3-AE6D-96C400B276D1}" name="Column48" dataDxfId="15"/>
    <tableColumn id="116" xr3:uid="{D0D3FE31-F8C1-4422-883F-70131AB15EA0}" name="Column49" dataDxfId="14"/>
    <tableColumn id="117" xr3:uid="{817B8270-2837-4F19-B6FC-2C6F99714F0B}" name="Column50" dataDxfId="13"/>
    <tableColumn id="118" xr3:uid="{B74677BC-9211-41A0-A9FD-F75E8EAE12A7}" name="Column51" dataDxfId="12"/>
    <tableColumn id="119" xr3:uid="{5C052DBD-43DD-458E-9E64-F2F0C005E168}" name="Column52" dataDxfId="11"/>
    <tableColumn id="120" xr3:uid="{17521034-8320-42A5-93A8-1AAF11F253AA}" name="Column53" dataDxfId="10"/>
    <tableColumn id="121" xr3:uid="{1167D642-ADCD-46DF-8339-2580286AA4B9}" name="Column54" dataDxfId="9"/>
    <tableColumn id="122" xr3:uid="{6C7C31F6-E523-41A5-899E-0FC772F6AF5E}" name="Column55" dataDxfId="8"/>
    <tableColumn id="123" xr3:uid="{E93B8D42-B391-458F-8659-1CC16A284467}" name="Column56" dataDxfId="7"/>
    <tableColumn id="124" xr3:uid="{C030D879-F97A-4412-9576-582FB1657758}" name="Column57" dataDxfId="6"/>
    <tableColumn id="125" xr3:uid="{CD9DC3A2-A029-4AB8-A7F8-C10617AE3EFA}" name="Column58" dataDxfId="5"/>
    <tableColumn id="126" xr3:uid="{A33C2D60-E6B9-427F-8386-7B0D99C835D5}" name="Column59" dataDxfId="4"/>
    <tableColumn id="127" xr3:uid="{C0D2550F-4471-4414-81C0-457F596C38DA}" name="Column60" dataDxfId="3"/>
    <tableColumn id="128" xr3:uid="{75FD5F91-189C-48E6-8598-805D75F3BF54}" name="Column61" dataDxfId="2"/>
    <tableColumn id="129" xr3:uid="{2747CE05-A637-428B-9FD4-AC6C58B4DD33}" name="Column62" dataDxfId="1"/>
    <tableColumn id="130" xr3:uid="{4F542A29-3EEB-4C13-B2C3-B98C5A5DD149}" name="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artificialintelligenceact.eu/the-act/?form=MG0AV3" TargetMode="External"/><Relationship Id="rId2" Type="http://schemas.openxmlformats.org/officeDocument/2006/relationships/hyperlink" Target="https://ico.org.uk/media/for-organisations/documents/2013559/big-data-ai-ml-and-data-protection.pdf?form=MG0AV3" TargetMode="External"/><Relationship Id="rId1" Type="http://schemas.openxmlformats.org/officeDocument/2006/relationships/hyperlink" Target="https://cdt.org/insights/digital-decisions-tool/?form=MG0AV3"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7969-8AA4-4D88-B1B5-4C0ABFE3FF3F}">
  <dimension ref="A1:CG294"/>
  <sheetViews>
    <sheetView topLeftCell="A284" workbookViewId="0">
      <selection activeCell="L2" sqref="L2"/>
    </sheetView>
  </sheetViews>
  <sheetFormatPr defaultRowHeight="14.4" outlineLevelRow="1"/>
  <cols>
    <col min="1" max="1" width="12.88671875" style="2" customWidth="1"/>
    <col min="2" max="2" width="31" style="2" hidden="1" customWidth="1"/>
    <col min="3" max="3" width="27.77734375" style="2" hidden="1" customWidth="1"/>
    <col min="4" max="4" width="18.109375" style="2" hidden="1" customWidth="1"/>
    <col min="5" max="5" width="14.44140625" style="26" customWidth="1"/>
    <col min="6" max="6" width="18.88671875" style="2" customWidth="1"/>
    <col min="7" max="7" width="18.88671875" style="2" hidden="1" customWidth="1"/>
    <col min="8" max="8" width="44.77734375" style="2" hidden="1" customWidth="1"/>
    <col min="9" max="9" width="34.5546875" style="2" hidden="1" customWidth="1"/>
    <col min="10" max="10" width="44.77734375" style="2" hidden="1" customWidth="1"/>
    <col min="11" max="11" width="11.5546875" style="2" bestFit="1" customWidth="1"/>
    <col min="12" max="12" width="12.33203125" style="7" customWidth="1"/>
    <col min="13" max="13" width="14.5546875" style="7" customWidth="1"/>
    <col min="14" max="14" width="15.5546875" style="7" customWidth="1"/>
    <col min="15" max="15" width="18.109375" style="7" customWidth="1"/>
    <col min="16" max="16" width="12" style="7" customWidth="1"/>
    <col min="17" max="17" width="13.5546875" style="6" customWidth="1"/>
    <col min="18" max="18" width="22" style="6" customWidth="1"/>
    <col min="19" max="19" width="11.21875" style="6" customWidth="1"/>
    <col min="20" max="20" width="14.6640625" style="6" customWidth="1"/>
    <col min="21" max="21" width="14.88671875" style="6" customWidth="1"/>
    <col min="22" max="22" width="13.5546875" style="6" bestFit="1" customWidth="1"/>
    <col min="23" max="23" width="14.88671875" style="6" customWidth="1"/>
    <col min="24" max="24" width="12.109375" style="6" bestFit="1" customWidth="1"/>
    <col min="25" max="25" width="15.109375" style="6" customWidth="1"/>
    <col min="26" max="27" width="14.6640625" style="6" customWidth="1"/>
    <col min="28" max="29" width="8.88671875" style="2"/>
    <col min="30" max="30" width="10.88671875" style="2" customWidth="1"/>
    <col min="31" max="46" width="8.88671875" style="2"/>
    <col min="47" max="47" width="10.109375" style="2" bestFit="1" customWidth="1"/>
    <col min="48" max="48" width="6.109375" style="2" bestFit="1" customWidth="1"/>
    <col min="49" max="50" width="8.88671875" style="2"/>
    <col min="51" max="51" width="9.77734375" style="2" customWidth="1"/>
    <col min="52" max="52" width="10.33203125" style="2" customWidth="1"/>
    <col min="53" max="53" width="4" style="2" bestFit="1" customWidth="1"/>
    <col min="54" max="54" width="23.88671875" style="2" customWidth="1"/>
    <col min="55" max="55" width="13.88671875" style="2" customWidth="1"/>
    <col min="56" max="56" width="10.109375" style="2" customWidth="1"/>
    <col min="57" max="57" width="11.44140625" style="2" customWidth="1"/>
    <col min="58" max="58" width="22.5546875" style="2" customWidth="1"/>
    <col min="59" max="60" width="4" style="2" bestFit="1" customWidth="1"/>
    <col min="61" max="61" width="8.88671875" style="2"/>
    <col min="62" max="62" width="9.44140625" style="2" customWidth="1"/>
    <col min="63" max="63" width="8.88671875" style="2"/>
    <col min="64" max="64" width="10.88671875" style="2" customWidth="1"/>
    <col min="65" max="66" width="8.88671875" style="2"/>
    <col min="67" max="67" width="11.109375" style="2" customWidth="1"/>
    <col min="68" max="68" width="8.88671875" style="2"/>
    <col min="69" max="69" width="11.77734375" style="2" customWidth="1"/>
    <col min="70" max="70" width="11.88671875" style="2" customWidth="1"/>
    <col min="71" max="80" width="11.77734375" style="2" customWidth="1"/>
    <col min="81" max="81" width="12.21875" style="2" customWidth="1"/>
    <col min="82" max="85" width="11.77734375" style="2" customWidth="1"/>
    <col min="86" max="86" width="4" style="2" bestFit="1" customWidth="1"/>
    <col min="87" max="16384" width="8.88671875" style="2"/>
  </cols>
  <sheetData>
    <row r="1" spans="1:85" ht="55.05" customHeight="1">
      <c r="A1" s="1" t="s">
        <v>0</v>
      </c>
      <c r="B1" s="1" t="s">
        <v>1</v>
      </c>
      <c r="C1" s="1" t="s">
        <v>2</v>
      </c>
      <c r="D1" s="1" t="s">
        <v>3</v>
      </c>
      <c r="E1" s="30" t="s">
        <v>4</v>
      </c>
      <c r="F1" s="1" t="s">
        <v>5</v>
      </c>
      <c r="G1" s="2" t="s">
        <v>1121</v>
      </c>
      <c r="H1" s="1" t="s">
        <v>6</v>
      </c>
      <c r="I1" s="1" t="s">
        <v>1122</v>
      </c>
      <c r="J1" s="2" t="s">
        <v>1123</v>
      </c>
      <c r="K1" s="6" t="s">
        <v>1082</v>
      </c>
      <c r="L1" s="6" t="s">
        <v>1076</v>
      </c>
      <c r="M1" s="6" t="s">
        <v>1079</v>
      </c>
      <c r="N1" s="6" t="s">
        <v>1084</v>
      </c>
      <c r="O1" s="6" t="s">
        <v>1115</v>
      </c>
      <c r="P1" s="6" t="s">
        <v>1081</v>
      </c>
      <c r="Q1" s="6" t="s">
        <v>1116</v>
      </c>
      <c r="R1" s="6" t="s">
        <v>1102</v>
      </c>
      <c r="S1" s="6" t="s">
        <v>1117</v>
      </c>
      <c r="T1" s="6" t="s">
        <v>1080</v>
      </c>
      <c r="U1" s="6" t="s">
        <v>1083</v>
      </c>
      <c r="V1" s="6" t="s">
        <v>1118</v>
      </c>
      <c r="W1" s="6" t="s">
        <v>1119</v>
      </c>
      <c r="X1" s="6" t="s">
        <v>1120</v>
      </c>
      <c r="Y1" s="6" t="s">
        <v>1085</v>
      </c>
      <c r="Z1" s="32" t="s">
        <v>1114</v>
      </c>
      <c r="AA1" s="6" t="s">
        <v>1128</v>
      </c>
      <c r="AB1" s="6" t="s">
        <v>1129</v>
      </c>
      <c r="AC1" s="6" t="s">
        <v>1130</v>
      </c>
      <c r="AD1" s="6" t="s">
        <v>1131</v>
      </c>
      <c r="AE1" s="6" t="s">
        <v>1132</v>
      </c>
      <c r="AF1" s="6" t="s">
        <v>1133</v>
      </c>
      <c r="AG1" s="6" t="s">
        <v>1134</v>
      </c>
      <c r="AH1" s="6" t="s">
        <v>1135</v>
      </c>
      <c r="AI1" s="6" t="s">
        <v>1136</v>
      </c>
      <c r="AJ1" s="6" t="s">
        <v>1137</v>
      </c>
      <c r="AK1" s="6" t="s">
        <v>1138</v>
      </c>
      <c r="AL1" s="6" t="s">
        <v>1139</v>
      </c>
      <c r="AM1" s="6" t="s">
        <v>1140</v>
      </c>
      <c r="AN1" s="6" t="s">
        <v>1141</v>
      </c>
      <c r="AO1" s="6" t="s">
        <v>1142</v>
      </c>
      <c r="AP1" s="6" t="s">
        <v>1143</v>
      </c>
      <c r="AQ1" s="6" t="s">
        <v>1144</v>
      </c>
      <c r="AR1" s="6" t="s">
        <v>1145</v>
      </c>
      <c r="AS1" s="6" t="s">
        <v>1146</v>
      </c>
      <c r="AT1" s="6" t="s">
        <v>1147</v>
      </c>
      <c r="AU1" s="61" t="s">
        <v>1113</v>
      </c>
      <c r="AV1" s="2" t="s">
        <v>7</v>
      </c>
      <c r="AW1" s="2" t="s">
        <v>8</v>
      </c>
      <c r="AX1" s="2" t="s">
        <v>9</v>
      </c>
      <c r="AY1" s="2" t="s">
        <v>10</v>
      </c>
      <c r="AZ1" s="3" t="s">
        <v>1148</v>
      </c>
      <c r="BA1" s="2" t="s">
        <v>11</v>
      </c>
      <c r="BB1" s="2" t="s">
        <v>12</v>
      </c>
      <c r="BC1" s="2" t="s">
        <v>13</v>
      </c>
      <c r="BD1" s="2" t="s">
        <v>14</v>
      </c>
      <c r="BE1" s="2" t="s">
        <v>15</v>
      </c>
      <c r="BF1" s="3" t="s">
        <v>1149</v>
      </c>
      <c r="BG1" s="3" t="s">
        <v>1150</v>
      </c>
      <c r="BH1" s="1" t="s">
        <v>16</v>
      </c>
      <c r="BI1" s="2" t="s">
        <v>17</v>
      </c>
      <c r="BJ1" s="2" t="s">
        <v>18</v>
      </c>
      <c r="BK1" s="2" t="s">
        <v>19</v>
      </c>
      <c r="BL1" s="2" t="s">
        <v>20</v>
      </c>
      <c r="BM1" s="2" t="s">
        <v>21</v>
      </c>
      <c r="BN1" s="2" t="s">
        <v>22</v>
      </c>
      <c r="BO1" s="2" t="s">
        <v>23</v>
      </c>
      <c r="BP1" s="2" t="s">
        <v>1151</v>
      </c>
      <c r="BQ1" s="2" t="s">
        <v>1152</v>
      </c>
      <c r="BR1" s="2" t="s">
        <v>1153</v>
      </c>
      <c r="BS1" s="2" t="s">
        <v>1154</v>
      </c>
      <c r="BT1" s="2" t="s">
        <v>1155</v>
      </c>
      <c r="BU1" s="2" t="s">
        <v>1156</v>
      </c>
      <c r="BV1" s="2" t="s">
        <v>1157</v>
      </c>
      <c r="BW1" s="2" t="s">
        <v>1158</v>
      </c>
      <c r="BX1" s="2" t="s">
        <v>1159</v>
      </c>
      <c r="BY1" s="2" t="s">
        <v>1160</v>
      </c>
      <c r="BZ1" s="2" t="s">
        <v>1161</v>
      </c>
      <c r="CA1" s="2" t="s">
        <v>1162</v>
      </c>
      <c r="CB1" s="2" t="s">
        <v>1163</v>
      </c>
      <c r="CC1" s="2" t="s">
        <v>1164</v>
      </c>
      <c r="CD1" s="2" t="s">
        <v>1165</v>
      </c>
      <c r="CE1" s="2" t="s">
        <v>1166</v>
      </c>
      <c r="CF1" s="2" t="s">
        <v>1167</v>
      </c>
      <c r="CG1" s="5" t="s">
        <v>1168</v>
      </c>
    </row>
    <row r="2" spans="1:85" s="21" customFormat="1" ht="55.05" customHeight="1">
      <c r="A2" s="8" t="s">
        <v>8</v>
      </c>
      <c r="B2" s="8" t="s">
        <v>24</v>
      </c>
      <c r="C2" s="8" t="s">
        <v>25</v>
      </c>
      <c r="D2" s="8" t="s">
        <v>22</v>
      </c>
      <c r="E2" s="26">
        <v>2018</v>
      </c>
      <c r="F2" s="8" t="s">
        <v>13</v>
      </c>
      <c r="G2" s="8" t="s">
        <v>1124</v>
      </c>
      <c r="H2" s="20" t="s">
        <v>25</v>
      </c>
      <c r="I2" s="8" t="s">
        <v>26</v>
      </c>
      <c r="J2" s="8" t="s">
        <v>27</v>
      </c>
      <c r="K2" s="31">
        <f>IF(OR(ISNUMBER(SEARCH("justice", I2)), ISNUMBER(SEARCH("justice", J2))), 1, 0)</f>
        <v>0</v>
      </c>
      <c r="L2" s="31">
        <f>IF(OR(ISNUMBER(SEARCH("transparency", I2)), ISNUMBER(SEARCH("transparency", J2))), 1, 0)</f>
        <v>1</v>
      </c>
      <c r="M2" s="31">
        <f>IF(OR(ISNUMBER(SEARCH("responsibility", I2)), ISNUMBER(SEARCH("responsibility", J2))), 1, 0)</f>
        <v>1</v>
      </c>
      <c r="N2" s="31">
        <f>IF(OR(ISNUMBER(SEARCH("non-maleficence", I2)), ISNUMBER(SEARCH("non-maleficence", J2))), 1, 0)</f>
        <v>0</v>
      </c>
      <c r="O2" s="31">
        <f>IF(OR(ISNUMBER(SEARCH("inclusivity", I2)), ISNUMBER(SEARCH("inclusivity", J2))), 1, 0)</f>
        <v>1</v>
      </c>
      <c r="P2" s="6">
        <f>IF(OR(ISNUMBER(SEARCH("trust", I2)), ISNUMBER(SEARCH("trust", J2))), 1, 0)</f>
        <v>0</v>
      </c>
      <c r="Q2" s="31">
        <f>IF(OR(ISNUMBER(SEARCH("ethical responsibility", I2)), ISNUMBER(SEARCH("ethical responsibility", J2))), 1, 0)</f>
        <v>0</v>
      </c>
      <c r="R2" s="31">
        <f>IF(OR(ISNUMBER(SEARCH("privacy", I2)), ISNUMBER(SEARCH("privacy", J2))), 1, 0)</f>
        <v>1</v>
      </c>
      <c r="S2" s="31">
        <f>IF(OR(ISNUMBER(SEARCH("innovation", I2)), ISNUMBER(SEARCH("innovation", J2))), 1, 0)</f>
        <v>0</v>
      </c>
      <c r="T2" s="31">
        <f>IF(OR(ISNUMBER(SEARCH("sustainability", I2)), ISNUMBER(SEARCH("sustainability", J2))), 1, 0)</f>
        <v>1</v>
      </c>
      <c r="U2" s="31">
        <f>IF(OR(ISNUMBER(SEARCH("dignity", I2)), ISNUMBER(SEARCH("dignity", J2))), 1, 0)</f>
        <v>0</v>
      </c>
      <c r="V2" s="31">
        <f>IF(OR(ISNUMBER(SEARCH("collaboration", I2)), ISNUMBER(SEARCH("collaboration", J2))), 1, 0)</f>
        <v>0</v>
      </c>
      <c r="W2" s="31">
        <f>IF(OR(ISNUMBER(SEARCH("autonomy", I2)), ISNUMBER(SEARCH("autonomy", J2))), 1, 0)</f>
        <v>0</v>
      </c>
      <c r="X2" s="31">
        <f>IF(OR(ISNUMBER(SEARCH("human rights", I2)), ISNUMBER(SEARCH("human rights", J2))), 1, 0)</f>
        <v>0</v>
      </c>
      <c r="Y2" s="31">
        <f>IF(OR(ISNUMBER(SEARCH("beneficence", I2)), ISNUMBER(SEARCH("beneficence", J2))), 1, 0)</f>
        <v>0</v>
      </c>
      <c r="Z2" s="6" t="s">
        <v>1113</v>
      </c>
      <c r="AA2" s="6">
        <f t="shared" ref="AA2:AT2" si="0">COUNTIF($E$2:$E$292, AA1)</f>
        <v>0</v>
      </c>
      <c r="AB2" s="6">
        <f t="shared" si="0"/>
        <v>1</v>
      </c>
      <c r="AC2" s="6">
        <f t="shared" si="0"/>
        <v>0</v>
      </c>
      <c r="AD2" s="6">
        <f t="shared" si="0"/>
        <v>0</v>
      </c>
      <c r="AE2" s="6">
        <f t="shared" si="0"/>
        <v>0</v>
      </c>
      <c r="AF2" s="6">
        <f t="shared" si="0"/>
        <v>2</v>
      </c>
      <c r="AG2" s="6">
        <f t="shared" si="0"/>
        <v>0</v>
      </c>
      <c r="AH2" s="6">
        <f t="shared" si="0"/>
        <v>0</v>
      </c>
      <c r="AI2" s="6">
        <f t="shared" si="0"/>
        <v>3</v>
      </c>
      <c r="AJ2" s="6">
        <f t="shared" si="0"/>
        <v>1</v>
      </c>
      <c r="AK2" s="6">
        <f t="shared" si="0"/>
        <v>11</v>
      </c>
      <c r="AL2" s="6">
        <f t="shared" si="0"/>
        <v>33</v>
      </c>
      <c r="AM2" s="6">
        <f t="shared" si="0"/>
        <v>69</v>
      </c>
      <c r="AN2" s="6">
        <f t="shared" si="0"/>
        <v>37</v>
      </c>
      <c r="AO2" s="6">
        <f t="shared" si="0"/>
        <v>15</v>
      </c>
      <c r="AP2" s="6">
        <f t="shared" si="0"/>
        <v>27</v>
      </c>
      <c r="AQ2" s="6">
        <f t="shared" si="0"/>
        <v>6</v>
      </c>
      <c r="AR2" s="6">
        <f t="shared" si="0"/>
        <v>22</v>
      </c>
      <c r="AS2" s="6">
        <f t="shared" si="0"/>
        <v>35</v>
      </c>
      <c r="AT2" s="6">
        <f t="shared" si="0"/>
        <v>29</v>
      </c>
      <c r="AU2" s="62">
        <f>SUM(Table3[[#This Row],[2006]:[2025]])</f>
        <v>291</v>
      </c>
      <c r="AV2" s="8">
        <f>COUNTIF($A$2:$A$292, "Floridi")</f>
        <v>8</v>
      </c>
      <c r="AW2" s="8">
        <f>COUNTIF($A$2:$A$292, "Jobin")</f>
        <v>81</v>
      </c>
      <c r="AX2" s="8">
        <f>COUNTIF($A$2:$A$292, "Harvard")</f>
        <v>34</v>
      </c>
      <c r="AY2" s="8">
        <f>COUNTIF($A$2:$A$292, "Hinrichs")</f>
        <v>168</v>
      </c>
      <c r="AZ2" s="3"/>
      <c r="BA2" s="19">
        <f>COUNTIF($F$2:$F$292, "Education and Research")</f>
        <v>0</v>
      </c>
      <c r="BB2" s="8">
        <f>COUNTIF($F$2:$F$292, "Government")</f>
        <v>119</v>
      </c>
      <c r="BC2" s="8">
        <f>COUNTIF($F$2:$F$292, "Industry")</f>
        <v>69</v>
      </c>
      <c r="BD2" s="8">
        <f>COUNTIF($F$2:$F$292, "NGO")</f>
        <v>33</v>
      </c>
      <c r="BE2" s="8">
        <f>COUNTIF($F$2:$F$292, "Religious Organization")</f>
        <v>0</v>
      </c>
      <c r="BF2" s="3"/>
      <c r="BG2" s="8"/>
      <c r="BH2" s="21" t="s">
        <v>28</v>
      </c>
      <c r="BI2" s="8" t="s">
        <v>29</v>
      </c>
      <c r="BJ2" s="8" t="s">
        <v>17</v>
      </c>
      <c r="BK2" s="8" t="s">
        <v>18</v>
      </c>
      <c r="BL2" s="8" t="s">
        <v>19</v>
      </c>
      <c r="BM2" s="8" t="s">
        <v>20</v>
      </c>
      <c r="BN2" s="8" t="s">
        <v>21</v>
      </c>
      <c r="BO2" s="8" t="s">
        <v>30</v>
      </c>
      <c r="BP2" s="8" t="s">
        <v>31</v>
      </c>
      <c r="BQ2" s="8" t="s">
        <v>32</v>
      </c>
      <c r="BR2" s="8" t="s">
        <v>22</v>
      </c>
      <c r="BS2" s="8" t="s">
        <v>23</v>
      </c>
      <c r="CG2" s="22">
        <f>COUNTA(BI2:BS2)</f>
        <v>11</v>
      </c>
    </row>
    <row r="3" spans="1:85" ht="55.05" customHeight="1">
      <c r="A3" s="2" t="s">
        <v>10</v>
      </c>
      <c r="B3" s="2" t="s">
        <v>34</v>
      </c>
      <c r="C3" s="2" t="s">
        <v>35</v>
      </c>
      <c r="D3" s="2" t="s">
        <v>23</v>
      </c>
      <c r="E3" s="26">
        <v>2025</v>
      </c>
      <c r="F3" s="2" t="s">
        <v>13</v>
      </c>
      <c r="G3" s="2" t="s">
        <v>36</v>
      </c>
      <c r="H3" s="9" t="s">
        <v>34</v>
      </c>
      <c r="I3" s="2" t="str">
        <f t="shared" ref="I3:I66" si="1">IFERROR(_xlfn.TEXTBEFORE($G3, "Values:"), $G3)</f>
        <v xml:space="preserve">Principles: trust, safety, transparency, fairness, proactive governance, ethical integration, addressing unintended consequences, fostering innovation responsibly; </v>
      </c>
      <c r="J3" s="2" t="str">
        <f t="shared" ref="J3:J66" si="2">IFERROR(_xlfn.TEXTAFTER($G3, "Values:"), "")</f>
        <v xml:space="preserve"> inclusivity, ethical responsibility, societal trust, sustainability, collaboration</v>
      </c>
      <c r="K3" s="31">
        <f t="shared" ref="K3:K66" si="3">IF(OR(ISNUMBER(SEARCH("justice", I3)), ISNUMBER(SEARCH("justice", J3))), 1, 0)</f>
        <v>0</v>
      </c>
      <c r="L3" s="31">
        <f t="shared" ref="L3:L66" si="4">IF(OR(ISNUMBER(SEARCH("transparency", I3)), ISNUMBER(SEARCH("transparency", J3))), 1, 0)</f>
        <v>1</v>
      </c>
      <c r="M3" s="31">
        <f t="shared" ref="M3:M66" si="5">IF(OR(ISNUMBER(SEARCH("responsibility", I3)), ISNUMBER(SEARCH("responsibility", J3))), 1, 0)</f>
        <v>1</v>
      </c>
      <c r="N3" s="31">
        <f t="shared" ref="N3:N66" si="6">IF(OR(ISNUMBER(SEARCH("non-maleficence", I3)), ISNUMBER(SEARCH("non-maleficence", J3))), 1, 0)</f>
        <v>0</v>
      </c>
      <c r="O3" s="31">
        <f t="shared" ref="O3:O66" si="7">IF(OR(ISNUMBER(SEARCH("inclusivity", I3)), ISNUMBER(SEARCH("inclusivity", J3))), 1, 0)</f>
        <v>1</v>
      </c>
      <c r="P3" s="6">
        <f t="shared" ref="P3:P66" si="8">IF(OR(ISNUMBER(SEARCH("trust", I3)), ISNUMBER(SEARCH("trust", J3))), 1, 0)</f>
        <v>1</v>
      </c>
      <c r="Q3" s="31">
        <f t="shared" ref="Q3:Q66" si="9">IF(OR(ISNUMBER(SEARCH("ethical responsibility", I3)), ISNUMBER(SEARCH("ethical responsibility", J3))), 1, 0)</f>
        <v>1</v>
      </c>
      <c r="R3" s="31">
        <f t="shared" ref="R3:R66" si="10">IF(OR(ISNUMBER(SEARCH("privacy", I3)), ISNUMBER(SEARCH("privacy", J3))), 1, 0)</f>
        <v>0</v>
      </c>
      <c r="S3" s="31">
        <f t="shared" ref="S3:S66" si="11">IF(OR(ISNUMBER(SEARCH("innovation", I3)), ISNUMBER(SEARCH("innovation", J3))), 1, 0)</f>
        <v>1</v>
      </c>
      <c r="T3" s="31">
        <f t="shared" ref="T3:T66" si="12">IF(OR(ISNUMBER(SEARCH("sustainability", I3)), ISNUMBER(SEARCH("sustainability", J3))), 1, 0)</f>
        <v>1</v>
      </c>
      <c r="U3" s="31">
        <f t="shared" ref="U3:U66" si="13">IF(OR(ISNUMBER(SEARCH("dignity", I3)), ISNUMBER(SEARCH("dignity", J3))), 1, 0)</f>
        <v>0</v>
      </c>
      <c r="V3" s="31">
        <f t="shared" ref="V3:V66" si="14">IF(OR(ISNUMBER(SEARCH("collaboration", I3)), ISNUMBER(SEARCH("collaboration", J3))), 1, 0)</f>
        <v>1</v>
      </c>
      <c r="W3" s="31">
        <f t="shared" ref="W3:W66" si="15">IF(OR(ISNUMBER(SEARCH("autonomy", I3)), ISNUMBER(SEARCH("autonomy", J3))), 1, 0)</f>
        <v>0</v>
      </c>
      <c r="X3" s="31">
        <f t="shared" ref="X3:X66" si="16">IF(OR(ISNUMBER(SEARCH("human rights", I3)), ISNUMBER(SEARCH("human rights", J3))), 1, 0)</f>
        <v>0</v>
      </c>
      <c r="Y3" s="31">
        <f t="shared" ref="Y3:Y66" si="17">IF(OR(ISNUMBER(SEARCH("beneficence", I3)), ISNUMBER(SEARCH("beneficence", J3))), 1, 0)</f>
        <v>0</v>
      </c>
      <c r="AA3" s="2"/>
      <c r="AU3" s="2">
        <f>SUM(Table3[[#This Row],[2006]:[2025]])</f>
        <v>0</v>
      </c>
      <c r="BH3" s="1" t="s">
        <v>37</v>
      </c>
      <c r="BI3" s="2" t="s">
        <v>38</v>
      </c>
      <c r="BJ3" s="2" t="s">
        <v>39</v>
      </c>
      <c r="BK3" s="2" t="s">
        <v>40</v>
      </c>
      <c r="BL3" s="2" t="s">
        <v>17</v>
      </c>
      <c r="BM3" s="2" t="s">
        <v>41</v>
      </c>
      <c r="BN3" s="2" t="s">
        <v>18</v>
      </c>
      <c r="BO3" s="2" t="s">
        <v>19</v>
      </c>
      <c r="BP3" s="2" t="s">
        <v>42</v>
      </c>
      <c r="BQ3" s="2" t="s">
        <v>43</v>
      </c>
      <c r="BR3" s="2" t="s">
        <v>20</v>
      </c>
      <c r="BS3" s="2" t="s">
        <v>21</v>
      </c>
      <c r="BT3" s="2" t="s">
        <v>44</v>
      </c>
      <c r="BU3" s="2" t="s">
        <v>45</v>
      </c>
      <c r="BV3" s="2" t="s">
        <v>46</v>
      </c>
      <c r="BW3" s="2" t="s">
        <v>47</v>
      </c>
      <c r="BX3" s="2" t="s">
        <v>48</v>
      </c>
      <c r="BY3" s="2" t="s">
        <v>49</v>
      </c>
      <c r="BZ3" s="2" t="s">
        <v>22</v>
      </c>
      <c r="CA3" s="2" t="s">
        <v>23</v>
      </c>
      <c r="CB3" s="2" t="s">
        <v>50</v>
      </c>
      <c r="CG3" s="3">
        <f>COUNTA(BI3:CB3)</f>
        <v>20</v>
      </c>
    </row>
    <row r="4" spans="1:85" ht="55.05" customHeight="1">
      <c r="A4" s="2" t="s">
        <v>10</v>
      </c>
      <c r="B4" s="2" t="s">
        <v>52</v>
      </c>
      <c r="C4" s="2" t="s">
        <v>53</v>
      </c>
      <c r="D4" s="2" t="s">
        <v>23</v>
      </c>
      <c r="E4" s="26">
        <v>2025</v>
      </c>
      <c r="F4" s="2" t="s">
        <v>13</v>
      </c>
      <c r="G4" s="2" t="s">
        <v>54</v>
      </c>
      <c r="H4" s="9" t="s">
        <v>52</v>
      </c>
      <c r="I4" s="2" t="str">
        <f t="shared" si="1"/>
        <v xml:space="preserve">Principles: innovation through generative AI, agentic AI for autonomous decision-making, balancing agility and security, fostering digital transformation, addressing infrastructure challenges; </v>
      </c>
      <c r="J4" s="2" t="str">
        <f t="shared" si="2"/>
        <v xml:space="preserve"> trust, resilience, adaptability, collaboration, responsible AI deployment</v>
      </c>
      <c r="K4" s="31">
        <f t="shared" si="3"/>
        <v>0</v>
      </c>
      <c r="L4" s="31">
        <f t="shared" si="4"/>
        <v>0</v>
      </c>
      <c r="M4" s="31">
        <f t="shared" si="5"/>
        <v>0</v>
      </c>
      <c r="N4" s="31">
        <f t="shared" si="6"/>
        <v>0</v>
      </c>
      <c r="O4" s="31">
        <f t="shared" si="7"/>
        <v>0</v>
      </c>
      <c r="P4" s="6">
        <f t="shared" si="8"/>
        <v>1</v>
      </c>
      <c r="Q4" s="31">
        <f t="shared" si="9"/>
        <v>0</v>
      </c>
      <c r="R4" s="31">
        <f t="shared" si="10"/>
        <v>0</v>
      </c>
      <c r="S4" s="31">
        <f t="shared" si="11"/>
        <v>1</v>
      </c>
      <c r="T4" s="31">
        <f t="shared" si="12"/>
        <v>0</v>
      </c>
      <c r="U4" s="31">
        <f t="shared" si="13"/>
        <v>0</v>
      </c>
      <c r="V4" s="31">
        <f t="shared" si="14"/>
        <v>1</v>
      </c>
      <c r="W4" s="31">
        <f t="shared" si="15"/>
        <v>0</v>
      </c>
      <c r="X4" s="31">
        <f t="shared" si="16"/>
        <v>0</v>
      </c>
      <c r="Y4" s="31">
        <f t="shared" si="17"/>
        <v>0</v>
      </c>
      <c r="AA4" s="2"/>
      <c r="AT4" s="10"/>
      <c r="AU4" s="2">
        <f>SUM(Table3[[#This Row],[2006]:[2025]])</f>
        <v>0</v>
      </c>
      <c r="BH4" s="1" t="s">
        <v>55</v>
      </c>
      <c r="BI4" s="2" t="s">
        <v>56</v>
      </c>
      <c r="BJ4" s="2" t="s">
        <v>38</v>
      </c>
      <c r="BK4" s="2" t="s">
        <v>40</v>
      </c>
      <c r="BL4" s="2" t="s">
        <v>57</v>
      </c>
      <c r="BM4" s="2" t="s">
        <v>58</v>
      </c>
      <c r="BN4" s="2" t="s">
        <v>59</v>
      </c>
      <c r="BO4" s="2" t="s">
        <v>60</v>
      </c>
      <c r="BP4" s="2" t="s">
        <v>61</v>
      </c>
      <c r="BQ4" s="2" t="s">
        <v>62</v>
      </c>
      <c r="BR4" s="2" t="s">
        <v>63</v>
      </c>
      <c r="BS4" s="2" t="s">
        <v>42</v>
      </c>
      <c r="BT4" s="2" t="s">
        <v>64</v>
      </c>
      <c r="BU4" s="2" t="s">
        <v>65</v>
      </c>
      <c r="BV4" s="2" t="s">
        <v>66</v>
      </c>
      <c r="BW4" s="2" t="s">
        <v>67</v>
      </c>
      <c r="BX4" s="2" t="s">
        <v>44</v>
      </c>
      <c r="BY4" s="2" t="s">
        <v>68</v>
      </c>
      <c r="BZ4" s="2" t="s">
        <v>69</v>
      </c>
      <c r="CA4" s="2" t="s">
        <v>70</v>
      </c>
      <c r="CB4" s="2" t="s">
        <v>71</v>
      </c>
      <c r="CC4" s="2" t="s">
        <v>72</v>
      </c>
      <c r="CD4" s="2" t="s">
        <v>47</v>
      </c>
      <c r="CE4" s="2" t="s">
        <v>73</v>
      </c>
      <c r="CF4" s="2" t="s">
        <v>74</v>
      </c>
      <c r="CG4" s="3">
        <f>COUNTA(BI4:CB4)</f>
        <v>20</v>
      </c>
    </row>
    <row r="5" spans="1:85" ht="55.05" customHeight="1">
      <c r="A5" s="2" t="s">
        <v>10</v>
      </c>
      <c r="B5" s="2" t="s">
        <v>75</v>
      </c>
      <c r="C5" s="2" t="s">
        <v>76</v>
      </c>
      <c r="D5" s="2" t="s">
        <v>77</v>
      </c>
      <c r="E5" s="26">
        <v>2024</v>
      </c>
      <c r="F5" s="2" t="s">
        <v>847</v>
      </c>
      <c r="G5" s="2" t="s">
        <v>78</v>
      </c>
      <c r="H5" s="9" t="s">
        <v>75</v>
      </c>
      <c r="I5" s="2" t="str">
        <f t="shared" si="1"/>
        <v xml:space="preserve">Principles: enhancing human welfare, promoting global unity, preserving human autonomy, preventing bias and inequality, maintaining life purpose; </v>
      </c>
      <c r="J5" s="2" t="str">
        <f t="shared" si="2"/>
        <v xml:space="preserve"> dharma (righteous duty), seva (selfless service), vasudhaiva kutumbakam (world as one family), purushartha (free will)</v>
      </c>
      <c r="K5" s="31">
        <f t="shared" si="3"/>
        <v>0</v>
      </c>
      <c r="L5" s="31">
        <f t="shared" si="4"/>
        <v>0</v>
      </c>
      <c r="M5" s="31">
        <f t="shared" si="5"/>
        <v>0</v>
      </c>
      <c r="N5" s="31">
        <f t="shared" si="6"/>
        <v>0</v>
      </c>
      <c r="O5" s="31">
        <f t="shared" si="7"/>
        <v>0</v>
      </c>
      <c r="P5" s="6">
        <f t="shared" si="8"/>
        <v>0</v>
      </c>
      <c r="Q5" s="31">
        <f t="shared" si="9"/>
        <v>0</v>
      </c>
      <c r="R5" s="31">
        <f t="shared" si="10"/>
        <v>0</v>
      </c>
      <c r="S5" s="31">
        <f t="shared" si="11"/>
        <v>0</v>
      </c>
      <c r="T5" s="31">
        <f t="shared" si="12"/>
        <v>0</v>
      </c>
      <c r="U5" s="31">
        <f t="shared" si="13"/>
        <v>0</v>
      </c>
      <c r="V5" s="31">
        <f t="shared" si="14"/>
        <v>0</v>
      </c>
      <c r="W5" s="31">
        <f t="shared" si="15"/>
        <v>1</v>
      </c>
      <c r="X5" s="31">
        <f t="shared" si="16"/>
        <v>0</v>
      </c>
      <c r="Y5" s="31">
        <f t="shared" si="17"/>
        <v>0</v>
      </c>
      <c r="AA5" s="2"/>
      <c r="AU5" s="2">
        <f>SUM(Table3[[#This Row],[2006]:[2025]])</f>
        <v>0</v>
      </c>
    </row>
    <row r="6" spans="1:85" ht="55.05" customHeight="1">
      <c r="A6" s="2" t="s">
        <v>10</v>
      </c>
      <c r="B6" s="2" t="s">
        <v>79</v>
      </c>
      <c r="C6" s="2" t="s">
        <v>80</v>
      </c>
      <c r="D6" s="2" t="s">
        <v>41</v>
      </c>
      <c r="E6" s="26">
        <v>2017</v>
      </c>
      <c r="F6" s="2" t="s">
        <v>12</v>
      </c>
      <c r="G6" s="2" t="s">
        <v>81</v>
      </c>
      <c r="H6" s="9" t="s">
        <v>82</v>
      </c>
      <c r="I6" s="2" t="str">
        <f t="shared" si="1"/>
        <v xml:space="preserve">Principles: Innovation-driven development, ethical AI, economic transformation, security, transparency, accountability, sustainability, governance, international cooperation, AI safety, workforce adaptation; </v>
      </c>
      <c r="J6" s="2" t="str">
        <f t="shared" si="2"/>
        <v xml:space="preserve"> National competitiveness, social stability, responsible AI deployment, human-centric development, technological sovereignty</v>
      </c>
      <c r="K6" s="31">
        <f t="shared" si="3"/>
        <v>0</v>
      </c>
      <c r="L6" s="31">
        <f t="shared" si="4"/>
        <v>1</v>
      </c>
      <c r="M6" s="31">
        <f t="shared" si="5"/>
        <v>0</v>
      </c>
      <c r="N6" s="31">
        <f t="shared" si="6"/>
        <v>0</v>
      </c>
      <c r="O6" s="31">
        <f t="shared" si="7"/>
        <v>0</v>
      </c>
      <c r="P6" s="6">
        <f t="shared" si="8"/>
        <v>0</v>
      </c>
      <c r="Q6" s="31">
        <f t="shared" si="9"/>
        <v>0</v>
      </c>
      <c r="R6" s="31">
        <f t="shared" si="10"/>
        <v>0</v>
      </c>
      <c r="S6" s="31">
        <f t="shared" si="11"/>
        <v>1</v>
      </c>
      <c r="T6" s="31">
        <f t="shared" si="12"/>
        <v>1</v>
      </c>
      <c r="U6" s="31">
        <f t="shared" si="13"/>
        <v>0</v>
      </c>
      <c r="V6" s="31">
        <f t="shared" si="14"/>
        <v>0</v>
      </c>
      <c r="W6" s="31">
        <f t="shared" si="15"/>
        <v>0</v>
      </c>
      <c r="X6" s="31">
        <f t="shared" si="16"/>
        <v>0</v>
      </c>
      <c r="Y6" s="31">
        <f t="shared" si="17"/>
        <v>0</v>
      </c>
      <c r="AA6" s="2"/>
      <c r="AU6" s="2">
        <f>SUM(Table3[[#This Row],[2006]:[2025]])</f>
        <v>0</v>
      </c>
    </row>
    <row r="7" spans="1:85" ht="55.05" customHeight="1">
      <c r="A7" s="2" t="s">
        <v>10</v>
      </c>
      <c r="B7" s="2" t="s">
        <v>83</v>
      </c>
      <c r="C7" s="2" t="s">
        <v>84</v>
      </c>
      <c r="D7" s="2" t="s">
        <v>23</v>
      </c>
      <c r="E7" s="26">
        <v>2021</v>
      </c>
      <c r="F7" s="2" t="s">
        <v>13</v>
      </c>
      <c r="G7" s="2" t="s">
        <v>85</v>
      </c>
      <c r="H7" s="9" t="s">
        <v>86</v>
      </c>
      <c r="I7" s="2" t="str">
        <f t="shared" si="1"/>
        <v xml:space="preserve">Principles: accountability, responsibility, transparency; </v>
      </c>
      <c r="J7" s="2" t="str">
        <f t="shared" si="2"/>
        <v xml:space="preserve"> ethical responsibility, inclusivity, societal trust, innovation, fairness</v>
      </c>
      <c r="K7" s="31">
        <f t="shared" si="3"/>
        <v>0</v>
      </c>
      <c r="L7" s="31">
        <f t="shared" si="4"/>
        <v>1</v>
      </c>
      <c r="M7" s="31">
        <f t="shared" si="5"/>
        <v>1</v>
      </c>
      <c r="N7" s="31">
        <f t="shared" si="6"/>
        <v>0</v>
      </c>
      <c r="O7" s="31">
        <f t="shared" si="7"/>
        <v>1</v>
      </c>
      <c r="P7" s="6">
        <f t="shared" si="8"/>
        <v>1</v>
      </c>
      <c r="Q7" s="31">
        <f t="shared" si="9"/>
        <v>1</v>
      </c>
      <c r="R7" s="31">
        <f t="shared" si="10"/>
        <v>0</v>
      </c>
      <c r="S7" s="31">
        <f t="shared" si="11"/>
        <v>1</v>
      </c>
      <c r="T7" s="31">
        <f t="shared" si="12"/>
        <v>0</v>
      </c>
      <c r="U7" s="31">
        <f t="shared" si="13"/>
        <v>0</v>
      </c>
      <c r="V7" s="31">
        <f t="shared" si="14"/>
        <v>0</v>
      </c>
      <c r="W7" s="31">
        <f t="shared" si="15"/>
        <v>0</v>
      </c>
      <c r="X7" s="31">
        <f t="shared" si="16"/>
        <v>0</v>
      </c>
      <c r="Y7" s="31">
        <f t="shared" si="17"/>
        <v>0</v>
      </c>
      <c r="AA7" s="2"/>
      <c r="AU7" s="2">
        <f>SUM(Table3[[#This Row],[2006]:[2025]])</f>
        <v>0</v>
      </c>
    </row>
    <row r="8" spans="1:85" ht="55.05" customHeight="1">
      <c r="A8" s="2" t="s">
        <v>10</v>
      </c>
      <c r="B8" s="2" t="s">
        <v>87</v>
      </c>
      <c r="C8" s="2" t="s">
        <v>88</v>
      </c>
      <c r="D8" s="2" t="s">
        <v>43</v>
      </c>
      <c r="E8" s="26">
        <v>2023</v>
      </c>
      <c r="F8" s="2" t="s">
        <v>170</v>
      </c>
      <c r="G8" s="2" t="s">
        <v>89</v>
      </c>
      <c r="H8" s="9" t="s">
        <v>90</v>
      </c>
      <c r="I8" s="2" t="str">
        <f t="shared" si="1"/>
        <v xml:space="preserve">Principles: Justice (ʿadl), human dignity (karāmah), responsibility (mas’ūliyyah), public interest (maṣlaḥa), preservation of faith (dīn), life (nafs), intellect (ʿaql), lineage (nasl), and wealth (māl).​
</v>
      </c>
      <c r="J8" s="2" t="str">
        <f t="shared" si="2"/>
        <v xml:space="preserve"> Justice, human dignity, responsibility, public interest, preservation of fundamental aspects of human existence.</v>
      </c>
      <c r="K8" s="31">
        <f t="shared" si="3"/>
        <v>1</v>
      </c>
      <c r="L8" s="31">
        <f t="shared" si="4"/>
        <v>0</v>
      </c>
      <c r="M8" s="31">
        <f t="shared" si="5"/>
        <v>1</v>
      </c>
      <c r="N8" s="31">
        <f t="shared" si="6"/>
        <v>0</v>
      </c>
      <c r="O8" s="31">
        <f t="shared" si="7"/>
        <v>0</v>
      </c>
      <c r="P8" s="6">
        <f t="shared" si="8"/>
        <v>0</v>
      </c>
      <c r="Q8" s="31">
        <f t="shared" si="9"/>
        <v>0</v>
      </c>
      <c r="R8" s="31">
        <f t="shared" si="10"/>
        <v>0</v>
      </c>
      <c r="S8" s="31">
        <f t="shared" si="11"/>
        <v>0</v>
      </c>
      <c r="T8" s="31">
        <f t="shared" si="12"/>
        <v>0</v>
      </c>
      <c r="U8" s="31">
        <f t="shared" si="13"/>
        <v>1</v>
      </c>
      <c r="V8" s="31">
        <f t="shared" si="14"/>
        <v>0</v>
      </c>
      <c r="W8" s="31">
        <f t="shared" si="15"/>
        <v>0</v>
      </c>
      <c r="X8" s="31">
        <f t="shared" si="16"/>
        <v>0</v>
      </c>
      <c r="Y8" s="31">
        <f t="shared" si="17"/>
        <v>0</v>
      </c>
      <c r="AB8" s="6"/>
      <c r="AC8" s="6"/>
      <c r="AD8" s="6"/>
      <c r="AE8" s="6"/>
      <c r="AF8" s="6"/>
      <c r="AG8" s="6"/>
      <c r="AH8" s="6"/>
      <c r="AI8" s="6"/>
      <c r="AJ8" s="6"/>
      <c r="AK8" s="6"/>
      <c r="AL8" s="6"/>
      <c r="AM8" s="6"/>
      <c r="AN8" s="6"/>
      <c r="AO8" s="6"/>
      <c r="AP8" s="6"/>
      <c r="AQ8" s="6"/>
      <c r="AR8" s="6"/>
      <c r="AS8" s="6"/>
      <c r="AT8" s="6"/>
      <c r="AU8" s="2">
        <f>SUM(Table3[[#This Row],[2006]:[2025]])</f>
        <v>0</v>
      </c>
    </row>
    <row r="9" spans="1:85" ht="55.05" customHeight="1">
      <c r="A9" s="2" t="s">
        <v>8</v>
      </c>
      <c r="B9" s="2" t="s">
        <v>91</v>
      </c>
      <c r="C9" s="2" t="s">
        <v>92</v>
      </c>
      <c r="D9" s="2" t="s">
        <v>93</v>
      </c>
      <c r="E9" s="26">
        <v>2020</v>
      </c>
      <c r="F9" s="2" t="s">
        <v>12</v>
      </c>
      <c r="G9" s="2" t="s">
        <v>94</v>
      </c>
      <c r="H9" s="9" t="s">
        <v>95</v>
      </c>
      <c r="I9" s="2" t="str">
        <f t="shared" si="1"/>
        <v xml:space="preserve">Principles: fairness and discrimination, purpose limitation, data minimization, transparency, right to information; </v>
      </c>
      <c r="J9" s="2" t="str">
        <f t="shared" si="2"/>
        <v xml:space="preserve"> privacy, accountability, ethical responsibility, inclusivity</v>
      </c>
      <c r="K9" s="31">
        <f t="shared" si="3"/>
        <v>0</v>
      </c>
      <c r="L9" s="31">
        <f t="shared" si="4"/>
        <v>1</v>
      </c>
      <c r="M9" s="31">
        <f t="shared" si="5"/>
        <v>1</v>
      </c>
      <c r="N9" s="31">
        <f t="shared" si="6"/>
        <v>0</v>
      </c>
      <c r="O9" s="31">
        <f t="shared" si="7"/>
        <v>1</v>
      </c>
      <c r="P9" s="6">
        <f t="shared" si="8"/>
        <v>0</v>
      </c>
      <c r="Q9" s="31">
        <f t="shared" si="9"/>
        <v>1</v>
      </c>
      <c r="R9" s="31">
        <f t="shared" si="10"/>
        <v>1</v>
      </c>
      <c r="S9" s="31">
        <f t="shared" si="11"/>
        <v>0</v>
      </c>
      <c r="T9" s="31">
        <f t="shared" si="12"/>
        <v>0</v>
      </c>
      <c r="U9" s="31">
        <f t="shared" si="13"/>
        <v>0</v>
      </c>
      <c r="V9" s="31">
        <f t="shared" si="14"/>
        <v>0</v>
      </c>
      <c r="W9" s="31">
        <f t="shared" si="15"/>
        <v>0</v>
      </c>
      <c r="X9" s="31">
        <f t="shared" si="16"/>
        <v>0</v>
      </c>
      <c r="Y9" s="31">
        <f t="shared" si="17"/>
        <v>0</v>
      </c>
      <c r="AA9" s="2"/>
      <c r="AU9" s="2">
        <f>SUM(Table3[[#This Row],[2006]:[2025]])</f>
        <v>0</v>
      </c>
    </row>
    <row r="10" spans="1:85" ht="55.05" customHeight="1">
      <c r="A10" s="2" t="s">
        <v>10</v>
      </c>
      <c r="B10" s="2" t="s">
        <v>96</v>
      </c>
      <c r="C10" s="2" t="s">
        <v>97</v>
      </c>
      <c r="D10" s="2" t="s">
        <v>98</v>
      </c>
      <c r="E10" s="26">
        <v>2025</v>
      </c>
      <c r="F10" s="2" t="s">
        <v>170</v>
      </c>
      <c r="G10" s="2" t="s">
        <v>99</v>
      </c>
      <c r="H10" s="9" t="s">
        <v>96</v>
      </c>
      <c r="I10" s="2" t="str">
        <f t="shared" si="1"/>
        <v xml:space="preserve">Principles: fairness, transparency, accountability, privacy, security; </v>
      </c>
      <c r="J10" s="2" t="str">
        <f t="shared" si="2"/>
        <v xml:space="preserve"> societal impact, ethical AI, human oversight, sustainability, inclusivity</v>
      </c>
      <c r="K10" s="31">
        <f t="shared" si="3"/>
        <v>0</v>
      </c>
      <c r="L10" s="31">
        <f t="shared" si="4"/>
        <v>1</v>
      </c>
      <c r="M10" s="31">
        <f t="shared" si="5"/>
        <v>0</v>
      </c>
      <c r="N10" s="31">
        <f t="shared" si="6"/>
        <v>0</v>
      </c>
      <c r="O10" s="31">
        <f t="shared" si="7"/>
        <v>1</v>
      </c>
      <c r="P10" s="6">
        <f t="shared" si="8"/>
        <v>0</v>
      </c>
      <c r="Q10" s="31">
        <f t="shared" si="9"/>
        <v>0</v>
      </c>
      <c r="R10" s="31">
        <f t="shared" si="10"/>
        <v>1</v>
      </c>
      <c r="S10" s="31">
        <f t="shared" si="11"/>
        <v>0</v>
      </c>
      <c r="T10" s="31">
        <f t="shared" si="12"/>
        <v>1</v>
      </c>
      <c r="U10" s="31">
        <f t="shared" si="13"/>
        <v>0</v>
      </c>
      <c r="V10" s="31">
        <f t="shared" si="14"/>
        <v>0</v>
      </c>
      <c r="W10" s="31">
        <f t="shared" si="15"/>
        <v>0</v>
      </c>
      <c r="X10" s="31">
        <f t="shared" si="16"/>
        <v>0</v>
      </c>
      <c r="Y10" s="31">
        <f t="shared" si="17"/>
        <v>0</v>
      </c>
      <c r="AA10" s="2"/>
      <c r="AU10" s="2">
        <f>SUM(Table3[[#This Row],[2006]:[2025]])</f>
        <v>0</v>
      </c>
    </row>
    <row r="11" spans="1:85" ht="55.05" customHeight="1">
      <c r="A11" s="2" t="s">
        <v>10</v>
      </c>
      <c r="B11" s="2" t="s">
        <v>100</v>
      </c>
      <c r="C11" s="2" t="s">
        <v>101</v>
      </c>
      <c r="D11" s="2" t="s">
        <v>30</v>
      </c>
      <c r="E11" s="26">
        <v>2025</v>
      </c>
      <c r="F11" s="2" t="s">
        <v>13</v>
      </c>
      <c r="G11" s="2" t="s">
        <v>102</v>
      </c>
      <c r="H11" s="12" t="s">
        <v>103</v>
      </c>
      <c r="I11" s="2" t="str">
        <f t="shared" si="1"/>
        <v xml:space="preserve">Principles: environmental sustainability, responsible AI development, energy efficiency, transparency, interdisciplinary collaboration; </v>
      </c>
      <c r="J11" s="2" t="str">
        <f t="shared" si="2"/>
        <v xml:space="preserve"> ecological preservation, ethical responsibility, innovation, accountability, global cooperation</v>
      </c>
      <c r="K11" s="31">
        <f t="shared" si="3"/>
        <v>0</v>
      </c>
      <c r="L11" s="31">
        <f t="shared" si="4"/>
        <v>1</v>
      </c>
      <c r="M11" s="31">
        <f t="shared" si="5"/>
        <v>1</v>
      </c>
      <c r="N11" s="31">
        <f t="shared" si="6"/>
        <v>0</v>
      </c>
      <c r="O11" s="31">
        <f t="shared" si="7"/>
        <v>0</v>
      </c>
      <c r="P11" s="6">
        <f t="shared" si="8"/>
        <v>0</v>
      </c>
      <c r="Q11" s="31">
        <f t="shared" si="9"/>
        <v>1</v>
      </c>
      <c r="R11" s="31">
        <f t="shared" si="10"/>
        <v>0</v>
      </c>
      <c r="S11" s="31">
        <f t="shared" si="11"/>
        <v>1</v>
      </c>
      <c r="T11" s="31">
        <f t="shared" si="12"/>
        <v>1</v>
      </c>
      <c r="U11" s="31">
        <f t="shared" si="13"/>
        <v>0</v>
      </c>
      <c r="V11" s="31">
        <f t="shared" si="14"/>
        <v>1</v>
      </c>
      <c r="W11" s="31">
        <f t="shared" si="15"/>
        <v>0</v>
      </c>
      <c r="X11" s="31">
        <f t="shared" si="16"/>
        <v>0</v>
      </c>
      <c r="Y11" s="31">
        <f t="shared" si="17"/>
        <v>0</v>
      </c>
      <c r="AA11" s="2"/>
      <c r="AU11" s="2">
        <f>SUM(Table3[[#This Row],[2006]:[2025]])</f>
        <v>0</v>
      </c>
    </row>
    <row r="12" spans="1:85" ht="55.05" customHeight="1">
      <c r="A12" s="2" t="s">
        <v>10</v>
      </c>
      <c r="B12" s="2" t="s">
        <v>104</v>
      </c>
      <c r="C12" s="2" t="s">
        <v>105</v>
      </c>
      <c r="D12" s="2" t="s">
        <v>77</v>
      </c>
      <c r="E12" s="26">
        <v>2025</v>
      </c>
      <c r="F12" s="2" t="s">
        <v>13</v>
      </c>
      <c r="G12" s="2" t="s">
        <v>106</v>
      </c>
      <c r="H12" s="9" t="s">
        <v>104</v>
      </c>
      <c r="I12" s="2" t="str">
        <f t="shared" si="1"/>
        <v xml:space="preserve">Principles: fairness, transparency, human control, doing good, avoiding harm, bias minimization, explainability, data protection; </v>
      </c>
      <c r="J12" s="2" t="str">
        <f t="shared" si="2"/>
        <v xml:space="preserve"> ethical responsibility, societal trust, inclusivity, fairness, safety</v>
      </c>
      <c r="K12" s="31">
        <f t="shared" si="3"/>
        <v>0</v>
      </c>
      <c r="L12" s="31">
        <f t="shared" si="4"/>
        <v>1</v>
      </c>
      <c r="M12" s="31">
        <f t="shared" si="5"/>
        <v>1</v>
      </c>
      <c r="N12" s="31">
        <f t="shared" si="6"/>
        <v>0</v>
      </c>
      <c r="O12" s="31">
        <f t="shared" si="7"/>
        <v>1</v>
      </c>
      <c r="P12" s="6">
        <f t="shared" si="8"/>
        <v>1</v>
      </c>
      <c r="Q12" s="31">
        <f t="shared" si="9"/>
        <v>1</v>
      </c>
      <c r="R12" s="31">
        <f t="shared" si="10"/>
        <v>0</v>
      </c>
      <c r="S12" s="31">
        <f t="shared" si="11"/>
        <v>0</v>
      </c>
      <c r="T12" s="31">
        <f t="shared" si="12"/>
        <v>0</v>
      </c>
      <c r="U12" s="31">
        <f t="shared" si="13"/>
        <v>0</v>
      </c>
      <c r="V12" s="31">
        <f t="shared" si="14"/>
        <v>0</v>
      </c>
      <c r="W12" s="31">
        <f t="shared" si="15"/>
        <v>0</v>
      </c>
      <c r="X12" s="31">
        <f t="shared" si="16"/>
        <v>0</v>
      </c>
      <c r="Y12" s="31">
        <f t="shared" si="17"/>
        <v>0</v>
      </c>
      <c r="AA12" s="2"/>
      <c r="AU12" s="2">
        <f>SUM(Table3[[#This Row],[2006]:[2025]])</f>
        <v>0</v>
      </c>
    </row>
    <row r="13" spans="1:85" ht="55.05" customHeight="1">
      <c r="A13" s="2" t="s">
        <v>10</v>
      </c>
      <c r="B13" s="2" t="s">
        <v>107</v>
      </c>
      <c r="C13" s="2" t="s">
        <v>108</v>
      </c>
      <c r="D13" s="2" t="s">
        <v>109</v>
      </c>
      <c r="E13" s="26">
        <v>2021</v>
      </c>
      <c r="F13" s="2" t="s">
        <v>14</v>
      </c>
      <c r="G13" s="2" t="s">
        <v>110</v>
      </c>
      <c r="H13" s="9" t="s">
        <v>111</v>
      </c>
      <c r="I13" s="2" t="str">
        <f t="shared" si="1"/>
        <v xml:space="preserve">Principles: Human-centric AI, ethical AI, transparency, fairness, international collaboration, environmental sustainability, inclusive growth, responsible AI governance, digital infrastructure, AI sovereignty; </v>
      </c>
      <c r="J13" s="2" t="str">
        <f t="shared" si="2"/>
        <v xml:space="preserve"> Public trust, collective progress, economic development, innovation, empowerment, social responsibility, regional integration, digital inclusion, African autonomy</v>
      </c>
      <c r="K13" s="31">
        <f t="shared" si="3"/>
        <v>0</v>
      </c>
      <c r="L13" s="31">
        <f t="shared" si="4"/>
        <v>1</v>
      </c>
      <c r="M13" s="31">
        <f t="shared" si="5"/>
        <v>1</v>
      </c>
      <c r="N13" s="31">
        <f t="shared" si="6"/>
        <v>0</v>
      </c>
      <c r="O13" s="31">
        <f t="shared" si="7"/>
        <v>0</v>
      </c>
      <c r="P13" s="6">
        <f t="shared" si="8"/>
        <v>1</v>
      </c>
      <c r="Q13" s="31">
        <f t="shared" si="9"/>
        <v>0</v>
      </c>
      <c r="R13" s="31">
        <f t="shared" si="10"/>
        <v>0</v>
      </c>
      <c r="S13" s="31">
        <f t="shared" si="11"/>
        <v>1</v>
      </c>
      <c r="T13" s="31">
        <f t="shared" si="12"/>
        <v>1</v>
      </c>
      <c r="U13" s="31">
        <f t="shared" si="13"/>
        <v>0</v>
      </c>
      <c r="V13" s="31">
        <f t="shared" si="14"/>
        <v>1</v>
      </c>
      <c r="W13" s="31">
        <f t="shared" si="15"/>
        <v>1</v>
      </c>
      <c r="X13" s="31">
        <f t="shared" si="16"/>
        <v>0</v>
      </c>
      <c r="Y13" s="31">
        <f t="shared" si="17"/>
        <v>0</v>
      </c>
      <c r="AA13" s="2"/>
      <c r="AU13" s="2">
        <f>SUM(Table3[[#This Row],[2006]:[2025]])</f>
        <v>0</v>
      </c>
    </row>
    <row r="14" spans="1:85" ht="55.05" customHeight="1">
      <c r="A14" s="2" t="s">
        <v>10</v>
      </c>
      <c r="B14" s="2" t="s">
        <v>112</v>
      </c>
      <c r="C14" s="2" t="s">
        <v>113</v>
      </c>
      <c r="D14" s="2" t="s">
        <v>41</v>
      </c>
      <c r="E14" s="26">
        <v>2025</v>
      </c>
      <c r="F14" s="2" t="s">
        <v>13</v>
      </c>
      <c r="G14" s="2" t="s">
        <v>114</v>
      </c>
      <c r="H14" s="9" t="s">
        <v>115</v>
      </c>
      <c r="I14" s="2" t="str">
        <f t="shared" si="1"/>
        <v xml:space="preserve">Principles: climate risk mitigation, healthcare innovation, agricultural advancement, scientific discovery, educational enhancement; </v>
      </c>
      <c r="J14" s="2" t="str">
        <f t="shared" si="2"/>
        <v xml:space="preserve"> sustainability, societal well-being, innovation, inclusivity</v>
      </c>
      <c r="K14" s="31">
        <f t="shared" si="3"/>
        <v>0</v>
      </c>
      <c r="L14" s="31">
        <f t="shared" si="4"/>
        <v>0</v>
      </c>
      <c r="M14" s="31">
        <f t="shared" si="5"/>
        <v>0</v>
      </c>
      <c r="N14" s="31">
        <f t="shared" si="6"/>
        <v>0</v>
      </c>
      <c r="O14" s="31">
        <f t="shared" si="7"/>
        <v>1</v>
      </c>
      <c r="P14" s="6">
        <f t="shared" si="8"/>
        <v>0</v>
      </c>
      <c r="Q14" s="31">
        <f t="shared" si="9"/>
        <v>0</v>
      </c>
      <c r="R14" s="31">
        <f t="shared" si="10"/>
        <v>0</v>
      </c>
      <c r="S14" s="31">
        <f t="shared" si="11"/>
        <v>1</v>
      </c>
      <c r="T14" s="31">
        <f t="shared" si="12"/>
        <v>1</v>
      </c>
      <c r="U14" s="31">
        <f t="shared" si="13"/>
        <v>0</v>
      </c>
      <c r="V14" s="31">
        <f t="shared" si="14"/>
        <v>0</v>
      </c>
      <c r="W14" s="31">
        <f t="shared" si="15"/>
        <v>0</v>
      </c>
      <c r="X14" s="31">
        <f t="shared" si="16"/>
        <v>0</v>
      </c>
      <c r="Y14" s="31">
        <f t="shared" si="17"/>
        <v>0</v>
      </c>
      <c r="AA14" s="2"/>
      <c r="AU14" s="2">
        <f>SUM(Table3[[#This Row],[2006]:[2025]])</f>
        <v>0</v>
      </c>
    </row>
    <row r="15" spans="1:85" ht="55.05" customHeight="1">
      <c r="A15" s="2" t="s">
        <v>8</v>
      </c>
      <c r="B15" s="2" t="s">
        <v>116</v>
      </c>
      <c r="C15" s="2" t="s">
        <v>117</v>
      </c>
      <c r="D15" s="2" t="s">
        <v>19</v>
      </c>
      <c r="E15" s="26">
        <v>2018</v>
      </c>
      <c r="F15" s="2" t="s">
        <v>13</v>
      </c>
      <c r="G15" s="2" t="s">
        <v>118</v>
      </c>
      <c r="H15" s="9" t="s">
        <v>117</v>
      </c>
      <c r="I15" s="2" t="str">
        <f t="shared" si="1"/>
        <v xml:space="preserve">Principles: responsible, careful, supporting, transparent, secure, reliable, trustworthy, cooperative, illustrative; </v>
      </c>
      <c r="J15" s="2" t="str">
        <f t="shared" si="2"/>
        <v xml:space="preserve"> customer satisfaction, innovation, integrity, social responsibility</v>
      </c>
      <c r="K15" s="31">
        <f t="shared" si="3"/>
        <v>0</v>
      </c>
      <c r="L15" s="31">
        <f t="shared" si="4"/>
        <v>0</v>
      </c>
      <c r="M15" s="31">
        <f t="shared" si="5"/>
        <v>1</v>
      </c>
      <c r="N15" s="31">
        <f t="shared" si="6"/>
        <v>0</v>
      </c>
      <c r="O15" s="31">
        <f t="shared" si="7"/>
        <v>0</v>
      </c>
      <c r="P15" s="6">
        <f t="shared" si="8"/>
        <v>1</v>
      </c>
      <c r="Q15" s="31">
        <f t="shared" si="9"/>
        <v>0</v>
      </c>
      <c r="R15" s="31">
        <f t="shared" si="10"/>
        <v>0</v>
      </c>
      <c r="S15" s="31">
        <f t="shared" si="11"/>
        <v>1</v>
      </c>
      <c r="T15" s="31">
        <f t="shared" si="12"/>
        <v>0</v>
      </c>
      <c r="U15" s="31">
        <f t="shared" si="13"/>
        <v>0</v>
      </c>
      <c r="V15" s="31">
        <f t="shared" si="14"/>
        <v>0</v>
      </c>
      <c r="W15" s="31">
        <f t="shared" si="15"/>
        <v>0</v>
      </c>
      <c r="X15" s="31">
        <f t="shared" si="16"/>
        <v>0</v>
      </c>
      <c r="Y15" s="31">
        <f t="shared" si="17"/>
        <v>0</v>
      </c>
      <c r="AA15" s="2"/>
      <c r="AU15" s="2">
        <f>SUM(Table3[[#This Row],[2006]:[2025]])</f>
        <v>0</v>
      </c>
    </row>
    <row r="16" spans="1:85" ht="55.05" customHeight="1">
      <c r="A16" s="2" t="s">
        <v>10</v>
      </c>
      <c r="B16" s="2" t="s">
        <v>119</v>
      </c>
      <c r="C16" s="2" t="s">
        <v>120</v>
      </c>
      <c r="D16" s="2" t="s">
        <v>121</v>
      </c>
      <c r="E16" s="26">
        <v>2023</v>
      </c>
      <c r="F16" s="2" t="s">
        <v>170</v>
      </c>
      <c r="G16" s="2" t="s">
        <v>89</v>
      </c>
      <c r="H16" s="9" t="s">
        <v>122</v>
      </c>
      <c r="I16" s="2" t="str">
        <f t="shared" si="1"/>
        <v xml:space="preserve">Principles: Justice (ʿadl), human dignity (karāmah), responsibility (mas’ūliyyah), public interest (maṣlaḥa), preservation of faith (dīn), life (nafs), intellect (ʿaql), lineage (nasl), and wealth (māl).​
</v>
      </c>
      <c r="J16" s="2" t="str">
        <f t="shared" si="2"/>
        <v xml:space="preserve"> Justice, human dignity, responsibility, public interest, preservation of fundamental aspects of human existence.</v>
      </c>
      <c r="K16" s="31">
        <f t="shared" si="3"/>
        <v>1</v>
      </c>
      <c r="L16" s="31">
        <f t="shared" si="4"/>
        <v>0</v>
      </c>
      <c r="M16" s="31">
        <f t="shared" si="5"/>
        <v>1</v>
      </c>
      <c r="N16" s="31">
        <f t="shared" si="6"/>
        <v>0</v>
      </c>
      <c r="O16" s="31">
        <f t="shared" si="7"/>
        <v>0</v>
      </c>
      <c r="P16" s="6">
        <f t="shared" si="8"/>
        <v>0</v>
      </c>
      <c r="Q16" s="31">
        <f t="shared" si="9"/>
        <v>0</v>
      </c>
      <c r="R16" s="31">
        <f t="shared" si="10"/>
        <v>0</v>
      </c>
      <c r="S16" s="31">
        <f t="shared" si="11"/>
        <v>0</v>
      </c>
      <c r="T16" s="31">
        <f t="shared" si="12"/>
        <v>0</v>
      </c>
      <c r="U16" s="31">
        <f t="shared" si="13"/>
        <v>1</v>
      </c>
      <c r="V16" s="31">
        <f t="shared" si="14"/>
        <v>0</v>
      </c>
      <c r="W16" s="31">
        <f t="shared" si="15"/>
        <v>0</v>
      </c>
      <c r="X16" s="31">
        <f t="shared" si="16"/>
        <v>0</v>
      </c>
      <c r="Y16" s="31">
        <f t="shared" si="17"/>
        <v>0</v>
      </c>
      <c r="AA16" s="2"/>
      <c r="AU16" s="2">
        <f>SUM(Table3[[#This Row],[2006]:[2025]])</f>
        <v>0</v>
      </c>
    </row>
    <row r="17" spans="1:47" ht="55.05" customHeight="1">
      <c r="A17" s="2" t="s">
        <v>9</v>
      </c>
      <c r="B17" s="2" t="s">
        <v>123</v>
      </c>
      <c r="C17" s="2" t="s">
        <v>124</v>
      </c>
      <c r="D17" s="2" t="s">
        <v>22</v>
      </c>
      <c r="E17" s="26">
        <v>2018</v>
      </c>
      <c r="F17" s="2" t="s">
        <v>12</v>
      </c>
      <c r="G17" s="2" t="s">
        <v>125</v>
      </c>
      <c r="H17" s="9" t="s">
        <v>126</v>
      </c>
      <c r="I17" s="2" t="str">
        <f t="shared" si="1"/>
        <v xml:space="preserve">Principles: transparency, accountability, fairness, justice, privacy, sustainability, responsibility, non-maleficence; </v>
      </c>
      <c r="J17" s="2" t="str">
        <f t="shared" si="2"/>
        <v xml:space="preserve"> ethical responsibility, inclusivity, societal trust, human-centric development</v>
      </c>
      <c r="K17" s="31">
        <f t="shared" si="3"/>
        <v>1</v>
      </c>
      <c r="L17" s="31">
        <f t="shared" si="4"/>
        <v>1</v>
      </c>
      <c r="M17" s="31">
        <f t="shared" si="5"/>
        <v>1</v>
      </c>
      <c r="N17" s="31">
        <f t="shared" si="6"/>
        <v>1</v>
      </c>
      <c r="O17" s="31">
        <f t="shared" si="7"/>
        <v>1</v>
      </c>
      <c r="P17" s="6">
        <f t="shared" si="8"/>
        <v>1</v>
      </c>
      <c r="Q17" s="31">
        <f t="shared" si="9"/>
        <v>1</v>
      </c>
      <c r="R17" s="31">
        <f t="shared" si="10"/>
        <v>1</v>
      </c>
      <c r="S17" s="31">
        <f t="shared" si="11"/>
        <v>0</v>
      </c>
      <c r="T17" s="31">
        <f t="shared" si="12"/>
        <v>1</v>
      </c>
      <c r="U17" s="31">
        <f t="shared" si="13"/>
        <v>0</v>
      </c>
      <c r="V17" s="31">
        <f t="shared" si="14"/>
        <v>0</v>
      </c>
      <c r="W17" s="31">
        <f t="shared" si="15"/>
        <v>0</v>
      </c>
      <c r="X17" s="31">
        <f t="shared" si="16"/>
        <v>0</v>
      </c>
      <c r="Y17" s="31">
        <f t="shared" si="17"/>
        <v>0</v>
      </c>
      <c r="AA17" s="2"/>
      <c r="AU17" s="2">
        <f>SUM(Table3[[#This Row],[2006]:[2025]])</f>
        <v>0</v>
      </c>
    </row>
    <row r="18" spans="1:47" ht="55.05" customHeight="1">
      <c r="A18" s="2" t="s">
        <v>7</v>
      </c>
      <c r="B18" s="2" t="s">
        <v>123</v>
      </c>
      <c r="C18" s="2" t="s">
        <v>124</v>
      </c>
      <c r="D18" s="2" t="s">
        <v>22</v>
      </c>
      <c r="E18" s="26">
        <v>2018</v>
      </c>
      <c r="F18" s="2" t="s">
        <v>12</v>
      </c>
      <c r="G18" s="2" t="s">
        <v>127</v>
      </c>
      <c r="H18" s="9" t="s">
        <v>128</v>
      </c>
      <c r="I18" s="2" t="str">
        <f t="shared" si="1"/>
        <v xml:space="preserve">Principles: transparency, accountability, fairness, security, safety, human dignity, well-being, non-discrimination, justice; </v>
      </c>
      <c r="J18" s="2" t="str">
        <f t="shared" si="2"/>
        <v xml:space="preserve"> ethical responsibility, inclusivity, societal trust, human-centric development</v>
      </c>
      <c r="K18" s="31">
        <f t="shared" si="3"/>
        <v>1</v>
      </c>
      <c r="L18" s="31">
        <f t="shared" si="4"/>
        <v>1</v>
      </c>
      <c r="M18" s="31">
        <f t="shared" si="5"/>
        <v>1</v>
      </c>
      <c r="N18" s="31">
        <f t="shared" si="6"/>
        <v>0</v>
      </c>
      <c r="O18" s="31">
        <f t="shared" si="7"/>
        <v>1</v>
      </c>
      <c r="P18" s="6">
        <f t="shared" si="8"/>
        <v>1</v>
      </c>
      <c r="Q18" s="31">
        <f t="shared" si="9"/>
        <v>1</v>
      </c>
      <c r="R18" s="31">
        <f t="shared" si="10"/>
        <v>0</v>
      </c>
      <c r="S18" s="31">
        <f t="shared" si="11"/>
        <v>0</v>
      </c>
      <c r="T18" s="31">
        <f t="shared" si="12"/>
        <v>0</v>
      </c>
      <c r="U18" s="31">
        <f t="shared" si="13"/>
        <v>1</v>
      </c>
      <c r="V18" s="31">
        <f t="shared" si="14"/>
        <v>0</v>
      </c>
      <c r="W18" s="31">
        <f t="shared" si="15"/>
        <v>0</v>
      </c>
      <c r="X18" s="31">
        <f t="shared" si="16"/>
        <v>0</v>
      </c>
      <c r="Y18" s="31">
        <f t="shared" si="17"/>
        <v>0</v>
      </c>
      <c r="AA18" s="2"/>
      <c r="AU18" s="2">
        <f>SUM(Table3[[#This Row],[2006]:[2025]])</f>
        <v>0</v>
      </c>
    </row>
    <row r="19" spans="1:47" ht="55.05" customHeight="1">
      <c r="A19" s="2" t="s">
        <v>8</v>
      </c>
      <c r="B19" s="2" t="s">
        <v>123</v>
      </c>
      <c r="C19" s="2" t="s">
        <v>124</v>
      </c>
      <c r="D19" s="2" t="s">
        <v>22</v>
      </c>
      <c r="E19" s="26">
        <v>2018</v>
      </c>
      <c r="F19" s="2" t="s">
        <v>12</v>
      </c>
      <c r="G19" s="2" t="s">
        <v>129</v>
      </c>
      <c r="H19" s="9" t="s">
        <v>130</v>
      </c>
      <c r="I19" s="2" t="str">
        <f t="shared" si="1"/>
        <v xml:space="preserve">Principles: transparency, accountability, fairness, justice, privacy, sustainability, responsibility, non-maleficence </v>
      </c>
      <c r="J19" s="2" t="str">
        <f t="shared" si="2"/>
        <v xml:space="preserve"> ethical responsibility, inclusivity, societal trust, human-centric development</v>
      </c>
      <c r="K19" s="31">
        <f t="shared" si="3"/>
        <v>1</v>
      </c>
      <c r="L19" s="31">
        <f t="shared" si="4"/>
        <v>1</v>
      </c>
      <c r="M19" s="31">
        <f t="shared" si="5"/>
        <v>1</v>
      </c>
      <c r="N19" s="31">
        <f t="shared" si="6"/>
        <v>1</v>
      </c>
      <c r="O19" s="31">
        <f t="shared" si="7"/>
        <v>1</v>
      </c>
      <c r="P19" s="6">
        <f t="shared" si="8"/>
        <v>1</v>
      </c>
      <c r="Q19" s="31">
        <f t="shared" si="9"/>
        <v>1</v>
      </c>
      <c r="R19" s="31">
        <f t="shared" si="10"/>
        <v>1</v>
      </c>
      <c r="S19" s="31">
        <f t="shared" si="11"/>
        <v>0</v>
      </c>
      <c r="T19" s="31">
        <f t="shared" si="12"/>
        <v>1</v>
      </c>
      <c r="U19" s="31">
        <f t="shared" si="13"/>
        <v>0</v>
      </c>
      <c r="V19" s="31">
        <f t="shared" si="14"/>
        <v>0</v>
      </c>
      <c r="W19" s="31">
        <f t="shared" si="15"/>
        <v>0</v>
      </c>
      <c r="X19" s="31">
        <f t="shared" si="16"/>
        <v>0</v>
      </c>
      <c r="Y19" s="31">
        <f t="shared" si="17"/>
        <v>0</v>
      </c>
      <c r="AA19" s="2"/>
      <c r="AU19" s="2">
        <f>SUM(Table3[[#This Row],[2006]:[2025]])</f>
        <v>0</v>
      </c>
    </row>
    <row r="20" spans="1:47" ht="55.05" customHeight="1">
      <c r="A20" s="2" t="s">
        <v>8</v>
      </c>
      <c r="B20" s="2" t="s">
        <v>131</v>
      </c>
      <c r="C20" s="2" t="s">
        <v>132</v>
      </c>
      <c r="D20" s="2" t="s">
        <v>23</v>
      </c>
      <c r="E20" s="26">
        <v>2017</v>
      </c>
      <c r="F20" s="2" t="s">
        <v>170</v>
      </c>
      <c r="G20" s="2" t="s">
        <v>133</v>
      </c>
      <c r="H20" s="9" t="s">
        <v>131</v>
      </c>
      <c r="I20" s="2" t="str">
        <f t="shared" si="1"/>
        <v xml:space="preserve">Principles: labor and automation, bias and inclusion, rights and liberties, ethics and governance; </v>
      </c>
      <c r="J20" s="2" t="str">
        <f t="shared" si="2"/>
        <v xml:space="preserve"> fairness, transparency, accountability, inclusivity</v>
      </c>
      <c r="K20" s="31">
        <f t="shared" si="3"/>
        <v>0</v>
      </c>
      <c r="L20" s="31">
        <f t="shared" si="4"/>
        <v>1</v>
      </c>
      <c r="M20" s="31">
        <f t="shared" si="5"/>
        <v>0</v>
      </c>
      <c r="N20" s="31">
        <f t="shared" si="6"/>
        <v>0</v>
      </c>
      <c r="O20" s="31">
        <f t="shared" si="7"/>
        <v>1</v>
      </c>
      <c r="P20" s="6">
        <f t="shared" si="8"/>
        <v>0</v>
      </c>
      <c r="Q20" s="31">
        <f t="shared" si="9"/>
        <v>0</v>
      </c>
      <c r="R20" s="31">
        <f t="shared" si="10"/>
        <v>0</v>
      </c>
      <c r="S20" s="31">
        <f t="shared" si="11"/>
        <v>0</v>
      </c>
      <c r="T20" s="31">
        <f t="shared" si="12"/>
        <v>0</v>
      </c>
      <c r="U20" s="31">
        <f t="shared" si="13"/>
        <v>0</v>
      </c>
      <c r="V20" s="31">
        <f t="shared" si="14"/>
        <v>0</v>
      </c>
      <c r="W20" s="31">
        <f t="shared" si="15"/>
        <v>0</v>
      </c>
      <c r="X20" s="31">
        <f t="shared" si="16"/>
        <v>0</v>
      </c>
      <c r="Y20" s="31">
        <f t="shared" si="17"/>
        <v>0</v>
      </c>
      <c r="AA20" s="2"/>
      <c r="AU20" s="2">
        <f>SUM(Table3[[#This Row],[2006]:[2025]])</f>
        <v>0</v>
      </c>
    </row>
    <row r="21" spans="1:47" ht="55.05" customHeight="1">
      <c r="A21" s="2" t="s">
        <v>10</v>
      </c>
      <c r="B21" s="2" t="s">
        <v>134</v>
      </c>
      <c r="C21" s="2" t="s">
        <v>135</v>
      </c>
      <c r="D21" s="2" t="s">
        <v>22</v>
      </c>
      <c r="E21" s="26">
        <v>2025</v>
      </c>
      <c r="F21" s="2" t="s">
        <v>12</v>
      </c>
      <c r="G21" s="2" t="s">
        <v>136</v>
      </c>
      <c r="H21" s="9" t="s">
        <v>137</v>
      </c>
      <c r="I21" s="2" t="str">
        <f t="shared" si="1"/>
        <v xml:space="preserve">Principles: economic growth, public service enhancement, infrastructure development, talent and research; </v>
      </c>
      <c r="J21" s="2" t="str">
        <f t="shared" si="2"/>
        <v xml:space="preserve"> innovation, societal well-being, inclusivity, sustainability</v>
      </c>
      <c r="K21" s="31">
        <f t="shared" si="3"/>
        <v>0</v>
      </c>
      <c r="L21" s="31">
        <f t="shared" si="4"/>
        <v>0</v>
      </c>
      <c r="M21" s="31">
        <f t="shared" si="5"/>
        <v>0</v>
      </c>
      <c r="N21" s="31">
        <f t="shared" si="6"/>
        <v>0</v>
      </c>
      <c r="O21" s="31">
        <f t="shared" si="7"/>
        <v>1</v>
      </c>
      <c r="P21" s="6">
        <f t="shared" si="8"/>
        <v>0</v>
      </c>
      <c r="Q21" s="31">
        <f t="shared" si="9"/>
        <v>0</v>
      </c>
      <c r="R21" s="31">
        <f t="shared" si="10"/>
        <v>0</v>
      </c>
      <c r="S21" s="31">
        <f t="shared" si="11"/>
        <v>1</v>
      </c>
      <c r="T21" s="31">
        <f t="shared" si="12"/>
        <v>1</v>
      </c>
      <c r="U21" s="31">
        <f t="shared" si="13"/>
        <v>0</v>
      </c>
      <c r="V21" s="31">
        <f t="shared" si="14"/>
        <v>0</v>
      </c>
      <c r="W21" s="31">
        <f t="shared" si="15"/>
        <v>0</v>
      </c>
      <c r="X21" s="31">
        <f t="shared" si="16"/>
        <v>0</v>
      </c>
      <c r="Y21" s="31">
        <f t="shared" si="17"/>
        <v>0</v>
      </c>
      <c r="AA21" s="2"/>
      <c r="AU21" s="2">
        <f>SUM(Table3[[#This Row],[2006]:[2025]])</f>
        <v>0</v>
      </c>
    </row>
    <row r="22" spans="1:47" ht="55.05" customHeight="1">
      <c r="A22" s="2" t="s">
        <v>10</v>
      </c>
      <c r="B22" s="2" t="s">
        <v>138</v>
      </c>
      <c r="C22" s="2" t="s">
        <v>139</v>
      </c>
      <c r="D22" s="2" t="s">
        <v>23</v>
      </c>
      <c r="E22" s="26">
        <v>2025</v>
      </c>
      <c r="F22" s="2" t="s">
        <v>14</v>
      </c>
      <c r="G22" s="2" t="s">
        <v>140</v>
      </c>
      <c r="H22" s="9" t="s">
        <v>141</v>
      </c>
      <c r="I22" s="2" t="str">
        <f t="shared" si="1"/>
        <v xml:space="preserve">Principles: AI governance, transparency, human rights, democratic values, public interest expertise, innovation, liability; </v>
      </c>
      <c r="J22" s="2" t="str">
        <f t="shared" si="2"/>
        <v xml:space="preserve"> accountability, inclusivity, ethical responsibility, trustworthiness</v>
      </c>
      <c r="K22" s="31">
        <f t="shared" si="3"/>
        <v>0</v>
      </c>
      <c r="L22" s="31">
        <f t="shared" si="4"/>
        <v>1</v>
      </c>
      <c r="M22" s="31">
        <f t="shared" si="5"/>
        <v>1</v>
      </c>
      <c r="N22" s="31">
        <f t="shared" si="6"/>
        <v>0</v>
      </c>
      <c r="O22" s="31">
        <f t="shared" si="7"/>
        <v>1</v>
      </c>
      <c r="P22" s="6">
        <f t="shared" si="8"/>
        <v>1</v>
      </c>
      <c r="Q22" s="31">
        <f t="shared" si="9"/>
        <v>1</v>
      </c>
      <c r="R22" s="31">
        <f t="shared" si="10"/>
        <v>0</v>
      </c>
      <c r="S22" s="31">
        <f t="shared" si="11"/>
        <v>1</v>
      </c>
      <c r="T22" s="31">
        <f t="shared" si="12"/>
        <v>0</v>
      </c>
      <c r="U22" s="31">
        <f t="shared" si="13"/>
        <v>0</v>
      </c>
      <c r="V22" s="31">
        <f t="shared" si="14"/>
        <v>0</v>
      </c>
      <c r="W22" s="31">
        <f t="shared" si="15"/>
        <v>0</v>
      </c>
      <c r="X22" s="31">
        <f t="shared" si="16"/>
        <v>1</v>
      </c>
      <c r="Y22" s="31">
        <f t="shared" si="17"/>
        <v>0</v>
      </c>
      <c r="AA22" s="2"/>
      <c r="AU22" s="2">
        <f>SUM(Table3[[#This Row],[2006]:[2025]])</f>
        <v>0</v>
      </c>
    </row>
    <row r="23" spans="1:47" ht="55.05" customHeight="1">
      <c r="A23" s="2" t="s">
        <v>8</v>
      </c>
      <c r="B23" s="2" t="s">
        <v>142</v>
      </c>
      <c r="C23" s="2" t="s">
        <v>76</v>
      </c>
      <c r="D23" s="2" t="s">
        <v>23</v>
      </c>
      <c r="E23" s="26">
        <v>2017</v>
      </c>
      <c r="F23" s="2" t="s">
        <v>14</v>
      </c>
      <c r="G23" s="2" t="s">
        <v>143</v>
      </c>
      <c r="H23" s="9" t="s">
        <v>142</v>
      </c>
      <c r="I23" s="2" t="str">
        <f t="shared" si="1"/>
        <v xml:space="preserve">Principles: research goal, research funding, science-policy link, research culture, race avoidance, safety, failure transparency, judicial transparency, responsibility, value alignment </v>
      </c>
      <c r="J23" s="2" t="str">
        <f t="shared" si="2"/>
        <v xml:space="preserve"> human values, personal privacy, liberty and privacy, shared benefit, shared prosperity, human control, non-subversion, AI arms race, capability caution, importance, risks, recursive self-improvement, common good</v>
      </c>
      <c r="K23" s="31">
        <f t="shared" si="3"/>
        <v>0</v>
      </c>
      <c r="L23" s="31">
        <f t="shared" si="4"/>
        <v>1</v>
      </c>
      <c r="M23" s="31">
        <f t="shared" si="5"/>
        <v>1</v>
      </c>
      <c r="N23" s="31">
        <f t="shared" si="6"/>
        <v>0</v>
      </c>
      <c r="O23" s="31">
        <f t="shared" si="7"/>
        <v>0</v>
      </c>
      <c r="P23" s="6">
        <f t="shared" si="8"/>
        <v>0</v>
      </c>
      <c r="Q23" s="31">
        <f t="shared" si="9"/>
        <v>0</v>
      </c>
      <c r="R23" s="31">
        <f t="shared" si="10"/>
        <v>1</v>
      </c>
      <c r="S23" s="31">
        <f t="shared" si="11"/>
        <v>0</v>
      </c>
      <c r="T23" s="31">
        <f t="shared" si="12"/>
        <v>0</v>
      </c>
      <c r="U23" s="31">
        <f t="shared" si="13"/>
        <v>0</v>
      </c>
      <c r="V23" s="31">
        <f t="shared" si="14"/>
        <v>0</v>
      </c>
      <c r="W23" s="31">
        <f t="shared" si="15"/>
        <v>0</v>
      </c>
      <c r="X23" s="31">
        <f t="shared" si="16"/>
        <v>0</v>
      </c>
      <c r="Y23" s="31">
        <f t="shared" si="17"/>
        <v>0</v>
      </c>
      <c r="AA23" s="2"/>
      <c r="AU23" s="2">
        <f>SUM(Table3[[#This Row],[2006]:[2025]])</f>
        <v>0</v>
      </c>
    </row>
    <row r="24" spans="1:47" ht="55.05" customHeight="1">
      <c r="A24" s="2" t="s">
        <v>8</v>
      </c>
      <c r="B24" s="2" t="s">
        <v>144</v>
      </c>
      <c r="C24" s="2" t="s">
        <v>145</v>
      </c>
      <c r="D24" s="2" t="s">
        <v>146</v>
      </c>
      <c r="E24" s="26">
        <v>2019</v>
      </c>
      <c r="F24" s="2" t="s">
        <v>12</v>
      </c>
      <c r="G24" s="2" t="s">
        <v>147</v>
      </c>
      <c r="H24" s="2" t="s">
        <v>148</v>
      </c>
      <c r="I24" s="2"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J24" s="2" t="str">
        <f t="shared" si="2"/>
        <v/>
      </c>
      <c r="K24" s="31">
        <f t="shared" si="3"/>
        <v>1</v>
      </c>
      <c r="L24" s="31">
        <f t="shared" si="4"/>
        <v>1</v>
      </c>
      <c r="M24" s="31">
        <f t="shared" si="5"/>
        <v>0</v>
      </c>
      <c r="N24" s="31">
        <f t="shared" si="6"/>
        <v>0</v>
      </c>
      <c r="O24" s="31">
        <f t="shared" si="7"/>
        <v>0</v>
      </c>
      <c r="P24" s="6">
        <f t="shared" si="8"/>
        <v>1</v>
      </c>
      <c r="Q24" s="31">
        <f t="shared" si="9"/>
        <v>0</v>
      </c>
      <c r="R24" s="31">
        <f t="shared" si="10"/>
        <v>0</v>
      </c>
      <c r="S24" s="31">
        <f t="shared" si="11"/>
        <v>0</v>
      </c>
      <c r="T24" s="31">
        <f t="shared" si="12"/>
        <v>0</v>
      </c>
      <c r="U24" s="31">
        <f t="shared" si="13"/>
        <v>0</v>
      </c>
      <c r="V24" s="31">
        <f t="shared" si="14"/>
        <v>0</v>
      </c>
      <c r="W24" s="31">
        <f t="shared" si="15"/>
        <v>0</v>
      </c>
      <c r="X24" s="31">
        <f t="shared" si="16"/>
        <v>0</v>
      </c>
      <c r="Y24" s="31">
        <f t="shared" si="17"/>
        <v>0</v>
      </c>
      <c r="AA24" s="2"/>
      <c r="AU24" s="2">
        <f>SUM(Table3[[#This Row],[2006]:[2025]])</f>
        <v>0</v>
      </c>
    </row>
    <row r="25" spans="1:47" ht="55.05" customHeight="1">
      <c r="A25" s="2" t="s">
        <v>8</v>
      </c>
      <c r="B25" s="2" t="s">
        <v>149</v>
      </c>
      <c r="C25" s="2" t="s">
        <v>150</v>
      </c>
      <c r="D25" s="2" t="s">
        <v>151</v>
      </c>
      <c r="E25" s="26">
        <v>2018</v>
      </c>
      <c r="F25" s="2" t="s">
        <v>13</v>
      </c>
      <c r="G25" s="2" t="s">
        <v>152</v>
      </c>
      <c r="H25" s="2" t="s">
        <v>153</v>
      </c>
      <c r="I25" s="2" t="str">
        <f t="shared" si="1"/>
        <v>fair AI, transparent and explainable AI, human-centric AI, privacy and security by design</v>
      </c>
      <c r="J25" s="2" t="str">
        <f t="shared" si="2"/>
        <v/>
      </c>
      <c r="K25" s="31">
        <f t="shared" si="3"/>
        <v>0</v>
      </c>
      <c r="L25" s="31">
        <f t="shared" si="4"/>
        <v>0</v>
      </c>
      <c r="M25" s="31">
        <f t="shared" si="5"/>
        <v>0</v>
      </c>
      <c r="N25" s="31">
        <f t="shared" si="6"/>
        <v>0</v>
      </c>
      <c r="O25" s="31">
        <f t="shared" si="7"/>
        <v>0</v>
      </c>
      <c r="P25" s="6">
        <f t="shared" si="8"/>
        <v>0</v>
      </c>
      <c r="Q25" s="31">
        <f t="shared" si="9"/>
        <v>0</v>
      </c>
      <c r="R25" s="31">
        <f t="shared" si="10"/>
        <v>1</v>
      </c>
      <c r="S25" s="31">
        <f t="shared" si="11"/>
        <v>0</v>
      </c>
      <c r="T25" s="31">
        <f t="shared" si="12"/>
        <v>0</v>
      </c>
      <c r="U25" s="31">
        <f t="shared" si="13"/>
        <v>0</v>
      </c>
      <c r="V25" s="31">
        <f t="shared" si="14"/>
        <v>0</v>
      </c>
      <c r="W25" s="31">
        <f t="shared" si="15"/>
        <v>0</v>
      </c>
      <c r="X25" s="31">
        <f t="shared" si="16"/>
        <v>0</v>
      </c>
      <c r="Y25" s="31">
        <f t="shared" si="17"/>
        <v>0</v>
      </c>
      <c r="AA25" s="2"/>
      <c r="AU25" s="2">
        <f>SUM(Table3[[#This Row],[2006]:[2025]])</f>
        <v>0</v>
      </c>
    </row>
    <row r="26" spans="1:47" ht="55.05" customHeight="1">
      <c r="A26" s="2" t="s">
        <v>9</v>
      </c>
      <c r="B26" s="2" t="s">
        <v>154</v>
      </c>
      <c r="C26" s="2" t="s">
        <v>155</v>
      </c>
      <c r="D26" s="2" t="s">
        <v>44</v>
      </c>
      <c r="E26" s="26">
        <v>2018</v>
      </c>
      <c r="F26" s="2" t="s">
        <v>12</v>
      </c>
      <c r="G26" s="2" t="s">
        <v>156</v>
      </c>
      <c r="H26" s="9" t="s">
        <v>154</v>
      </c>
      <c r="I26" s="2" t="str">
        <f t="shared" si="1"/>
        <v xml:space="preserve">Principles: governance, government and public services, research and development, capacity, skills and education, data infrastructure, ethics and regulation </v>
      </c>
      <c r="J26" s="2" t="str">
        <f t="shared" si="2"/>
        <v xml:space="preserve"> inclusivity, innovation, transparency, accountability, ethical responsibility</v>
      </c>
      <c r="K26" s="31">
        <f t="shared" si="3"/>
        <v>0</v>
      </c>
      <c r="L26" s="31">
        <f t="shared" si="4"/>
        <v>1</v>
      </c>
      <c r="M26" s="31">
        <f t="shared" si="5"/>
        <v>1</v>
      </c>
      <c r="N26" s="31">
        <f t="shared" si="6"/>
        <v>0</v>
      </c>
      <c r="O26" s="31">
        <f t="shared" si="7"/>
        <v>1</v>
      </c>
      <c r="P26" s="6">
        <f t="shared" si="8"/>
        <v>0</v>
      </c>
      <c r="Q26" s="31">
        <f t="shared" si="9"/>
        <v>1</v>
      </c>
      <c r="R26" s="31">
        <f t="shared" si="10"/>
        <v>0</v>
      </c>
      <c r="S26" s="31">
        <f t="shared" si="11"/>
        <v>1</v>
      </c>
      <c r="T26" s="31">
        <f t="shared" si="12"/>
        <v>0</v>
      </c>
      <c r="U26" s="31">
        <f t="shared" si="13"/>
        <v>0</v>
      </c>
      <c r="V26" s="31">
        <f t="shared" si="14"/>
        <v>0</v>
      </c>
      <c r="W26" s="31">
        <f t="shared" si="15"/>
        <v>0</v>
      </c>
      <c r="X26" s="31">
        <f t="shared" si="16"/>
        <v>0</v>
      </c>
      <c r="Y26" s="31">
        <f t="shared" si="17"/>
        <v>0</v>
      </c>
      <c r="AA26" s="2"/>
      <c r="AU26" s="2">
        <f>SUM(Table3[[#This Row],[2006]:[2025]])</f>
        <v>0</v>
      </c>
    </row>
    <row r="27" spans="1:47" ht="55.05" customHeight="1">
      <c r="A27" s="2" t="s">
        <v>10</v>
      </c>
      <c r="B27" s="2" t="s">
        <v>157</v>
      </c>
      <c r="C27" s="2" t="s">
        <v>158</v>
      </c>
      <c r="D27" s="2" t="s">
        <v>77</v>
      </c>
      <c r="E27" s="26">
        <v>2021</v>
      </c>
      <c r="F27" s="2" t="s">
        <v>14</v>
      </c>
      <c r="G27" s="2" t="s">
        <v>102</v>
      </c>
      <c r="H27" s="12" t="s">
        <v>159</v>
      </c>
      <c r="I27" s="2" t="str">
        <f t="shared" si="1"/>
        <v xml:space="preserve">Principles: environmental sustainability, responsible AI development, energy efficiency, transparency, interdisciplinary collaboration; </v>
      </c>
      <c r="J27" s="2" t="str">
        <f t="shared" si="2"/>
        <v xml:space="preserve"> ecological preservation, ethical responsibility, innovation, accountability, global cooperation</v>
      </c>
      <c r="K27" s="31">
        <f t="shared" si="3"/>
        <v>0</v>
      </c>
      <c r="L27" s="31">
        <f t="shared" si="4"/>
        <v>1</v>
      </c>
      <c r="M27" s="31">
        <f t="shared" si="5"/>
        <v>1</v>
      </c>
      <c r="N27" s="31">
        <f t="shared" si="6"/>
        <v>0</v>
      </c>
      <c r="O27" s="31">
        <f t="shared" si="7"/>
        <v>0</v>
      </c>
      <c r="P27" s="6">
        <f t="shared" si="8"/>
        <v>0</v>
      </c>
      <c r="Q27" s="31">
        <f t="shared" si="9"/>
        <v>1</v>
      </c>
      <c r="R27" s="31">
        <f t="shared" si="10"/>
        <v>0</v>
      </c>
      <c r="S27" s="31">
        <f t="shared" si="11"/>
        <v>1</v>
      </c>
      <c r="T27" s="31">
        <f t="shared" si="12"/>
        <v>1</v>
      </c>
      <c r="U27" s="31">
        <f t="shared" si="13"/>
        <v>0</v>
      </c>
      <c r="V27" s="31">
        <f t="shared" si="14"/>
        <v>1</v>
      </c>
      <c r="W27" s="31">
        <f t="shared" si="15"/>
        <v>0</v>
      </c>
      <c r="X27" s="31">
        <f t="shared" si="16"/>
        <v>0</v>
      </c>
      <c r="Y27" s="31">
        <f t="shared" si="17"/>
        <v>0</v>
      </c>
      <c r="AA27" s="2"/>
      <c r="AU27" s="2">
        <f>SUM(Table3[[#This Row],[2006]:[2025]])</f>
        <v>0</v>
      </c>
    </row>
    <row r="28" spans="1:47" ht="55.05" customHeight="1">
      <c r="A28" s="2" t="s">
        <v>10</v>
      </c>
      <c r="B28" s="2" t="s">
        <v>160</v>
      </c>
      <c r="C28" s="2" t="s">
        <v>161</v>
      </c>
      <c r="D28" s="2" t="s">
        <v>17</v>
      </c>
      <c r="E28" s="26">
        <v>2019</v>
      </c>
      <c r="F28" s="2" t="s">
        <v>170</v>
      </c>
      <c r="G28" s="2" t="s">
        <v>162</v>
      </c>
      <c r="H28" s="9" t="s">
        <v>163</v>
      </c>
      <c r="I28" s="2" t="str">
        <f t="shared" si="1"/>
        <v xml:space="preserve">Principles: Transparency, innovation, collaboration, research excellence, ethical AI, workforce development, societal impact, economic growth, sustainability, public-private partnership; </v>
      </c>
      <c r="J28" s="2" t="str">
        <f t="shared" si="2"/>
        <v xml:space="preserve"> Scientific advancement, knowledge sharing, inclusivity, public trust, responsible AI deployment</v>
      </c>
      <c r="K28" s="31">
        <f t="shared" si="3"/>
        <v>0</v>
      </c>
      <c r="L28" s="31">
        <f t="shared" si="4"/>
        <v>1</v>
      </c>
      <c r="M28" s="31">
        <f t="shared" si="5"/>
        <v>0</v>
      </c>
      <c r="N28" s="31">
        <f t="shared" si="6"/>
        <v>0</v>
      </c>
      <c r="O28" s="31">
        <f t="shared" si="7"/>
        <v>1</v>
      </c>
      <c r="P28" s="6">
        <f t="shared" si="8"/>
        <v>1</v>
      </c>
      <c r="Q28" s="31">
        <f t="shared" si="9"/>
        <v>0</v>
      </c>
      <c r="R28" s="31">
        <f t="shared" si="10"/>
        <v>0</v>
      </c>
      <c r="S28" s="31">
        <f t="shared" si="11"/>
        <v>1</v>
      </c>
      <c r="T28" s="31">
        <f t="shared" si="12"/>
        <v>1</v>
      </c>
      <c r="U28" s="31">
        <f t="shared" si="13"/>
        <v>0</v>
      </c>
      <c r="V28" s="31">
        <f t="shared" si="14"/>
        <v>1</v>
      </c>
      <c r="W28" s="31">
        <f t="shared" si="15"/>
        <v>0</v>
      </c>
      <c r="X28" s="31">
        <f t="shared" si="16"/>
        <v>0</v>
      </c>
      <c r="Y28" s="31">
        <f t="shared" si="17"/>
        <v>0</v>
      </c>
      <c r="AA28" s="2"/>
      <c r="AU28" s="2">
        <f>SUM(Table3[[#This Row],[2006]:[2025]])</f>
        <v>0</v>
      </c>
    </row>
    <row r="29" spans="1:47" ht="55.05" customHeight="1">
      <c r="A29" s="2" t="s">
        <v>9</v>
      </c>
      <c r="B29" s="2" t="s">
        <v>164</v>
      </c>
      <c r="C29" s="2" t="s">
        <v>165</v>
      </c>
      <c r="D29" s="2" t="s">
        <v>38</v>
      </c>
      <c r="E29" s="26">
        <v>2018</v>
      </c>
      <c r="F29" s="2" t="s">
        <v>12</v>
      </c>
      <c r="G29" s="2" t="s">
        <v>166</v>
      </c>
      <c r="H29" s="9" t="s">
        <v>167</v>
      </c>
      <c r="I29" s="2" t="str">
        <f t="shared" si="1"/>
        <v xml:space="preserve">Principles: equity, inclusivity, quality education, lifelong learning, innovation, collaboration; </v>
      </c>
      <c r="J29" s="2" t="str">
        <f t="shared" si="2"/>
        <v xml:space="preserve"> equity, lifelong learning, innovation, inclusivity, collaboration</v>
      </c>
      <c r="K29" s="31">
        <f t="shared" si="3"/>
        <v>0</v>
      </c>
      <c r="L29" s="31">
        <f t="shared" si="4"/>
        <v>0</v>
      </c>
      <c r="M29" s="31">
        <f t="shared" si="5"/>
        <v>0</v>
      </c>
      <c r="N29" s="31">
        <f t="shared" si="6"/>
        <v>0</v>
      </c>
      <c r="O29" s="31">
        <f t="shared" si="7"/>
        <v>1</v>
      </c>
      <c r="P29" s="6">
        <f t="shared" si="8"/>
        <v>0</v>
      </c>
      <c r="Q29" s="31">
        <f t="shared" si="9"/>
        <v>0</v>
      </c>
      <c r="R29" s="31">
        <f t="shared" si="10"/>
        <v>0</v>
      </c>
      <c r="S29" s="31">
        <f t="shared" si="11"/>
        <v>1</v>
      </c>
      <c r="T29" s="31">
        <f t="shared" si="12"/>
        <v>0</v>
      </c>
      <c r="U29" s="31">
        <f t="shared" si="13"/>
        <v>0</v>
      </c>
      <c r="V29" s="31">
        <f t="shared" si="14"/>
        <v>1</v>
      </c>
      <c r="W29" s="31">
        <f t="shared" si="15"/>
        <v>0</v>
      </c>
      <c r="X29" s="31">
        <f t="shared" si="16"/>
        <v>0</v>
      </c>
      <c r="Y29" s="31">
        <f t="shared" si="17"/>
        <v>0</v>
      </c>
      <c r="AA29" s="2"/>
      <c r="AU29" s="2">
        <f>SUM(Table3[[#This Row],[2006]:[2025]])</f>
        <v>0</v>
      </c>
    </row>
    <row r="30" spans="1:47" ht="55.05" customHeight="1">
      <c r="A30" s="2" t="s">
        <v>8</v>
      </c>
      <c r="B30" s="2" t="s">
        <v>168</v>
      </c>
      <c r="C30" s="2" t="s">
        <v>169</v>
      </c>
      <c r="D30" s="2" t="s">
        <v>22</v>
      </c>
      <c r="E30" s="26">
        <v>2018</v>
      </c>
      <c r="F30" s="2" t="s">
        <v>170</v>
      </c>
      <c r="G30" s="2" t="s">
        <v>171</v>
      </c>
      <c r="H30" s="2" t="s">
        <v>172</v>
      </c>
      <c r="I30" s="2" t="str">
        <f t="shared" si="1"/>
        <v>transparency, accountability, fairness, justice, human-centered AI, safety, security, sustainability, privacy</v>
      </c>
      <c r="J30" s="2" t="str">
        <f t="shared" si="2"/>
        <v/>
      </c>
      <c r="K30" s="31">
        <f t="shared" si="3"/>
        <v>1</v>
      </c>
      <c r="L30" s="31">
        <f t="shared" si="4"/>
        <v>1</v>
      </c>
      <c r="M30" s="31">
        <f t="shared" si="5"/>
        <v>0</v>
      </c>
      <c r="N30" s="31">
        <f t="shared" si="6"/>
        <v>0</v>
      </c>
      <c r="O30" s="31">
        <f t="shared" si="7"/>
        <v>0</v>
      </c>
      <c r="P30" s="6">
        <f t="shared" si="8"/>
        <v>0</v>
      </c>
      <c r="Q30" s="31">
        <f t="shared" si="9"/>
        <v>0</v>
      </c>
      <c r="R30" s="31">
        <f t="shared" si="10"/>
        <v>1</v>
      </c>
      <c r="S30" s="31">
        <f t="shared" si="11"/>
        <v>0</v>
      </c>
      <c r="T30" s="31">
        <f t="shared" si="12"/>
        <v>1</v>
      </c>
      <c r="U30" s="31">
        <f t="shared" si="13"/>
        <v>0</v>
      </c>
      <c r="V30" s="31">
        <f t="shared" si="14"/>
        <v>0</v>
      </c>
      <c r="W30" s="31">
        <f t="shared" si="15"/>
        <v>0</v>
      </c>
      <c r="X30" s="31">
        <f t="shared" si="16"/>
        <v>0</v>
      </c>
      <c r="Y30" s="31">
        <f t="shared" si="17"/>
        <v>0</v>
      </c>
      <c r="AA30" s="2"/>
      <c r="AU30" s="2">
        <f>SUM(Table3[[#This Row],[2006]:[2025]])</f>
        <v>0</v>
      </c>
    </row>
    <row r="31" spans="1:47" ht="55.05" customHeight="1">
      <c r="A31" s="2" t="s">
        <v>7</v>
      </c>
      <c r="B31" s="2" t="s">
        <v>173</v>
      </c>
      <c r="C31" s="2" t="s">
        <v>174</v>
      </c>
      <c r="D31" s="2" t="s">
        <v>50</v>
      </c>
      <c r="E31" s="26">
        <v>2021</v>
      </c>
      <c r="F31" s="2" t="s">
        <v>14</v>
      </c>
      <c r="G31" s="2" t="s">
        <v>175</v>
      </c>
      <c r="H31" s="9" t="s">
        <v>176</v>
      </c>
      <c r="I31" s="2" t="str">
        <f t="shared" si="1"/>
        <v xml:space="preserve">Principles: fairness, transparency, accountability; </v>
      </c>
      <c r="J31" s="2" t="str">
        <f t="shared" si="2"/>
        <v xml:space="preserve"> ethical AI use, inclusivity, trustworthiness</v>
      </c>
      <c r="K31" s="31">
        <f t="shared" si="3"/>
        <v>0</v>
      </c>
      <c r="L31" s="31">
        <f t="shared" si="4"/>
        <v>1</v>
      </c>
      <c r="M31" s="31">
        <f t="shared" si="5"/>
        <v>0</v>
      </c>
      <c r="N31" s="31">
        <f t="shared" si="6"/>
        <v>0</v>
      </c>
      <c r="O31" s="31">
        <f t="shared" si="7"/>
        <v>1</v>
      </c>
      <c r="P31" s="6">
        <f t="shared" si="8"/>
        <v>1</v>
      </c>
      <c r="Q31" s="31">
        <f t="shared" si="9"/>
        <v>0</v>
      </c>
      <c r="R31" s="31">
        <f t="shared" si="10"/>
        <v>0</v>
      </c>
      <c r="S31" s="31">
        <f t="shared" si="11"/>
        <v>0</v>
      </c>
      <c r="T31" s="31">
        <f t="shared" si="12"/>
        <v>0</v>
      </c>
      <c r="U31" s="31">
        <f t="shared" si="13"/>
        <v>0</v>
      </c>
      <c r="V31" s="31">
        <f t="shared" si="14"/>
        <v>0</v>
      </c>
      <c r="W31" s="31">
        <f t="shared" si="15"/>
        <v>0</v>
      </c>
      <c r="X31" s="31">
        <f t="shared" si="16"/>
        <v>0</v>
      </c>
      <c r="Y31" s="31">
        <f t="shared" si="17"/>
        <v>0</v>
      </c>
      <c r="AA31" s="2"/>
      <c r="AU31" s="2">
        <f>SUM(Table3[[#This Row],[2006]:[2025]])</f>
        <v>0</v>
      </c>
    </row>
    <row r="32" spans="1:47" ht="55.05" customHeight="1">
      <c r="A32" s="2" t="s">
        <v>8</v>
      </c>
      <c r="B32" s="2" t="s">
        <v>173</v>
      </c>
      <c r="C32" s="2" t="s">
        <v>174</v>
      </c>
      <c r="D32" s="2" t="s">
        <v>50</v>
      </c>
      <c r="E32" s="26">
        <v>2021</v>
      </c>
      <c r="F32" s="2" t="s">
        <v>14</v>
      </c>
      <c r="G32" s="2" t="s">
        <v>175</v>
      </c>
      <c r="H32" s="2" t="s">
        <v>177</v>
      </c>
      <c r="I32" s="2" t="str">
        <f t="shared" si="1"/>
        <v xml:space="preserve">Principles: fairness, transparency, accountability; </v>
      </c>
      <c r="J32" s="2" t="str">
        <f t="shared" si="2"/>
        <v xml:space="preserve"> ethical AI use, inclusivity, trustworthiness</v>
      </c>
      <c r="K32" s="31">
        <f t="shared" si="3"/>
        <v>0</v>
      </c>
      <c r="L32" s="31">
        <f t="shared" si="4"/>
        <v>1</v>
      </c>
      <c r="M32" s="31">
        <f t="shared" si="5"/>
        <v>0</v>
      </c>
      <c r="N32" s="31">
        <f t="shared" si="6"/>
        <v>0</v>
      </c>
      <c r="O32" s="31">
        <f t="shared" si="7"/>
        <v>1</v>
      </c>
      <c r="P32" s="6">
        <f t="shared" si="8"/>
        <v>1</v>
      </c>
      <c r="Q32" s="31">
        <f t="shared" si="9"/>
        <v>0</v>
      </c>
      <c r="R32" s="31">
        <f t="shared" si="10"/>
        <v>0</v>
      </c>
      <c r="S32" s="31">
        <f t="shared" si="11"/>
        <v>0</v>
      </c>
      <c r="T32" s="31">
        <f t="shared" si="12"/>
        <v>0</v>
      </c>
      <c r="U32" s="31">
        <f t="shared" si="13"/>
        <v>0</v>
      </c>
      <c r="V32" s="31">
        <f t="shared" si="14"/>
        <v>0</v>
      </c>
      <c r="W32" s="31">
        <f t="shared" si="15"/>
        <v>0</v>
      </c>
      <c r="X32" s="31">
        <f t="shared" si="16"/>
        <v>0</v>
      </c>
      <c r="Y32" s="31">
        <f t="shared" si="17"/>
        <v>0</v>
      </c>
      <c r="AA32" s="2"/>
      <c r="AU32" s="2">
        <f>SUM(Table3[[#This Row],[2006]:[2025]])</f>
        <v>0</v>
      </c>
    </row>
    <row r="33" spans="1:47" ht="55.05" customHeight="1">
      <c r="A33" s="2" t="s">
        <v>10</v>
      </c>
      <c r="B33" s="2" t="s">
        <v>178</v>
      </c>
      <c r="C33" s="2" t="s">
        <v>174</v>
      </c>
      <c r="D33" s="2" t="s">
        <v>50</v>
      </c>
      <c r="E33" s="26">
        <v>2024</v>
      </c>
      <c r="F33" s="2" t="s">
        <v>12</v>
      </c>
      <c r="G33" s="2" t="s">
        <v>179</v>
      </c>
      <c r="H33" s="9" t="s">
        <v>178</v>
      </c>
      <c r="I33" s="2" t="str">
        <f t="shared" si="1"/>
        <v xml:space="preserve">Principles: fairness, transparency, accountability, risk-based classification, unacceptable risk, high risk, limited risk, minimal risk, governance and enforcement, conformity assessments; </v>
      </c>
      <c r="J33" s="2" t="str">
        <f t="shared" si="2"/>
        <v xml:space="preserve"> global influence, ethical AI governance, trustworthiness, safety</v>
      </c>
      <c r="K33" s="31">
        <f t="shared" si="3"/>
        <v>0</v>
      </c>
      <c r="L33" s="31">
        <f t="shared" si="4"/>
        <v>1</v>
      </c>
      <c r="M33" s="31">
        <f t="shared" si="5"/>
        <v>0</v>
      </c>
      <c r="N33" s="31">
        <f t="shared" si="6"/>
        <v>0</v>
      </c>
      <c r="O33" s="31">
        <f t="shared" si="7"/>
        <v>0</v>
      </c>
      <c r="P33" s="6">
        <f t="shared" si="8"/>
        <v>1</v>
      </c>
      <c r="Q33" s="31">
        <f t="shared" si="9"/>
        <v>0</v>
      </c>
      <c r="R33" s="31">
        <f t="shared" si="10"/>
        <v>0</v>
      </c>
      <c r="S33" s="31">
        <f t="shared" si="11"/>
        <v>0</v>
      </c>
      <c r="T33" s="31">
        <f t="shared" si="12"/>
        <v>0</v>
      </c>
      <c r="U33" s="31">
        <f t="shared" si="13"/>
        <v>0</v>
      </c>
      <c r="V33" s="31">
        <f t="shared" si="14"/>
        <v>0</v>
      </c>
      <c r="W33" s="31">
        <f t="shared" si="15"/>
        <v>0</v>
      </c>
      <c r="X33" s="31">
        <f t="shared" si="16"/>
        <v>0</v>
      </c>
      <c r="Y33" s="31">
        <f t="shared" si="17"/>
        <v>0</v>
      </c>
      <c r="AA33" s="2"/>
      <c r="AU33" s="2">
        <f>SUM(Table3[[#This Row],[2006]:[2025]])</f>
        <v>0</v>
      </c>
    </row>
    <row r="34" spans="1:47" ht="55.05" customHeight="1">
      <c r="A34" s="2" t="s">
        <v>10</v>
      </c>
      <c r="B34" s="2" t="s">
        <v>180</v>
      </c>
      <c r="C34" s="2" t="s">
        <v>181</v>
      </c>
      <c r="D34" s="2" t="s">
        <v>19</v>
      </c>
      <c r="E34" s="26">
        <v>2020</v>
      </c>
      <c r="F34" s="2" t="s">
        <v>12</v>
      </c>
      <c r="G34" s="2" t="s">
        <v>102</v>
      </c>
      <c r="H34" s="9" t="s">
        <v>180</v>
      </c>
      <c r="I34" s="2" t="str">
        <f t="shared" si="1"/>
        <v xml:space="preserve">Principles: environmental sustainability, responsible AI development, energy efficiency, transparency, interdisciplinary collaboration; </v>
      </c>
      <c r="J34" s="2" t="str">
        <f t="shared" si="2"/>
        <v xml:space="preserve"> ecological preservation, ethical responsibility, innovation, accountability, global cooperation</v>
      </c>
      <c r="K34" s="31">
        <f t="shared" si="3"/>
        <v>0</v>
      </c>
      <c r="L34" s="31">
        <f t="shared" si="4"/>
        <v>1</v>
      </c>
      <c r="M34" s="31">
        <f t="shared" si="5"/>
        <v>1</v>
      </c>
      <c r="N34" s="31">
        <f t="shared" si="6"/>
        <v>0</v>
      </c>
      <c r="O34" s="31">
        <f t="shared" si="7"/>
        <v>0</v>
      </c>
      <c r="P34" s="6">
        <f t="shared" si="8"/>
        <v>0</v>
      </c>
      <c r="Q34" s="31">
        <f t="shared" si="9"/>
        <v>1</v>
      </c>
      <c r="R34" s="31">
        <f t="shared" si="10"/>
        <v>0</v>
      </c>
      <c r="S34" s="31">
        <f t="shared" si="11"/>
        <v>1</v>
      </c>
      <c r="T34" s="31">
        <f t="shared" si="12"/>
        <v>1</v>
      </c>
      <c r="U34" s="31">
        <f t="shared" si="13"/>
        <v>0</v>
      </c>
      <c r="V34" s="31">
        <f t="shared" si="14"/>
        <v>1</v>
      </c>
      <c r="W34" s="31">
        <f t="shared" si="15"/>
        <v>0</v>
      </c>
      <c r="X34" s="31">
        <f t="shared" si="16"/>
        <v>0</v>
      </c>
      <c r="Y34" s="31">
        <f t="shared" si="17"/>
        <v>0</v>
      </c>
      <c r="AA34" s="2"/>
      <c r="AU34" s="2">
        <f>SUM(Table3[[#This Row],[2006]:[2025]])</f>
        <v>0</v>
      </c>
    </row>
    <row r="35" spans="1:47" ht="55.05" customHeight="1">
      <c r="A35" s="2" t="s">
        <v>8</v>
      </c>
      <c r="B35" s="2" t="s">
        <v>182</v>
      </c>
      <c r="C35" s="2" t="s">
        <v>183</v>
      </c>
      <c r="D35" s="2" t="s">
        <v>23</v>
      </c>
      <c r="E35" s="26">
        <v>2017</v>
      </c>
      <c r="F35" s="2" t="s">
        <v>14</v>
      </c>
      <c r="G35" s="2" t="s">
        <v>184</v>
      </c>
      <c r="H35" s="2" t="s">
        <v>185</v>
      </c>
      <c r="I35" s="2" t="str">
        <f t="shared" si="1"/>
        <v>ethical considerations, interpretability, empowerment, responsibility, accountability, inclusive participation</v>
      </c>
      <c r="J35" s="2" t="str">
        <f t="shared" si="2"/>
        <v/>
      </c>
      <c r="K35" s="31">
        <f t="shared" si="3"/>
        <v>0</v>
      </c>
      <c r="L35" s="31">
        <f t="shared" si="4"/>
        <v>0</v>
      </c>
      <c r="M35" s="31">
        <f t="shared" si="5"/>
        <v>1</v>
      </c>
      <c r="N35" s="31">
        <f t="shared" si="6"/>
        <v>0</v>
      </c>
      <c r="O35" s="31">
        <f t="shared" si="7"/>
        <v>0</v>
      </c>
      <c r="P35" s="6">
        <f t="shared" si="8"/>
        <v>0</v>
      </c>
      <c r="Q35" s="31">
        <f t="shared" si="9"/>
        <v>0</v>
      </c>
      <c r="R35" s="31">
        <f t="shared" si="10"/>
        <v>0</v>
      </c>
      <c r="S35" s="31">
        <f t="shared" si="11"/>
        <v>0</v>
      </c>
      <c r="T35" s="31">
        <f t="shared" si="12"/>
        <v>0</v>
      </c>
      <c r="U35" s="31">
        <f t="shared" si="13"/>
        <v>0</v>
      </c>
      <c r="V35" s="31">
        <f t="shared" si="14"/>
        <v>0</v>
      </c>
      <c r="W35" s="31">
        <f t="shared" si="15"/>
        <v>0</v>
      </c>
      <c r="X35" s="31">
        <f t="shared" si="16"/>
        <v>0</v>
      </c>
      <c r="Y35" s="31">
        <f t="shared" si="17"/>
        <v>0</v>
      </c>
      <c r="AA35" s="2"/>
      <c r="AU35" s="2">
        <f>SUM(Table3[[#This Row],[2006]:[2025]])</f>
        <v>0</v>
      </c>
    </row>
    <row r="36" spans="1:47" ht="55.05" customHeight="1">
      <c r="A36" s="2" t="s">
        <v>10</v>
      </c>
      <c r="B36" s="2" t="s">
        <v>186</v>
      </c>
      <c r="C36" s="2" t="s">
        <v>187</v>
      </c>
      <c r="D36" s="2" t="s">
        <v>23</v>
      </c>
      <c r="E36" s="26">
        <v>2025</v>
      </c>
      <c r="F36" s="2" t="s">
        <v>12</v>
      </c>
      <c r="G36" s="2" t="s">
        <v>188</v>
      </c>
      <c r="H36" s="9" t="s">
        <v>186</v>
      </c>
      <c r="I36" s="2" t="str">
        <f t="shared" si="1"/>
        <v xml:space="preserve">Principles: artificial intelligence initiative act, national strategy for AI leadership, AI policy roadmap, AI regulation, AI ethics, AI research funding, workforce development, AI safety and security; </v>
      </c>
      <c r="J36" s="2" t="str">
        <f t="shared" si="2"/>
        <v xml:space="preserve"> innovation, accountability, ethical responsibility, inclusivity, societal trust</v>
      </c>
      <c r="K36" s="31">
        <f t="shared" si="3"/>
        <v>0</v>
      </c>
      <c r="L36" s="31">
        <f t="shared" si="4"/>
        <v>0</v>
      </c>
      <c r="M36" s="31">
        <f t="shared" si="5"/>
        <v>1</v>
      </c>
      <c r="N36" s="31">
        <f t="shared" si="6"/>
        <v>0</v>
      </c>
      <c r="O36" s="31">
        <f t="shared" si="7"/>
        <v>1</v>
      </c>
      <c r="P36" s="6">
        <f t="shared" si="8"/>
        <v>1</v>
      </c>
      <c r="Q36" s="31">
        <f t="shared" si="9"/>
        <v>1</v>
      </c>
      <c r="R36" s="31">
        <f t="shared" si="10"/>
        <v>0</v>
      </c>
      <c r="S36" s="31">
        <f t="shared" si="11"/>
        <v>1</v>
      </c>
      <c r="T36" s="31">
        <f t="shared" si="12"/>
        <v>0</v>
      </c>
      <c r="U36" s="31">
        <f t="shared" si="13"/>
        <v>0</v>
      </c>
      <c r="V36" s="31">
        <f t="shared" si="14"/>
        <v>0</v>
      </c>
      <c r="W36" s="31">
        <f t="shared" si="15"/>
        <v>0</v>
      </c>
      <c r="X36" s="31">
        <f t="shared" si="16"/>
        <v>0</v>
      </c>
      <c r="Y36" s="31">
        <f t="shared" si="17"/>
        <v>0</v>
      </c>
      <c r="AA36" s="2"/>
      <c r="AU36" s="2">
        <f>SUM(Table3[[#This Row],[2006]:[2025]])</f>
        <v>0</v>
      </c>
    </row>
    <row r="37" spans="1:47" ht="55.05" customHeight="1">
      <c r="A37" s="2" t="s">
        <v>10</v>
      </c>
      <c r="B37" s="2" t="s">
        <v>189</v>
      </c>
      <c r="C37" s="2" t="s">
        <v>190</v>
      </c>
      <c r="D37" s="2" t="s">
        <v>22</v>
      </c>
      <c r="E37" s="26">
        <v>2025</v>
      </c>
      <c r="F37" s="2" t="s">
        <v>170</v>
      </c>
      <c r="G37" s="2" t="s">
        <v>191</v>
      </c>
      <c r="H37" s="9" t="s">
        <v>192</v>
      </c>
      <c r="I37" s="2" t="str">
        <f t="shared" si="1"/>
        <v xml:space="preserve">Principles: safe and ethical AI, human-AI interfaces and robotics, multi-agent systems; </v>
      </c>
      <c r="J37" s="2" t="str">
        <f t="shared" si="2"/>
        <v xml:space="preserve"> innovation, ethical responsibility, collaboration, inclusivity</v>
      </c>
      <c r="K37" s="31">
        <f t="shared" si="3"/>
        <v>0</v>
      </c>
      <c r="L37" s="31">
        <f t="shared" si="4"/>
        <v>0</v>
      </c>
      <c r="M37" s="31">
        <f t="shared" si="5"/>
        <v>1</v>
      </c>
      <c r="N37" s="31">
        <f t="shared" si="6"/>
        <v>0</v>
      </c>
      <c r="O37" s="31">
        <f t="shared" si="7"/>
        <v>1</v>
      </c>
      <c r="P37" s="6">
        <f t="shared" si="8"/>
        <v>0</v>
      </c>
      <c r="Q37" s="31">
        <f t="shared" si="9"/>
        <v>1</v>
      </c>
      <c r="R37" s="31">
        <f t="shared" si="10"/>
        <v>0</v>
      </c>
      <c r="S37" s="31">
        <f t="shared" si="11"/>
        <v>1</v>
      </c>
      <c r="T37" s="31">
        <f t="shared" si="12"/>
        <v>0</v>
      </c>
      <c r="U37" s="31">
        <f t="shared" si="13"/>
        <v>0</v>
      </c>
      <c r="V37" s="31">
        <f t="shared" si="14"/>
        <v>1</v>
      </c>
      <c r="W37" s="31">
        <f t="shared" si="15"/>
        <v>0</v>
      </c>
      <c r="X37" s="31">
        <f t="shared" si="16"/>
        <v>0</v>
      </c>
      <c r="Y37" s="31">
        <f t="shared" si="17"/>
        <v>0</v>
      </c>
      <c r="AA37" s="2"/>
      <c r="AU37" s="2">
        <f>SUM(Table3[[#This Row],[2006]:[2025]])</f>
        <v>0</v>
      </c>
    </row>
    <row r="38" spans="1:47" ht="55.05" customHeight="1">
      <c r="A38" s="2" t="s">
        <v>10</v>
      </c>
      <c r="B38" s="2" t="s">
        <v>193</v>
      </c>
      <c r="C38" s="2" t="s">
        <v>194</v>
      </c>
      <c r="D38" s="2" t="s">
        <v>19</v>
      </c>
      <c r="E38" s="26">
        <v>2021</v>
      </c>
      <c r="F38" s="2" t="s">
        <v>12</v>
      </c>
      <c r="G38" s="2" t="s">
        <v>195</v>
      </c>
      <c r="H38" s="9" t="s">
        <v>196</v>
      </c>
      <c r="I38" s="2" t="str">
        <f t="shared" si="1"/>
        <v xml:space="preserve">Principles: Innovation, transparency, security, trust, data protection, ethical AI, human-centric development, sustainability, economic growth, fairness, digital sovereignty, accountability; </v>
      </c>
      <c r="J38" s="2" t="str">
        <f t="shared" si="2"/>
        <v xml:space="preserve"> Public trust, responsible AI deployment, social inclusion, competitiveness, knowledge sharing</v>
      </c>
      <c r="K38" s="31">
        <f t="shared" si="3"/>
        <v>0</v>
      </c>
      <c r="L38" s="31">
        <f t="shared" si="4"/>
        <v>1</v>
      </c>
      <c r="M38" s="31">
        <f t="shared" si="5"/>
        <v>0</v>
      </c>
      <c r="N38" s="31">
        <f t="shared" si="6"/>
        <v>0</v>
      </c>
      <c r="O38" s="31">
        <f t="shared" si="7"/>
        <v>0</v>
      </c>
      <c r="P38" s="6">
        <f t="shared" si="8"/>
        <v>1</v>
      </c>
      <c r="Q38" s="31">
        <f t="shared" si="9"/>
        <v>0</v>
      </c>
      <c r="R38" s="31">
        <f t="shared" si="10"/>
        <v>0</v>
      </c>
      <c r="S38" s="31">
        <f t="shared" si="11"/>
        <v>1</v>
      </c>
      <c r="T38" s="31">
        <f t="shared" si="12"/>
        <v>1</v>
      </c>
      <c r="U38" s="31">
        <f t="shared" si="13"/>
        <v>0</v>
      </c>
      <c r="V38" s="31">
        <f t="shared" si="14"/>
        <v>0</v>
      </c>
      <c r="W38" s="31">
        <f t="shared" si="15"/>
        <v>0</v>
      </c>
      <c r="X38" s="31">
        <f t="shared" si="16"/>
        <v>0</v>
      </c>
      <c r="Y38" s="31">
        <f t="shared" si="17"/>
        <v>0</v>
      </c>
      <c r="AA38" s="2"/>
      <c r="AU38" s="2">
        <f>SUM(Table3[[#This Row],[2006]:[2025]])</f>
        <v>0</v>
      </c>
    </row>
    <row r="39" spans="1:47" ht="55.05" customHeight="1">
      <c r="A39" s="2" t="s">
        <v>10</v>
      </c>
      <c r="B39" s="2" t="s">
        <v>197</v>
      </c>
      <c r="C39" s="2" t="s">
        <v>198</v>
      </c>
      <c r="D39" s="2" t="s">
        <v>21</v>
      </c>
      <c r="E39" s="26">
        <v>2017</v>
      </c>
      <c r="F39" s="2" t="s">
        <v>12</v>
      </c>
      <c r="G39" s="2" t="s">
        <v>199</v>
      </c>
      <c r="H39" s="9" t="s">
        <v>200</v>
      </c>
      <c r="I39" s="2" t="str">
        <f t="shared" si="1"/>
        <v xml:space="preserve">Principles: AI-driven industrialization, research and development, international collaboration, cybersecurity, responsible AI, public-private partnerships, AI education, technological advancement, sustainability; </v>
      </c>
      <c r="J39" s="2" t="str">
        <f t="shared" si="2"/>
        <v xml:space="preserve"> Economic progress, technological leadership, knowledge sharing, global competitiveness, ethical responsibility</v>
      </c>
      <c r="K39" s="31">
        <f t="shared" si="3"/>
        <v>0</v>
      </c>
      <c r="L39" s="31">
        <f t="shared" si="4"/>
        <v>0</v>
      </c>
      <c r="M39" s="31">
        <f t="shared" si="5"/>
        <v>1</v>
      </c>
      <c r="N39" s="31">
        <f t="shared" si="6"/>
        <v>0</v>
      </c>
      <c r="O39" s="31">
        <f t="shared" si="7"/>
        <v>0</v>
      </c>
      <c r="P39" s="6">
        <f t="shared" si="8"/>
        <v>0</v>
      </c>
      <c r="Q39" s="31">
        <f t="shared" si="9"/>
        <v>1</v>
      </c>
      <c r="R39" s="31">
        <f t="shared" si="10"/>
        <v>0</v>
      </c>
      <c r="S39" s="31">
        <f t="shared" si="11"/>
        <v>0</v>
      </c>
      <c r="T39" s="31">
        <f t="shared" si="12"/>
        <v>1</v>
      </c>
      <c r="U39" s="31">
        <f t="shared" si="13"/>
        <v>0</v>
      </c>
      <c r="V39" s="31">
        <f t="shared" si="14"/>
        <v>1</v>
      </c>
      <c r="W39" s="31">
        <f t="shared" si="15"/>
        <v>0</v>
      </c>
      <c r="X39" s="31">
        <f t="shared" si="16"/>
        <v>0</v>
      </c>
      <c r="Y39" s="31">
        <f t="shared" si="17"/>
        <v>0</v>
      </c>
      <c r="AA39" s="2"/>
      <c r="AU39" s="2">
        <f>SUM(Table3[[#This Row],[2006]:[2025]])</f>
        <v>0</v>
      </c>
    </row>
    <row r="40" spans="1:47" ht="55.05" customHeight="1">
      <c r="A40" s="2" t="s">
        <v>8</v>
      </c>
      <c r="B40" s="2" t="s">
        <v>201</v>
      </c>
      <c r="C40" s="2" t="s">
        <v>202</v>
      </c>
      <c r="D40" s="2" t="s">
        <v>39</v>
      </c>
      <c r="E40" s="26">
        <v>2019</v>
      </c>
      <c r="F40" s="2" t="s">
        <v>12</v>
      </c>
      <c r="G40" s="2" t="s">
        <v>203</v>
      </c>
      <c r="H40" s="2" t="s">
        <v>204</v>
      </c>
      <c r="I40" s="2" t="str">
        <f t="shared" si="1"/>
        <v xml:space="preserve">Principles: accountability, transparency, fairness, privacy, security, inclusivity, sustainability, human-centric design, explainability, ethical deployment; </v>
      </c>
      <c r="J40" s="2" t="str">
        <f t="shared" si="2"/>
        <v xml:space="preserve"> trustworthiness, societal well-being, respect for human rights, fairness, privacy, data protection, inclusivity, environmental sustainability</v>
      </c>
      <c r="K40" s="31">
        <f t="shared" si="3"/>
        <v>0</v>
      </c>
      <c r="L40" s="31">
        <f t="shared" si="4"/>
        <v>1</v>
      </c>
      <c r="M40" s="31">
        <f t="shared" si="5"/>
        <v>0</v>
      </c>
      <c r="N40" s="31">
        <f t="shared" si="6"/>
        <v>0</v>
      </c>
      <c r="O40" s="31">
        <f t="shared" si="7"/>
        <v>1</v>
      </c>
      <c r="P40" s="6">
        <f t="shared" si="8"/>
        <v>1</v>
      </c>
      <c r="Q40" s="31">
        <f t="shared" si="9"/>
        <v>0</v>
      </c>
      <c r="R40" s="31">
        <f t="shared" si="10"/>
        <v>1</v>
      </c>
      <c r="S40" s="31">
        <f t="shared" si="11"/>
        <v>0</v>
      </c>
      <c r="T40" s="31">
        <f t="shared" si="12"/>
        <v>1</v>
      </c>
      <c r="U40" s="31">
        <f t="shared" si="13"/>
        <v>0</v>
      </c>
      <c r="V40" s="31">
        <f t="shared" si="14"/>
        <v>0</v>
      </c>
      <c r="W40" s="31">
        <f t="shared" si="15"/>
        <v>0</v>
      </c>
      <c r="X40" s="31">
        <f t="shared" si="16"/>
        <v>1</v>
      </c>
      <c r="Y40" s="31">
        <f t="shared" si="17"/>
        <v>0</v>
      </c>
      <c r="AA40" s="2"/>
      <c r="AU40" s="2">
        <f>SUM(Table3[[#This Row],[2006]:[2025]])</f>
        <v>0</v>
      </c>
    </row>
    <row r="41" spans="1:47" ht="55.05" customHeight="1">
      <c r="A41" s="2" t="s">
        <v>8</v>
      </c>
      <c r="B41" s="2" t="s">
        <v>205</v>
      </c>
      <c r="C41" s="2" t="s">
        <v>206</v>
      </c>
      <c r="D41" s="2" t="s">
        <v>23</v>
      </c>
      <c r="E41" s="26">
        <v>2017</v>
      </c>
      <c r="F41" s="2" t="s">
        <v>13</v>
      </c>
      <c r="G41" s="2" t="s">
        <v>207</v>
      </c>
      <c r="H41" s="2" t="s">
        <v>208</v>
      </c>
      <c r="I41" s="2" t="str">
        <f t="shared" si="1"/>
        <v xml:space="preserve">Principles: foster innovation and open development, create new human employment opportunities and protect people’s welfare, liberate data responsibly, rethink privacy </v>
      </c>
      <c r="J41" s="2" t="str">
        <f t="shared" si="2"/>
        <v xml:space="preserve"> innovation, responsibility, privacy, ethical data use</v>
      </c>
      <c r="K41" s="31">
        <f t="shared" si="3"/>
        <v>0</v>
      </c>
      <c r="L41" s="31">
        <f t="shared" si="4"/>
        <v>0</v>
      </c>
      <c r="M41" s="31">
        <f t="shared" si="5"/>
        <v>1</v>
      </c>
      <c r="N41" s="31">
        <f t="shared" si="6"/>
        <v>0</v>
      </c>
      <c r="O41" s="31">
        <f t="shared" si="7"/>
        <v>0</v>
      </c>
      <c r="P41" s="6">
        <f t="shared" si="8"/>
        <v>0</v>
      </c>
      <c r="Q41" s="31">
        <f t="shared" si="9"/>
        <v>0</v>
      </c>
      <c r="R41" s="31">
        <f t="shared" si="10"/>
        <v>1</v>
      </c>
      <c r="S41" s="31">
        <f t="shared" si="11"/>
        <v>1</v>
      </c>
      <c r="T41" s="31">
        <f t="shared" si="12"/>
        <v>0</v>
      </c>
      <c r="U41" s="31">
        <f t="shared" si="13"/>
        <v>0</v>
      </c>
      <c r="V41" s="31">
        <f t="shared" si="14"/>
        <v>0</v>
      </c>
      <c r="W41" s="31">
        <f t="shared" si="15"/>
        <v>0</v>
      </c>
      <c r="X41" s="31">
        <f t="shared" si="16"/>
        <v>0</v>
      </c>
      <c r="Y41" s="31">
        <f t="shared" si="17"/>
        <v>0</v>
      </c>
      <c r="AA41" s="2"/>
      <c r="AU41" s="2">
        <f>SUM(Table3[[#This Row],[2006]:[2025]])</f>
        <v>0</v>
      </c>
    </row>
    <row r="42" spans="1:47" ht="55.05" customHeight="1">
      <c r="A42" s="2" t="s">
        <v>8</v>
      </c>
      <c r="B42" s="2" t="s">
        <v>209</v>
      </c>
      <c r="C42" s="2" t="s">
        <v>210</v>
      </c>
      <c r="D42" s="2" t="s">
        <v>211</v>
      </c>
      <c r="E42" s="26">
        <v>2018</v>
      </c>
      <c r="F42" s="2" t="s">
        <v>170</v>
      </c>
      <c r="G42" s="2" t="s">
        <v>212</v>
      </c>
      <c r="H42" s="2" t="s">
        <v>213</v>
      </c>
      <c r="I42" s="2" t="str">
        <f t="shared" si="1"/>
        <v>Inclusivity, transparency, fairness, accountability, equity, diversity, safety and security, ethical governance, accessibility, impact assessment.</v>
      </c>
      <c r="J42" s="2" t="str">
        <f t="shared" si="2"/>
        <v/>
      </c>
      <c r="K42" s="31">
        <f t="shared" si="3"/>
        <v>0</v>
      </c>
      <c r="L42" s="31">
        <f t="shared" si="4"/>
        <v>1</v>
      </c>
      <c r="M42" s="31">
        <f t="shared" si="5"/>
        <v>0</v>
      </c>
      <c r="N42" s="31">
        <f t="shared" si="6"/>
        <v>0</v>
      </c>
      <c r="O42" s="31">
        <f t="shared" si="7"/>
        <v>1</v>
      </c>
      <c r="P42" s="6">
        <f t="shared" si="8"/>
        <v>0</v>
      </c>
      <c r="Q42" s="31">
        <f t="shared" si="9"/>
        <v>0</v>
      </c>
      <c r="R42" s="31">
        <f t="shared" si="10"/>
        <v>0</v>
      </c>
      <c r="S42" s="31">
        <f t="shared" si="11"/>
        <v>0</v>
      </c>
      <c r="T42" s="31">
        <f t="shared" si="12"/>
        <v>0</v>
      </c>
      <c r="U42" s="31">
        <f t="shared" si="13"/>
        <v>0</v>
      </c>
      <c r="V42" s="31">
        <f t="shared" si="14"/>
        <v>0</v>
      </c>
      <c r="W42" s="31">
        <f t="shared" si="15"/>
        <v>0</v>
      </c>
      <c r="X42" s="31">
        <f t="shared" si="16"/>
        <v>0</v>
      </c>
      <c r="Y42" s="31">
        <f t="shared" si="17"/>
        <v>0</v>
      </c>
      <c r="AA42" s="2"/>
      <c r="AU42" s="2">
        <f>SUM(Table3[[#This Row],[2006]:[2025]])</f>
        <v>0</v>
      </c>
    </row>
    <row r="43" spans="1:47" ht="55.05" customHeight="1">
      <c r="A43" s="2" t="s">
        <v>10</v>
      </c>
      <c r="B43" s="2" t="s">
        <v>214</v>
      </c>
      <c r="C43" s="2" t="s">
        <v>215</v>
      </c>
      <c r="D43" s="2" t="s">
        <v>39</v>
      </c>
      <c r="E43" s="26">
        <v>2019</v>
      </c>
      <c r="F43" s="2" t="s">
        <v>170</v>
      </c>
      <c r="G43" s="2" t="s">
        <v>216</v>
      </c>
      <c r="H43" s="9" t="s">
        <v>217</v>
      </c>
      <c r="I43" s="2" t="str">
        <f t="shared" si="1"/>
        <v xml:space="preserve">Principles: Economic growth, innovation, data governance, cybersecurity, trust, workforce development, ethical AI, sustainability, interoperability, infrastructure; </v>
      </c>
      <c r="J43" s="2" t="str">
        <f t="shared" si="2"/>
        <v xml:space="preserve"> Productivity, national competitiveness, digital inclusion, environmental responsibility, human well-being</v>
      </c>
      <c r="K43" s="31">
        <f t="shared" si="3"/>
        <v>0</v>
      </c>
      <c r="L43" s="31">
        <f t="shared" si="4"/>
        <v>0</v>
      </c>
      <c r="M43" s="31">
        <f t="shared" si="5"/>
        <v>1</v>
      </c>
      <c r="N43" s="31">
        <f t="shared" si="6"/>
        <v>0</v>
      </c>
      <c r="O43" s="31">
        <f t="shared" si="7"/>
        <v>0</v>
      </c>
      <c r="P43" s="6">
        <f t="shared" si="8"/>
        <v>1</v>
      </c>
      <c r="Q43" s="31">
        <f t="shared" si="9"/>
        <v>0</v>
      </c>
      <c r="R43" s="31">
        <f t="shared" si="10"/>
        <v>0</v>
      </c>
      <c r="S43" s="31">
        <f t="shared" si="11"/>
        <v>1</v>
      </c>
      <c r="T43" s="31">
        <f t="shared" si="12"/>
        <v>1</v>
      </c>
      <c r="U43" s="31">
        <f t="shared" si="13"/>
        <v>0</v>
      </c>
      <c r="V43" s="31">
        <f t="shared" si="14"/>
        <v>0</v>
      </c>
      <c r="W43" s="31">
        <f t="shared" si="15"/>
        <v>0</v>
      </c>
      <c r="X43" s="31">
        <f t="shared" si="16"/>
        <v>0</v>
      </c>
      <c r="Y43" s="31">
        <f t="shared" si="17"/>
        <v>0</v>
      </c>
      <c r="AA43" s="2"/>
      <c r="AU43" s="2">
        <f>SUM(Table3[[#This Row],[2006]:[2025]])</f>
        <v>0</v>
      </c>
    </row>
    <row r="44" spans="1:47" ht="55.05" customHeight="1">
      <c r="A44" s="2" t="s">
        <v>10</v>
      </c>
      <c r="B44" s="2" t="s">
        <v>218</v>
      </c>
      <c r="C44" s="2" t="s">
        <v>219</v>
      </c>
      <c r="D44" s="2" t="s">
        <v>22</v>
      </c>
      <c r="E44" s="26">
        <v>2017</v>
      </c>
      <c r="F44" s="2" t="s">
        <v>14</v>
      </c>
      <c r="G44" s="2" t="s">
        <v>220</v>
      </c>
      <c r="H44" s="9" t="s">
        <v>218</v>
      </c>
      <c r="I44" s="2" t="str">
        <f t="shared" si="1"/>
        <v xml:space="preserve">Principles: addressing development challenges, capacity building, ethical considerations, collaborative efforts </v>
      </c>
      <c r="J44" s="2" t="str">
        <f t="shared" si="2"/>
        <v xml:space="preserve"> innovation, inclusivity, ethical responsibility, collaboration</v>
      </c>
      <c r="K44" s="31">
        <f t="shared" si="3"/>
        <v>0</v>
      </c>
      <c r="L44" s="31">
        <f t="shared" si="4"/>
        <v>0</v>
      </c>
      <c r="M44" s="31">
        <f t="shared" si="5"/>
        <v>1</v>
      </c>
      <c r="N44" s="31">
        <f t="shared" si="6"/>
        <v>0</v>
      </c>
      <c r="O44" s="31">
        <f t="shared" si="7"/>
        <v>1</v>
      </c>
      <c r="P44" s="6">
        <f t="shared" si="8"/>
        <v>0</v>
      </c>
      <c r="Q44" s="31">
        <f t="shared" si="9"/>
        <v>1</v>
      </c>
      <c r="R44" s="31">
        <f t="shared" si="10"/>
        <v>0</v>
      </c>
      <c r="S44" s="31">
        <f t="shared" si="11"/>
        <v>1</v>
      </c>
      <c r="T44" s="31">
        <f t="shared" si="12"/>
        <v>0</v>
      </c>
      <c r="U44" s="31">
        <f t="shared" si="13"/>
        <v>0</v>
      </c>
      <c r="V44" s="31">
        <f t="shared" si="14"/>
        <v>1</v>
      </c>
      <c r="W44" s="31">
        <f t="shared" si="15"/>
        <v>0</v>
      </c>
      <c r="X44" s="31">
        <f t="shared" si="16"/>
        <v>0</v>
      </c>
      <c r="Y44" s="31">
        <f t="shared" si="17"/>
        <v>0</v>
      </c>
      <c r="AA44" s="2"/>
      <c r="AU44" s="2">
        <f>SUM(Table3[[#This Row],[2006]:[2025]])</f>
        <v>0</v>
      </c>
    </row>
    <row r="45" spans="1:47" ht="55.05" customHeight="1">
      <c r="A45" s="2" t="s">
        <v>9</v>
      </c>
      <c r="B45" s="2" t="s">
        <v>142</v>
      </c>
      <c r="C45" s="2" t="s">
        <v>76</v>
      </c>
      <c r="D45" s="2" t="s">
        <v>23</v>
      </c>
      <c r="E45" s="26">
        <v>2017</v>
      </c>
      <c r="F45" s="2" t="s">
        <v>170</v>
      </c>
      <c r="G45" s="2" t="s">
        <v>221</v>
      </c>
      <c r="H45" s="9" t="s">
        <v>142</v>
      </c>
      <c r="I45" s="2"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J45" s="2" t="str">
        <f t="shared" si="2"/>
        <v xml:space="preserve"> Beneficial intelligence, safety, transparency, responsibility, human dignity, shared prosperity, global well-being.</v>
      </c>
      <c r="K45" s="31">
        <f t="shared" si="3"/>
        <v>0</v>
      </c>
      <c r="L45" s="31">
        <f t="shared" si="4"/>
        <v>1</v>
      </c>
      <c r="M45" s="31">
        <f t="shared" si="5"/>
        <v>1</v>
      </c>
      <c r="N45" s="31">
        <f t="shared" si="6"/>
        <v>0</v>
      </c>
      <c r="O45" s="31">
        <f t="shared" si="7"/>
        <v>0</v>
      </c>
      <c r="P45" s="6">
        <f t="shared" si="8"/>
        <v>0</v>
      </c>
      <c r="Q45" s="31">
        <f t="shared" si="9"/>
        <v>0</v>
      </c>
      <c r="R45" s="31">
        <f t="shared" si="10"/>
        <v>1</v>
      </c>
      <c r="S45" s="31">
        <f t="shared" si="11"/>
        <v>0</v>
      </c>
      <c r="T45" s="31">
        <f t="shared" si="12"/>
        <v>0</v>
      </c>
      <c r="U45" s="31">
        <f t="shared" si="13"/>
        <v>1</v>
      </c>
      <c r="V45" s="31">
        <f t="shared" si="14"/>
        <v>0</v>
      </c>
      <c r="W45" s="31">
        <f t="shared" si="15"/>
        <v>0</v>
      </c>
      <c r="X45" s="31">
        <f t="shared" si="16"/>
        <v>0</v>
      </c>
      <c r="Y45" s="31">
        <f t="shared" si="17"/>
        <v>0</v>
      </c>
      <c r="AA45" s="2"/>
      <c r="AU45" s="2">
        <f>SUM(Table3[[#This Row],[2006]:[2025]])</f>
        <v>0</v>
      </c>
    </row>
    <row r="46" spans="1:47" ht="55.05" customHeight="1">
      <c r="A46" s="2" t="s">
        <v>7</v>
      </c>
      <c r="B46" s="2" t="s">
        <v>142</v>
      </c>
      <c r="C46" s="2" t="s">
        <v>76</v>
      </c>
      <c r="D46" s="2" t="s">
        <v>23</v>
      </c>
      <c r="E46" s="26">
        <v>2017</v>
      </c>
      <c r="F46" s="2" t="s">
        <v>14</v>
      </c>
      <c r="G46" s="2" t="s">
        <v>222</v>
      </c>
      <c r="H46" s="9" t="s">
        <v>142</v>
      </c>
      <c r="I46" s="2"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J46" s="2" t="str">
        <f t="shared" si="2"/>
        <v/>
      </c>
      <c r="K46" s="31">
        <f t="shared" si="3"/>
        <v>0</v>
      </c>
      <c r="L46" s="31">
        <f t="shared" si="4"/>
        <v>1</v>
      </c>
      <c r="M46" s="31">
        <f t="shared" si="5"/>
        <v>1</v>
      </c>
      <c r="N46" s="31">
        <f t="shared" si="6"/>
        <v>0</v>
      </c>
      <c r="O46" s="31">
        <f t="shared" si="7"/>
        <v>0</v>
      </c>
      <c r="P46" s="6">
        <f t="shared" si="8"/>
        <v>0</v>
      </c>
      <c r="Q46" s="31">
        <f t="shared" si="9"/>
        <v>0</v>
      </c>
      <c r="R46" s="31">
        <f t="shared" si="10"/>
        <v>1</v>
      </c>
      <c r="S46" s="31">
        <f t="shared" si="11"/>
        <v>0</v>
      </c>
      <c r="T46" s="31">
        <f t="shared" si="12"/>
        <v>0</v>
      </c>
      <c r="U46" s="31">
        <f t="shared" si="13"/>
        <v>0</v>
      </c>
      <c r="V46" s="31">
        <f t="shared" si="14"/>
        <v>0</v>
      </c>
      <c r="W46" s="31">
        <f t="shared" si="15"/>
        <v>0</v>
      </c>
      <c r="X46" s="31">
        <f t="shared" si="16"/>
        <v>0</v>
      </c>
      <c r="Y46" s="31">
        <f t="shared" si="17"/>
        <v>0</v>
      </c>
      <c r="AA46" s="2"/>
      <c r="AU46" s="2">
        <f>SUM(Table3[[#This Row],[2006]:[2025]])</f>
        <v>0</v>
      </c>
    </row>
    <row r="47" spans="1:47" ht="55.05" customHeight="1">
      <c r="A47" s="2" t="s">
        <v>10</v>
      </c>
      <c r="B47" s="2" t="s">
        <v>223</v>
      </c>
      <c r="C47" s="2" t="s">
        <v>224</v>
      </c>
      <c r="D47" s="2" t="s">
        <v>39</v>
      </c>
      <c r="E47" s="26">
        <v>2019</v>
      </c>
      <c r="F47" s="2" t="s">
        <v>12</v>
      </c>
      <c r="G47" s="2" t="s">
        <v>225</v>
      </c>
      <c r="H47" s="9" t="s">
        <v>226</v>
      </c>
      <c r="I47" s="2" t="str">
        <f t="shared" si="1"/>
        <v xml:space="preserve">Principles: human, social, and environmental wellbeing; human-centered values; fairness; privacy protection and security; reliability and safety; transparency and explainability; contestability; accountability; </v>
      </c>
      <c r="J47" s="2" t="str">
        <f t="shared" si="2"/>
        <v xml:space="preserve"> inclusivity, ethical responsibility, societal trust, sustainability</v>
      </c>
      <c r="K47" s="31">
        <f t="shared" si="3"/>
        <v>0</v>
      </c>
      <c r="L47" s="31">
        <f t="shared" si="4"/>
        <v>1</v>
      </c>
      <c r="M47" s="31">
        <f t="shared" si="5"/>
        <v>1</v>
      </c>
      <c r="N47" s="31">
        <f t="shared" si="6"/>
        <v>0</v>
      </c>
      <c r="O47" s="31">
        <f t="shared" si="7"/>
        <v>1</v>
      </c>
      <c r="P47" s="6">
        <f t="shared" si="8"/>
        <v>1</v>
      </c>
      <c r="Q47" s="31">
        <f t="shared" si="9"/>
        <v>1</v>
      </c>
      <c r="R47" s="31">
        <f t="shared" si="10"/>
        <v>1</v>
      </c>
      <c r="S47" s="31">
        <f t="shared" si="11"/>
        <v>0</v>
      </c>
      <c r="T47" s="31">
        <f t="shared" si="12"/>
        <v>1</v>
      </c>
      <c r="U47" s="31">
        <f t="shared" si="13"/>
        <v>0</v>
      </c>
      <c r="V47" s="31">
        <f t="shared" si="14"/>
        <v>0</v>
      </c>
      <c r="W47" s="31">
        <f t="shared" si="15"/>
        <v>0</v>
      </c>
      <c r="X47" s="31">
        <f t="shared" si="16"/>
        <v>0</v>
      </c>
      <c r="Y47" s="31">
        <f t="shared" si="17"/>
        <v>0</v>
      </c>
      <c r="AA47" s="2"/>
      <c r="AU47" s="2">
        <f>SUM(Table3[[#This Row],[2006]:[2025]])</f>
        <v>0</v>
      </c>
    </row>
    <row r="48" spans="1:47" ht="55.05" customHeight="1">
      <c r="A48" s="2" t="s">
        <v>10</v>
      </c>
      <c r="B48" s="2" t="s">
        <v>227</v>
      </c>
      <c r="C48" s="2" t="s">
        <v>228</v>
      </c>
      <c r="D48" s="2" t="s">
        <v>41</v>
      </c>
      <c r="E48" s="26">
        <v>2025</v>
      </c>
      <c r="F48" s="2" t="s">
        <v>13</v>
      </c>
      <c r="G48" s="2" t="s">
        <v>229</v>
      </c>
      <c r="H48" s="9" t="s">
        <v>227</v>
      </c>
      <c r="I48" s="2" t="str">
        <f t="shared" si="1"/>
        <v xml:space="preserve">Principles: safe and controllable, promote equal access to technology, empower human learning and growth; </v>
      </c>
      <c r="J48" s="2" t="str">
        <f t="shared" si="2"/>
        <v xml:space="preserve"> bring more freedom and possibilities to humankind</v>
      </c>
      <c r="K48" s="31">
        <f t="shared" si="3"/>
        <v>0</v>
      </c>
      <c r="L48" s="31">
        <f t="shared" si="4"/>
        <v>0</v>
      </c>
      <c r="M48" s="31">
        <f t="shared" si="5"/>
        <v>0</v>
      </c>
      <c r="N48" s="31">
        <f t="shared" si="6"/>
        <v>0</v>
      </c>
      <c r="O48" s="31">
        <f t="shared" si="7"/>
        <v>0</v>
      </c>
      <c r="P48" s="6">
        <f t="shared" si="8"/>
        <v>0</v>
      </c>
      <c r="Q48" s="31">
        <f t="shared" si="9"/>
        <v>0</v>
      </c>
      <c r="R48" s="31">
        <f t="shared" si="10"/>
        <v>0</v>
      </c>
      <c r="S48" s="31">
        <f t="shared" si="11"/>
        <v>0</v>
      </c>
      <c r="T48" s="31">
        <f t="shared" si="12"/>
        <v>0</v>
      </c>
      <c r="U48" s="31">
        <f t="shared" si="13"/>
        <v>0</v>
      </c>
      <c r="V48" s="31">
        <f t="shared" si="14"/>
        <v>0</v>
      </c>
      <c r="W48" s="31">
        <f t="shared" si="15"/>
        <v>0</v>
      </c>
      <c r="X48" s="31">
        <f t="shared" si="16"/>
        <v>0</v>
      </c>
      <c r="Y48" s="31">
        <f t="shared" si="17"/>
        <v>0</v>
      </c>
      <c r="AA48" s="2"/>
      <c r="AU48" s="2">
        <f>SUM(Table3[[#This Row],[2006]:[2025]])</f>
        <v>0</v>
      </c>
    </row>
    <row r="49" spans="1:47" ht="55.05" customHeight="1">
      <c r="A49" s="2" t="s">
        <v>10</v>
      </c>
      <c r="B49" s="2" t="s">
        <v>230</v>
      </c>
      <c r="C49" s="2" t="s">
        <v>231</v>
      </c>
      <c r="D49" s="2" t="s">
        <v>38</v>
      </c>
      <c r="E49" s="26">
        <v>2018</v>
      </c>
      <c r="F49" s="2" t="s">
        <v>12</v>
      </c>
      <c r="G49" s="2" t="s">
        <v>232</v>
      </c>
      <c r="H49" s="9" t="s">
        <v>164</v>
      </c>
      <c r="I49" s="2" t="str">
        <f t="shared" si="1"/>
        <v xml:space="preserve">Principles: Digital inclusion, transparency, privacy, cybersecurity, data protection, accessibility, economic development, infrastructure, digital literacy, public trust; </v>
      </c>
      <c r="J49" s="2" t="str">
        <f t="shared" si="2"/>
        <v xml:space="preserve"> Economic growth, innovation, social equity, accessibility, digital sovereignty</v>
      </c>
      <c r="K49" s="31">
        <f t="shared" si="3"/>
        <v>0</v>
      </c>
      <c r="L49" s="31">
        <f t="shared" si="4"/>
        <v>1</v>
      </c>
      <c r="M49" s="31">
        <f t="shared" si="5"/>
        <v>0</v>
      </c>
      <c r="N49" s="31">
        <f t="shared" si="6"/>
        <v>0</v>
      </c>
      <c r="O49" s="31">
        <f t="shared" si="7"/>
        <v>0</v>
      </c>
      <c r="P49" s="6">
        <f t="shared" si="8"/>
        <v>1</v>
      </c>
      <c r="Q49" s="31">
        <f t="shared" si="9"/>
        <v>0</v>
      </c>
      <c r="R49" s="31">
        <f t="shared" si="10"/>
        <v>1</v>
      </c>
      <c r="S49" s="31">
        <f t="shared" si="11"/>
        <v>1</v>
      </c>
      <c r="T49" s="31">
        <f t="shared" si="12"/>
        <v>0</v>
      </c>
      <c r="U49" s="31">
        <f t="shared" si="13"/>
        <v>0</v>
      </c>
      <c r="V49" s="31">
        <f t="shared" si="14"/>
        <v>0</v>
      </c>
      <c r="W49" s="31">
        <f t="shared" si="15"/>
        <v>0</v>
      </c>
      <c r="X49" s="31">
        <f t="shared" si="16"/>
        <v>0</v>
      </c>
      <c r="Y49" s="31">
        <f t="shared" si="17"/>
        <v>0</v>
      </c>
      <c r="AA49" s="2"/>
      <c r="AU49" s="2">
        <f>SUM(Table3[[#This Row],[2006]:[2025]])</f>
        <v>0</v>
      </c>
    </row>
    <row r="50" spans="1:47" ht="55.05" customHeight="1">
      <c r="A50" s="2" t="s">
        <v>9</v>
      </c>
      <c r="B50" s="2" t="s">
        <v>233</v>
      </c>
      <c r="C50" s="2" t="s">
        <v>234</v>
      </c>
      <c r="D50" s="2" t="s">
        <v>41</v>
      </c>
      <c r="E50" s="26">
        <v>2019</v>
      </c>
      <c r="F50" s="2" t="s">
        <v>13</v>
      </c>
      <c r="G50" s="2" t="s">
        <v>235</v>
      </c>
      <c r="H50" s="9" t="s">
        <v>233</v>
      </c>
      <c r="I50" s="2"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J50" s="2" t="str">
        <f t="shared" si="2"/>
        <v xml:space="preserve"> societal well-being, ethical responsibility, inclusivity, collaboration, sustainability</v>
      </c>
      <c r="K50" s="31">
        <f t="shared" si="3"/>
        <v>0</v>
      </c>
      <c r="L50" s="31">
        <f t="shared" si="4"/>
        <v>0</v>
      </c>
      <c r="M50" s="31">
        <f t="shared" si="5"/>
        <v>1</v>
      </c>
      <c r="N50" s="31">
        <f t="shared" si="6"/>
        <v>0</v>
      </c>
      <c r="O50" s="31">
        <f t="shared" si="7"/>
        <v>1</v>
      </c>
      <c r="P50" s="6">
        <f t="shared" si="8"/>
        <v>0</v>
      </c>
      <c r="Q50" s="31">
        <f t="shared" si="9"/>
        <v>1</v>
      </c>
      <c r="R50" s="31">
        <f t="shared" si="10"/>
        <v>0</v>
      </c>
      <c r="S50" s="31">
        <f t="shared" si="11"/>
        <v>0</v>
      </c>
      <c r="T50" s="31">
        <f t="shared" si="12"/>
        <v>1</v>
      </c>
      <c r="U50" s="31">
        <f t="shared" si="13"/>
        <v>0</v>
      </c>
      <c r="V50" s="31">
        <f t="shared" si="14"/>
        <v>1</v>
      </c>
      <c r="W50" s="31">
        <f t="shared" si="15"/>
        <v>0</v>
      </c>
      <c r="X50" s="31">
        <f t="shared" si="16"/>
        <v>0</v>
      </c>
      <c r="Y50" s="31">
        <f t="shared" si="17"/>
        <v>0</v>
      </c>
      <c r="AA50" s="2"/>
      <c r="AU50" s="2">
        <f>SUM(Table3[[#This Row],[2006]:[2025]])</f>
        <v>0</v>
      </c>
    </row>
    <row r="51" spans="1:47" ht="55.05" customHeight="1">
      <c r="A51" s="2" t="s">
        <v>10</v>
      </c>
      <c r="B51" s="2" t="s">
        <v>233</v>
      </c>
      <c r="C51" s="2" t="s">
        <v>234</v>
      </c>
      <c r="D51" s="2" t="s">
        <v>41</v>
      </c>
      <c r="E51" s="26">
        <v>2019</v>
      </c>
      <c r="F51" s="2" t="s">
        <v>170</v>
      </c>
      <c r="G51" s="2" t="s">
        <v>236</v>
      </c>
      <c r="H51" s="9" t="s">
        <v>233</v>
      </c>
      <c r="I51" s="2" t="str">
        <f t="shared" si="1"/>
        <v xml:space="preserve">Principles: do good, for humanity, be responsible, control risks, be ethical, be diverse and inclusive, open and share, use wisely and properly; </v>
      </c>
      <c r="J51" s="2" t="str">
        <f t="shared" si="2"/>
        <v xml:space="preserve"> human privacy, dignity, freedom, autonomy, rights, fairness, transparency, explainability, predictability, traceability, accountability</v>
      </c>
      <c r="K51" s="31">
        <f t="shared" si="3"/>
        <v>0</v>
      </c>
      <c r="L51" s="31">
        <f t="shared" si="4"/>
        <v>1</v>
      </c>
      <c r="M51" s="31">
        <f t="shared" si="5"/>
        <v>0</v>
      </c>
      <c r="N51" s="31">
        <f t="shared" si="6"/>
        <v>0</v>
      </c>
      <c r="O51" s="31">
        <f t="shared" si="7"/>
        <v>0</v>
      </c>
      <c r="P51" s="6">
        <f t="shared" si="8"/>
        <v>0</v>
      </c>
      <c r="Q51" s="31">
        <f t="shared" si="9"/>
        <v>0</v>
      </c>
      <c r="R51" s="31">
        <f t="shared" si="10"/>
        <v>1</v>
      </c>
      <c r="S51" s="31">
        <f t="shared" si="11"/>
        <v>0</v>
      </c>
      <c r="T51" s="31">
        <f t="shared" si="12"/>
        <v>0</v>
      </c>
      <c r="U51" s="31">
        <f t="shared" si="13"/>
        <v>1</v>
      </c>
      <c r="V51" s="31">
        <f t="shared" si="14"/>
        <v>0</v>
      </c>
      <c r="W51" s="31">
        <f t="shared" si="15"/>
        <v>1</v>
      </c>
      <c r="X51" s="31">
        <f t="shared" si="16"/>
        <v>0</v>
      </c>
      <c r="Y51" s="31">
        <f t="shared" si="17"/>
        <v>0</v>
      </c>
      <c r="AA51" s="2"/>
      <c r="AU51" s="2">
        <f>SUM(Table3[[#This Row],[2006]:[2025]])</f>
        <v>0</v>
      </c>
    </row>
    <row r="52" spans="1:47" ht="55.05" customHeight="1">
      <c r="A52" s="2" t="s">
        <v>8</v>
      </c>
      <c r="B52" s="2" t="s">
        <v>237</v>
      </c>
      <c r="C52" s="2" t="s">
        <v>238</v>
      </c>
      <c r="D52" s="2" t="s">
        <v>22</v>
      </c>
      <c r="E52" s="26">
        <v>2017</v>
      </c>
      <c r="F52" s="2" t="s">
        <v>12</v>
      </c>
      <c r="G52" s="2" t="s">
        <v>239</v>
      </c>
      <c r="H52" s="2" t="s">
        <v>240</v>
      </c>
      <c r="I52" s="2" t="str">
        <f t="shared" si="1"/>
        <v xml:space="preserve">Principles: fairness, transparency, purpose limitation, data minimization, accuracy, storage limitation, security, accountability, governance </v>
      </c>
      <c r="J52" s="2" t="str">
        <f t="shared" si="2"/>
        <v xml:space="preserve"> ethical responsibility, privacy, data protection, trust</v>
      </c>
      <c r="K52" s="31">
        <f t="shared" si="3"/>
        <v>0</v>
      </c>
      <c r="L52" s="31">
        <f t="shared" si="4"/>
        <v>1</v>
      </c>
      <c r="M52" s="31">
        <f t="shared" si="5"/>
        <v>1</v>
      </c>
      <c r="N52" s="31">
        <f t="shared" si="6"/>
        <v>0</v>
      </c>
      <c r="O52" s="31">
        <f t="shared" si="7"/>
        <v>0</v>
      </c>
      <c r="P52" s="6">
        <f t="shared" si="8"/>
        <v>1</v>
      </c>
      <c r="Q52" s="31">
        <f t="shared" si="9"/>
        <v>1</v>
      </c>
      <c r="R52" s="31">
        <f t="shared" si="10"/>
        <v>1</v>
      </c>
      <c r="S52" s="31">
        <f t="shared" si="11"/>
        <v>0</v>
      </c>
      <c r="T52" s="31">
        <f t="shared" si="12"/>
        <v>0</v>
      </c>
      <c r="U52" s="31">
        <f t="shared" si="13"/>
        <v>0</v>
      </c>
      <c r="V52" s="31">
        <f t="shared" si="14"/>
        <v>0</v>
      </c>
      <c r="W52" s="31">
        <f t="shared" si="15"/>
        <v>0</v>
      </c>
      <c r="X52" s="31">
        <f t="shared" si="16"/>
        <v>0</v>
      </c>
      <c r="Y52" s="31">
        <f t="shared" si="17"/>
        <v>0</v>
      </c>
      <c r="AA52" s="2"/>
      <c r="AU52" s="2">
        <f>SUM(Table3[[#This Row],[2006]:[2025]])</f>
        <v>0</v>
      </c>
    </row>
    <row r="53" spans="1:47" ht="55.05" customHeight="1">
      <c r="A53" s="2" t="s">
        <v>10</v>
      </c>
      <c r="B53" s="2" t="s">
        <v>241</v>
      </c>
      <c r="C53" s="2" t="s">
        <v>242</v>
      </c>
      <c r="D53" s="2" t="s">
        <v>40</v>
      </c>
      <c r="E53" s="26">
        <v>2021</v>
      </c>
      <c r="F53" s="2" t="s">
        <v>12</v>
      </c>
      <c r="G53" s="2" t="s">
        <v>243</v>
      </c>
      <c r="H53" s="9" t="s">
        <v>241</v>
      </c>
      <c r="I53" s="2" t="str">
        <f t="shared" si="1"/>
        <v xml:space="preserve">Principles: inclusive growth, sustainable development, and well-being; human-centered values and equity; transparency and responsible disclosure; robustness, security, and safety; accountability; </v>
      </c>
      <c r="J53" s="2" t="str">
        <f t="shared" si="2"/>
        <v xml:space="preserve"> innovation, inclusivity, societal trust, ethical responsibility</v>
      </c>
      <c r="K53" s="31">
        <f t="shared" si="3"/>
        <v>0</v>
      </c>
      <c r="L53" s="31">
        <f t="shared" si="4"/>
        <v>1</v>
      </c>
      <c r="M53" s="31">
        <f t="shared" si="5"/>
        <v>1</v>
      </c>
      <c r="N53" s="31">
        <f t="shared" si="6"/>
        <v>0</v>
      </c>
      <c r="O53" s="31">
        <f t="shared" si="7"/>
        <v>1</v>
      </c>
      <c r="P53" s="6">
        <f t="shared" si="8"/>
        <v>1</v>
      </c>
      <c r="Q53" s="31">
        <f t="shared" si="9"/>
        <v>1</v>
      </c>
      <c r="R53" s="31">
        <f t="shared" si="10"/>
        <v>0</v>
      </c>
      <c r="S53" s="31">
        <f t="shared" si="11"/>
        <v>1</v>
      </c>
      <c r="T53" s="31">
        <f t="shared" si="12"/>
        <v>0</v>
      </c>
      <c r="U53" s="31">
        <f t="shared" si="13"/>
        <v>0</v>
      </c>
      <c r="V53" s="31">
        <f t="shared" si="14"/>
        <v>0</v>
      </c>
      <c r="W53" s="31">
        <f t="shared" si="15"/>
        <v>0</v>
      </c>
      <c r="X53" s="31">
        <f t="shared" si="16"/>
        <v>0</v>
      </c>
      <c r="Y53" s="31">
        <f t="shared" si="17"/>
        <v>0</v>
      </c>
      <c r="AA53" s="2"/>
      <c r="AU53" s="2">
        <f>SUM(Table3[[#This Row],[2006]:[2025]])</f>
        <v>0</v>
      </c>
    </row>
    <row r="54" spans="1:47" ht="55.05" customHeight="1">
      <c r="A54" s="2" t="s">
        <v>10</v>
      </c>
      <c r="B54" s="2" t="s">
        <v>244</v>
      </c>
      <c r="C54" s="2" t="s">
        <v>35</v>
      </c>
      <c r="D54" s="2" t="s">
        <v>23</v>
      </c>
      <c r="E54" s="26">
        <v>2024</v>
      </c>
      <c r="F54" s="2" t="s">
        <v>13</v>
      </c>
      <c r="G54" s="2" t="s">
        <v>245</v>
      </c>
      <c r="H54" s="9" t="s">
        <v>246</v>
      </c>
      <c r="I54" s="2" t="str">
        <f t="shared" si="1"/>
        <v xml:space="preserve">Principles: safety, fairness, transparency, inclusivity, collaboration, ethical integration, addressing unintended consequences, fostering innovation responsibly; </v>
      </c>
      <c r="J54" s="2" t="str">
        <f t="shared" si="2"/>
        <v xml:space="preserve"> trustworthiness, ethical responsibility, societal benefit, inclusivity, sustainability</v>
      </c>
      <c r="K54" s="31">
        <f t="shared" si="3"/>
        <v>0</v>
      </c>
      <c r="L54" s="31">
        <f t="shared" si="4"/>
        <v>1</v>
      </c>
      <c r="M54" s="31">
        <f t="shared" si="5"/>
        <v>1</v>
      </c>
      <c r="N54" s="31">
        <f t="shared" si="6"/>
        <v>0</v>
      </c>
      <c r="O54" s="31">
        <f t="shared" si="7"/>
        <v>1</v>
      </c>
      <c r="P54" s="6">
        <f t="shared" si="8"/>
        <v>1</v>
      </c>
      <c r="Q54" s="31">
        <f t="shared" si="9"/>
        <v>1</v>
      </c>
      <c r="R54" s="31">
        <f t="shared" si="10"/>
        <v>0</v>
      </c>
      <c r="S54" s="31">
        <f t="shared" si="11"/>
        <v>1</v>
      </c>
      <c r="T54" s="31">
        <f t="shared" si="12"/>
        <v>1</v>
      </c>
      <c r="U54" s="31">
        <f t="shared" si="13"/>
        <v>0</v>
      </c>
      <c r="V54" s="31">
        <f t="shared" si="14"/>
        <v>1</v>
      </c>
      <c r="W54" s="31">
        <f t="shared" si="15"/>
        <v>0</v>
      </c>
      <c r="X54" s="31">
        <f t="shared" si="16"/>
        <v>0</v>
      </c>
      <c r="Y54" s="31">
        <f t="shared" si="17"/>
        <v>0</v>
      </c>
      <c r="AA54" s="2"/>
      <c r="AU54" s="2">
        <f>SUM(Table3[[#This Row],[2006]:[2025]])</f>
        <v>0</v>
      </c>
    </row>
    <row r="55" spans="1:47" ht="55.05" customHeight="1">
      <c r="A55" s="2" t="s">
        <v>10</v>
      </c>
      <c r="B55" s="2" t="s">
        <v>247</v>
      </c>
      <c r="C55" s="2" t="s">
        <v>248</v>
      </c>
      <c r="D55" s="2" t="s">
        <v>23</v>
      </c>
      <c r="E55" s="26">
        <v>2023</v>
      </c>
      <c r="F55" s="2" t="s">
        <v>13</v>
      </c>
      <c r="G55" s="2" t="s">
        <v>249</v>
      </c>
      <c r="H55" s="9" t="s">
        <v>250</v>
      </c>
      <c r="I55" s="2" t="str">
        <f t="shared" si="1"/>
        <v xml:space="preserve">Principles: Fairness and inclusion, robustness and safety, privacy and security, transparency, accountability, ethical development, user empowerment, environmental sustainability; </v>
      </c>
      <c r="J55" s="2" t="str">
        <f t="shared" si="2"/>
        <v xml:space="preserve"> Trust, responsibility, innovation, respect, inclusivity, sustainability​</v>
      </c>
      <c r="K55" s="31">
        <f t="shared" si="3"/>
        <v>0</v>
      </c>
      <c r="L55" s="31">
        <f t="shared" si="4"/>
        <v>1</v>
      </c>
      <c r="M55" s="31">
        <f t="shared" si="5"/>
        <v>1</v>
      </c>
      <c r="N55" s="31">
        <f t="shared" si="6"/>
        <v>0</v>
      </c>
      <c r="O55" s="31">
        <f t="shared" si="7"/>
        <v>1</v>
      </c>
      <c r="P55" s="6">
        <f t="shared" si="8"/>
        <v>1</v>
      </c>
      <c r="Q55" s="31">
        <f t="shared" si="9"/>
        <v>0</v>
      </c>
      <c r="R55" s="31">
        <f t="shared" si="10"/>
        <v>1</v>
      </c>
      <c r="S55" s="31">
        <f t="shared" si="11"/>
        <v>1</v>
      </c>
      <c r="T55" s="31">
        <f t="shared" si="12"/>
        <v>1</v>
      </c>
      <c r="U55" s="31">
        <f t="shared" si="13"/>
        <v>0</v>
      </c>
      <c r="V55" s="31">
        <f t="shared" si="14"/>
        <v>0</v>
      </c>
      <c r="W55" s="31">
        <f t="shared" si="15"/>
        <v>0</v>
      </c>
      <c r="X55" s="31">
        <f t="shared" si="16"/>
        <v>0</v>
      </c>
      <c r="Y55" s="31">
        <f t="shared" si="17"/>
        <v>0</v>
      </c>
      <c r="AA55" s="2"/>
      <c r="AU55" s="2">
        <f>SUM(Table3[[#This Row],[2006]:[2025]])</f>
        <v>0</v>
      </c>
    </row>
    <row r="56" spans="1:47" ht="55.05" customHeight="1">
      <c r="A56" s="2" t="s">
        <v>8</v>
      </c>
      <c r="B56" s="2" t="s">
        <v>251</v>
      </c>
      <c r="C56" s="2" t="s">
        <v>252</v>
      </c>
      <c r="D56" s="2" t="s">
        <v>22</v>
      </c>
      <c r="E56" s="26">
        <v>2018</v>
      </c>
      <c r="F56" s="2" t="s">
        <v>13</v>
      </c>
      <c r="G56" s="2" t="s">
        <v>253</v>
      </c>
      <c r="H56" s="2" t="s">
        <v>254</v>
      </c>
      <c r="I56" s="2" t="str">
        <f t="shared" si="1"/>
        <v>ethics risk, workforce risk, technology risk</v>
      </c>
      <c r="J56" s="2" t="str">
        <f t="shared" si="2"/>
        <v/>
      </c>
      <c r="K56" s="31">
        <f t="shared" si="3"/>
        <v>0</v>
      </c>
      <c r="L56" s="31">
        <f t="shared" si="4"/>
        <v>0</v>
      </c>
      <c r="M56" s="31">
        <f t="shared" si="5"/>
        <v>0</v>
      </c>
      <c r="N56" s="31">
        <f t="shared" si="6"/>
        <v>0</v>
      </c>
      <c r="O56" s="31">
        <f t="shared" si="7"/>
        <v>0</v>
      </c>
      <c r="P56" s="6">
        <f t="shared" si="8"/>
        <v>0</v>
      </c>
      <c r="Q56" s="31">
        <f t="shared" si="9"/>
        <v>0</v>
      </c>
      <c r="R56" s="31">
        <f t="shared" si="10"/>
        <v>0</v>
      </c>
      <c r="S56" s="31">
        <f t="shared" si="11"/>
        <v>0</v>
      </c>
      <c r="T56" s="31">
        <f t="shared" si="12"/>
        <v>0</v>
      </c>
      <c r="U56" s="31">
        <f t="shared" si="13"/>
        <v>0</v>
      </c>
      <c r="V56" s="31">
        <f t="shared" si="14"/>
        <v>0</v>
      </c>
      <c r="W56" s="31">
        <f t="shared" si="15"/>
        <v>0</v>
      </c>
      <c r="X56" s="31">
        <f t="shared" si="16"/>
        <v>0</v>
      </c>
      <c r="Y56" s="31">
        <f t="shared" si="17"/>
        <v>0</v>
      </c>
      <c r="AA56" s="2"/>
      <c r="AU56" s="2">
        <f>SUM(Table3[[#This Row],[2006]:[2025]])</f>
        <v>0</v>
      </c>
    </row>
    <row r="57" spans="1:47" ht="55.05" customHeight="1">
      <c r="A57" s="2" t="s">
        <v>10</v>
      </c>
      <c r="B57" s="2" t="s">
        <v>255</v>
      </c>
      <c r="C57" s="2" t="s">
        <v>139</v>
      </c>
      <c r="D57" s="2" t="s">
        <v>50</v>
      </c>
      <c r="E57" s="26">
        <v>2025</v>
      </c>
      <c r="F57" s="2" t="s">
        <v>14</v>
      </c>
      <c r="G57" s="2" t="s">
        <v>140</v>
      </c>
      <c r="H57" s="9" t="s">
        <v>255</v>
      </c>
      <c r="I57" s="2" t="str">
        <f t="shared" si="1"/>
        <v xml:space="preserve">Principles: AI governance, transparency, human rights, democratic values, public interest expertise, innovation, liability; </v>
      </c>
      <c r="J57" s="2" t="str">
        <f t="shared" si="2"/>
        <v xml:space="preserve"> accountability, inclusivity, ethical responsibility, trustworthiness</v>
      </c>
      <c r="K57" s="31">
        <f t="shared" si="3"/>
        <v>0</v>
      </c>
      <c r="L57" s="31">
        <f t="shared" si="4"/>
        <v>1</v>
      </c>
      <c r="M57" s="31">
        <f t="shared" si="5"/>
        <v>1</v>
      </c>
      <c r="N57" s="31">
        <f t="shared" si="6"/>
        <v>0</v>
      </c>
      <c r="O57" s="31">
        <f t="shared" si="7"/>
        <v>1</v>
      </c>
      <c r="P57" s="6">
        <f t="shared" si="8"/>
        <v>1</v>
      </c>
      <c r="Q57" s="31">
        <f t="shared" si="9"/>
        <v>1</v>
      </c>
      <c r="R57" s="31">
        <f t="shared" si="10"/>
        <v>0</v>
      </c>
      <c r="S57" s="31">
        <f t="shared" si="11"/>
        <v>1</v>
      </c>
      <c r="T57" s="31">
        <f t="shared" si="12"/>
        <v>0</v>
      </c>
      <c r="U57" s="31">
        <f t="shared" si="13"/>
        <v>0</v>
      </c>
      <c r="V57" s="31">
        <f t="shared" si="14"/>
        <v>0</v>
      </c>
      <c r="W57" s="31">
        <f t="shared" si="15"/>
        <v>0</v>
      </c>
      <c r="X57" s="31">
        <f t="shared" si="16"/>
        <v>1</v>
      </c>
      <c r="Y57" s="31">
        <f t="shared" si="17"/>
        <v>0</v>
      </c>
      <c r="AA57" s="2"/>
      <c r="AU57" s="2">
        <f>SUM(Table3[[#This Row],[2006]:[2025]])</f>
        <v>0</v>
      </c>
    </row>
    <row r="58" spans="1:47" ht="55.05" customHeight="1" outlineLevel="1">
      <c r="A58" s="2" t="s">
        <v>10</v>
      </c>
      <c r="B58" s="2" t="s">
        <v>256</v>
      </c>
      <c r="C58" s="2" t="s">
        <v>256</v>
      </c>
      <c r="D58" s="2" t="s">
        <v>23</v>
      </c>
      <c r="E58" s="26">
        <v>2025</v>
      </c>
      <c r="F58" s="2" t="s">
        <v>170</v>
      </c>
      <c r="G58" s="2" t="s">
        <v>257</v>
      </c>
      <c r="H58" s="9" t="s">
        <v>258</v>
      </c>
      <c r="I58" s="2" t="str">
        <f t="shared" si="1"/>
        <v xml:space="preserve">Principles: Innovation, collaboration, competitiveness, talent development, data infrastructure, governance; </v>
      </c>
      <c r="J58" s="2" t="str">
        <f t="shared" si="2"/>
        <v xml:space="preserve"> Economic growth, technological leadership, human capital development, data-driven decision-making, ethical oversight​</v>
      </c>
      <c r="K58" s="31">
        <f t="shared" si="3"/>
        <v>0</v>
      </c>
      <c r="L58" s="31">
        <f t="shared" si="4"/>
        <v>0</v>
      </c>
      <c r="M58" s="31">
        <f t="shared" si="5"/>
        <v>0</v>
      </c>
      <c r="N58" s="31">
        <f t="shared" si="6"/>
        <v>0</v>
      </c>
      <c r="O58" s="31">
        <f t="shared" si="7"/>
        <v>0</v>
      </c>
      <c r="P58" s="6">
        <f t="shared" si="8"/>
        <v>0</v>
      </c>
      <c r="Q58" s="31">
        <f t="shared" si="9"/>
        <v>0</v>
      </c>
      <c r="R58" s="31">
        <f t="shared" si="10"/>
        <v>0</v>
      </c>
      <c r="S58" s="31">
        <f t="shared" si="11"/>
        <v>1</v>
      </c>
      <c r="T58" s="31">
        <f t="shared" si="12"/>
        <v>0</v>
      </c>
      <c r="U58" s="31">
        <f t="shared" si="13"/>
        <v>0</v>
      </c>
      <c r="V58" s="31">
        <f t="shared" si="14"/>
        <v>1</v>
      </c>
      <c r="W58" s="31">
        <f t="shared" si="15"/>
        <v>0</v>
      </c>
      <c r="X58" s="31">
        <f t="shared" si="16"/>
        <v>0</v>
      </c>
      <c r="Y58" s="31">
        <f t="shared" si="17"/>
        <v>0</v>
      </c>
      <c r="AA58" s="2"/>
      <c r="AU58" s="2">
        <f>SUM(Table3[[#This Row],[2006]:[2025]])</f>
        <v>0</v>
      </c>
    </row>
    <row r="59" spans="1:47" ht="55.05" customHeight="1" outlineLevel="1">
      <c r="A59" s="2" t="s">
        <v>8</v>
      </c>
      <c r="B59" s="2" t="s">
        <v>259</v>
      </c>
      <c r="C59" s="2" t="s">
        <v>260</v>
      </c>
      <c r="D59" s="2" t="s">
        <v>17</v>
      </c>
      <c r="E59" s="26">
        <v>2018</v>
      </c>
      <c r="F59" s="2" t="s">
        <v>12</v>
      </c>
      <c r="G59" s="2" t="s">
        <v>261</v>
      </c>
      <c r="H59" s="2" t="s">
        <v>262</v>
      </c>
      <c r="I59" s="2" t="str">
        <f t="shared" si="1"/>
        <v xml:space="preserve">Principles: Human-centric AI, privacy protection, cybersecurity, transparency, accountability, safety, inclusivity, gender equality, lifelong learning, multistakeholder engagement.
</v>
      </c>
      <c r="J59" s="2" t="str">
        <f t="shared" si="2"/>
        <v xml:space="preserve"> Human rights, economic growth, societal trust, innovation, diversity, empowerment, fairness, ethics, openness, collaboration.</v>
      </c>
      <c r="K59" s="31">
        <f t="shared" si="3"/>
        <v>0</v>
      </c>
      <c r="L59" s="31">
        <f t="shared" si="4"/>
        <v>1</v>
      </c>
      <c r="M59" s="31">
        <f t="shared" si="5"/>
        <v>0</v>
      </c>
      <c r="N59" s="31">
        <f t="shared" si="6"/>
        <v>0</v>
      </c>
      <c r="O59" s="31">
        <f t="shared" si="7"/>
        <v>1</v>
      </c>
      <c r="P59" s="6">
        <f t="shared" si="8"/>
        <v>1</v>
      </c>
      <c r="Q59" s="31">
        <f t="shared" si="9"/>
        <v>0</v>
      </c>
      <c r="R59" s="31">
        <f t="shared" si="10"/>
        <v>1</v>
      </c>
      <c r="S59" s="31">
        <f t="shared" si="11"/>
        <v>1</v>
      </c>
      <c r="T59" s="31">
        <f t="shared" si="12"/>
        <v>0</v>
      </c>
      <c r="U59" s="31">
        <f t="shared" si="13"/>
        <v>0</v>
      </c>
      <c r="V59" s="31">
        <f t="shared" si="14"/>
        <v>1</v>
      </c>
      <c r="W59" s="31">
        <f t="shared" si="15"/>
        <v>0</v>
      </c>
      <c r="X59" s="31">
        <f t="shared" si="16"/>
        <v>1</v>
      </c>
      <c r="Y59" s="31">
        <f t="shared" si="17"/>
        <v>0</v>
      </c>
      <c r="AA59" s="2"/>
      <c r="AU59" s="2">
        <f>SUM(Table3[[#This Row],[2006]:[2025]])</f>
        <v>0</v>
      </c>
    </row>
    <row r="60" spans="1:47" ht="55.05" customHeight="1" outlineLevel="1">
      <c r="A60" s="14" t="s">
        <v>10</v>
      </c>
      <c r="B60" s="14" t="s">
        <v>263</v>
      </c>
      <c r="C60" s="14" t="s">
        <v>264</v>
      </c>
      <c r="D60" s="14" t="s">
        <v>265</v>
      </c>
      <c r="E60" s="27">
        <v>2023</v>
      </c>
      <c r="F60" s="14" t="s">
        <v>12</v>
      </c>
      <c r="G60" s="14" t="s">
        <v>266</v>
      </c>
      <c r="H60" s="15" t="s">
        <v>263</v>
      </c>
      <c r="I60" s="14" t="str">
        <f t="shared" si="1"/>
        <v xml:space="preserve">Principles: proportionality, security, fairness, non-discrimination, gender equality, accessibility, sustainability, privacy, and data protection; </v>
      </c>
      <c r="J60" s="14" t="str">
        <f t="shared" si="2"/>
        <v xml:space="preserve"> ethical responsibility, equity, inclusivity, societal well-being</v>
      </c>
      <c r="K60" s="31">
        <f t="shared" si="3"/>
        <v>0</v>
      </c>
      <c r="L60" s="31">
        <f t="shared" si="4"/>
        <v>0</v>
      </c>
      <c r="M60" s="31">
        <f t="shared" si="5"/>
        <v>1</v>
      </c>
      <c r="N60" s="31">
        <f t="shared" si="6"/>
        <v>0</v>
      </c>
      <c r="O60" s="31">
        <f t="shared" si="7"/>
        <v>1</v>
      </c>
      <c r="P60" s="6">
        <f t="shared" si="8"/>
        <v>0</v>
      </c>
      <c r="Q60" s="31">
        <f t="shared" si="9"/>
        <v>1</v>
      </c>
      <c r="R60" s="31">
        <f t="shared" si="10"/>
        <v>1</v>
      </c>
      <c r="S60" s="31">
        <f t="shared" si="11"/>
        <v>0</v>
      </c>
      <c r="T60" s="31">
        <f t="shared" si="12"/>
        <v>1</v>
      </c>
      <c r="U60" s="31">
        <f t="shared" si="13"/>
        <v>0</v>
      </c>
      <c r="V60" s="31">
        <f t="shared" si="14"/>
        <v>0</v>
      </c>
      <c r="W60" s="31">
        <f t="shared" si="15"/>
        <v>0</v>
      </c>
      <c r="X60" s="31">
        <f t="shared" si="16"/>
        <v>0</v>
      </c>
      <c r="Y60" s="31">
        <f t="shared" si="17"/>
        <v>0</v>
      </c>
      <c r="AA60" s="2"/>
      <c r="AU60" s="2">
        <f>SUM(Table3[[#This Row],[2006]:[2025]])</f>
        <v>0</v>
      </c>
    </row>
    <row r="61" spans="1:47" ht="55.05" customHeight="1" outlineLevel="1">
      <c r="A61" s="2" t="s">
        <v>9</v>
      </c>
      <c r="B61" s="2" t="s">
        <v>267</v>
      </c>
      <c r="C61" s="2" t="s">
        <v>268</v>
      </c>
      <c r="D61" s="2" t="s">
        <v>265</v>
      </c>
      <c r="E61" s="26">
        <v>2019</v>
      </c>
      <c r="F61" s="2" t="s">
        <v>12</v>
      </c>
      <c r="G61" s="2" t="s">
        <v>269</v>
      </c>
      <c r="H61" s="9" t="s">
        <v>270</v>
      </c>
      <c r="I61" s="2" t="str">
        <f t="shared" si="1"/>
        <v xml:space="preserve">Principles: proportionality, security, fairness, non-discrimination, gender equality, accessibility, sustainability, privacy and data protection; </v>
      </c>
      <c r="J61" s="2" t="str">
        <f t="shared" si="2"/>
        <v xml:space="preserve"> fairness, accessibility, sustainability, gender equality, proportionality</v>
      </c>
      <c r="K61" s="31">
        <f t="shared" si="3"/>
        <v>0</v>
      </c>
      <c r="L61" s="31">
        <f t="shared" si="4"/>
        <v>0</v>
      </c>
      <c r="M61" s="31">
        <f t="shared" si="5"/>
        <v>0</v>
      </c>
      <c r="N61" s="31">
        <f t="shared" si="6"/>
        <v>0</v>
      </c>
      <c r="O61" s="31">
        <f t="shared" si="7"/>
        <v>0</v>
      </c>
      <c r="P61" s="6">
        <f t="shared" si="8"/>
        <v>0</v>
      </c>
      <c r="Q61" s="31">
        <f t="shared" si="9"/>
        <v>0</v>
      </c>
      <c r="R61" s="31">
        <f t="shared" si="10"/>
        <v>1</v>
      </c>
      <c r="S61" s="31">
        <f t="shared" si="11"/>
        <v>0</v>
      </c>
      <c r="T61" s="31">
        <f t="shared" si="12"/>
        <v>1</v>
      </c>
      <c r="U61" s="31">
        <f t="shared" si="13"/>
        <v>0</v>
      </c>
      <c r="V61" s="31">
        <f t="shared" si="14"/>
        <v>0</v>
      </c>
      <c r="W61" s="31">
        <f t="shared" si="15"/>
        <v>0</v>
      </c>
      <c r="X61" s="31">
        <f t="shared" si="16"/>
        <v>0</v>
      </c>
      <c r="Y61" s="31">
        <f t="shared" si="17"/>
        <v>0</v>
      </c>
      <c r="AA61" s="2"/>
      <c r="AU61" s="2">
        <f>SUM(Table3[[#This Row],[2006]:[2025]])</f>
        <v>0</v>
      </c>
    </row>
    <row r="62" spans="1:47" ht="55.05" customHeight="1" outlineLevel="1">
      <c r="A62" s="2" t="s">
        <v>10</v>
      </c>
      <c r="B62" s="2" t="s">
        <v>271</v>
      </c>
      <c r="C62" s="2" t="s">
        <v>272</v>
      </c>
      <c r="D62" s="2" t="s">
        <v>23</v>
      </c>
      <c r="E62" s="26">
        <v>2023</v>
      </c>
      <c r="F62" s="2" t="s">
        <v>12</v>
      </c>
      <c r="G62" s="2" t="s">
        <v>273</v>
      </c>
      <c r="H62" s="9" t="s">
        <v>271</v>
      </c>
      <c r="I62" s="2" t="str">
        <f t="shared" si="1"/>
        <v xml:space="preserve">Principles: Alignment with Core Socialist Values, content labeling, data sovereignty, algorithmic accountability, public-private collaboration, international competitiveness; </v>
      </c>
      <c r="J62" s="2" t="str">
        <f t="shared" si="2"/>
        <v xml:space="preserve"> National security, social stability, ethical AI development, innovation, transparency</v>
      </c>
      <c r="K62" s="31">
        <f t="shared" si="3"/>
        <v>0</v>
      </c>
      <c r="L62" s="31">
        <f t="shared" si="4"/>
        <v>1</v>
      </c>
      <c r="M62" s="31">
        <f t="shared" si="5"/>
        <v>0</v>
      </c>
      <c r="N62" s="31">
        <f t="shared" si="6"/>
        <v>0</v>
      </c>
      <c r="O62" s="31">
        <f t="shared" si="7"/>
        <v>0</v>
      </c>
      <c r="P62" s="6">
        <f t="shared" si="8"/>
        <v>0</v>
      </c>
      <c r="Q62" s="31">
        <f t="shared" si="9"/>
        <v>0</v>
      </c>
      <c r="R62" s="31">
        <f t="shared" si="10"/>
        <v>0</v>
      </c>
      <c r="S62" s="31">
        <f t="shared" si="11"/>
        <v>1</v>
      </c>
      <c r="T62" s="31">
        <f t="shared" si="12"/>
        <v>0</v>
      </c>
      <c r="U62" s="31">
        <f t="shared" si="13"/>
        <v>0</v>
      </c>
      <c r="V62" s="31">
        <f t="shared" si="14"/>
        <v>1</v>
      </c>
      <c r="W62" s="31">
        <f t="shared" si="15"/>
        <v>0</v>
      </c>
      <c r="X62" s="31">
        <f t="shared" si="16"/>
        <v>0</v>
      </c>
      <c r="Y62" s="31">
        <f t="shared" si="17"/>
        <v>0</v>
      </c>
      <c r="AA62" s="2"/>
      <c r="AU62" s="2">
        <f>SUM(Table3[[#This Row],[2006]:[2025]])</f>
        <v>0</v>
      </c>
    </row>
    <row r="63" spans="1:47" ht="55.05" customHeight="1" outlineLevel="1">
      <c r="A63" s="2" t="s">
        <v>10</v>
      </c>
      <c r="B63" s="2" t="s">
        <v>274</v>
      </c>
      <c r="C63" s="2" t="s">
        <v>275</v>
      </c>
      <c r="D63" s="2" t="s">
        <v>23</v>
      </c>
      <c r="E63" s="26">
        <v>2023</v>
      </c>
      <c r="F63" s="2" t="s">
        <v>13</v>
      </c>
      <c r="G63" s="2" t="s">
        <v>276</v>
      </c>
      <c r="H63" s="9" t="s">
        <v>274</v>
      </c>
      <c r="I63" s="2" t="str">
        <f t="shared" si="1"/>
        <v xml:space="preserve">Principles: safety, helpfulness, harmlessness, honesty, fairness, transparency, respect for autonomy, protection of vulnerable individuals, refusal of illegal content, accuracy, clarity, responsibility; </v>
      </c>
      <c r="J63" s="2"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K63" s="31">
        <f t="shared" si="3"/>
        <v>0</v>
      </c>
      <c r="L63" s="31">
        <f t="shared" si="4"/>
        <v>1</v>
      </c>
      <c r="M63" s="31">
        <f t="shared" si="5"/>
        <v>1</v>
      </c>
      <c r="N63" s="31">
        <f t="shared" si="6"/>
        <v>1</v>
      </c>
      <c r="O63" s="31">
        <f t="shared" si="7"/>
        <v>1</v>
      </c>
      <c r="P63" s="6">
        <f t="shared" si="8"/>
        <v>0</v>
      </c>
      <c r="Q63" s="31">
        <f t="shared" si="9"/>
        <v>0</v>
      </c>
      <c r="R63" s="31">
        <f t="shared" si="10"/>
        <v>1</v>
      </c>
      <c r="S63" s="31">
        <f t="shared" si="11"/>
        <v>0</v>
      </c>
      <c r="T63" s="31">
        <f t="shared" si="12"/>
        <v>0</v>
      </c>
      <c r="U63" s="31">
        <f t="shared" si="13"/>
        <v>1</v>
      </c>
      <c r="V63" s="31">
        <f t="shared" si="14"/>
        <v>1</v>
      </c>
      <c r="W63" s="31">
        <f t="shared" si="15"/>
        <v>1</v>
      </c>
      <c r="X63" s="31">
        <f t="shared" si="16"/>
        <v>0</v>
      </c>
      <c r="Y63" s="31">
        <f t="shared" si="17"/>
        <v>1</v>
      </c>
      <c r="AA63" s="2"/>
      <c r="AU63" s="2">
        <f>SUM(Table3[[#This Row],[2006]:[2025]])</f>
        <v>0</v>
      </c>
    </row>
    <row r="64" spans="1:47" ht="55.05" customHeight="1" outlineLevel="1">
      <c r="A64" s="2" t="s">
        <v>10</v>
      </c>
      <c r="B64" s="2" t="s">
        <v>277</v>
      </c>
      <c r="C64" s="2" t="s">
        <v>278</v>
      </c>
      <c r="D64" s="2" t="s">
        <v>151</v>
      </c>
      <c r="E64" s="26">
        <v>2020</v>
      </c>
      <c r="F64" s="2" t="s">
        <v>170</v>
      </c>
      <c r="G64" s="2" t="s">
        <v>279</v>
      </c>
      <c r="H64" s="9" t="s">
        <v>277</v>
      </c>
      <c r="I64" s="2" t="str">
        <f t="shared" si="1"/>
        <v xml:space="preserve">Principles: transparency, fairness, responsibility, privacy, inclusivity, sustainability, human oversight; </v>
      </c>
      <c r="J64" s="2" t="str">
        <f t="shared" si="2"/>
        <v xml:space="preserve"> ethical responsibility, societal trust, equity, collaboration, long-term vision</v>
      </c>
      <c r="K64" s="31">
        <f t="shared" si="3"/>
        <v>0</v>
      </c>
      <c r="L64" s="31">
        <f t="shared" si="4"/>
        <v>1</v>
      </c>
      <c r="M64" s="31">
        <f t="shared" si="5"/>
        <v>1</v>
      </c>
      <c r="N64" s="31">
        <f t="shared" si="6"/>
        <v>0</v>
      </c>
      <c r="O64" s="31">
        <f t="shared" si="7"/>
        <v>1</v>
      </c>
      <c r="P64" s="6">
        <f t="shared" si="8"/>
        <v>1</v>
      </c>
      <c r="Q64" s="31">
        <f t="shared" si="9"/>
        <v>1</v>
      </c>
      <c r="R64" s="31">
        <f t="shared" si="10"/>
        <v>1</v>
      </c>
      <c r="S64" s="31">
        <f t="shared" si="11"/>
        <v>0</v>
      </c>
      <c r="T64" s="31">
        <f t="shared" si="12"/>
        <v>1</v>
      </c>
      <c r="U64" s="31">
        <f t="shared" si="13"/>
        <v>0</v>
      </c>
      <c r="V64" s="31">
        <f t="shared" si="14"/>
        <v>1</v>
      </c>
      <c r="W64" s="31">
        <f t="shared" si="15"/>
        <v>0</v>
      </c>
      <c r="X64" s="31">
        <f t="shared" si="16"/>
        <v>0</v>
      </c>
      <c r="Y64" s="31">
        <f t="shared" si="17"/>
        <v>0</v>
      </c>
      <c r="AA64" s="2"/>
      <c r="AU64" s="2">
        <f>SUM(Table3[[#This Row],[2006]:[2025]])</f>
        <v>0</v>
      </c>
    </row>
    <row r="65" spans="1:47" ht="55.05" customHeight="1">
      <c r="A65" s="2" t="s">
        <v>10</v>
      </c>
      <c r="B65" s="2" t="s">
        <v>277</v>
      </c>
      <c r="C65" s="2" t="s">
        <v>280</v>
      </c>
      <c r="D65" s="2" t="s">
        <v>281</v>
      </c>
      <c r="E65" s="26">
        <v>2021</v>
      </c>
      <c r="F65" s="2" t="s">
        <v>12</v>
      </c>
      <c r="G65" s="2" t="s">
        <v>282</v>
      </c>
      <c r="H65" s="9" t="s">
        <v>277</v>
      </c>
      <c r="I65" s="2" t="str">
        <f t="shared" si="1"/>
        <v xml:space="preserve">Principles: legal compliance, responsibility and accountability, transparency, safety and security, continuous improvement; </v>
      </c>
      <c r="J65" s="2" t="str">
        <f t="shared" si="2"/>
        <v xml:space="preserve"> human-centered approach, respect for autonomy, non-discrimination, risk and humanitarian impact assessment</v>
      </c>
      <c r="K65" s="31">
        <f t="shared" si="3"/>
        <v>0</v>
      </c>
      <c r="L65" s="31">
        <f t="shared" si="4"/>
        <v>1</v>
      </c>
      <c r="M65" s="31">
        <f t="shared" si="5"/>
        <v>1</v>
      </c>
      <c r="N65" s="31">
        <f t="shared" si="6"/>
        <v>0</v>
      </c>
      <c r="O65" s="31">
        <f t="shared" si="7"/>
        <v>0</v>
      </c>
      <c r="P65" s="6">
        <f t="shared" si="8"/>
        <v>0</v>
      </c>
      <c r="Q65" s="31">
        <f t="shared" si="9"/>
        <v>0</v>
      </c>
      <c r="R65" s="31">
        <f t="shared" si="10"/>
        <v>0</v>
      </c>
      <c r="S65" s="31">
        <f t="shared" si="11"/>
        <v>0</v>
      </c>
      <c r="T65" s="31">
        <f t="shared" si="12"/>
        <v>0</v>
      </c>
      <c r="U65" s="31">
        <f t="shared" si="13"/>
        <v>0</v>
      </c>
      <c r="V65" s="31">
        <f t="shared" si="14"/>
        <v>0</v>
      </c>
      <c r="W65" s="31">
        <f t="shared" si="15"/>
        <v>1</v>
      </c>
      <c r="X65" s="31">
        <f t="shared" si="16"/>
        <v>0</v>
      </c>
      <c r="Y65" s="31">
        <f t="shared" si="17"/>
        <v>0</v>
      </c>
      <c r="AA65" s="2"/>
      <c r="AU65" s="2">
        <f>SUM(Table3[[#This Row],[2006]:[2025]])</f>
        <v>0</v>
      </c>
    </row>
    <row r="66" spans="1:47" ht="55.05" customHeight="1">
      <c r="A66" s="2" t="s">
        <v>8</v>
      </c>
      <c r="B66" s="2" t="s">
        <v>283</v>
      </c>
      <c r="C66" s="2" t="s">
        <v>284</v>
      </c>
      <c r="D66" s="2" t="s">
        <v>285</v>
      </c>
      <c r="E66" s="26">
        <v>2018</v>
      </c>
      <c r="F66" s="2" t="s">
        <v>13</v>
      </c>
      <c r="G66" s="2" t="s">
        <v>286</v>
      </c>
      <c r="H66" s="2" t="s">
        <v>287</v>
      </c>
      <c r="I66" s="2" t="str">
        <f t="shared" si="1"/>
        <v>Good banking and insurance practices, corporate responsibility policies, UN Principles of Responsible Banking, UN Global Compact Initiative Principles, Code of Business Ethics, commitment to the Paris Agreement</v>
      </c>
      <c r="J66" s="2" t="str">
        <f t="shared" si="2"/>
        <v/>
      </c>
      <c r="K66" s="31">
        <f t="shared" si="3"/>
        <v>0</v>
      </c>
      <c r="L66" s="31">
        <f t="shared" si="4"/>
        <v>0</v>
      </c>
      <c r="M66" s="31">
        <f t="shared" si="5"/>
        <v>1</v>
      </c>
      <c r="N66" s="31">
        <f t="shared" si="6"/>
        <v>0</v>
      </c>
      <c r="O66" s="31">
        <f t="shared" si="7"/>
        <v>0</v>
      </c>
      <c r="P66" s="6">
        <f t="shared" si="8"/>
        <v>0</v>
      </c>
      <c r="Q66" s="31">
        <f t="shared" si="9"/>
        <v>0</v>
      </c>
      <c r="R66" s="31">
        <f t="shared" si="10"/>
        <v>0</v>
      </c>
      <c r="S66" s="31">
        <f t="shared" si="11"/>
        <v>0</v>
      </c>
      <c r="T66" s="31">
        <f t="shared" si="12"/>
        <v>0</v>
      </c>
      <c r="U66" s="31">
        <f t="shared" si="13"/>
        <v>0</v>
      </c>
      <c r="V66" s="31">
        <f t="shared" si="14"/>
        <v>0</v>
      </c>
      <c r="W66" s="31">
        <f t="shared" si="15"/>
        <v>0</v>
      </c>
      <c r="X66" s="31">
        <f t="shared" si="16"/>
        <v>0</v>
      </c>
      <c r="Y66" s="31">
        <f t="shared" si="17"/>
        <v>0</v>
      </c>
      <c r="AA66" s="2"/>
      <c r="AU66" s="2">
        <f>SUM(Table3[[#This Row],[2006]:[2025]])</f>
        <v>0</v>
      </c>
    </row>
    <row r="67" spans="1:47" ht="55.05" customHeight="1">
      <c r="A67" s="2" t="s">
        <v>10</v>
      </c>
      <c r="B67" s="2" t="s">
        <v>288</v>
      </c>
      <c r="C67" s="2" t="s">
        <v>289</v>
      </c>
      <c r="D67" s="2" t="s">
        <v>41</v>
      </c>
      <c r="E67" s="26">
        <v>2022</v>
      </c>
      <c r="F67" s="2" t="s">
        <v>170</v>
      </c>
      <c r="G67" s="2" t="s">
        <v>290</v>
      </c>
      <c r="H67" s="9" t="s">
        <v>288</v>
      </c>
      <c r="I67" s="2" t="str">
        <f t="shared" ref="I67:I130" si="18">IFERROR(_xlfn.TEXTBEFORE($G67, "Values:"), $G67)</f>
        <v xml:space="preserve">Principles: benevolence, righteousness, propriety, wisdom, fidelity, relationality, harmony, moral cultivation; </v>
      </c>
      <c r="J67" s="2" t="str">
        <f t="shared" ref="J67:J130" si="19">IFERROR(_xlfn.TEXTAFTER($G67, "Values:"), "")</f>
        <v xml:space="preserve"> ethical responsibility, societal harmony, relational integrity, moral wisdom</v>
      </c>
      <c r="K67" s="31">
        <f t="shared" ref="K67:K130" si="20">IF(OR(ISNUMBER(SEARCH("justice", I67)), ISNUMBER(SEARCH("justice", J67))), 1, 0)</f>
        <v>0</v>
      </c>
      <c r="L67" s="31">
        <f t="shared" ref="L67:L130" si="21">IF(OR(ISNUMBER(SEARCH("transparency", I67)), ISNUMBER(SEARCH("transparency", J67))), 1, 0)</f>
        <v>0</v>
      </c>
      <c r="M67" s="31">
        <f t="shared" ref="M67:M130" si="22">IF(OR(ISNUMBER(SEARCH("responsibility", I67)), ISNUMBER(SEARCH("responsibility", J67))), 1, 0)</f>
        <v>1</v>
      </c>
      <c r="N67" s="31">
        <f t="shared" ref="N67:N130" si="23">IF(OR(ISNUMBER(SEARCH("non-maleficence", I67)), ISNUMBER(SEARCH("non-maleficence", J67))), 1, 0)</f>
        <v>0</v>
      </c>
      <c r="O67" s="31">
        <f t="shared" ref="O67:O130" si="24">IF(OR(ISNUMBER(SEARCH("inclusivity", I67)), ISNUMBER(SEARCH("inclusivity", J67))), 1, 0)</f>
        <v>0</v>
      </c>
      <c r="P67" s="6">
        <f t="shared" ref="P67:P130" si="25">IF(OR(ISNUMBER(SEARCH("trust", I67)), ISNUMBER(SEARCH("trust", J67))), 1, 0)</f>
        <v>0</v>
      </c>
      <c r="Q67" s="31">
        <f t="shared" ref="Q67:Q130" si="26">IF(OR(ISNUMBER(SEARCH("ethical responsibility", I67)), ISNUMBER(SEARCH("ethical responsibility", J67))), 1, 0)</f>
        <v>1</v>
      </c>
      <c r="R67" s="31">
        <f t="shared" ref="R67:R130" si="27">IF(OR(ISNUMBER(SEARCH("privacy", I67)), ISNUMBER(SEARCH("privacy", J67))), 1, 0)</f>
        <v>0</v>
      </c>
      <c r="S67" s="31">
        <f t="shared" ref="S67:S130" si="28">IF(OR(ISNUMBER(SEARCH("innovation", I67)), ISNUMBER(SEARCH("innovation", J67))), 1, 0)</f>
        <v>0</v>
      </c>
      <c r="T67" s="31">
        <f t="shared" ref="T67:T130" si="29">IF(OR(ISNUMBER(SEARCH("sustainability", I67)), ISNUMBER(SEARCH("sustainability", J67))), 1, 0)</f>
        <v>0</v>
      </c>
      <c r="U67" s="31">
        <f t="shared" ref="U67:U130" si="30">IF(OR(ISNUMBER(SEARCH("dignity", I67)), ISNUMBER(SEARCH("dignity", J67))), 1, 0)</f>
        <v>0</v>
      </c>
      <c r="V67" s="31">
        <f t="shared" ref="V67:V130" si="31">IF(OR(ISNUMBER(SEARCH("collaboration", I67)), ISNUMBER(SEARCH("collaboration", J67))), 1, 0)</f>
        <v>0</v>
      </c>
      <c r="W67" s="31">
        <f t="shared" ref="W67:W130" si="32">IF(OR(ISNUMBER(SEARCH("autonomy", I67)), ISNUMBER(SEARCH("autonomy", J67))), 1, 0)</f>
        <v>0</v>
      </c>
      <c r="X67" s="31">
        <f t="shared" ref="X67:X130" si="33">IF(OR(ISNUMBER(SEARCH("human rights", I67)), ISNUMBER(SEARCH("human rights", J67))), 1, 0)</f>
        <v>0</v>
      </c>
      <c r="Y67" s="31">
        <f t="shared" ref="Y67:Y130" si="34">IF(OR(ISNUMBER(SEARCH("beneficence", I67)), ISNUMBER(SEARCH("beneficence", J67))), 1, 0)</f>
        <v>0</v>
      </c>
      <c r="AA67" s="2"/>
      <c r="AU67" s="2">
        <f>SUM(Table3[[#This Row],[2006]:[2025]])</f>
        <v>0</v>
      </c>
    </row>
    <row r="68" spans="1:47" ht="55.05" customHeight="1">
      <c r="A68" s="2" t="s">
        <v>10</v>
      </c>
      <c r="B68" s="2" t="s">
        <v>291</v>
      </c>
      <c r="C68" s="2" t="s">
        <v>292</v>
      </c>
      <c r="D68" s="2" t="s">
        <v>293</v>
      </c>
      <c r="E68" s="26">
        <v>2024</v>
      </c>
      <c r="F68" s="2" t="s">
        <v>12</v>
      </c>
      <c r="G68" s="2" t="s">
        <v>294</v>
      </c>
      <c r="H68" s="9" t="s">
        <v>295</v>
      </c>
      <c r="I68" s="2" t="str">
        <f t="shared" si="18"/>
        <v xml:space="preserve">Principles: local first, ethics and transparency, cooperation and integration; </v>
      </c>
      <c r="J68" s="2" t="str">
        <f t="shared" si="19"/>
        <v xml:space="preserve"> people-centered, human rights and human dignity, peace and prosperity, inclusion and diversity</v>
      </c>
      <c r="K68" s="31">
        <f t="shared" si="20"/>
        <v>0</v>
      </c>
      <c r="L68" s="31">
        <f t="shared" si="21"/>
        <v>1</v>
      </c>
      <c r="M68" s="31">
        <f t="shared" si="22"/>
        <v>0</v>
      </c>
      <c r="N68" s="31">
        <f t="shared" si="23"/>
        <v>0</v>
      </c>
      <c r="O68" s="31">
        <f t="shared" si="24"/>
        <v>0</v>
      </c>
      <c r="P68" s="6">
        <f t="shared" si="25"/>
        <v>0</v>
      </c>
      <c r="Q68" s="31">
        <f t="shared" si="26"/>
        <v>0</v>
      </c>
      <c r="R68" s="31">
        <f t="shared" si="27"/>
        <v>0</v>
      </c>
      <c r="S68" s="31">
        <f t="shared" si="28"/>
        <v>0</v>
      </c>
      <c r="T68" s="31">
        <f t="shared" si="29"/>
        <v>0</v>
      </c>
      <c r="U68" s="31">
        <f t="shared" si="30"/>
        <v>1</v>
      </c>
      <c r="V68" s="31">
        <f t="shared" si="31"/>
        <v>0</v>
      </c>
      <c r="W68" s="31">
        <f t="shared" si="32"/>
        <v>0</v>
      </c>
      <c r="X68" s="31">
        <f t="shared" si="33"/>
        <v>1</v>
      </c>
      <c r="Y68" s="31">
        <f t="shared" si="34"/>
        <v>0</v>
      </c>
      <c r="AA68" s="2"/>
      <c r="AU68" s="2">
        <f>SUM(Table3[[#This Row],[2006]:[2025]])</f>
        <v>0</v>
      </c>
    </row>
    <row r="69" spans="1:47" ht="55.05" customHeight="1">
      <c r="A69" s="2" t="s">
        <v>10</v>
      </c>
      <c r="B69" s="2" t="s">
        <v>296</v>
      </c>
      <c r="C69" s="2" t="s">
        <v>297</v>
      </c>
      <c r="D69" s="2" t="s">
        <v>50</v>
      </c>
      <c r="E69" s="26">
        <v>2021</v>
      </c>
      <c r="F69" s="2" t="s">
        <v>12</v>
      </c>
      <c r="G69" s="2" t="s">
        <v>298</v>
      </c>
      <c r="H69" s="9" t="s">
        <v>299</v>
      </c>
      <c r="I69" s="2" t="str">
        <f t="shared" si="18"/>
        <v xml:space="preserve">Principles: Human-centric AI, transparency, trust, security, data governance, digital sovereignty, sustainability, AI safety, innovation, fairness, accountability, inclusivity, interoperability, AI governance, collaboration; </v>
      </c>
      <c r="J69" s="2" t="str">
        <f t="shared" si="19"/>
        <v xml:space="preserve"> Economic growth, societal well-being, environmental responsibility, competitiveness, responsible AI development, digital inclusion</v>
      </c>
      <c r="K69" s="31">
        <f t="shared" si="20"/>
        <v>0</v>
      </c>
      <c r="L69" s="31">
        <f t="shared" si="21"/>
        <v>1</v>
      </c>
      <c r="M69" s="31">
        <f t="shared" si="22"/>
        <v>1</v>
      </c>
      <c r="N69" s="31">
        <f t="shared" si="23"/>
        <v>0</v>
      </c>
      <c r="O69" s="31">
        <f t="shared" si="24"/>
        <v>1</v>
      </c>
      <c r="P69" s="6">
        <f t="shared" si="25"/>
        <v>1</v>
      </c>
      <c r="Q69" s="31">
        <f t="shared" si="26"/>
        <v>0</v>
      </c>
      <c r="R69" s="31">
        <f t="shared" si="27"/>
        <v>0</v>
      </c>
      <c r="S69" s="31">
        <f t="shared" si="28"/>
        <v>1</v>
      </c>
      <c r="T69" s="31">
        <f t="shared" si="29"/>
        <v>1</v>
      </c>
      <c r="U69" s="31">
        <f t="shared" si="30"/>
        <v>0</v>
      </c>
      <c r="V69" s="31">
        <f t="shared" si="31"/>
        <v>1</v>
      </c>
      <c r="W69" s="31">
        <f t="shared" si="32"/>
        <v>0</v>
      </c>
      <c r="X69" s="31">
        <f t="shared" si="33"/>
        <v>0</v>
      </c>
      <c r="Y69" s="31">
        <f t="shared" si="34"/>
        <v>0</v>
      </c>
      <c r="AA69" s="2"/>
      <c r="AU69" s="2">
        <f>SUM(Table3[[#This Row],[2006]:[2025]])</f>
        <v>0</v>
      </c>
    </row>
    <row r="70" spans="1:47" ht="55.05" customHeight="1">
      <c r="A70" s="2" t="s">
        <v>8</v>
      </c>
      <c r="B70" s="2" t="s">
        <v>300</v>
      </c>
      <c r="C70" s="2" t="s">
        <v>301</v>
      </c>
      <c r="D70" s="2" t="s">
        <v>18</v>
      </c>
      <c r="E70" s="26">
        <v>2018</v>
      </c>
      <c r="F70" s="2" t="s">
        <v>14</v>
      </c>
      <c r="G70" s="2" t="s">
        <v>302</v>
      </c>
      <c r="H70" s="2" t="s">
        <v>303</v>
      </c>
      <c r="I70" s="2" t="str">
        <f t="shared" si="18"/>
        <v>purpose specification, accountability, transparency, ethics by design, empowerment, non-discrimination</v>
      </c>
      <c r="J70" s="2" t="str">
        <f t="shared" si="19"/>
        <v/>
      </c>
      <c r="K70" s="31">
        <f t="shared" si="20"/>
        <v>0</v>
      </c>
      <c r="L70" s="31">
        <f t="shared" si="21"/>
        <v>1</v>
      </c>
      <c r="M70" s="31">
        <f t="shared" si="22"/>
        <v>0</v>
      </c>
      <c r="N70" s="31">
        <f t="shared" si="23"/>
        <v>0</v>
      </c>
      <c r="O70" s="31">
        <f t="shared" si="24"/>
        <v>0</v>
      </c>
      <c r="P70" s="6">
        <f t="shared" si="25"/>
        <v>0</v>
      </c>
      <c r="Q70" s="31">
        <f t="shared" si="26"/>
        <v>0</v>
      </c>
      <c r="R70" s="31">
        <f t="shared" si="27"/>
        <v>0</v>
      </c>
      <c r="S70" s="31">
        <f t="shared" si="28"/>
        <v>0</v>
      </c>
      <c r="T70" s="31">
        <f t="shared" si="29"/>
        <v>0</v>
      </c>
      <c r="U70" s="31">
        <f t="shared" si="30"/>
        <v>0</v>
      </c>
      <c r="V70" s="31">
        <f t="shared" si="31"/>
        <v>0</v>
      </c>
      <c r="W70" s="31">
        <f t="shared" si="32"/>
        <v>0</v>
      </c>
      <c r="X70" s="31">
        <f t="shared" si="33"/>
        <v>0</v>
      </c>
      <c r="Y70" s="31">
        <f t="shared" si="34"/>
        <v>0</v>
      </c>
      <c r="AA70" s="2"/>
      <c r="AU70" s="2">
        <f>SUM(Table3[[#This Row],[2006]:[2025]])</f>
        <v>0</v>
      </c>
    </row>
    <row r="71" spans="1:47" ht="55.05" customHeight="1">
      <c r="A71" s="2" t="s">
        <v>10</v>
      </c>
      <c r="B71" s="2" t="s">
        <v>304</v>
      </c>
      <c r="C71" s="2" t="s">
        <v>305</v>
      </c>
      <c r="D71" s="2" t="s">
        <v>45</v>
      </c>
      <c r="E71" s="26">
        <v>2019</v>
      </c>
      <c r="F71" s="2" t="s">
        <v>12</v>
      </c>
      <c r="G71" s="2" t="s">
        <v>306</v>
      </c>
      <c r="H71" s="9" t="s">
        <v>307</v>
      </c>
      <c r="I71" s="2" t="str">
        <f t="shared" si="18"/>
        <v xml:space="preserve">Principles: Protection of human rights and liberties, security, transparency, AI governance, responsible AI, fairness, digital transformation, innovation-driven growth, workforce development; </v>
      </c>
      <c r="J71" s="2" t="str">
        <f t="shared" si="19"/>
        <v xml:space="preserve"> National security, technological self-reliance, economic growth, global competitiveness, public trust</v>
      </c>
      <c r="K71" s="31">
        <f t="shared" si="20"/>
        <v>0</v>
      </c>
      <c r="L71" s="31">
        <f t="shared" si="21"/>
        <v>1</v>
      </c>
      <c r="M71" s="31">
        <f t="shared" si="22"/>
        <v>0</v>
      </c>
      <c r="N71" s="31">
        <f t="shared" si="23"/>
        <v>0</v>
      </c>
      <c r="O71" s="31">
        <f t="shared" si="24"/>
        <v>0</v>
      </c>
      <c r="P71" s="6">
        <f t="shared" si="25"/>
        <v>1</v>
      </c>
      <c r="Q71" s="31">
        <f t="shared" si="26"/>
        <v>0</v>
      </c>
      <c r="R71" s="31">
        <f t="shared" si="27"/>
        <v>0</v>
      </c>
      <c r="S71" s="31">
        <f t="shared" si="28"/>
        <v>1</v>
      </c>
      <c r="T71" s="31">
        <f t="shared" si="29"/>
        <v>0</v>
      </c>
      <c r="U71" s="31">
        <f t="shared" si="30"/>
        <v>0</v>
      </c>
      <c r="V71" s="31">
        <f t="shared" si="31"/>
        <v>0</v>
      </c>
      <c r="W71" s="31">
        <f t="shared" si="32"/>
        <v>0</v>
      </c>
      <c r="X71" s="31">
        <f t="shared" si="33"/>
        <v>1</v>
      </c>
      <c r="Y71" s="31">
        <f t="shared" si="34"/>
        <v>0</v>
      </c>
      <c r="AA71" s="2"/>
      <c r="AU71" s="2">
        <f>SUM(Table3[[#This Row],[2006]:[2025]])</f>
        <v>0</v>
      </c>
    </row>
    <row r="72" spans="1:47" ht="55.05" customHeight="1">
      <c r="A72" s="2" t="s">
        <v>10</v>
      </c>
      <c r="B72" s="2" t="s">
        <v>308</v>
      </c>
      <c r="C72" s="2" t="s">
        <v>309</v>
      </c>
      <c r="D72" s="2" t="s">
        <v>22</v>
      </c>
      <c r="E72" s="26">
        <v>2025</v>
      </c>
      <c r="F72" s="2" t="s">
        <v>13</v>
      </c>
      <c r="G72" s="2" t="s">
        <v>310</v>
      </c>
      <c r="H72" s="9" t="s">
        <v>308</v>
      </c>
      <c r="I72" s="2" t="str">
        <f t="shared" si="18"/>
        <v xml:space="preserve">Principles: privacy, transparency, fairness, economic and social impacts, governance, accountability; </v>
      </c>
      <c r="J72" s="2" t="str">
        <f t="shared" si="19"/>
        <v xml:space="preserve"> managing AI risk, AI morality and values, addressing global challenges</v>
      </c>
      <c r="K72" s="31">
        <f t="shared" si="20"/>
        <v>0</v>
      </c>
      <c r="L72" s="31">
        <f t="shared" si="21"/>
        <v>1</v>
      </c>
      <c r="M72" s="31">
        <f t="shared" si="22"/>
        <v>0</v>
      </c>
      <c r="N72" s="31">
        <f t="shared" si="23"/>
        <v>0</v>
      </c>
      <c r="O72" s="31">
        <f t="shared" si="24"/>
        <v>0</v>
      </c>
      <c r="P72" s="6">
        <f t="shared" si="25"/>
        <v>0</v>
      </c>
      <c r="Q72" s="31">
        <f t="shared" si="26"/>
        <v>0</v>
      </c>
      <c r="R72" s="31">
        <f t="shared" si="27"/>
        <v>1</v>
      </c>
      <c r="S72" s="31">
        <f t="shared" si="28"/>
        <v>0</v>
      </c>
      <c r="T72" s="31">
        <f t="shared" si="29"/>
        <v>0</v>
      </c>
      <c r="U72" s="31">
        <f t="shared" si="30"/>
        <v>0</v>
      </c>
      <c r="V72" s="31">
        <f t="shared" si="31"/>
        <v>0</v>
      </c>
      <c r="W72" s="31">
        <f t="shared" si="32"/>
        <v>0</v>
      </c>
      <c r="X72" s="31">
        <f t="shared" si="33"/>
        <v>0</v>
      </c>
      <c r="Y72" s="31">
        <f t="shared" si="34"/>
        <v>0</v>
      </c>
      <c r="AA72" s="2"/>
      <c r="AU72" s="2">
        <f>SUM(Table3[[#This Row],[2006]:[2025]])</f>
        <v>0</v>
      </c>
    </row>
    <row r="73" spans="1:47" ht="55.05" customHeight="1">
      <c r="A73" s="2" t="s">
        <v>8</v>
      </c>
      <c r="B73" s="2" t="s">
        <v>311</v>
      </c>
      <c r="C73" s="2" t="s">
        <v>312</v>
      </c>
      <c r="D73" s="2" t="s">
        <v>23</v>
      </c>
      <c r="E73" s="26">
        <v>2017</v>
      </c>
      <c r="F73" s="2" t="s">
        <v>12</v>
      </c>
      <c r="G73" s="2" t="s">
        <v>313</v>
      </c>
      <c r="H73" s="2" t="s">
        <v>314</v>
      </c>
      <c r="I73" s="2" t="str">
        <f t="shared" si="18"/>
        <v xml:space="preserve">Principles: automated decision-making, ethical design practices, interactive self-assessment; </v>
      </c>
      <c r="J73" s="2" t="str">
        <f t="shared" si="19"/>
        <v xml:space="preserve"> fairness, accountability, disparate impacts, transparency, trust</v>
      </c>
      <c r="K73" s="31">
        <f t="shared" si="20"/>
        <v>0</v>
      </c>
      <c r="L73" s="31">
        <f t="shared" si="21"/>
        <v>1</v>
      </c>
      <c r="M73" s="31">
        <f t="shared" si="22"/>
        <v>0</v>
      </c>
      <c r="N73" s="31">
        <f t="shared" si="23"/>
        <v>0</v>
      </c>
      <c r="O73" s="31">
        <f t="shared" si="24"/>
        <v>0</v>
      </c>
      <c r="P73" s="6">
        <f t="shared" si="25"/>
        <v>1</v>
      </c>
      <c r="Q73" s="31">
        <f t="shared" si="26"/>
        <v>0</v>
      </c>
      <c r="R73" s="31">
        <f t="shared" si="27"/>
        <v>0</v>
      </c>
      <c r="S73" s="31">
        <f t="shared" si="28"/>
        <v>0</v>
      </c>
      <c r="T73" s="31">
        <f t="shared" si="29"/>
        <v>0</v>
      </c>
      <c r="U73" s="31">
        <f t="shared" si="30"/>
        <v>0</v>
      </c>
      <c r="V73" s="31">
        <f t="shared" si="31"/>
        <v>0</v>
      </c>
      <c r="W73" s="31">
        <f t="shared" si="32"/>
        <v>0</v>
      </c>
      <c r="X73" s="31">
        <f t="shared" si="33"/>
        <v>0</v>
      </c>
      <c r="Y73" s="31">
        <f t="shared" si="34"/>
        <v>0</v>
      </c>
      <c r="AA73" s="2"/>
      <c r="AU73" s="2">
        <f>SUM(Table3[[#This Row],[2006]:[2025]])</f>
        <v>0</v>
      </c>
    </row>
    <row r="74" spans="1:47" ht="55.05" customHeight="1">
      <c r="A74" s="2" t="s">
        <v>10</v>
      </c>
      <c r="B74" s="2" t="s">
        <v>315</v>
      </c>
      <c r="C74" s="2" t="s">
        <v>316</v>
      </c>
      <c r="D74" s="2" t="s">
        <v>17</v>
      </c>
      <c r="E74" s="26">
        <v>2019</v>
      </c>
      <c r="F74" s="2" t="s">
        <v>12</v>
      </c>
      <c r="G74" s="2" t="s">
        <v>317</v>
      </c>
      <c r="H74" s="9" t="s">
        <v>315</v>
      </c>
      <c r="I74" s="2" t="str">
        <f t="shared" si="18"/>
        <v xml:space="preserve">Principles: transparency, accountability, legality, procedural fairness; </v>
      </c>
      <c r="J74" s="2" t="str">
        <f t="shared" si="19"/>
        <v xml:space="preserve"> ethical responsibility, societal trust, inclusivity, fairness</v>
      </c>
      <c r="K74" s="31">
        <f t="shared" si="20"/>
        <v>0</v>
      </c>
      <c r="L74" s="31">
        <f t="shared" si="21"/>
        <v>1</v>
      </c>
      <c r="M74" s="31">
        <f t="shared" si="22"/>
        <v>1</v>
      </c>
      <c r="N74" s="31">
        <f t="shared" si="23"/>
        <v>0</v>
      </c>
      <c r="O74" s="31">
        <f t="shared" si="24"/>
        <v>1</v>
      </c>
      <c r="P74" s="6">
        <f t="shared" si="25"/>
        <v>1</v>
      </c>
      <c r="Q74" s="31">
        <f t="shared" si="26"/>
        <v>1</v>
      </c>
      <c r="R74" s="31">
        <f t="shared" si="27"/>
        <v>0</v>
      </c>
      <c r="S74" s="31">
        <f t="shared" si="28"/>
        <v>0</v>
      </c>
      <c r="T74" s="31">
        <f t="shared" si="29"/>
        <v>0</v>
      </c>
      <c r="U74" s="31">
        <f t="shared" si="30"/>
        <v>0</v>
      </c>
      <c r="V74" s="31">
        <f t="shared" si="31"/>
        <v>0</v>
      </c>
      <c r="W74" s="31">
        <f t="shared" si="32"/>
        <v>0</v>
      </c>
      <c r="X74" s="31">
        <f t="shared" si="33"/>
        <v>0</v>
      </c>
      <c r="Y74" s="31">
        <f t="shared" si="34"/>
        <v>0</v>
      </c>
      <c r="AA74" s="2"/>
      <c r="AU74" s="2">
        <f>SUM(Table3[[#This Row],[2006]:[2025]])</f>
        <v>0</v>
      </c>
    </row>
    <row r="75" spans="1:47" ht="55.05" customHeight="1">
      <c r="A75" s="2" t="s">
        <v>8</v>
      </c>
      <c r="B75" s="2" t="s">
        <v>318</v>
      </c>
      <c r="C75" s="2" t="s">
        <v>319</v>
      </c>
      <c r="D75" s="2" t="s">
        <v>320</v>
      </c>
      <c r="E75" s="26">
        <v>2018</v>
      </c>
      <c r="F75" s="2" t="s">
        <v>12</v>
      </c>
      <c r="G75" s="2" t="s">
        <v>321</v>
      </c>
      <c r="H75" s="2" t="s">
        <v>322</v>
      </c>
      <c r="I75" s="2" t="str">
        <f t="shared" si="18"/>
        <v>AI benefits and risks, AI governance framework, stakeholder roles, data protection by design, transparency, fairness, human-centricity</v>
      </c>
      <c r="J75" s="2" t="str">
        <f t="shared" si="19"/>
        <v/>
      </c>
      <c r="K75" s="31">
        <f t="shared" si="20"/>
        <v>0</v>
      </c>
      <c r="L75" s="31">
        <f t="shared" si="21"/>
        <v>1</v>
      </c>
      <c r="M75" s="31">
        <f t="shared" si="22"/>
        <v>0</v>
      </c>
      <c r="N75" s="31">
        <f t="shared" si="23"/>
        <v>0</v>
      </c>
      <c r="O75" s="31">
        <f t="shared" si="24"/>
        <v>0</v>
      </c>
      <c r="P75" s="6">
        <f t="shared" si="25"/>
        <v>0</v>
      </c>
      <c r="Q75" s="31">
        <f t="shared" si="26"/>
        <v>0</v>
      </c>
      <c r="R75" s="31">
        <f t="shared" si="27"/>
        <v>0</v>
      </c>
      <c r="S75" s="31">
        <f t="shared" si="28"/>
        <v>0</v>
      </c>
      <c r="T75" s="31">
        <f t="shared" si="29"/>
        <v>0</v>
      </c>
      <c r="U75" s="31">
        <f t="shared" si="30"/>
        <v>0</v>
      </c>
      <c r="V75" s="31">
        <f t="shared" si="31"/>
        <v>0</v>
      </c>
      <c r="W75" s="31">
        <f t="shared" si="32"/>
        <v>0</v>
      </c>
      <c r="X75" s="31">
        <f t="shared" si="33"/>
        <v>0</v>
      </c>
      <c r="Y75" s="31">
        <f t="shared" si="34"/>
        <v>0</v>
      </c>
      <c r="AA75" s="2"/>
      <c r="AU75" s="2">
        <f>SUM(Table3[[#This Row],[2006]:[2025]])</f>
        <v>0</v>
      </c>
    </row>
    <row r="76" spans="1:47" ht="55.05" customHeight="1">
      <c r="A76" s="2" t="s">
        <v>8</v>
      </c>
      <c r="B76" s="2" t="s">
        <v>323</v>
      </c>
      <c r="C76" s="2" t="s">
        <v>324</v>
      </c>
      <c r="D76" s="2" t="s">
        <v>42</v>
      </c>
      <c r="E76" s="26">
        <v>2018</v>
      </c>
      <c r="F76" s="2" t="s">
        <v>12</v>
      </c>
      <c r="G76" s="2" t="s">
        <v>325</v>
      </c>
      <c r="H76" s="2" t="s">
        <v>326</v>
      </c>
      <c r="I76" s="2" t="str">
        <f t="shared" si="1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J76" s="2" t="str">
        <f t="shared" si="19"/>
        <v/>
      </c>
      <c r="K76" s="31">
        <f t="shared" si="20"/>
        <v>0</v>
      </c>
      <c r="L76" s="31">
        <f t="shared" si="21"/>
        <v>0</v>
      </c>
      <c r="M76" s="31">
        <f t="shared" si="22"/>
        <v>0</v>
      </c>
      <c r="N76" s="31">
        <f t="shared" si="23"/>
        <v>0</v>
      </c>
      <c r="O76" s="31">
        <f t="shared" si="24"/>
        <v>0</v>
      </c>
      <c r="P76" s="6">
        <f t="shared" si="25"/>
        <v>0</v>
      </c>
      <c r="Q76" s="31">
        <f t="shared" si="26"/>
        <v>0</v>
      </c>
      <c r="R76" s="31">
        <f t="shared" si="27"/>
        <v>1</v>
      </c>
      <c r="S76" s="31">
        <f t="shared" si="28"/>
        <v>0</v>
      </c>
      <c r="T76" s="31">
        <f t="shared" si="29"/>
        <v>0</v>
      </c>
      <c r="U76" s="31">
        <f t="shared" si="30"/>
        <v>0</v>
      </c>
      <c r="V76" s="31">
        <f t="shared" si="31"/>
        <v>0</v>
      </c>
      <c r="W76" s="31">
        <f t="shared" si="32"/>
        <v>0</v>
      </c>
      <c r="X76" s="31">
        <f t="shared" si="33"/>
        <v>0</v>
      </c>
      <c r="Y76" s="31">
        <f t="shared" si="34"/>
        <v>0</v>
      </c>
      <c r="AA76" s="2"/>
      <c r="AU76" s="2">
        <f>SUM(Table3[[#This Row],[2006]:[2025]])</f>
        <v>0</v>
      </c>
    </row>
    <row r="77" spans="1:47" ht="55.05" customHeight="1">
      <c r="A77" s="2" t="s">
        <v>10</v>
      </c>
      <c r="B77" s="2" t="s">
        <v>327</v>
      </c>
      <c r="C77" s="2" t="s">
        <v>328</v>
      </c>
      <c r="D77" s="2" t="s">
        <v>23</v>
      </c>
      <c r="E77" s="26">
        <v>2020</v>
      </c>
      <c r="F77" s="2" t="s">
        <v>12</v>
      </c>
      <c r="G77" s="2" t="s">
        <v>329</v>
      </c>
      <c r="H77" s="9" t="s">
        <v>327</v>
      </c>
      <c r="I77" s="2" t="str">
        <f t="shared" si="18"/>
        <v xml:space="preserve">Principles: responsibility, equitable, traceable, reliable, governable; </v>
      </c>
      <c r="J77" s="2" t="str">
        <f t="shared" si="19"/>
        <v xml:space="preserve"> ethical responsibility, fairness, transparency, accountability, safety</v>
      </c>
      <c r="K77" s="31">
        <f t="shared" si="20"/>
        <v>0</v>
      </c>
      <c r="L77" s="31">
        <f t="shared" si="21"/>
        <v>1</v>
      </c>
      <c r="M77" s="31">
        <f t="shared" si="22"/>
        <v>1</v>
      </c>
      <c r="N77" s="31">
        <f t="shared" si="23"/>
        <v>0</v>
      </c>
      <c r="O77" s="31">
        <f t="shared" si="24"/>
        <v>0</v>
      </c>
      <c r="P77" s="6">
        <f t="shared" si="25"/>
        <v>0</v>
      </c>
      <c r="Q77" s="31">
        <f t="shared" si="26"/>
        <v>1</v>
      </c>
      <c r="R77" s="31">
        <f t="shared" si="27"/>
        <v>0</v>
      </c>
      <c r="S77" s="31">
        <f t="shared" si="28"/>
        <v>0</v>
      </c>
      <c r="T77" s="31">
        <f t="shared" si="29"/>
        <v>0</v>
      </c>
      <c r="U77" s="31">
        <f t="shared" si="30"/>
        <v>0</v>
      </c>
      <c r="V77" s="31">
        <f t="shared" si="31"/>
        <v>0</v>
      </c>
      <c r="W77" s="31">
        <f t="shared" si="32"/>
        <v>0</v>
      </c>
      <c r="X77" s="31">
        <f t="shared" si="33"/>
        <v>0</v>
      </c>
      <c r="Y77" s="31">
        <f t="shared" si="34"/>
        <v>0</v>
      </c>
      <c r="AA77" s="2"/>
      <c r="AU77" s="2">
        <f>SUM(Table3[[#This Row],[2006]:[2025]])</f>
        <v>0</v>
      </c>
    </row>
    <row r="78" spans="1:47" ht="55.05" customHeight="1">
      <c r="A78" s="2" t="s">
        <v>8</v>
      </c>
      <c r="B78" s="2" t="s">
        <v>330</v>
      </c>
      <c r="C78" s="2" t="s">
        <v>331</v>
      </c>
      <c r="D78" s="2" t="s">
        <v>21</v>
      </c>
      <c r="E78" s="26">
        <v>2017</v>
      </c>
      <c r="F78" s="2" t="s">
        <v>12</v>
      </c>
      <c r="G78" s="2" t="s">
        <v>332</v>
      </c>
      <c r="H78" s="2" t="s">
        <v>333</v>
      </c>
      <c r="I78" s="2" t="str">
        <f t="shared" si="18"/>
        <v>ethical considerations, governance, societal impacts, international collaboration, AI R&amp;D guidelines, global standards, AI development best practices</v>
      </c>
      <c r="J78" s="2" t="str">
        <f t="shared" si="19"/>
        <v/>
      </c>
      <c r="K78" s="31">
        <f t="shared" si="20"/>
        <v>0</v>
      </c>
      <c r="L78" s="31">
        <f t="shared" si="21"/>
        <v>0</v>
      </c>
      <c r="M78" s="31">
        <f t="shared" si="22"/>
        <v>0</v>
      </c>
      <c r="N78" s="31">
        <f t="shared" si="23"/>
        <v>0</v>
      </c>
      <c r="O78" s="31">
        <f t="shared" si="24"/>
        <v>0</v>
      </c>
      <c r="P78" s="6">
        <f t="shared" si="25"/>
        <v>0</v>
      </c>
      <c r="Q78" s="31">
        <f t="shared" si="26"/>
        <v>0</v>
      </c>
      <c r="R78" s="31">
        <f t="shared" si="27"/>
        <v>0</v>
      </c>
      <c r="S78" s="31">
        <f t="shared" si="28"/>
        <v>0</v>
      </c>
      <c r="T78" s="31">
        <f t="shared" si="29"/>
        <v>0</v>
      </c>
      <c r="U78" s="31">
        <f t="shared" si="30"/>
        <v>0</v>
      </c>
      <c r="V78" s="31">
        <f t="shared" si="31"/>
        <v>1</v>
      </c>
      <c r="W78" s="31">
        <f t="shared" si="32"/>
        <v>0</v>
      </c>
      <c r="X78" s="31">
        <f t="shared" si="33"/>
        <v>0</v>
      </c>
      <c r="Y78" s="31">
        <f t="shared" si="34"/>
        <v>0</v>
      </c>
      <c r="AA78" s="2"/>
      <c r="AU78" s="2">
        <f>SUM(Table3[[#This Row],[2006]:[2025]])</f>
        <v>0</v>
      </c>
    </row>
    <row r="79" spans="1:47" ht="55.05" customHeight="1">
      <c r="A79" s="2" t="s">
        <v>8</v>
      </c>
      <c r="B79" s="2" t="s">
        <v>334</v>
      </c>
      <c r="C79" s="2" t="s">
        <v>335</v>
      </c>
      <c r="D79" s="2" t="s">
        <v>30</v>
      </c>
      <c r="E79" s="26">
        <v>2018</v>
      </c>
      <c r="F79" s="2" t="s">
        <v>12</v>
      </c>
      <c r="G79" s="2" t="s">
        <v>336</v>
      </c>
      <c r="H79" s="2" t="s">
        <v>337</v>
      </c>
      <c r="I79" s="2" t="str">
        <f t="shared" si="18"/>
        <v xml:space="preserve">Principles: national AI alliance, investment in foundational AI research, tackling multidisciplinary AI challenges, human capital development, research and innovation, data sharing, human-centric AI, support for startups </v>
      </c>
      <c r="J79" s="2" t="str">
        <f t="shared" si="19"/>
        <v xml:space="preserve"> fostering innovation, inclusion, collaboration, ethical responsibility</v>
      </c>
      <c r="K79" s="31">
        <f t="shared" si="20"/>
        <v>0</v>
      </c>
      <c r="L79" s="31">
        <f t="shared" si="21"/>
        <v>0</v>
      </c>
      <c r="M79" s="31">
        <f t="shared" si="22"/>
        <v>1</v>
      </c>
      <c r="N79" s="31">
        <f t="shared" si="23"/>
        <v>0</v>
      </c>
      <c r="O79" s="31">
        <f t="shared" si="24"/>
        <v>0</v>
      </c>
      <c r="P79" s="6">
        <f t="shared" si="25"/>
        <v>0</v>
      </c>
      <c r="Q79" s="31">
        <f t="shared" si="26"/>
        <v>1</v>
      </c>
      <c r="R79" s="31">
        <f t="shared" si="27"/>
        <v>0</v>
      </c>
      <c r="S79" s="31">
        <f t="shared" si="28"/>
        <v>1</v>
      </c>
      <c r="T79" s="31">
        <f t="shared" si="29"/>
        <v>0</v>
      </c>
      <c r="U79" s="31">
        <f t="shared" si="30"/>
        <v>0</v>
      </c>
      <c r="V79" s="31">
        <f t="shared" si="31"/>
        <v>1</v>
      </c>
      <c r="W79" s="31">
        <f t="shared" si="32"/>
        <v>0</v>
      </c>
      <c r="X79" s="31">
        <f t="shared" si="33"/>
        <v>0</v>
      </c>
      <c r="Y79" s="31">
        <f t="shared" si="34"/>
        <v>0</v>
      </c>
      <c r="AA79" s="2"/>
      <c r="AU79" s="2">
        <f>SUM(Table3[[#This Row],[2006]:[2025]])</f>
        <v>0</v>
      </c>
    </row>
    <row r="80" spans="1:47" ht="55.05" customHeight="1">
      <c r="A80" s="2" t="s">
        <v>10</v>
      </c>
      <c r="B80" s="2" t="s">
        <v>338</v>
      </c>
      <c r="C80" s="2" t="s">
        <v>339</v>
      </c>
      <c r="D80" s="2" t="s">
        <v>50</v>
      </c>
      <c r="E80" s="26">
        <v>2019</v>
      </c>
      <c r="F80" s="2" t="s">
        <v>170</v>
      </c>
      <c r="G80" s="2" t="s">
        <v>340</v>
      </c>
      <c r="H80" s="12" t="str">
        <f>HYPERLINK("https://eismd.eu/", "EISMD Website")</f>
        <v>EISMD Website</v>
      </c>
      <c r="I80" s="2" t="str">
        <f t="shared" si="18"/>
        <v xml:space="preserve">Principles: beneficence, non-maleficence, autonomy, justice, explicability; </v>
      </c>
      <c r="J80" s="2" t="str">
        <f t="shared" si="19"/>
        <v xml:space="preserve"> human dignity, fairness, transparency, accountability, sustainability</v>
      </c>
      <c r="K80" s="31">
        <f t="shared" si="20"/>
        <v>1</v>
      </c>
      <c r="L80" s="31">
        <f t="shared" si="21"/>
        <v>1</v>
      </c>
      <c r="M80" s="31">
        <f t="shared" si="22"/>
        <v>0</v>
      </c>
      <c r="N80" s="31">
        <f t="shared" si="23"/>
        <v>1</v>
      </c>
      <c r="O80" s="31">
        <f t="shared" si="24"/>
        <v>0</v>
      </c>
      <c r="P80" s="6">
        <f t="shared" si="25"/>
        <v>0</v>
      </c>
      <c r="Q80" s="31">
        <f t="shared" si="26"/>
        <v>0</v>
      </c>
      <c r="R80" s="31">
        <f t="shared" si="27"/>
        <v>0</v>
      </c>
      <c r="S80" s="31">
        <f t="shared" si="28"/>
        <v>0</v>
      </c>
      <c r="T80" s="31">
        <f t="shared" si="29"/>
        <v>1</v>
      </c>
      <c r="U80" s="31">
        <f t="shared" si="30"/>
        <v>1</v>
      </c>
      <c r="V80" s="31">
        <f t="shared" si="31"/>
        <v>0</v>
      </c>
      <c r="W80" s="31">
        <f t="shared" si="32"/>
        <v>1</v>
      </c>
      <c r="X80" s="31">
        <f t="shared" si="33"/>
        <v>0</v>
      </c>
      <c r="Y80" s="31">
        <f t="shared" si="34"/>
        <v>1</v>
      </c>
      <c r="AA80" s="2"/>
      <c r="AU80" s="2">
        <f>SUM(Table3[[#This Row],[2006]:[2025]])</f>
        <v>0</v>
      </c>
    </row>
    <row r="81" spans="1:47" ht="55.05" customHeight="1">
      <c r="A81" s="2" t="s">
        <v>10</v>
      </c>
      <c r="B81" s="2" t="s">
        <v>338</v>
      </c>
      <c r="C81" s="2" t="s">
        <v>339</v>
      </c>
      <c r="D81" s="2" t="s">
        <v>50</v>
      </c>
      <c r="E81" s="26">
        <v>2019</v>
      </c>
      <c r="F81" s="2" t="s">
        <v>170</v>
      </c>
      <c r="G81" s="2" t="s">
        <v>341</v>
      </c>
      <c r="H81" s="9" t="s">
        <v>342</v>
      </c>
      <c r="I81" s="2" t="str">
        <f t="shared" si="18"/>
        <v xml:space="preserve">Principles: beneficence, non-maleficence, authonomy, justice, explicability; </v>
      </c>
      <c r="J81" s="2" t="str">
        <f t="shared" si="19"/>
        <v xml:space="preserve"> human dignity, fairness, transparency, accountability, sustainability</v>
      </c>
      <c r="K81" s="31">
        <f t="shared" si="20"/>
        <v>1</v>
      </c>
      <c r="L81" s="31">
        <f t="shared" si="21"/>
        <v>1</v>
      </c>
      <c r="M81" s="31">
        <f t="shared" si="22"/>
        <v>0</v>
      </c>
      <c r="N81" s="31">
        <f t="shared" si="23"/>
        <v>1</v>
      </c>
      <c r="O81" s="31">
        <f t="shared" si="24"/>
        <v>0</v>
      </c>
      <c r="P81" s="6">
        <f t="shared" si="25"/>
        <v>0</v>
      </c>
      <c r="Q81" s="31">
        <f t="shared" si="26"/>
        <v>0</v>
      </c>
      <c r="R81" s="31">
        <f t="shared" si="27"/>
        <v>0</v>
      </c>
      <c r="S81" s="31">
        <f t="shared" si="28"/>
        <v>0</v>
      </c>
      <c r="T81" s="31">
        <f t="shared" si="29"/>
        <v>1</v>
      </c>
      <c r="U81" s="31">
        <f t="shared" si="30"/>
        <v>1</v>
      </c>
      <c r="V81" s="31">
        <f t="shared" si="31"/>
        <v>0</v>
      </c>
      <c r="W81" s="31">
        <f t="shared" si="32"/>
        <v>0</v>
      </c>
      <c r="X81" s="31">
        <f t="shared" si="33"/>
        <v>0</v>
      </c>
      <c r="Y81" s="31">
        <f t="shared" si="34"/>
        <v>1</v>
      </c>
      <c r="AA81" s="2"/>
      <c r="AU81" s="2">
        <f>SUM(Table3[[#This Row],[2006]:[2025]])</f>
        <v>0</v>
      </c>
    </row>
    <row r="82" spans="1:47" ht="55.05" customHeight="1">
      <c r="A82" s="2" t="s">
        <v>10</v>
      </c>
      <c r="B82" s="2" t="s">
        <v>343</v>
      </c>
      <c r="C82" s="2" t="s">
        <v>344</v>
      </c>
      <c r="D82" s="2" t="s">
        <v>41</v>
      </c>
      <c r="E82" s="26">
        <v>2025</v>
      </c>
      <c r="F82" s="2" t="s">
        <v>170</v>
      </c>
      <c r="G82" s="2" t="s">
        <v>345</v>
      </c>
      <c r="H82" s="9" t="s">
        <v>343</v>
      </c>
      <c r="I82" s="2" t="str">
        <f t="shared" si="18"/>
        <v xml:space="preserve">Principles: ethical governance of artificial intelligence, global AI governance frameworks, AI governance ethics; </v>
      </c>
      <c r="J82" s="2" t="str">
        <f t="shared" si="19"/>
        <v xml:space="preserve"> fairness, justice, security, privacy, inclusivity, shared responsibility, openness, collaboration</v>
      </c>
      <c r="K82" s="31">
        <f t="shared" si="20"/>
        <v>1</v>
      </c>
      <c r="L82" s="31">
        <f t="shared" si="21"/>
        <v>0</v>
      </c>
      <c r="M82" s="31">
        <f t="shared" si="22"/>
        <v>1</v>
      </c>
      <c r="N82" s="31">
        <f t="shared" si="23"/>
        <v>0</v>
      </c>
      <c r="O82" s="31">
        <f t="shared" si="24"/>
        <v>1</v>
      </c>
      <c r="P82" s="6">
        <f t="shared" si="25"/>
        <v>0</v>
      </c>
      <c r="Q82" s="31">
        <f t="shared" si="26"/>
        <v>0</v>
      </c>
      <c r="R82" s="31">
        <f t="shared" si="27"/>
        <v>1</v>
      </c>
      <c r="S82" s="31">
        <f t="shared" si="28"/>
        <v>0</v>
      </c>
      <c r="T82" s="31">
        <f t="shared" si="29"/>
        <v>0</v>
      </c>
      <c r="U82" s="31">
        <f t="shared" si="30"/>
        <v>0</v>
      </c>
      <c r="V82" s="31">
        <f t="shared" si="31"/>
        <v>1</v>
      </c>
      <c r="W82" s="31">
        <f t="shared" si="32"/>
        <v>0</v>
      </c>
      <c r="X82" s="31">
        <f t="shared" si="33"/>
        <v>0</v>
      </c>
      <c r="Y82" s="31">
        <f t="shared" si="34"/>
        <v>0</v>
      </c>
      <c r="AA82" s="2"/>
      <c r="AU82" s="2">
        <f>SUM(Table3[[#This Row],[2006]:[2025]])</f>
        <v>0</v>
      </c>
    </row>
    <row r="83" spans="1:47" ht="55.05" customHeight="1">
      <c r="A83" s="2" t="s">
        <v>10</v>
      </c>
      <c r="B83" s="2" t="s">
        <v>346</v>
      </c>
      <c r="C83" s="2" t="s">
        <v>347</v>
      </c>
      <c r="D83" s="2" t="s">
        <v>41</v>
      </c>
      <c r="E83" s="26">
        <v>2021</v>
      </c>
      <c r="F83" s="2" t="s">
        <v>12</v>
      </c>
      <c r="G83" s="2" t="s">
        <v>348</v>
      </c>
      <c r="H83" s="12" t="s">
        <v>346</v>
      </c>
      <c r="I83" s="2" t="str">
        <f t="shared" si="18"/>
        <v xml:space="preserve">Principles: innovation, harmony, fairness, justice, security, privacy, inclusivity, shared responsibility, openness, collaboration; </v>
      </c>
      <c r="J83" s="2" t="str">
        <f t="shared" si="19"/>
        <v xml:space="preserve"> ethical responsibility, societal trust, inclusivity, sustainability</v>
      </c>
      <c r="K83" s="31">
        <f t="shared" si="20"/>
        <v>1</v>
      </c>
      <c r="L83" s="31">
        <f t="shared" si="21"/>
        <v>0</v>
      </c>
      <c r="M83" s="31">
        <f t="shared" si="22"/>
        <v>1</v>
      </c>
      <c r="N83" s="31">
        <f t="shared" si="23"/>
        <v>0</v>
      </c>
      <c r="O83" s="31">
        <f t="shared" si="24"/>
        <v>1</v>
      </c>
      <c r="P83" s="6">
        <f t="shared" si="25"/>
        <v>1</v>
      </c>
      <c r="Q83" s="31">
        <f t="shared" si="26"/>
        <v>1</v>
      </c>
      <c r="R83" s="31">
        <f t="shared" si="27"/>
        <v>1</v>
      </c>
      <c r="S83" s="31">
        <f t="shared" si="28"/>
        <v>1</v>
      </c>
      <c r="T83" s="31">
        <f t="shared" si="29"/>
        <v>1</v>
      </c>
      <c r="U83" s="31">
        <f t="shared" si="30"/>
        <v>0</v>
      </c>
      <c r="V83" s="31">
        <f t="shared" si="31"/>
        <v>1</v>
      </c>
      <c r="W83" s="31">
        <f t="shared" si="32"/>
        <v>0</v>
      </c>
      <c r="X83" s="31">
        <f t="shared" si="33"/>
        <v>0</v>
      </c>
      <c r="Y83" s="31">
        <f t="shared" si="34"/>
        <v>0</v>
      </c>
      <c r="AA83" s="2"/>
      <c r="AU83" s="2">
        <f>SUM(Table3[[#This Row],[2006]:[2025]])</f>
        <v>0</v>
      </c>
    </row>
    <row r="84" spans="1:47" ht="55.05" customHeight="1">
      <c r="A84" s="2" t="s">
        <v>10</v>
      </c>
      <c r="B84" s="2" t="s">
        <v>349</v>
      </c>
      <c r="C84" s="2" t="s">
        <v>350</v>
      </c>
      <c r="D84" s="2" t="s">
        <v>41</v>
      </c>
      <c r="E84" s="26">
        <v>2021</v>
      </c>
      <c r="F84" s="2" t="s">
        <v>12</v>
      </c>
      <c r="G84" s="2" t="s">
        <v>351</v>
      </c>
      <c r="H84" s="2" t="s">
        <v>352</v>
      </c>
      <c r="I84" s="2" t="str">
        <f t="shared" si="18"/>
        <v>advancement of human welfare, promotion of fairness and justice, protection of privacy and security, assurance of controllability and trustworthiness, strengthening of accountability, cultivation of ethics</v>
      </c>
      <c r="J84" s="2" t="str">
        <f t="shared" si="19"/>
        <v/>
      </c>
      <c r="K84" s="31">
        <f t="shared" si="20"/>
        <v>1</v>
      </c>
      <c r="L84" s="31">
        <f t="shared" si="21"/>
        <v>0</v>
      </c>
      <c r="M84" s="31">
        <f t="shared" si="22"/>
        <v>0</v>
      </c>
      <c r="N84" s="31">
        <f t="shared" si="23"/>
        <v>0</v>
      </c>
      <c r="O84" s="31">
        <f t="shared" si="24"/>
        <v>0</v>
      </c>
      <c r="P84" s="6">
        <f t="shared" si="25"/>
        <v>1</v>
      </c>
      <c r="Q84" s="31">
        <f t="shared" si="26"/>
        <v>0</v>
      </c>
      <c r="R84" s="31">
        <f t="shared" si="27"/>
        <v>1</v>
      </c>
      <c r="S84" s="31">
        <f t="shared" si="28"/>
        <v>0</v>
      </c>
      <c r="T84" s="31">
        <f t="shared" si="29"/>
        <v>0</v>
      </c>
      <c r="U84" s="31">
        <f t="shared" si="30"/>
        <v>0</v>
      </c>
      <c r="V84" s="31">
        <f t="shared" si="31"/>
        <v>0</v>
      </c>
      <c r="W84" s="31">
        <f t="shared" si="32"/>
        <v>0</v>
      </c>
      <c r="X84" s="31">
        <f t="shared" si="33"/>
        <v>0</v>
      </c>
      <c r="Y84" s="31">
        <f t="shared" si="34"/>
        <v>0</v>
      </c>
      <c r="AA84" s="2"/>
      <c r="AU84" s="2">
        <f>SUM(Table3[[#This Row],[2006]:[2025]])</f>
        <v>0</v>
      </c>
    </row>
    <row r="85" spans="1:47" ht="55.05" customHeight="1">
      <c r="A85" s="2" t="s">
        <v>8</v>
      </c>
      <c r="B85" s="2" t="s">
        <v>353</v>
      </c>
      <c r="C85" s="2" t="s">
        <v>354</v>
      </c>
      <c r="D85" s="2" t="s">
        <v>23</v>
      </c>
      <c r="E85" s="26">
        <v>2017</v>
      </c>
      <c r="F85" s="2" t="s">
        <v>170</v>
      </c>
      <c r="G85" s="2" t="s">
        <v>355</v>
      </c>
      <c r="H85" s="2" t="s">
        <v>356</v>
      </c>
      <c r="I85" s="2" t="str">
        <f t="shared" si="18"/>
        <v>non-discrimination, transparency, accountability, sector-specific guidelines, ethics and regulatory framework, fairness and equal opportunity, comparing algorithmic systems</v>
      </c>
      <c r="J85" s="2" t="str">
        <f t="shared" si="19"/>
        <v/>
      </c>
      <c r="K85" s="31">
        <f t="shared" si="20"/>
        <v>0</v>
      </c>
      <c r="L85" s="31">
        <f t="shared" si="21"/>
        <v>1</v>
      </c>
      <c r="M85" s="31">
        <f t="shared" si="22"/>
        <v>0</v>
      </c>
      <c r="N85" s="31">
        <f t="shared" si="23"/>
        <v>0</v>
      </c>
      <c r="O85" s="31">
        <f t="shared" si="24"/>
        <v>0</v>
      </c>
      <c r="P85" s="6">
        <f t="shared" si="25"/>
        <v>0</v>
      </c>
      <c r="Q85" s="31">
        <f t="shared" si="26"/>
        <v>0</v>
      </c>
      <c r="R85" s="31">
        <f t="shared" si="27"/>
        <v>0</v>
      </c>
      <c r="S85" s="31">
        <f t="shared" si="28"/>
        <v>0</v>
      </c>
      <c r="T85" s="31">
        <f t="shared" si="29"/>
        <v>0</v>
      </c>
      <c r="U85" s="31">
        <f t="shared" si="30"/>
        <v>0</v>
      </c>
      <c r="V85" s="31">
        <f t="shared" si="31"/>
        <v>0</v>
      </c>
      <c r="W85" s="31">
        <f t="shared" si="32"/>
        <v>0</v>
      </c>
      <c r="X85" s="31">
        <f t="shared" si="33"/>
        <v>0</v>
      </c>
      <c r="Y85" s="31">
        <f t="shared" si="34"/>
        <v>0</v>
      </c>
      <c r="AA85" s="2"/>
      <c r="AU85" s="2">
        <f>SUM(Table3[[#This Row],[2006]:[2025]])</f>
        <v>0</v>
      </c>
    </row>
    <row r="86" spans="1:47" ht="55.05" customHeight="1">
      <c r="A86" s="2" t="s">
        <v>8</v>
      </c>
      <c r="B86" s="2" t="s">
        <v>357</v>
      </c>
      <c r="C86" s="2" t="s">
        <v>219</v>
      </c>
      <c r="D86" s="2" t="s">
        <v>22</v>
      </c>
      <c r="E86" s="26">
        <v>2018</v>
      </c>
      <c r="F86" s="2" t="s">
        <v>170</v>
      </c>
      <c r="G86" s="2" t="s">
        <v>359</v>
      </c>
      <c r="H86" s="2" t="s">
        <v>360</v>
      </c>
      <c r="I86" s="2" t="str">
        <f t="shared" si="18"/>
        <v xml:space="preserve">Principles: algorithmic bias and fairness, transparency and explainability, data privacy and security, accountability and governance, informed consent </v>
      </c>
      <c r="J86" s="2" t="str">
        <f t="shared" si="19"/>
        <v xml:space="preserve"> impact on healthcare employment, regulatory and ethical oversight, inclusive policy development, ethical AI design, continuous monitoring and evaluation, strengthening regulatory frameworks</v>
      </c>
      <c r="K86" s="31">
        <f t="shared" si="20"/>
        <v>0</v>
      </c>
      <c r="L86" s="31">
        <f t="shared" si="21"/>
        <v>1</v>
      </c>
      <c r="M86" s="31">
        <f t="shared" si="22"/>
        <v>0</v>
      </c>
      <c r="N86" s="31">
        <f t="shared" si="23"/>
        <v>0</v>
      </c>
      <c r="O86" s="31">
        <f t="shared" si="24"/>
        <v>0</v>
      </c>
      <c r="P86" s="6">
        <f t="shared" si="25"/>
        <v>0</v>
      </c>
      <c r="Q86" s="31">
        <f t="shared" si="26"/>
        <v>0</v>
      </c>
      <c r="R86" s="31">
        <f t="shared" si="27"/>
        <v>1</v>
      </c>
      <c r="S86" s="31">
        <f t="shared" si="28"/>
        <v>0</v>
      </c>
      <c r="T86" s="31">
        <f t="shared" si="29"/>
        <v>0</v>
      </c>
      <c r="U86" s="31">
        <f t="shared" si="30"/>
        <v>0</v>
      </c>
      <c r="V86" s="31">
        <f t="shared" si="31"/>
        <v>0</v>
      </c>
      <c r="W86" s="31">
        <f t="shared" si="32"/>
        <v>0</v>
      </c>
      <c r="X86" s="31">
        <f t="shared" si="33"/>
        <v>0</v>
      </c>
      <c r="Y86" s="31">
        <f t="shared" si="34"/>
        <v>0</v>
      </c>
      <c r="AA86" s="2"/>
      <c r="AU86" s="2">
        <f>SUM(Table3[[#This Row],[2006]:[2025]])</f>
        <v>0</v>
      </c>
    </row>
    <row r="87" spans="1:47" ht="55.05" customHeight="1">
      <c r="A87" s="2" t="s">
        <v>7</v>
      </c>
      <c r="B87" s="2" t="s">
        <v>361</v>
      </c>
      <c r="C87" s="2" t="s">
        <v>362</v>
      </c>
      <c r="D87" s="2" t="s">
        <v>77</v>
      </c>
      <c r="E87" s="26">
        <v>2017</v>
      </c>
      <c r="F87" s="2" t="s">
        <v>170</v>
      </c>
      <c r="G87" s="2" t="s">
        <v>363</v>
      </c>
      <c r="H87" s="9" t="s">
        <v>364</v>
      </c>
      <c r="I87" s="2" t="str">
        <f t="shared" si="18"/>
        <v xml:space="preserve">Principles: inclusive growth, sustainable development, well-being, human rights, democratic values, fairness, privacy, transparency, explainability, robustness, security, safety, accountability; </v>
      </c>
      <c r="J87" s="2" t="str">
        <f t="shared" si="19"/>
        <v xml:space="preserve"> innovation, trustworthiness, respect for human rights, democratic values, non-discrimination, equality, freedom, dignity, autonomy, privacy, data protection, diversity, social justice, labour rights, environmental sustainability, responsible business conduct</v>
      </c>
      <c r="K87" s="31">
        <f t="shared" si="20"/>
        <v>1</v>
      </c>
      <c r="L87" s="31">
        <f t="shared" si="21"/>
        <v>1</v>
      </c>
      <c r="M87" s="31">
        <f t="shared" si="22"/>
        <v>0</v>
      </c>
      <c r="N87" s="31">
        <f t="shared" si="23"/>
        <v>0</v>
      </c>
      <c r="O87" s="31">
        <f t="shared" si="24"/>
        <v>0</v>
      </c>
      <c r="P87" s="6">
        <f t="shared" si="25"/>
        <v>1</v>
      </c>
      <c r="Q87" s="31">
        <f t="shared" si="26"/>
        <v>0</v>
      </c>
      <c r="R87" s="31">
        <f t="shared" si="27"/>
        <v>1</v>
      </c>
      <c r="S87" s="31">
        <f t="shared" si="28"/>
        <v>1</v>
      </c>
      <c r="T87" s="31">
        <f t="shared" si="29"/>
        <v>1</v>
      </c>
      <c r="U87" s="31">
        <f t="shared" si="30"/>
        <v>1</v>
      </c>
      <c r="V87" s="31">
        <f t="shared" si="31"/>
        <v>0</v>
      </c>
      <c r="W87" s="31">
        <f t="shared" si="32"/>
        <v>1</v>
      </c>
      <c r="X87" s="31">
        <f t="shared" si="33"/>
        <v>1</v>
      </c>
      <c r="Y87" s="31">
        <f t="shared" si="34"/>
        <v>0</v>
      </c>
      <c r="AA87" s="2"/>
      <c r="AU87" s="2">
        <f>SUM(Table3[[#This Row],[2006]:[2025]])</f>
        <v>0</v>
      </c>
    </row>
    <row r="88" spans="1:47" ht="55.05" customHeight="1">
      <c r="A88" s="2" t="s">
        <v>9</v>
      </c>
      <c r="B88" s="2" t="s">
        <v>365</v>
      </c>
      <c r="C88" s="2" t="s">
        <v>366</v>
      </c>
      <c r="D88" s="2" t="s">
        <v>23</v>
      </c>
      <c r="E88" s="26">
        <v>2017</v>
      </c>
      <c r="F88" s="2" t="s">
        <v>170</v>
      </c>
      <c r="G88" s="2" t="s">
        <v>367</v>
      </c>
      <c r="H88" s="9" t="s">
        <v>368</v>
      </c>
      <c r="I88" s="2" t="str">
        <f t="shared" si="18"/>
        <v xml:space="preserve">Principles: Human rights, well-being, accountability, transparency, awareness of misuse, competence. </v>
      </c>
      <c r="J88" s="2" t="str">
        <f t="shared" si="19"/>
        <v xml:space="preserve"> Human rights, well-being, accountability, transparency, awareness of misuse, competence.</v>
      </c>
      <c r="K88" s="31">
        <f t="shared" si="20"/>
        <v>0</v>
      </c>
      <c r="L88" s="31">
        <f t="shared" si="21"/>
        <v>1</v>
      </c>
      <c r="M88" s="31">
        <f t="shared" si="22"/>
        <v>0</v>
      </c>
      <c r="N88" s="31">
        <f t="shared" si="23"/>
        <v>0</v>
      </c>
      <c r="O88" s="31">
        <f t="shared" si="24"/>
        <v>0</v>
      </c>
      <c r="P88" s="6">
        <f t="shared" si="25"/>
        <v>0</v>
      </c>
      <c r="Q88" s="31">
        <f t="shared" si="26"/>
        <v>0</v>
      </c>
      <c r="R88" s="31">
        <f t="shared" si="27"/>
        <v>0</v>
      </c>
      <c r="S88" s="31">
        <f t="shared" si="28"/>
        <v>0</v>
      </c>
      <c r="T88" s="31">
        <f t="shared" si="29"/>
        <v>0</v>
      </c>
      <c r="U88" s="31">
        <f t="shared" si="30"/>
        <v>0</v>
      </c>
      <c r="V88" s="31">
        <f t="shared" si="31"/>
        <v>0</v>
      </c>
      <c r="W88" s="31">
        <f t="shared" si="32"/>
        <v>0</v>
      </c>
      <c r="X88" s="31">
        <f t="shared" si="33"/>
        <v>1</v>
      </c>
      <c r="Y88" s="31">
        <f t="shared" si="34"/>
        <v>0</v>
      </c>
      <c r="AA88" s="2"/>
      <c r="AU88" s="2">
        <f>SUM(Table3[[#This Row],[2006]:[2025]])</f>
        <v>0</v>
      </c>
    </row>
    <row r="89" spans="1:47" ht="55.05" customHeight="1">
      <c r="A89" s="2" t="s">
        <v>8</v>
      </c>
      <c r="B89" s="2" t="s">
        <v>369</v>
      </c>
      <c r="C89" s="2" t="s">
        <v>362</v>
      </c>
      <c r="D89" s="2" t="s">
        <v>23</v>
      </c>
      <c r="E89" s="26">
        <v>2017</v>
      </c>
      <c r="F89" s="2" t="s">
        <v>170</v>
      </c>
      <c r="G89" s="2" t="s">
        <v>370</v>
      </c>
      <c r="H89" s="2" t="s">
        <v>371</v>
      </c>
      <c r="I89" s="2" t="str">
        <f t="shared" si="18"/>
        <v xml:space="preserve">Principles: human rights, well-being, data agency, effectiveness, transparency, accountability, awareness of misuse, competence, sustainable development, ethical foundations, interdisciplinary collaboration, policy and regulation </v>
      </c>
      <c r="J89" s="2" t="str">
        <f t="shared" si="19"/>
        <v xml:space="preserve"> ethical responsibility, societal trust, human-centric development, interdisciplinary integrity</v>
      </c>
      <c r="K89" s="31">
        <f t="shared" si="20"/>
        <v>0</v>
      </c>
      <c r="L89" s="31">
        <f t="shared" si="21"/>
        <v>1</v>
      </c>
      <c r="M89" s="31">
        <f t="shared" si="22"/>
        <v>1</v>
      </c>
      <c r="N89" s="31">
        <f t="shared" si="23"/>
        <v>0</v>
      </c>
      <c r="O89" s="31">
        <f t="shared" si="24"/>
        <v>0</v>
      </c>
      <c r="P89" s="6">
        <f t="shared" si="25"/>
        <v>1</v>
      </c>
      <c r="Q89" s="31">
        <f t="shared" si="26"/>
        <v>1</v>
      </c>
      <c r="R89" s="31">
        <f t="shared" si="27"/>
        <v>0</v>
      </c>
      <c r="S89" s="31">
        <f t="shared" si="28"/>
        <v>0</v>
      </c>
      <c r="T89" s="31">
        <f t="shared" si="29"/>
        <v>0</v>
      </c>
      <c r="U89" s="31">
        <f t="shared" si="30"/>
        <v>0</v>
      </c>
      <c r="V89" s="31">
        <f t="shared" si="31"/>
        <v>1</v>
      </c>
      <c r="W89" s="31">
        <f t="shared" si="32"/>
        <v>0</v>
      </c>
      <c r="X89" s="31">
        <f t="shared" si="33"/>
        <v>1</v>
      </c>
      <c r="Y89" s="31">
        <f t="shared" si="34"/>
        <v>0</v>
      </c>
      <c r="AA89" s="2"/>
      <c r="AU89" s="2">
        <f>SUM(Table3[[#This Row],[2006]:[2025]])</f>
        <v>0</v>
      </c>
    </row>
    <row r="90" spans="1:47" ht="55.05" customHeight="1">
      <c r="A90" s="2" t="s">
        <v>10</v>
      </c>
      <c r="B90" s="2" t="s">
        <v>372</v>
      </c>
      <c r="C90" s="2" t="s">
        <v>373</v>
      </c>
      <c r="D90" s="2" t="s">
        <v>23</v>
      </c>
      <c r="E90" s="26">
        <v>2020</v>
      </c>
      <c r="F90" s="2" t="s">
        <v>170</v>
      </c>
      <c r="G90" s="2" t="s">
        <v>374</v>
      </c>
      <c r="H90" s="2" t="s">
        <v>375</v>
      </c>
      <c r="I90" s="2" t="str">
        <f t="shared" si="18"/>
        <v xml:space="preserve">Principles: Transparency, accountability, fairness, privacy, safety, inclusivity.​
</v>
      </c>
      <c r="J90" s="2" t="str">
        <f t="shared" si="19"/>
        <v xml:space="preserve"> Trust, ethical responsibility, respect, diversity, innovation.</v>
      </c>
      <c r="K90" s="31">
        <f t="shared" si="20"/>
        <v>0</v>
      </c>
      <c r="L90" s="31">
        <f t="shared" si="21"/>
        <v>1</v>
      </c>
      <c r="M90" s="31">
        <f t="shared" si="22"/>
        <v>1</v>
      </c>
      <c r="N90" s="31">
        <f t="shared" si="23"/>
        <v>0</v>
      </c>
      <c r="O90" s="31">
        <f t="shared" si="24"/>
        <v>1</v>
      </c>
      <c r="P90" s="6">
        <f t="shared" si="25"/>
        <v>1</v>
      </c>
      <c r="Q90" s="31">
        <f t="shared" si="26"/>
        <v>1</v>
      </c>
      <c r="R90" s="31">
        <f t="shared" si="27"/>
        <v>1</v>
      </c>
      <c r="S90" s="31">
        <f t="shared" si="28"/>
        <v>1</v>
      </c>
      <c r="T90" s="31">
        <f t="shared" si="29"/>
        <v>0</v>
      </c>
      <c r="U90" s="31">
        <f t="shared" si="30"/>
        <v>0</v>
      </c>
      <c r="V90" s="31">
        <f t="shared" si="31"/>
        <v>0</v>
      </c>
      <c r="W90" s="31">
        <f t="shared" si="32"/>
        <v>0</v>
      </c>
      <c r="X90" s="31">
        <f t="shared" si="33"/>
        <v>0</v>
      </c>
      <c r="Y90" s="31">
        <f t="shared" si="34"/>
        <v>0</v>
      </c>
      <c r="AA90" s="2"/>
      <c r="AU90" s="2">
        <f>SUM(Table3[[#This Row],[2006]:[2025]])</f>
        <v>0</v>
      </c>
    </row>
    <row r="91" spans="1:47" ht="55.05" customHeight="1">
      <c r="A91" s="2" t="s">
        <v>8</v>
      </c>
      <c r="B91" s="2" t="s">
        <v>376</v>
      </c>
      <c r="C91" s="2" t="s">
        <v>377</v>
      </c>
      <c r="D91" s="2" t="s">
        <v>19</v>
      </c>
      <c r="E91" s="26">
        <v>2017</v>
      </c>
      <c r="F91" s="2" t="s">
        <v>12</v>
      </c>
      <c r="G91" s="2" t="s">
        <v>378</v>
      </c>
      <c r="H91" s="2" t="s">
        <v>379</v>
      </c>
      <c r="I91" s="2" t="str">
        <f t="shared" si="18"/>
        <v xml:space="preserve">Principles: safety and risk reduction, human autonomy and control, ethical decision-making in dilemma situations, privacy and data protection, responsibility and liability; </v>
      </c>
      <c r="J91" s="2" t="str">
        <f t="shared" si="19"/>
        <v xml:space="preserve"> fairness, accountability, transparency, ethical responsibility</v>
      </c>
      <c r="K91" s="31">
        <f t="shared" si="20"/>
        <v>0</v>
      </c>
      <c r="L91" s="31">
        <f t="shared" si="21"/>
        <v>1</v>
      </c>
      <c r="M91" s="31">
        <f t="shared" si="22"/>
        <v>1</v>
      </c>
      <c r="N91" s="31">
        <f t="shared" si="23"/>
        <v>0</v>
      </c>
      <c r="O91" s="31">
        <f t="shared" si="24"/>
        <v>0</v>
      </c>
      <c r="P91" s="6">
        <f t="shared" si="25"/>
        <v>0</v>
      </c>
      <c r="Q91" s="31">
        <f t="shared" si="26"/>
        <v>1</v>
      </c>
      <c r="R91" s="31">
        <f t="shared" si="27"/>
        <v>1</v>
      </c>
      <c r="S91" s="31">
        <f t="shared" si="28"/>
        <v>0</v>
      </c>
      <c r="T91" s="31">
        <f t="shared" si="29"/>
        <v>0</v>
      </c>
      <c r="U91" s="31">
        <f t="shared" si="30"/>
        <v>0</v>
      </c>
      <c r="V91" s="31">
        <f t="shared" si="31"/>
        <v>0</v>
      </c>
      <c r="W91" s="31">
        <f t="shared" si="32"/>
        <v>1</v>
      </c>
      <c r="X91" s="31">
        <f t="shared" si="33"/>
        <v>0</v>
      </c>
      <c r="Y91" s="31">
        <f t="shared" si="34"/>
        <v>0</v>
      </c>
      <c r="AA91" s="2"/>
      <c r="AU91" s="2">
        <f>SUM(Table3[[#This Row],[2006]:[2025]])</f>
        <v>0</v>
      </c>
    </row>
    <row r="92" spans="1:47" ht="55.05" customHeight="1">
      <c r="A92" s="2" t="s">
        <v>9</v>
      </c>
      <c r="B92" s="2" t="s">
        <v>380</v>
      </c>
      <c r="C92" s="2" t="s">
        <v>381</v>
      </c>
      <c r="D92" s="2" t="s">
        <v>29</v>
      </c>
      <c r="E92" s="26">
        <v>2019</v>
      </c>
      <c r="F92" s="2" t="s">
        <v>12</v>
      </c>
      <c r="G92" s="2" t="s">
        <v>382</v>
      </c>
      <c r="H92" s="9" t="s">
        <v>383</v>
      </c>
      <c r="I92" s="2" t="str">
        <f t="shared" si="18"/>
        <v>Principles: human agency and oversight, technical robustness and safety, privacy and data governance, transparency, diversity, non-discrimination, fairness, societal and environmental well-being, accountability</v>
      </c>
      <c r="J92" s="2" t="str">
        <f t="shared" si="19"/>
        <v/>
      </c>
      <c r="K92" s="31">
        <f t="shared" si="20"/>
        <v>0</v>
      </c>
      <c r="L92" s="31">
        <f t="shared" si="21"/>
        <v>1</v>
      </c>
      <c r="M92" s="31">
        <f t="shared" si="22"/>
        <v>0</v>
      </c>
      <c r="N92" s="31">
        <f t="shared" si="23"/>
        <v>0</v>
      </c>
      <c r="O92" s="31">
        <f t="shared" si="24"/>
        <v>0</v>
      </c>
      <c r="P92" s="6">
        <f t="shared" si="25"/>
        <v>0</v>
      </c>
      <c r="Q92" s="31">
        <f t="shared" si="26"/>
        <v>0</v>
      </c>
      <c r="R92" s="31">
        <f t="shared" si="27"/>
        <v>1</v>
      </c>
      <c r="S92" s="31">
        <f t="shared" si="28"/>
        <v>0</v>
      </c>
      <c r="T92" s="31">
        <f t="shared" si="29"/>
        <v>0</v>
      </c>
      <c r="U92" s="31">
        <f t="shared" si="30"/>
        <v>0</v>
      </c>
      <c r="V92" s="31">
        <f t="shared" si="31"/>
        <v>0</v>
      </c>
      <c r="W92" s="31">
        <f t="shared" si="32"/>
        <v>0</v>
      </c>
      <c r="X92" s="31">
        <f t="shared" si="33"/>
        <v>0</v>
      </c>
      <c r="Y92" s="31">
        <f t="shared" si="34"/>
        <v>0</v>
      </c>
      <c r="AA92" s="2"/>
      <c r="AU92" s="2">
        <f>SUM(Table3[[#This Row],[2006]:[2025]])</f>
        <v>0</v>
      </c>
    </row>
    <row r="93" spans="1:47" ht="55.05" customHeight="1">
      <c r="A93" s="2" t="s">
        <v>8</v>
      </c>
      <c r="B93" s="2" t="s">
        <v>380</v>
      </c>
      <c r="C93" s="2" t="s">
        <v>384</v>
      </c>
      <c r="D93" s="2" t="s">
        <v>50</v>
      </c>
      <c r="E93" s="26">
        <v>2019</v>
      </c>
      <c r="F93" s="2" t="s">
        <v>12</v>
      </c>
      <c r="G93" s="2" t="s">
        <v>385</v>
      </c>
      <c r="H93" s="2" t="s">
        <v>386</v>
      </c>
      <c r="I93" s="2" t="str">
        <f t="shared" si="18"/>
        <v xml:space="preserve">Principles: respect for human autonomy, prevention of harm, fairness, explicability, human agency and oversight, technical robustness and safety, privacy and data governance, transparency </v>
      </c>
      <c r="J93" s="2" t="str">
        <f t="shared" si="19"/>
        <v xml:space="preserve"> diversity, non-discrimination, societal and environmental well-being, accountability</v>
      </c>
      <c r="K93" s="31">
        <f t="shared" si="20"/>
        <v>0</v>
      </c>
      <c r="L93" s="31">
        <f t="shared" si="21"/>
        <v>1</v>
      </c>
      <c r="M93" s="31">
        <f t="shared" si="22"/>
        <v>0</v>
      </c>
      <c r="N93" s="31">
        <f t="shared" si="23"/>
        <v>0</v>
      </c>
      <c r="O93" s="31">
        <f t="shared" si="24"/>
        <v>0</v>
      </c>
      <c r="P93" s="6">
        <f t="shared" si="25"/>
        <v>0</v>
      </c>
      <c r="Q93" s="31">
        <f t="shared" si="26"/>
        <v>0</v>
      </c>
      <c r="R93" s="31">
        <f t="shared" si="27"/>
        <v>1</v>
      </c>
      <c r="S93" s="31">
        <f t="shared" si="28"/>
        <v>0</v>
      </c>
      <c r="T93" s="31">
        <f t="shared" si="29"/>
        <v>0</v>
      </c>
      <c r="U93" s="31">
        <f t="shared" si="30"/>
        <v>0</v>
      </c>
      <c r="V93" s="31">
        <f t="shared" si="31"/>
        <v>0</v>
      </c>
      <c r="W93" s="31">
        <f t="shared" si="32"/>
        <v>1</v>
      </c>
      <c r="X93" s="31">
        <f t="shared" si="33"/>
        <v>0</v>
      </c>
      <c r="Y93" s="31">
        <f t="shared" si="34"/>
        <v>0</v>
      </c>
      <c r="AA93" s="2"/>
      <c r="AU93" s="2">
        <f>SUM(Table3[[#This Row],[2006]:[2025]])</f>
        <v>0</v>
      </c>
    </row>
    <row r="94" spans="1:47" ht="55.05" customHeight="1">
      <c r="A94" s="2" t="s">
        <v>10</v>
      </c>
      <c r="B94" s="2" t="s">
        <v>387</v>
      </c>
      <c r="C94" s="2" t="s">
        <v>388</v>
      </c>
      <c r="D94" s="2" t="s">
        <v>22</v>
      </c>
      <c r="E94" s="26">
        <v>2025</v>
      </c>
      <c r="F94" s="2" t="s">
        <v>14</v>
      </c>
      <c r="G94" s="2" t="s">
        <v>389</v>
      </c>
      <c r="H94" s="9" t="s">
        <v>387</v>
      </c>
      <c r="I94" s="2" t="str">
        <f t="shared" si="18"/>
        <v xml:space="preserve">Principles: responsible AI development, fairness, transparency, accountability, minimization of bias, privacy and consent, ethical integration of AI in society; </v>
      </c>
      <c r="J94" s="2" t="str">
        <f t="shared" si="19"/>
        <v xml:space="preserve"> societal trust, ethical responsibility, inclusivity, safety, fairness</v>
      </c>
      <c r="K94" s="31">
        <f t="shared" si="20"/>
        <v>0</v>
      </c>
      <c r="L94" s="31">
        <f t="shared" si="21"/>
        <v>1</v>
      </c>
      <c r="M94" s="31">
        <f t="shared" si="22"/>
        <v>1</v>
      </c>
      <c r="N94" s="31">
        <f t="shared" si="23"/>
        <v>0</v>
      </c>
      <c r="O94" s="31">
        <f t="shared" si="24"/>
        <v>1</v>
      </c>
      <c r="P94" s="6">
        <f t="shared" si="25"/>
        <v>1</v>
      </c>
      <c r="Q94" s="31">
        <f t="shared" si="26"/>
        <v>1</v>
      </c>
      <c r="R94" s="31">
        <f t="shared" si="27"/>
        <v>1</v>
      </c>
      <c r="S94" s="31">
        <f t="shared" si="28"/>
        <v>0</v>
      </c>
      <c r="T94" s="31">
        <f t="shared" si="29"/>
        <v>0</v>
      </c>
      <c r="U94" s="31">
        <f t="shared" si="30"/>
        <v>0</v>
      </c>
      <c r="V94" s="31">
        <f t="shared" si="31"/>
        <v>0</v>
      </c>
      <c r="W94" s="31">
        <f t="shared" si="32"/>
        <v>0</v>
      </c>
      <c r="X94" s="31">
        <f t="shared" si="33"/>
        <v>0</v>
      </c>
      <c r="Y94" s="31">
        <f t="shared" si="34"/>
        <v>0</v>
      </c>
      <c r="AA94" s="2"/>
      <c r="AU94" s="2">
        <f>SUM(Table3[[#This Row],[2006]:[2025]])</f>
        <v>0</v>
      </c>
    </row>
    <row r="95" spans="1:47" ht="55.05" customHeight="1">
      <c r="A95" s="2" t="s">
        <v>8</v>
      </c>
      <c r="B95" s="2" t="s">
        <v>390</v>
      </c>
      <c r="C95" s="2" t="s">
        <v>391</v>
      </c>
      <c r="D95" s="2" t="s">
        <v>23</v>
      </c>
      <c r="E95" s="26">
        <v>2019</v>
      </c>
      <c r="F95" s="2" t="s">
        <v>14</v>
      </c>
      <c r="G95" s="14" t="s">
        <v>392</v>
      </c>
      <c r="H95" s="2" t="s">
        <v>393</v>
      </c>
      <c r="I95" s="14" t="str">
        <f t="shared" si="18"/>
        <v xml:space="preserve">Principles: well-being, minimize harm, distribute benefits and risks, transparency, accountability, human responsibility, ethical codes </v>
      </c>
      <c r="J95" s="14" t="str">
        <f t="shared" si="19"/>
        <v xml:space="preserve"> patient welfare, common good, ethical responsibility, societal trust</v>
      </c>
      <c r="K95" s="31">
        <f t="shared" si="20"/>
        <v>0</v>
      </c>
      <c r="L95" s="31">
        <f t="shared" si="21"/>
        <v>1</v>
      </c>
      <c r="M95" s="31">
        <f t="shared" si="22"/>
        <v>1</v>
      </c>
      <c r="N95" s="31">
        <f t="shared" si="23"/>
        <v>0</v>
      </c>
      <c r="O95" s="31">
        <f t="shared" si="24"/>
        <v>0</v>
      </c>
      <c r="P95" s="6">
        <f t="shared" si="25"/>
        <v>1</v>
      </c>
      <c r="Q95" s="31">
        <f t="shared" si="26"/>
        <v>1</v>
      </c>
      <c r="R95" s="31">
        <f t="shared" si="27"/>
        <v>0</v>
      </c>
      <c r="S95" s="31">
        <f t="shared" si="28"/>
        <v>0</v>
      </c>
      <c r="T95" s="31">
        <f t="shared" si="29"/>
        <v>0</v>
      </c>
      <c r="U95" s="31">
        <f t="shared" si="30"/>
        <v>0</v>
      </c>
      <c r="V95" s="31">
        <f t="shared" si="31"/>
        <v>0</v>
      </c>
      <c r="W95" s="31">
        <f t="shared" si="32"/>
        <v>0</v>
      </c>
      <c r="X95" s="31">
        <f t="shared" si="33"/>
        <v>0</v>
      </c>
      <c r="Y95" s="31">
        <f t="shared" si="34"/>
        <v>0</v>
      </c>
      <c r="AA95" s="2"/>
      <c r="AU95" s="2">
        <f>SUM(Table3[[#This Row],[2006]:[2025]])</f>
        <v>0</v>
      </c>
    </row>
    <row r="96" spans="1:47" ht="55.05" customHeight="1">
      <c r="A96" s="2" t="s">
        <v>8</v>
      </c>
      <c r="B96" s="2" t="s">
        <v>394</v>
      </c>
      <c r="C96" s="2" t="s">
        <v>395</v>
      </c>
      <c r="D96" s="2" t="s">
        <v>22</v>
      </c>
      <c r="E96" s="26">
        <v>2017</v>
      </c>
      <c r="F96" s="2" t="s">
        <v>170</v>
      </c>
      <c r="G96" s="2" t="s">
        <v>396</v>
      </c>
      <c r="H96" s="2" t="s">
        <v>397</v>
      </c>
      <c r="I96" s="2" t="str">
        <f t="shared" si="18"/>
        <v>Diversity, transparency, showing its workings, creativity, accountability, inclusivity,  responsibility</v>
      </c>
      <c r="J96" s="2" t="str">
        <f t="shared" si="19"/>
        <v/>
      </c>
      <c r="K96" s="31">
        <f t="shared" si="20"/>
        <v>0</v>
      </c>
      <c r="L96" s="31">
        <f t="shared" si="21"/>
        <v>1</v>
      </c>
      <c r="M96" s="31">
        <f t="shared" si="22"/>
        <v>1</v>
      </c>
      <c r="N96" s="31">
        <f t="shared" si="23"/>
        <v>0</v>
      </c>
      <c r="O96" s="31">
        <f t="shared" si="24"/>
        <v>1</v>
      </c>
      <c r="P96" s="6">
        <f t="shared" si="25"/>
        <v>0</v>
      </c>
      <c r="Q96" s="31">
        <f t="shared" si="26"/>
        <v>0</v>
      </c>
      <c r="R96" s="31">
        <f t="shared" si="27"/>
        <v>0</v>
      </c>
      <c r="S96" s="31">
        <f t="shared" si="28"/>
        <v>0</v>
      </c>
      <c r="T96" s="31">
        <f t="shared" si="29"/>
        <v>0</v>
      </c>
      <c r="U96" s="31">
        <f t="shared" si="30"/>
        <v>0</v>
      </c>
      <c r="V96" s="31">
        <f t="shared" si="31"/>
        <v>0</v>
      </c>
      <c r="W96" s="31">
        <f t="shared" si="32"/>
        <v>0</v>
      </c>
      <c r="X96" s="31">
        <f t="shared" si="33"/>
        <v>0</v>
      </c>
      <c r="Y96" s="31">
        <f t="shared" si="34"/>
        <v>0</v>
      </c>
      <c r="AA96" s="2"/>
      <c r="AU96" s="2">
        <f>SUM(Table3[[#This Row],[2006]:[2025]])</f>
        <v>0</v>
      </c>
    </row>
    <row r="97" spans="1:47" ht="55.05" customHeight="1">
      <c r="A97" s="2" t="s">
        <v>8</v>
      </c>
      <c r="B97" s="2" t="s">
        <v>398</v>
      </c>
      <c r="C97" s="2" t="s">
        <v>399</v>
      </c>
      <c r="D97" s="2" t="s">
        <v>400</v>
      </c>
      <c r="E97" s="26">
        <v>2017</v>
      </c>
      <c r="F97" s="2" t="s">
        <v>12</v>
      </c>
      <c r="G97" s="2" t="s">
        <v>401</v>
      </c>
      <c r="H97" s="2" t="s">
        <v>402</v>
      </c>
      <c r="I97" s="2" t="str">
        <f t="shared" si="18"/>
        <v>prohibition of harmful projects, rejection of military funding, exclusion of military-affiliated collaborations, opposition to military applications of AI, opposition to surveillance and privacy invasion</v>
      </c>
      <c r="J97" s="2" t="str">
        <f t="shared" si="19"/>
        <v/>
      </c>
      <c r="K97" s="31">
        <f t="shared" si="20"/>
        <v>0</v>
      </c>
      <c r="L97" s="31">
        <f t="shared" si="21"/>
        <v>0</v>
      </c>
      <c r="M97" s="31">
        <f t="shared" si="22"/>
        <v>0</v>
      </c>
      <c r="N97" s="31">
        <f t="shared" si="23"/>
        <v>0</v>
      </c>
      <c r="O97" s="31">
        <f t="shared" si="24"/>
        <v>0</v>
      </c>
      <c r="P97" s="6">
        <f t="shared" si="25"/>
        <v>0</v>
      </c>
      <c r="Q97" s="31">
        <f t="shared" si="26"/>
        <v>0</v>
      </c>
      <c r="R97" s="31">
        <f t="shared" si="27"/>
        <v>1</v>
      </c>
      <c r="S97" s="31">
        <f t="shared" si="28"/>
        <v>0</v>
      </c>
      <c r="T97" s="31">
        <f t="shared" si="29"/>
        <v>0</v>
      </c>
      <c r="U97" s="31">
        <f t="shared" si="30"/>
        <v>0</v>
      </c>
      <c r="V97" s="31">
        <f t="shared" si="31"/>
        <v>1</v>
      </c>
      <c r="W97" s="31">
        <f t="shared" si="32"/>
        <v>0</v>
      </c>
      <c r="X97" s="31">
        <f t="shared" si="33"/>
        <v>0</v>
      </c>
      <c r="Y97" s="31">
        <f t="shared" si="34"/>
        <v>0</v>
      </c>
      <c r="AA97" s="2"/>
      <c r="AU97" s="2">
        <f>SUM(Table3[[#This Row],[2006]:[2025]])</f>
        <v>0</v>
      </c>
    </row>
    <row r="98" spans="1:47" ht="55.05" customHeight="1">
      <c r="A98" s="2" t="s">
        <v>8</v>
      </c>
      <c r="B98" s="2" t="s">
        <v>403</v>
      </c>
      <c r="C98" s="2" t="s">
        <v>404</v>
      </c>
      <c r="D98" s="2" t="s">
        <v>18</v>
      </c>
      <c r="E98" s="26">
        <v>2014</v>
      </c>
      <c r="F98" s="2" t="s">
        <v>170</v>
      </c>
      <c r="G98" s="2" t="s">
        <v>405</v>
      </c>
      <c r="H98" s="2" t="s">
        <v>406</v>
      </c>
      <c r="I98" s="2" t="str">
        <f t="shared" si="18"/>
        <v xml:space="preserve">Principles: moral and ethical implications, regulatory and governance frameworks, technological challenges and opportunities, ethical considerations in AI design, international cooperation on AI standards </v>
      </c>
      <c r="J98" s="2" t="str">
        <f t="shared" si="19"/>
        <v xml:space="preserve"> fairness, accountability, shared global benefits</v>
      </c>
      <c r="K98" s="31">
        <f t="shared" si="20"/>
        <v>0</v>
      </c>
      <c r="L98" s="31">
        <f t="shared" si="21"/>
        <v>0</v>
      </c>
      <c r="M98" s="31">
        <f t="shared" si="22"/>
        <v>0</v>
      </c>
      <c r="N98" s="31">
        <f t="shared" si="23"/>
        <v>0</v>
      </c>
      <c r="O98" s="31">
        <f t="shared" si="24"/>
        <v>0</v>
      </c>
      <c r="P98" s="6">
        <f t="shared" si="25"/>
        <v>0</v>
      </c>
      <c r="Q98" s="31">
        <f t="shared" si="26"/>
        <v>0</v>
      </c>
      <c r="R98" s="31">
        <f t="shared" si="27"/>
        <v>0</v>
      </c>
      <c r="S98" s="31">
        <f t="shared" si="28"/>
        <v>0</v>
      </c>
      <c r="T98" s="31">
        <f t="shared" si="29"/>
        <v>0</v>
      </c>
      <c r="U98" s="31">
        <f t="shared" si="30"/>
        <v>0</v>
      </c>
      <c r="V98" s="31">
        <f t="shared" si="31"/>
        <v>0</v>
      </c>
      <c r="W98" s="31">
        <f t="shared" si="32"/>
        <v>0</v>
      </c>
      <c r="X98" s="31">
        <f t="shared" si="33"/>
        <v>0</v>
      </c>
      <c r="Y98" s="31">
        <f t="shared" si="34"/>
        <v>0</v>
      </c>
      <c r="AA98" s="2"/>
      <c r="AU98" s="2">
        <f>SUM(Table3[[#This Row],[2006]:[2025]])</f>
        <v>0</v>
      </c>
    </row>
    <row r="99" spans="1:47" ht="55.05" customHeight="1">
      <c r="A99" s="2" t="s">
        <v>9</v>
      </c>
      <c r="B99" s="2" t="s">
        <v>407</v>
      </c>
      <c r="C99" s="2" t="s">
        <v>297</v>
      </c>
      <c r="D99" s="2" t="s">
        <v>22</v>
      </c>
      <c r="E99" s="26">
        <v>2020</v>
      </c>
      <c r="F99" s="2" t="s">
        <v>12</v>
      </c>
      <c r="G99" s="4" t="s">
        <v>408</v>
      </c>
      <c r="H99" s="9" t="s">
        <v>409</v>
      </c>
      <c r="I99" s="4" t="str">
        <f t="shared" si="18"/>
        <v xml:space="preserve">Principles: fostering excellence in AI, ensuring trustworthiness, promoting human-centric AI, boosting research and industrial capacity; </v>
      </c>
      <c r="J99" s="4" t="str">
        <f t="shared" si="19"/>
        <v xml:space="preserve"> safety, fundamental rights, innovation, collaboration, ethical AI use</v>
      </c>
      <c r="K99" s="31">
        <f t="shared" si="20"/>
        <v>0</v>
      </c>
      <c r="L99" s="31">
        <f t="shared" si="21"/>
        <v>0</v>
      </c>
      <c r="M99" s="31">
        <f t="shared" si="22"/>
        <v>0</v>
      </c>
      <c r="N99" s="31">
        <f t="shared" si="23"/>
        <v>0</v>
      </c>
      <c r="O99" s="31">
        <f t="shared" si="24"/>
        <v>0</v>
      </c>
      <c r="P99" s="6">
        <f t="shared" si="25"/>
        <v>1</v>
      </c>
      <c r="Q99" s="31">
        <f t="shared" si="26"/>
        <v>0</v>
      </c>
      <c r="R99" s="31">
        <f t="shared" si="27"/>
        <v>0</v>
      </c>
      <c r="S99" s="31">
        <f t="shared" si="28"/>
        <v>1</v>
      </c>
      <c r="T99" s="31">
        <f t="shared" si="29"/>
        <v>0</v>
      </c>
      <c r="U99" s="31">
        <f t="shared" si="30"/>
        <v>0</v>
      </c>
      <c r="V99" s="31">
        <f t="shared" si="31"/>
        <v>1</v>
      </c>
      <c r="W99" s="31">
        <f t="shared" si="32"/>
        <v>0</v>
      </c>
      <c r="X99" s="31">
        <f t="shared" si="33"/>
        <v>0</v>
      </c>
      <c r="Y99" s="31">
        <f t="shared" si="34"/>
        <v>0</v>
      </c>
      <c r="AA99" s="2"/>
      <c r="AU99" s="2">
        <f>SUM(Table3[[#This Row],[2006]:[2025]])</f>
        <v>0</v>
      </c>
    </row>
    <row r="100" spans="1:47" ht="55.05" customHeight="1">
      <c r="A100" s="2" t="s">
        <v>8</v>
      </c>
      <c r="B100" s="2" t="s">
        <v>410</v>
      </c>
      <c r="C100" s="2" t="s">
        <v>297</v>
      </c>
      <c r="D100" s="2" t="s">
        <v>50</v>
      </c>
      <c r="E100" s="26">
        <v>2019</v>
      </c>
      <c r="F100" s="2" t="s">
        <v>14</v>
      </c>
      <c r="G100" s="2" t="s">
        <v>411</v>
      </c>
      <c r="H100" s="2" t="s">
        <v>412</v>
      </c>
      <c r="I100" s="2" t="str">
        <f t="shared" si="18"/>
        <v xml:space="preserve">Principles: human dignity, autonomy, responsibility, justice, equality, non-discrimination, privacy, safety, transparency, accountability, democracy, rule of law; </v>
      </c>
      <c r="J100" s="2" t="str">
        <f t="shared" si="19"/>
        <v xml:space="preserve"> human rights, ethical responsibility, fairness, security, societal well-being</v>
      </c>
      <c r="K100" s="31">
        <f t="shared" si="20"/>
        <v>1</v>
      </c>
      <c r="L100" s="31">
        <f t="shared" si="21"/>
        <v>1</v>
      </c>
      <c r="M100" s="31">
        <f t="shared" si="22"/>
        <v>1</v>
      </c>
      <c r="N100" s="31">
        <f t="shared" si="23"/>
        <v>0</v>
      </c>
      <c r="O100" s="31">
        <f t="shared" si="24"/>
        <v>0</v>
      </c>
      <c r="P100" s="6">
        <f t="shared" si="25"/>
        <v>0</v>
      </c>
      <c r="Q100" s="31">
        <f t="shared" si="26"/>
        <v>1</v>
      </c>
      <c r="R100" s="31">
        <f t="shared" si="27"/>
        <v>1</v>
      </c>
      <c r="S100" s="31">
        <f t="shared" si="28"/>
        <v>0</v>
      </c>
      <c r="T100" s="31">
        <f t="shared" si="29"/>
        <v>0</v>
      </c>
      <c r="U100" s="31">
        <f t="shared" si="30"/>
        <v>1</v>
      </c>
      <c r="V100" s="31">
        <f t="shared" si="31"/>
        <v>0</v>
      </c>
      <c r="W100" s="31">
        <f t="shared" si="32"/>
        <v>1</v>
      </c>
      <c r="X100" s="31">
        <f t="shared" si="33"/>
        <v>1</v>
      </c>
      <c r="Y100" s="31">
        <f t="shared" si="34"/>
        <v>0</v>
      </c>
      <c r="AA100" s="2"/>
      <c r="AU100" s="2">
        <f>SUM(Table3[[#This Row],[2006]:[2025]])</f>
        <v>0</v>
      </c>
    </row>
    <row r="101" spans="1:47" ht="55.05" customHeight="1">
      <c r="A101" s="2" t="s">
        <v>8</v>
      </c>
      <c r="B101" s="2" t="s">
        <v>413</v>
      </c>
      <c r="C101" s="2" t="s">
        <v>414</v>
      </c>
      <c r="D101" s="2" t="s">
        <v>50</v>
      </c>
      <c r="E101" s="26">
        <v>2018</v>
      </c>
      <c r="F101" s="2" t="s">
        <v>12</v>
      </c>
      <c r="G101" s="2" t="s">
        <v>415</v>
      </c>
      <c r="H101" s="2" t="s">
        <v>416</v>
      </c>
      <c r="I101" s="2" t="str">
        <f t="shared" si="18"/>
        <v xml:space="preserve">Principles: security, transparency, impartiality, fairness, under user control; </v>
      </c>
      <c r="J101" s="2" t="str">
        <f t="shared" si="19"/>
        <v xml:space="preserve"> respect of fundamental rights, non-discrimination, quality</v>
      </c>
      <c r="K101" s="31">
        <f t="shared" si="20"/>
        <v>0</v>
      </c>
      <c r="L101" s="31">
        <f t="shared" si="21"/>
        <v>1</v>
      </c>
      <c r="M101" s="31">
        <f t="shared" si="22"/>
        <v>0</v>
      </c>
      <c r="N101" s="31">
        <f t="shared" si="23"/>
        <v>0</v>
      </c>
      <c r="O101" s="31">
        <f t="shared" si="24"/>
        <v>0</v>
      </c>
      <c r="P101" s="6">
        <f t="shared" si="25"/>
        <v>0</v>
      </c>
      <c r="Q101" s="31">
        <f t="shared" si="26"/>
        <v>0</v>
      </c>
      <c r="R101" s="31">
        <f t="shared" si="27"/>
        <v>0</v>
      </c>
      <c r="S101" s="31">
        <f t="shared" si="28"/>
        <v>0</v>
      </c>
      <c r="T101" s="31">
        <f t="shared" si="29"/>
        <v>0</v>
      </c>
      <c r="U101" s="31">
        <f t="shared" si="30"/>
        <v>0</v>
      </c>
      <c r="V101" s="31">
        <f t="shared" si="31"/>
        <v>0</v>
      </c>
      <c r="W101" s="31">
        <f t="shared" si="32"/>
        <v>0</v>
      </c>
      <c r="X101" s="31">
        <f t="shared" si="33"/>
        <v>0</v>
      </c>
      <c r="Y101" s="31">
        <f t="shared" si="34"/>
        <v>0</v>
      </c>
      <c r="AA101" s="2"/>
      <c r="AU101" s="2">
        <f>SUM(Table3[[#This Row],[2006]:[2025]])</f>
        <v>0</v>
      </c>
    </row>
    <row r="102" spans="1:47" ht="55.05" customHeight="1">
      <c r="A102" s="2" t="s">
        <v>9</v>
      </c>
      <c r="B102" s="2" t="s">
        <v>417</v>
      </c>
      <c r="C102" s="2" t="s">
        <v>418</v>
      </c>
      <c r="D102" s="2" t="s">
        <v>18</v>
      </c>
      <c r="E102" s="26">
        <v>2018</v>
      </c>
      <c r="F102" s="2" t="s">
        <v>12</v>
      </c>
      <c r="G102" s="2" t="s">
        <v>419</v>
      </c>
      <c r="H102" s="9" t="s">
        <v>420</v>
      </c>
      <c r="I102" s="2" t="str">
        <f t="shared" si="18"/>
        <v xml:space="preserve">Principles: respect for fundamental rights, non-discrimination, quality and security, transparency, impartiality and fairness, under user control </v>
      </c>
      <c r="J102" s="2" t="str">
        <f t="shared" si="19"/>
        <v xml:space="preserve"> ethical responsibility, justice, inclusivity, societal trust, accountability</v>
      </c>
      <c r="K102" s="31">
        <f t="shared" si="20"/>
        <v>1</v>
      </c>
      <c r="L102" s="31">
        <f t="shared" si="21"/>
        <v>1</v>
      </c>
      <c r="M102" s="31">
        <f t="shared" si="22"/>
        <v>1</v>
      </c>
      <c r="N102" s="31">
        <f t="shared" si="23"/>
        <v>0</v>
      </c>
      <c r="O102" s="31">
        <f t="shared" si="24"/>
        <v>1</v>
      </c>
      <c r="P102" s="6">
        <f t="shared" si="25"/>
        <v>1</v>
      </c>
      <c r="Q102" s="31">
        <f t="shared" si="26"/>
        <v>1</v>
      </c>
      <c r="R102" s="31">
        <f t="shared" si="27"/>
        <v>0</v>
      </c>
      <c r="S102" s="31">
        <f t="shared" si="28"/>
        <v>0</v>
      </c>
      <c r="T102" s="31">
        <f t="shared" si="29"/>
        <v>0</v>
      </c>
      <c r="U102" s="31">
        <f t="shared" si="30"/>
        <v>0</v>
      </c>
      <c r="V102" s="31">
        <f t="shared" si="31"/>
        <v>0</v>
      </c>
      <c r="W102" s="31">
        <f t="shared" si="32"/>
        <v>0</v>
      </c>
      <c r="X102" s="31">
        <f t="shared" si="33"/>
        <v>0</v>
      </c>
      <c r="Y102" s="31">
        <f t="shared" si="34"/>
        <v>0</v>
      </c>
      <c r="AA102" s="2"/>
      <c r="AU102" s="2">
        <f>SUM(Table3[[#This Row],[2006]:[2025]])</f>
        <v>0</v>
      </c>
    </row>
    <row r="103" spans="1:47" ht="55.05" customHeight="1">
      <c r="A103" s="2" t="s">
        <v>9</v>
      </c>
      <c r="B103" s="2" t="s">
        <v>421</v>
      </c>
      <c r="C103" s="2" t="s">
        <v>422</v>
      </c>
      <c r="D103" s="2" t="s">
        <v>50</v>
      </c>
      <c r="E103" s="26">
        <v>2020</v>
      </c>
      <c r="F103" s="2" t="s">
        <v>170</v>
      </c>
      <c r="G103" s="2" t="s">
        <v>423</v>
      </c>
      <c r="H103" s="9" t="s">
        <v>424</v>
      </c>
      <c r="I103" s="2" t="str">
        <f t="shared" si="18"/>
        <v xml:space="preserve">Principles: Inclusive growth, sustainable development, well-being, human rights, democratic values, fairness, privacy, transparency, explainability, robustness, security, safety, accountability​
</v>
      </c>
      <c r="J103" s="2" t="str">
        <f t="shared" si="19"/>
        <v xml:space="preserve"> Innovation, trustworthiness, respect for human rights, democratic values, non-discrimination, equality, freedom, dignity, autonomy, privacy, data protection, diversity, social justice, labor rights, environmental sustainability, responsible business conduct</v>
      </c>
      <c r="K103" s="31">
        <f t="shared" si="20"/>
        <v>1</v>
      </c>
      <c r="L103" s="31">
        <f t="shared" si="21"/>
        <v>1</v>
      </c>
      <c r="M103" s="31">
        <f t="shared" si="22"/>
        <v>0</v>
      </c>
      <c r="N103" s="31">
        <f t="shared" si="23"/>
        <v>0</v>
      </c>
      <c r="O103" s="31">
        <f t="shared" si="24"/>
        <v>0</v>
      </c>
      <c r="P103" s="6">
        <f t="shared" si="25"/>
        <v>1</v>
      </c>
      <c r="Q103" s="31">
        <f t="shared" si="26"/>
        <v>0</v>
      </c>
      <c r="R103" s="31">
        <f t="shared" si="27"/>
        <v>1</v>
      </c>
      <c r="S103" s="31">
        <f t="shared" si="28"/>
        <v>1</v>
      </c>
      <c r="T103" s="31">
        <f t="shared" si="29"/>
        <v>1</v>
      </c>
      <c r="U103" s="31">
        <f t="shared" si="30"/>
        <v>1</v>
      </c>
      <c r="V103" s="31">
        <f t="shared" si="31"/>
        <v>0</v>
      </c>
      <c r="W103" s="31">
        <f t="shared" si="32"/>
        <v>1</v>
      </c>
      <c r="X103" s="31">
        <f t="shared" si="33"/>
        <v>1</v>
      </c>
      <c r="Y103" s="31">
        <f t="shared" si="34"/>
        <v>0</v>
      </c>
      <c r="AA103" s="2"/>
      <c r="AU103" s="2">
        <f>SUM(Table3[[#This Row],[2006]:[2025]])</f>
        <v>0</v>
      </c>
    </row>
    <row r="104" spans="1:47" ht="55.05" customHeight="1">
      <c r="A104" s="2" t="s">
        <v>9</v>
      </c>
      <c r="B104" s="2" t="s">
        <v>425</v>
      </c>
      <c r="C104" s="2" t="s">
        <v>426</v>
      </c>
      <c r="D104" s="2" t="s">
        <v>23</v>
      </c>
      <c r="E104" s="26">
        <v>2019</v>
      </c>
      <c r="F104" s="2" t="s">
        <v>13</v>
      </c>
      <c r="G104" s="2" t="s">
        <v>427</v>
      </c>
      <c r="H104" s="9" t="s">
        <v>428</v>
      </c>
      <c r="I104" s="2" t="str">
        <f t="shared" si="18"/>
        <v xml:space="preserve">Principles: Accountability, value alignment, explainability, fairness, user data rights. </v>
      </c>
      <c r="J104" s="2" t="str">
        <f t="shared" si="19"/>
        <v xml:space="preserve"> Ethical responsibility, transparency, inclusivity, privacy, trust.</v>
      </c>
      <c r="K104" s="31">
        <f t="shared" si="20"/>
        <v>0</v>
      </c>
      <c r="L104" s="31">
        <f t="shared" si="21"/>
        <v>1</v>
      </c>
      <c r="M104" s="31">
        <f t="shared" si="22"/>
        <v>1</v>
      </c>
      <c r="N104" s="31">
        <f t="shared" si="23"/>
        <v>0</v>
      </c>
      <c r="O104" s="31">
        <f t="shared" si="24"/>
        <v>1</v>
      </c>
      <c r="P104" s="6">
        <f t="shared" si="25"/>
        <v>1</v>
      </c>
      <c r="Q104" s="31">
        <f t="shared" si="26"/>
        <v>1</v>
      </c>
      <c r="R104" s="31">
        <f t="shared" si="27"/>
        <v>1</v>
      </c>
      <c r="S104" s="31">
        <f t="shared" si="28"/>
        <v>0</v>
      </c>
      <c r="T104" s="31">
        <f t="shared" si="29"/>
        <v>0</v>
      </c>
      <c r="U104" s="31">
        <f t="shared" si="30"/>
        <v>0</v>
      </c>
      <c r="V104" s="31">
        <f t="shared" si="31"/>
        <v>0</v>
      </c>
      <c r="W104" s="31">
        <f t="shared" si="32"/>
        <v>0</v>
      </c>
      <c r="X104" s="31">
        <f t="shared" si="33"/>
        <v>0</v>
      </c>
      <c r="Y104" s="31">
        <f t="shared" si="34"/>
        <v>0</v>
      </c>
      <c r="AA104" s="2"/>
      <c r="AU104" s="2">
        <f>SUM(Table3[[#This Row],[2006]:[2025]])</f>
        <v>0</v>
      </c>
    </row>
    <row r="105" spans="1:47" ht="55.05" customHeight="1">
      <c r="A105" s="2" t="s">
        <v>8</v>
      </c>
      <c r="B105" s="2" t="s">
        <v>429</v>
      </c>
      <c r="C105" s="2" t="s">
        <v>426</v>
      </c>
      <c r="D105" s="2" t="s">
        <v>23</v>
      </c>
      <c r="E105" s="26">
        <v>2018</v>
      </c>
      <c r="F105" s="2" t="s">
        <v>13</v>
      </c>
      <c r="G105" s="2" t="s">
        <v>430</v>
      </c>
      <c r="H105" s="2" t="s">
        <v>431</v>
      </c>
      <c r="I105" s="2" t="str">
        <f t="shared" si="18"/>
        <v>accountability, value alignment, explainability, fairness, user data rights</v>
      </c>
      <c r="J105" s="2" t="str">
        <f t="shared" si="19"/>
        <v/>
      </c>
      <c r="K105" s="31">
        <f t="shared" si="20"/>
        <v>0</v>
      </c>
      <c r="L105" s="31">
        <f t="shared" si="21"/>
        <v>0</v>
      </c>
      <c r="M105" s="31">
        <f t="shared" si="22"/>
        <v>0</v>
      </c>
      <c r="N105" s="31">
        <f t="shared" si="23"/>
        <v>0</v>
      </c>
      <c r="O105" s="31">
        <f t="shared" si="24"/>
        <v>0</v>
      </c>
      <c r="P105" s="6">
        <f t="shared" si="25"/>
        <v>0</v>
      </c>
      <c r="Q105" s="31">
        <f t="shared" si="26"/>
        <v>0</v>
      </c>
      <c r="R105" s="31">
        <f t="shared" si="27"/>
        <v>0</v>
      </c>
      <c r="S105" s="31">
        <f t="shared" si="28"/>
        <v>0</v>
      </c>
      <c r="T105" s="31">
        <f t="shared" si="29"/>
        <v>0</v>
      </c>
      <c r="U105" s="31">
        <f t="shared" si="30"/>
        <v>0</v>
      </c>
      <c r="V105" s="31">
        <f t="shared" si="31"/>
        <v>0</v>
      </c>
      <c r="W105" s="31">
        <f t="shared" si="32"/>
        <v>0</v>
      </c>
      <c r="X105" s="31">
        <f t="shared" si="33"/>
        <v>0</v>
      </c>
      <c r="Y105" s="31">
        <f t="shared" si="34"/>
        <v>0</v>
      </c>
      <c r="AA105" s="2"/>
      <c r="AU105" s="2">
        <f>SUM(Table3[[#This Row],[2006]:[2025]])</f>
        <v>0</v>
      </c>
    </row>
    <row r="106" spans="1:47" ht="55.05" customHeight="1">
      <c r="A106" s="2" t="s">
        <v>10</v>
      </c>
      <c r="B106" s="2" t="s">
        <v>432</v>
      </c>
      <c r="C106" s="2" t="s">
        <v>433</v>
      </c>
      <c r="D106" s="2" t="s">
        <v>77</v>
      </c>
      <c r="E106" s="26">
        <v>2024</v>
      </c>
      <c r="F106" s="2" t="s">
        <v>14</v>
      </c>
      <c r="G106" s="2" t="s">
        <v>434</v>
      </c>
      <c r="H106" s="9" t="s">
        <v>435</v>
      </c>
      <c r="I106" s="2" t="str">
        <f t="shared" si="18"/>
        <v xml:space="preserve">Principles: safety, privacy, intellectual property rights, information integrity, fairness, transparency, accountability, environmental sustainability, interoperability, proactive governance; </v>
      </c>
      <c r="J106" s="2" t="str">
        <f t="shared" si="19"/>
        <v xml:space="preserve"> trustworthiness, ethical AI governance, global cooperation, inclusivity, sustainability</v>
      </c>
      <c r="K106" s="31">
        <f t="shared" si="20"/>
        <v>0</v>
      </c>
      <c r="L106" s="31">
        <f t="shared" si="21"/>
        <v>1</v>
      </c>
      <c r="M106" s="31">
        <f t="shared" si="22"/>
        <v>0</v>
      </c>
      <c r="N106" s="31">
        <f t="shared" si="23"/>
        <v>0</v>
      </c>
      <c r="O106" s="31">
        <f t="shared" si="24"/>
        <v>1</v>
      </c>
      <c r="P106" s="6">
        <f t="shared" si="25"/>
        <v>1</v>
      </c>
      <c r="Q106" s="31">
        <f t="shared" si="26"/>
        <v>0</v>
      </c>
      <c r="R106" s="31">
        <f t="shared" si="27"/>
        <v>1</v>
      </c>
      <c r="S106" s="31">
        <f t="shared" si="28"/>
        <v>0</v>
      </c>
      <c r="T106" s="31">
        <f t="shared" si="29"/>
        <v>1</v>
      </c>
      <c r="U106" s="31">
        <f t="shared" si="30"/>
        <v>0</v>
      </c>
      <c r="V106" s="31">
        <f t="shared" si="31"/>
        <v>0</v>
      </c>
      <c r="W106" s="31">
        <f t="shared" si="32"/>
        <v>0</v>
      </c>
      <c r="X106" s="31">
        <f t="shared" si="33"/>
        <v>0</v>
      </c>
      <c r="Y106" s="31">
        <f t="shared" si="34"/>
        <v>0</v>
      </c>
      <c r="AA106" s="2"/>
      <c r="AU106" s="2">
        <f>SUM(Table3[[#This Row],[2006]:[2025]])</f>
        <v>0</v>
      </c>
    </row>
    <row r="107" spans="1:47" ht="55.05" customHeight="1">
      <c r="A107" s="2" t="s">
        <v>10</v>
      </c>
      <c r="B107" s="2" t="s">
        <v>435</v>
      </c>
      <c r="C107" s="2" t="s">
        <v>433</v>
      </c>
      <c r="D107" s="2" t="s">
        <v>77</v>
      </c>
      <c r="E107" s="26">
        <v>2024</v>
      </c>
      <c r="F107" s="2" t="s">
        <v>12</v>
      </c>
      <c r="G107" s="2" t="s">
        <v>436</v>
      </c>
      <c r="H107" s="9" t="s">
        <v>432</v>
      </c>
      <c r="I107" s="2" t="str">
        <f t="shared" si="18"/>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J107" s="2" t="str">
        <f t="shared" si="19"/>
        <v xml:space="preserve"> human rights, democratic values, privacy, data protection, non-discrimination, equality, diversity, social justice, ethical responsibility, global interoperability</v>
      </c>
      <c r="K107" s="31">
        <f t="shared" si="20"/>
        <v>1</v>
      </c>
      <c r="L107" s="31">
        <f t="shared" si="21"/>
        <v>1</v>
      </c>
      <c r="M107" s="31">
        <f t="shared" si="22"/>
        <v>1</v>
      </c>
      <c r="N107" s="31">
        <f t="shared" si="23"/>
        <v>0</v>
      </c>
      <c r="O107" s="31">
        <f t="shared" si="24"/>
        <v>0</v>
      </c>
      <c r="P107" s="6">
        <f t="shared" si="25"/>
        <v>0</v>
      </c>
      <c r="Q107" s="31">
        <f t="shared" si="26"/>
        <v>1</v>
      </c>
      <c r="R107" s="31">
        <f t="shared" si="27"/>
        <v>1</v>
      </c>
      <c r="S107" s="31">
        <f t="shared" si="28"/>
        <v>0</v>
      </c>
      <c r="T107" s="31">
        <f t="shared" si="29"/>
        <v>1</v>
      </c>
      <c r="U107" s="31">
        <f t="shared" si="30"/>
        <v>0</v>
      </c>
      <c r="V107" s="31">
        <f t="shared" si="31"/>
        <v>0</v>
      </c>
      <c r="W107" s="31">
        <f t="shared" si="32"/>
        <v>0</v>
      </c>
      <c r="X107" s="31">
        <f t="shared" si="33"/>
        <v>1</v>
      </c>
      <c r="Y107" s="31">
        <f t="shared" si="34"/>
        <v>0</v>
      </c>
      <c r="AA107" s="2"/>
      <c r="AU107" s="2">
        <f>SUM(Table3[[#This Row],[2006]:[2025]])</f>
        <v>0</v>
      </c>
    </row>
    <row r="108" spans="1:47" ht="55.05" customHeight="1">
      <c r="A108" s="2" t="s">
        <v>9</v>
      </c>
      <c r="B108" s="2" t="s">
        <v>437</v>
      </c>
      <c r="C108" s="2" t="s">
        <v>438</v>
      </c>
      <c r="D108" s="2" t="s">
        <v>320</v>
      </c>
      <c r="E108" s="26">
        <v>2017</v>
      </c>
      <c r="F108" s="2" t="s">
        <v>12</v>
      </c>
      <c r="G108" s="2" t="s">
        <v>439</v>
      </c>
      <c r="H108" s="9" t="s">
        <v>437</v>
      </c>
      <c r="I108" s="2" t="str">
        <f t="shared" si="18"/>
        <v xml:space="preserve">Principles: fairness, accountability, transparency; </v>
      </c>
      <c r="J108" s="2" t="str">
        <f t="shared" si="19"/>
        <v xml:space="preserve"> ethical AI use, trust, responsibility</v>
      </c>
      <c r="K108" s="31">
        <f t="shared" si="20"/>
        <v>0</v>
      </c>
      <c r="L108" s="31">
        <f t="shared" si="21"/>
        <v>1</v>
      </c>
      <c r="M108" s="31">
        <f t="shared" si="22"/>
        <v>1</v>
      </c>
      <c r="N108" s="31">
        <f t="shared" si="23"/>
        <v>0</v>
      </c>
      <c r="O108" s="31">
        <f t="shared" si="24"/>
        <v>0</v>
      </c>
      <c r="P108" s="6">
        <f t="shared" si="25"/>
        <v>1</v>
      </c>
      <c r="Q108" s="31">
        <f t="shared" si="26"/>
        <v>0</v>
      </c>
      <c r="R108" s="31">
        <f t="shared" si="27"/>
        <v>0</v>
      </c>
      <c r="S108" s="31">
        <f t="shared" si="28"/>
        <v>0</v>
      </c>
      <c r="T108" s="31">
        <f t="shared" si="29"/>
        <v>0</v>
      </c>
      <c r="U108" s="31">
        <f t="shared" si="30"/>
        <v>0</v>
      </c>
      <c r="V108" s="31">
        <f t="shared" si="31"/>
        <v>0</v>
      </c>
      <c r="W108" s="31">
        <f t="shared" si="32"/>
        <v>0</v>
      </c>
      <c r="X108" s="31">
        <f t="shared" si="33"/>
        <v>0</v>
      </c>
      <c r="Y108" s="31">
        <f t="shared" si="34"/>
        <v>0</v>
      </c>
      <c r="AA108" s="2"/>
      <c r="AU108" s="2">
        <f>SUM(Table3[[#This Row],[2006]:[2025]])</f>
        <v>0</v>
      </c>
    </row>
    <row r="109" spans="1:47" ht="55.05" customHeight="1">
      <c r="A109" s="2" t="s">
        <v>10</v>
      </c>
      <c r="B109" s="2" t="s">
        <v>440</v>
      </c>
      <c r="C109" s="2" t="s">
        <v>438</v>
      </c>
      <c r="D109" s="2" t="s">
        <v>320</v>
      </c>
      <c r="E109" s="26">
        <v>2018</v>
      </c>
      <c r="F109" s="2" t="s">
        <v>12</v>
      </c>
      <c r="G109" s="2" t="s">
        <v>441</v>
      </c>
      <c r="H109" s="12" t="s">
        <v>437</v>
      </c>
      <c r="I109" s="2" t="str">
        <f t="shared" si="18"/>
        <v xml:space="preserve">Principles: fairness, ethics, accountability, transparency, justifiability, accuracy, bias minimization; </v>
      </c>
      <c r="J109" s="2" t="str">
        <f t="shared" si="19"/>
        <v xml:space="preserve"> ethical AI use, trust, responsibility, internal accountability, proactive governance</v>
      </c>
      <c r="K109" s="31">
        <f t="shared" si="20"/>
        <v>0</v>
      </c>
      <c r="L109" s="31">
        <f t="shared" si="21"/>
        <v>1</v>
      </c>
      <c r="M109" s="31">
        <f t="shared" si="22"/>
        <v>1</v>
      </c>
      <c r="N109" s="31">
        <f t="shared" si="23"/>
        <v>0</v>
      </c>
      <c r="O109" s="31">
        <f t="shared" si="24"/>
        <v>0</v>
      </c>
      <c r="P109" s="6">
        <f t="shared" si="25"/>
        <v>1</v>
      </c>
      <c r="Q109" s="31">
        <f t="shared" si="26"/>
        <v>0</v>
      </c>
      <c r="R109" s="31">
        <f t="shared" si="27"/>
        <v>0</v>
      </c>
      <c r="S109" s="31">
        <f t="shared" si="28"/>
        <v>0</v>
      </c>
      <c r="T109" s="31">
        <f t="shared" si="29"/>
        <v>0</v>
      </c>
      <c r="U109" s="31">
        <f t="shared" si="30"/>
        <v>0</v>
      </c>
      <c r="V109" s="31">
        <f t="shared" si="31"/>
        <v>0</v>
      </c>
      <c r="W109" s="31">
        <f t="shared" si="32"/>
        <v>0</v>
      </c>
      <c r="X109" s="31">
        <f t="shared" si="33"/>
        <v>0</v>
      </c>
      <c r="Y109" s="31">
        <f t="shared" si="34"/>
        <v>0</v>
      </c>
      <c r="AA109" s="2"/>
      <c r="AU109" s="2">
        <f>SUM(Table3[[#This Row],[2006]:[2025]])</f>
        <v>0</v>
      </c>
    </row>
    <row r="110" spans="1:47" ht="55.05" customHeight="1">
      <c r="A110" s="2" t="s">
        <v>10</v>
      </c>
      <c r="B110" s="2" t="s">
        <v>442</v>
      </c>
      <c r="C110" s="2" t="s">
        <v>443</v>
      </c>
      <c r="D110" s="2" t="s">
        <v>18</v>
      </c>
      <c r="E110" s="26">
        <v>2021</v>
      </c>
      <c r="F110" s="2" t="s">
        <v>12</v>
      </c>
      <c r="G110" s="2" t="s">
        <v>298</v>
      </c>
      <c r="H110" s="9" t="s">
        <v>444</v>
      </c>
      <c r="I110" s="2" t="str">
        <f t="shared" si="18"/>
        <v xml:space="preserve">Principles: Human-centric AI, transparency, trust, security, data governance, digital sovereignty, sustainability, AI safety, innovation, fairness, accountability, inclusivity, interoperability, AI governance, collaboration; </v>
      </c>
      <c r="J110" s="2" t="str">
        <f t="shared" si="19"/>
        <v xml:space="preserve"> Economic growth, societal well-being, environmental responsibility, competitiveness, responsible AI development, digital inclusion</v>
      </c>
      <c r="K110" s="31">
        <f t="shared" si="20"/>
        <v>0</v>
      </c>
      <c r="L110" s="31">
        <f t="shared" si="21"/>
        <v>1</v>
      </c>
      <c r="M110" s="31">
        <f t="shared" si="22"/>
        <v>1</v>
      </c>
      <c r="N110" s="31">
        <f t="shared" si="23"/>
        <v>0</v>
      </c>
      <c r="O110" s="31">
        <f t="shared" si="24"/>
        <v>1</v>
      </c>
      <c r="P110" s="6">
        <f t="shared" si="25"/>
        <v>1</v>
      </c>
      <c r="Q110" s="31">
        <f t="shared" si="26"/>
        <v>0</v>
      </c>
      <c r="R110" s="31">
        <f t="shared" si="27"/>
        <v>0</v>
      </c>
      <c r="S110" s="31">
        <f t="shared" si="28"/>
        <v>1</v>
      </c>
      <c r="T110" s="31">
        <f t="shared" si="29"/>
        <v>1</v>
      </c>
      <c r="U110" s="31">
        <f t="shared" si="30"/>
        <v>0</v>
      </c>
      <c r="V110" s="31">
        <f t="shared" si="31"/>
        <v>1</v>
      </c>
      <c r="W110" s="31">
        <f t="shared" si="32"/>
        <v>0</v>
      </c>
      <c r="X110" s="31">
        <f t="shared" si="33"/>
        <v>0</v>
      </c>
      <c r="Y110" s="31">
        <f t="shared" si="34"/>
        <v>0</v>
      </c>
      <c r="AA110" s="2"/>
      <c r="AU110" s="2">
        <f>SUM(Table3[[#This Row],[2006]:[2025]])</f>
        <v>0</v>
      </c>
    </row>
    <row r="111" spans="1:47" ht="55.05" customHeight="1">
      <c r="A111" s="2" t="s">
        <v>8</v>
      </c>
      <c r="B111" s="2" t="s">
        <v>445</v>
      </c>
      <c r="C111" s="2" t="s">
        <v>446</v>
      </c>
      <c r="D111" s="2" t="s">
        <v>18</v>
      </c>
      <c r="E111" s="26">
        <v>2018</v>
      </c>
      <c r="F111" s="2" t="s">
        <v>12</v>
      </c>
      <c r="G111" s="2" t="s">
        <v>447</v>
      </c>
      <c r="H111" s="2" t="s">
        <v>448</v>
      </c>
      <c r="I111" s="2" t="str">
        <f t="shared" si="18"/>
        <v xml:space="preserve">Principles: ethical design, transparency and openness, inclusivity and diversity, accountability, sustainability </v>
      </c>
      <c r="J111" s="2" t="str">
        <f t="shared" si="19"/>
        <v xml:space="preserve"> fairness and justice, human-centric AI, public interest</v>
      </c>
      <c r="K111" s="31">
        <f t="shared" si="20"/>
        <v>1</v>
      </c>
      <c r="L111" s="31">
        <f t="shared" si="21"/>
        <v>1</v>
      </c>
      <c r="M111" s="31">
        <f t="shared" si="22"/>
        <v>0</v>
      </c>
      <c r="N111" s="31">
        <f t="shared" si="23"/>
        <v>0</v>
      </c>
      <c r="O111" s="31">
        <f t="shared" si="24"/>
        <v>1</v>
      </c>
      <c r="P111" s="6">
        <f t="shared" si="25"/>
        <v>0</v>
      </c>
      <c r="Q111" s="31">
        <f t="shared" si="26"/>
        <v>0</v>
      </c>
      <c r="R111" s="31">
        <f t="shared" si="27"/>
        <v>0</v>
      </c>
      <c r="S111" s="31">
        <f t="shared" si="28"/>
        <v>0</v>
      </c>
      <c r="T111" s="31">
        <f t="shared" si="29"/>
        <v>1</v>
      </c>
      <c r="U111" s="31">
        <f t="shared" si="30"/>
        <v>0</v>
      </c>
      <c r="V111" s="31">
        <f t="shared" si="31"/>
        <v>0</v>
      </c>
      <c r="W111" s="31">
        <f t="shared" si="32"/>
        <v>0</v>
      </c>
      <c r="X111" s="31">
        <f t="shared" si="33"/>
        <v>0</v>
      </c>
      <c r="Y111" s="31">
        <f t="shared" si="34"/>
        <v>0</v>
      </c>
      <c r="AA111" s="2"/>
      <c r="AU111" s="2">
        <f>SUM(Table3[[#This Row],[2006]:[2025]])</f>
        <v>0</v>
      </c>
    </row>
    <row r="112" spans="1:47" ht="55.05" customHeight="1">
      <c r="A112" s="2" t="s">
        <v>9</v>
      </c>
      <c r="B112" s="2" t="s">
        <v>449</v>
      </c>
      <c r="C112" s="2" t="s">
        <v>450</v>
      </c>
      <c r="D112" s="2" t="s">
        <v>18</v>
      </c>
      <c r="E112" s="26">
        <v>2018</v>
      </c>
      <c r="F112" s="2" t="s">
        <v>12</v>
      </c>
      <c r="G112" s="2" t="s">
        <v>451</v>
      </c>
      <c r="H112" s="9" t="s">
        <v>449</v>
      </c>
      <c r="I112" s="2" t="str">
        <f t="shared" si="18"/>
        <v xml:space="preserve">Principles: transparency, fairness, responsibility, privacy, inclusivity, sustainability, human oversight </v>
      </c>
      <c r="J112" s="2" t="str">
        <f t="shared" si="19"/>
        <v xml:space="preserve"> ethical responsibility, societal trust, equity, collaboration, long-term vision</v>
      </c>
      <c r="K112" s="31">
        <f t="shared" si="20"/>
        <v>0</v>
      </c>
      <c r="L112" s="31">
        <f t="shared" si="21"/>
        <v>1</v>
      </c>
      <c r="M112" s="31">
        <f t="shared" si="22"/>
        <v>1</v>
      </c>
      <c r="N112" s="31">
        <f t="shared" si="23"/>
        <v>0</v>
      </c>
      <c r="O112" s="31">
        <f t="shared" si="24"/>
        <v>1</v>
      </c>
      <c r="P112" s="6">
        <f t="shared" si="25"/>
        <v>1</v>
      </c>
      <c r="Q112" s="31">
        <f t="shared" si="26"/>
        <v>1</v>
      </c>
      <c r="R112" s="31">
        <f t="shared" si="27"/>
        <v>1</v>
      </c>
      <c r="S112" s="31">
        <f t="shared" si="28"/>
        <v>0</v>
      </c>
      <c r="T112" s="31">
        <f t="shared" si="29"/>
        <v>1</v>
      </c>
      <c r="U112" s="31">
        <f t="shared" si="30"/>
        <v>0</v>
      </c>
      <c r="V112" s="31">
        <f t="shared" si="31"/>
        <v>1</v>
      </c>
      <c r="W112" s="31">
        <f t="shared" si="32"/>
        <v>0</v>
      </c>
      <c r="X112" s="31">
        <f t="shared" si="33"/>
        <v>0</v>
      </c>
      <c r="Y112" s="31">
        <f t="shared" si="34"/>
        <v>0</v>
      </c>
      <c r="AA112" s="2"/>
      <c r="AU112" s="2">
        <f>SUM(Table3[[#This Row],[2006]:[2025]])</f>
        <v>0</v>
      </c>
    </row>
    <row r="113" spans="1:47" ht="55.05" customHeight="1">
      <c r="A113" s="2" t="s">
        <v>10</v>
      </c>
      <c r="B113" s="2" t="s">
        <v>452</v>
      </c>
      <c r="C113" s="2" t="s">
        <v>297</v>
      </c>
      <c r="D113" s="2" t="s">
        <v>18</v>
      </c>
      <c r="E113" s="26">
        <v>2018</v>
      </c>
      <c r="F113" s="2" t="s">
        <v>12</v>
      </c>
      <c r="G113" s="2" t="s">
        <v>453</v>
      </c>
      <c r="H113" s="9" t="s">
        <v>452</v>
      </c>
      <c r="I113" s="2" t="str">
        <f t="shared" si="18"/>
        <v xml:space="preserve">Principles: human capital development, open data policy, ethical framework; </v>
      </c>
      <c r="J113" s="2" t="str">
        <f t="shared" si="19"/>
        <v xml:space="preserve"> innovation, transparency, accountability, inclusivity</v>
      </c>
      <c r="K113" s="31">
        <f t="shared" si="20"/>
        <v>0</v>
      </c>
      <c r="L113" s="31">
        <f t="shared" si="21"/>
        <v>1</v>
      </c>
      <c r="M113" s="31">
        <f t="shared" si="22"/>
        <v>0</v>
      </c>
      <c r="N113" s="31">
        <f t="shared" si="23"/>
        <v>0</v>
      </c>
      <c r="O113" s="31">
        <f t="shared" si="24"/>
        <v>1</v>
      </c>
      <c r="P113" s="6">
        <f t="shared" si="25"/>
        <v>0</v>
      </c>
      <c r="Q113" s="31">
        <f t="shared" si="26"/>
        <v>0</v>
      </c>
      <c r="R113" s="31">
        <f t="shared" si="27"/>
        <v>0</v>
      </c>
      <c r="S113" s="31">
        <f t="shared" si="28"/>
        <v>1</v>
      </c>
      <c r="T113" s="31">
        <f t="shared" si="29"/>
        <v>0</v>
      </c>
      <c r="U113" s="31">
        <f t="shared" si="30"/>
        <v>0</v>
      </c>
      <c r="V113" s="31">
        <f t="shared" si="31"/>
        <v>0</v>
      </c>
      <c r="W113" s="31">
        <f t="shared" si="32"/>
        <v>0</v>
      </c>
      <c r="X113" s="31">
        <f t="shared" si="33"/>
        <v>0</v>
      </c>
      <c r="Y113" s="31">
        <f t="shared" si="34"/>
        <v>0</v>
      </c>
      <c r="AA113" s="2"/>
      <c r="AU113" s="2">
        <f>SUM(Table3[[#This Row],[2006]:[2025]])</f>
        <v>0</v>
      </c>
    </row>
    <row r="114" spans="1:47" ht="55.05" customHeight="1">
      <c r="A114" s="2" t="s">
        <v>10</v>
      </c>
      <c r="B114" s="2" t="s">
        <v>452</v>
      </c>
      <c r="C114" s="2" t="s">
        <v>454</v>
      </c>
      <c r="D114" s="2" t="s">
        <v>18</v>
      </c>
      <c r="E114" s="26">
        <v>2019</v>
      </c>
      <c r="F114" s="2" t="s">
        <v>12</v>
      </c>
      <c r="G114" s="2" t="s">
        <v>455</v>
      </c>
      <c r="H114" s="9" t="s">
        <v>456</v>
      </c>
      <c r="I114" s="2" t="str">
        <f t="shared" si="18"/>
        <v xml:space="preserve">Principles: transparency, accountability, innovation, fostering research collaboration; </v>
      </c>
      <c r="J114" s="2" t="str">
        <f t="shared" si="19"/>
        <v xml:space="preserve"> societal well-being, inclusivity, human-centric development, environmental sustainability</v>
      </c>
      <c r="K114" s="31">
        <f t="shared" si="20"/>
        <v>0</v>
      </c>
      <c r="L114" s="31">
        <f t="shared" si="21"/>
        <v>1</v>
      </c>
      <c r="M114" s="31">
        <f t="shared" si="22"/>
        <v>0</v>
      </c>
      <c r="N114" s="31">
        <f t="shared" si="23"/>
        <v>0</v>
      </c>
      <c r="O114" s="31">
        <f t="shared" si="24"/>
        <v>1</v>
      </c>
      <c r="P114" s="6">
        <f t="shared" si="25"/>
        <v>0</v>
      </c>
      <c r="Q114" s="31">
        <f t="shared" si="26"/>
        <v>0</v>
      </c>
      <c r="R114" s="31">
        <f t="shared" si="27"/>
        <v>0</v>
      </c>
      <c r="S114" s="31">
        <f t="shared" si="28"/>
        <v>1</v>
      </c>
      <c r="T114" s="31">
        <f t="shared" si="29"/>
        <v>1</v>
      </c>
      <c r="U114" s="31">
        <f t="shared" si="30"/>
        <v>0</v>
      </c>
      <c r="V114" s="31">
        <f t="shared" si="31"/>
        <v>1</v>
      </c>
      <c r="W114" s="31">
        <f t="shared" si="32"/>
        <v>0</v>
      </c>
      <c r="X114" s="31">
        <f t="shared" si="33"/>
        <v>0</v>
      </c>
      <c r="Y114" s="31">
        <f t="shared" si="34"/>
        <v>0</v>
      </c>
      <c r="AA114" s="2"/>
      <c r="AU114" s="2">
        <f>SUM(Table3[[#This Row],[2006]:[2025]])</f>
        <v>0</v>
      </c>
    </row>
    <row r="115" spans="1:47" ht="55.05" customHeight="1">
      <c r="A115" s="2" t="s">
        <v>10</v>
      </c>
      <c r="B115" s="2" t="s">
        <v>457</v>
      </c>
      <c r="C115" s="2" t="s">
        <v>458</v>
      </c>
      <c r="D115" s="2" t="s">
        <v>19</v>
      </c>
      <c r="E115" s="26">
        <v>2017</v>
      </c>
      <c r="F115" s="2" t="s">
        <v>12</v>
      </c>
      <c r="G115" s="2" t="s">
        <v>459</v>
      </c>
      <c r="H115" s="9" t="s">
        <v>460</v>
      </c>
      <c r="I115" s="2" t="str">
        <f t="shared" si="18"/>
        <v xml:space="preserve">Principles: resilience, sustainability, responsibility, integrity, inclusiveness; </v>
      </c>
      <c r="J115" s="2" t="str">
        <f t="shared" si="19"/>
        <v xml:space="preserve"> ethical global governance, collaboration, societal well-being, environmental stewardship</v>
      </c>
      <c r="K115" s="31">
        <f t="shared" si="20"/>
        <v>0</v>
      </c>
      <c r="L115" s="31">
        <f t="shared" si="21"/>
        <v>0</v>
      </c>
      <c r="M115" s="31">
        <f t="shared" si="22"/>
        <v>1</v>
      </c>
      <c r="N115" s="31">
        <f t="shared" si="23"/>
        <v>0</v>
      </c>
      <c r="O115" s="31">
        <f t="shared" si="24"/>
        <v>0</v>
      </c>
      <c r="P115" s="6">
        <f t="shared" si="25"/>
        <v>0</v>
      </c>
      <c r="Q115" s="31">
        <f t="shared" si="26"/>
        <v>0</v>
      </c>
      <c r="R115" s="31">
        <f t="shared" si="27"/>
        <v>0</v>
      </c>
      <c r="S115" s="31">
        <f t="shared" si="28"/>
        <v>0</v>
      </c>
      <c r="T115" s="31">
        <f t="shared" si="29"/>
        <v>1</v>
      </c>
      <c r="U115" s="31">
        <f t="shared" si="30"/>
        <v>0</v>
      </c>
      <c r="V115" s="31">
        <f t="shared" si="31"/>
        <v>1</v>
      </c>
      <c r="W115" s="31">
        <f t="shared" si="32"/>
        <v>0</v>
      </c>
      <c r="X115" s="31">
        <f t="shared" si="33"/>
        <v>0</v>
      </c>
      <c r="Y115" s="31">
        <f t="shared" si="34"/>
        <v>0</v>
      </c>
      <c r="AA115" s="2"/>
      <c r="AU115" s="2">
        <f>SUM(Table3[[#This Row],[2006]:[2025]])</f>
        <v>0</v>
      </c>
    </row>
    <row r="116" spans="1:47" ht="55.05" customHeight="1">
      <c r="A116" s="2" t="s">
        <v>9</v>
      </c>
      <c r="B116" s="2" t="s">
        <v>461</v>
      </c>
      <c r="C116" s="2" t="s">
        <v>462</v>
      </c>
      <c r="D116" s="2" t="s">
        <v>77</v>
      </c>
      <c r="E116" s="26">
        <v>2019</v>
      </c>
      <c r="F116" s="2" t="s">
        <v>12</v>
      </c>
      <c r="G116" s="2" t="s">
        <v>463</v>
      </c>
      <c r="H116" s="9" t="s">
        <v>461</v>
      </c>
      <c r="I116" s="2" t="str">
        <f t="shared" si="18"/>
        <v xml:space="preserve">Principles: Inclusive growth, sustainable development, well-being, human-centered values, fairness, transparency, explainability, robustness, security, safety, accountability. </v>
      </c>
      <c r="J116" s="2" t="str">
        <f t="shared" si="19"/>
        <v xml:space="preserve"> Human rights, democratic values, privacy, data protection, non-discrimination, equality, diversity, social justice.</v>
      </c>
      <c r="K116" s="31">
        <f t="shared" si="20"/>
        <v>1</v>
      </c>
      <c r="L116" s="31">
        <f t="shared" si="21"/>
        <v>1</v>
      </c>
      <c r="M116" s="31">
        <f t="shared" si="22"/>
        <v>0</v>
      </c>
      <c r="N116" s="31">
        <f t="shared" si="23"/>
        <v>0</v>
      </c>
      <c r="O116" s="31">
        <f t="shared" si="24"/>
        <v>0</v>
      </c>
      <c r="P116" s="6">
        <f t="shared" si="25"/>
        <v>0</v>
      </c>
      <c r="Q116" s="31">
        <f t="shared" si="26"/>
        <v>0</v>
      </c>
      <c r="R116" s="31">
        <f t="shared" si="27"/>
        <v>1</v>
      </c>
      <c r="S116" s="31">
        <f t="shared" si="28"/>
        <v>0</v>
      </c>
      <c r="T116" s="31">
        <f t="shared" si="29"/>
        <v>0</v>
      </c>
      <c r="U116" s="31">
        <f t="shared" si="30"/>
        <v>0</v>
      </c>
      <c r="V116" s="31">
        <f t="shared" si="31"/>
        <v>0</v>
      </c>
      <c r="W116" s="31">
        <f t="shared" si="32"/>
        <v>0</v>
      </c>
      <c r="X116" s="31">
        <f t="shared" si="33"/>
        <v>1</v>
      </c>
      <c r="Y116" s="31">
        <f t="shared" si="34"/>
        <v>0</v>
      </c>
      <c r="AA116" s="2"/>
      <c r="AU116" s="2">
        <f>SUM(Table3[[#This Row],[2006]:[2025]])</f>
        <v>0</v>
      </c>
    </row>
    <row r="117" spans="1:47" ht="55.05" customHeight="1">
      <c r="A117" s="2" t="s">
        <v>10</v>
      </c>
      <c r="B117" s="2" t="s">
        <v>461</v>
      </c>
      <c r="C117" s="2" t="s">
        <v>433</v>
      </c>
      <c r="D117" s="2" t="s">
        <v>18</v>
      </c>
      <c r="E117" s="26">
        <v>2019</v>
      </c>
      <c r="F117" s="2" t="s">
        <v>12</v>
      </c>
      <c r="G117" s="2" t="s">
        <v>464</v>
      </c>
      <c r="H117" s="12" t="s">
        <v>465</v>
      </c>
      <c r="I117" s="2" t="str">
        <f t="shared" si="18"/>
        <v xml:space="preserve">Principles: transformation, technological innovation, inclusive growth, sustainable development, well-being, human-centered values and equity, transparency and responsible disclosure, robustness, security, safety, accountability; </v>
      </c>
      <c r="J117" s="2" t="str">
        <f t="shared" si="19"/>
        <v xml:space="preserve"> societal well-being, ethical responsibility, global cooperation, equitable development</v>
      </c>
      <c r="K117" s="31">
        <f t="shared" si="20"/>
        <v>0</v>
      </c>
      <c r="L117" s="31">
        <f t="shared" si="21"/>
        <v>1</v>
      </c>
      <c r="M117" s="31">
        <f t="shared" si="22"/>
        <v>1</v>
      </c>
      <c r="N117" s="31">
        <f t="shared" si="23"/>
        <v>0</v>
      </c>
      <c r="O117" s="31">
        <f t="shared" si="24"/>
        <v>0</v>
      </c>
      <c r="P117" s="6">
        <f t="shared" si="25"/>
        <v>0</v>
      </c>
      <c r="Q117" s="31">
        <f t="shared" si="26"/>
        <v>1</v>
      </c>
      <c r="R117" s="31">
        <f t="shared" si="27"/>
        <v>0</v>
      </c>
      <c r="S117" s="31">
        <f t="shared" si="28"/>
        <v>1</v>
      </c>
      <c r="T117" s="31">
        <f t="shared" si="29"/>
        <v>0</v>
      </c>
      <c r="U117" s="31">
        <f t="shared" si="30"/>
        <v>0</v>
      </c>
      <c r="V117" s="31">
        <f t="shared" si="31"/>
        <v>0</v>
      </c>
      <c r="W117" s="31">
        <f t="shared" si="32"/>
        <v>0</v>
      </c>
      <c r="X117" s="31">
        <f t="shared" si="33"/>
        <v>0</v>
      </c>
      <c r="Y117" s="31">
        <f t="shared" si="34"/>
        <v>0</v>
      </c>
      <c r="AA117" s="2"/>
      <c r="AU117" s="2">
        <f>SUM(Table3[[#This Row],[2006]:[2025]])</f>
        <v>0</v>
      </c>
    </row>
    <row r="118" spans="1:47" ht="55.05" customHeight="1">
      <c r="A118" s="2" t="s">
        <v>10</v>
      </c>
      <c r="B118" s="2" t="s">
        <v>466</v>
      </c>
      <c r="C118" s="2" t="s">
        <v>174</v>
      </c>
      <c r="D118" s="2" t="s">
        <v>50</v>
      </c>
      <c r="E118" s="26">
        <v>2016</v>
      </c>
      <c r="F118" s="2" t="s">
        <v>12</v>
      </c>
      <c r="G118" s="2" t="s">
        <v>467</v>
      </c>
      <c r="H118" s="12" t="s">
        <v>468</v>
      </c>
      <c r="I118" s="2" t="str">
        <f t="shared" si="18"/>
        <v xml:space="preserve">Principles: lawfulness, fairness, transparency, purpose limitation, data minimization, accuracy, storage limitation, integrity, confidentiality, accountability; </v>
      </c>
      <c r="J118" s="2" t="str">
        <f t="shared" si="19"/>
        <v xml:space="preserve"> privacy, data protection, individual rights, fairness, transparency, security, trust, autonomy</v>
      </c>
      <c r="K118" s="31">
        <f t="shared" si="20"/>
        <v>0</v>
      </c>
      <c r="L118" s="31">
        <f t="shared" si="21"/>
        <v>1</v>
      </c>
      <c r="M118" s="31">
        <f t="shared" si="22"/>
        <v>0</v>
      </c>
      <c r="N118" s="31">
        <f t="shared" si="23"/>
        <v>0</v>
      </c>
      <c r="O118" s="31">
        <f t="shared" si="24"/>
        <v>0</v>
      </c>
      <c r="P118" s="6">
        <f t="shared" si="25"/>
        <v>1</v>
      </c>
      <c r="Q118" s="31">
        <f t="shared" si="26"/>
        <v>0</v>
      </c>
      <c r="R118" s="31">
        <f t="shared" si="27"/>
        <v>1</v>
      </c>
      <c r="S118" s="31">
        <f t="shared" si="28"/>
        <v>0</v>
      </c>
      <c r="T118" s="31">
        <f t="shared" si="29"/>
        <v>0</v>
      </c>
      <c r="U118" s="31">
        <f t="shared" si="30"/>
        <v>0</v>
      </c>
      <c r="V118" s="31">
        <f t="shared" si="31"/>
        <v>0</v>
      </c>
      <c r="W118" s="31">
        <f t="shared" si="32"/>
        <v>1</v>
      </c>
      <c r="X118" s="31">
        <f t="shared" si="33"/>
        <v>0</v>
      </c>
      <c r="Y118" s="31">
        <f t="shared" si="34"/>
        <v>0</v>
      </c>
      <c r="AA118" s="2"/>
      <c r="AU118" s="2">
        <f>SUM(Table3[[#This Row],[2006]:[2025]])</f>
        <v>0</v>
      </c>
    </row>
    <row r="119" spans="1:47" ht="55.05" customHeight="1">
      <c r="A119" s="2" t="s">
        <v>10</v>
      </c>
      <c r="B119" s="2" t="s">
        <v>466</v>
      </c>
      <c r="C119" s="2" t="s">
        <v>174</v>
      </c>
      <c r="D119" s="2" t="s">
        <v>77</v>
      </c>
      <c r="E119" s="26">
        <v>2024</v>
      </c>
      <c r="F119" s="2" t="s">
        <v>12</v>
      </c>
      <c r="G119" s="2" t="s">
        <v>469</v>
      </c>
      <c r="H119" s="9" t="s">
        <v>470</v>
      </c>
      <c r="I119" s="2" t="str">
        <f t="shared" si="18"/>
        <v xml:space="preserve">Principles: lawfulness, fairness, transparency, purpose limitation, data minimization, accuracy, storage limitation, integrity, confidentiality, accountability, AI ethics, sustainability; </v>
      </c>
      <c r="J119" s="2" t="str">
        <f t="shared" si="19"/>
        <v xml:space="preserve"> privacy, data protection, individual rights, fairness, transparency, security, trust, autonomy, ethical AI use, environmental responsibility</v>
      </c>
      <c r="K119" s="31">
        <f t="shared" si="20"/>
        <v>0</v>
      </c>
      <c r="L119" s="31">
        <f t="shared" si="21"/>
        <v>1</v>
      </c>
      <c r="M119" s="31">
        <f t="shared" si="22"/>
        <v>1</v>
      </c>
      <c r="N119" s="31">
        <f t="shared" si="23"/>
        <v>0</v>
      </c>
      <c r="O119" s="31">
        <f t="shared" si="24"/>
        <v>0</v>
      </c>
      <c r="P119" s="6">
        <f t="shared" si="25"/>
        <v>1</v>
      </c>
      <c r="Q119" s="31">
        <f t="shared" si="26"/>
        <v>0</v>
      </c>
      <c r="R119" s="31">
        <f t="shared" si="27"/>
        <v>1</v>
      </c>
      <c r="S119" s="31">
        <f t="shared" si="28"/>
        <v>0</v>
      </c>
      <c r="T119" s="31">
        <f t="shared" si="29"/>
        <v>1</v>
      </c>
      <c r="U119" s="31">
        <f t="shared" si="30"/>
        <v>0</v>
      </c>
      <c r="V119" s="31">
        <f t="shared" si="31"/>
        <v>0</v>
      </c>
      <c r="W119" s="31">
        <f t="shared" si="32"/>
        <v>1</v>
      </c>
      <c r="X119" s="31">
        <f t="shared" si="33"/>
        <v>0</v>
      </c>
      <c r="Y119" s="31">
        <f t="shared" si="34"/>
        <v>0</v>
      </c>
      <c r="AA119" s="2"/>
      <c r="AU119" s="2">
        <f>SUM(Table3[[#This Row],[2006]:[2025]])</f>
        <v>0</v>
      </c>
    </row>
    <row r="120" spans="1:47" ht="55.05" customHeight="1">
      <c r="A120" s="2" t="s">
        <v>10</v>
      </c>
      <c r="B120" s="2" t="s">
        <v>471</v>
      </c>
      <c r="C120" s="2" t="s">
        <v>472</v>
      </c>
      <c r="D120" s="2" t="s">
        <v>23</v>
      </c>
      <c r="E120" s="26">
        <v>2025</v>
      </c>
      <c r="F120" s="2" t="s">
        <v>170</v>
      </c>
      <c r="G120" s="2" t="s">
        <v>473</v>
      </c>
      <c r="H120" s="9" t="s">
        <v>474</v>
      </c>
      <c r="I120" s="2" t="str">
        <f t="shared" si="18"/>
        <v xml:space="preserve">Principles: transparency and disclosure, accuracy and fact-checking, bias awareness, intellectual property rights, academic integrity, environmental impact, clear communications about the origin of content for generative AI, decision-making process; </v>
      </c>
      <c r="J120" s="2" t="str">
        <f t="shared" si="19"/>
        <v xml:space="preserve"> transparency, accountability, ethical responsibility, trust, sustainability</v>
      </c>
      <c r="K120" s="31">
        <f t="shared" si="20"/>
        <v>0</v>
      </c>
      <c r="L120" s="31">
        <f t="shared" si="21"/>
        <v>1</v>
      </c>
      <c r="M120" s="31">
        <f t="shared" si="22"/>
        <v>1</v>
      </c>
      <c r="N120" s="31">
        <f t="shared" si="23"/>
        <v>0</v>
      </c>
      <c r="O120" s="31">
        <f t="shared" si="24"/>
        <v>0</v>
      </c>
      <c r="P120" s="6">
        <f t="shared" si="25"/>
        <v>1</v>
      </c>
      <c r="Q120" s="31">
        <f t="shared" si="26"/>
        <v>1</v>
      </c>
      <c r="R120" s="31">
        <f t="shared" si="27"/>
        <v>0</v>
      </c>
      <c r="S120" s="31">
        <f t="shared" si="28"/>
        <v>0</v>
      </c>
      <c r="T120" s="31">
        <f t="shared" si="29"/>
        <v>1</v>
      </c>
      <c r="U120" s="31">
        <f t="shared" si="30"/>
        <v>0</v>
      </c>
      <c r="V120" s="31">
        <f t="shared" si="31"/>
        <v>0</v>
      </c>
      <c r="W120" s="31">
        <f t="shared" si="32"/>
        <v>0</v>
      </c>
      <c r="X120" s="31">
        <f t="shared" si="33"/>
        <v>0</v>
      </c>
      <c r="Y120" s="31">
        <f t="shared" si="34"/>
        <v>0</v>
      </c>
      <c r="AA120" s="2"/>
      <c r="AU120" s="2">
        <f>SUM(Table3[[#This Row],[2006]:[2025]])</f>
        <v>0</v>
      </c>
    </row>
    <row r="121" spans="1:47" ht="55.05" customHeight="1">
      <c r="A121" s="2" t="s">
        <v>10</v>
      </c>
      <c r="B121" s="2" t="s">
        <v>475</v>
      </c>
      <c r="C121" s="2" t="s">
        <v>476</v>
      </c>
      <c r="D121" s="2" t="s">
        <v>19</v>
      </c>
      <c r="E121" s="26">
        <v>2020</v>
      </c>
      <c r="F121" s="2" t="s">
        <v>12</v>
      </c>
      <c r="G121" s="2" t="s">
        <v>477</v>
      </c>
      <c r="H121" s="9" t="s">
        <v>475</v>
      </c>
      <c r="I121" s="2" t="str">
        <f t="shared" si="18"/>
        <v xml:space="preserve">Principles: human-centered development, research and innovation, AI ecosystems, transfer and application, regulatory framework, societal dialogue; </v>
      </c>
      <c r="J121" s="2" t="str">
        <f t="shared" si="19"/>
        <v xml:space="preserve"> inclusivity, sustainability, societal trust, collaboration, innovation</v>
      </c>
      <c r="K121" s="31">
        <f t="shared" si="20"/>
        <v>0</v>
      </c>
      <c r="L121" s="31">
        <f t="shared" si="21"/>
        <v>0</v>
      </c>
      <c r="M121" s="31">
        <f t="shared" si="22"/>
        <v>0</v>
      </c>
      <c r="N121" s="31">
        <f t="shared" si="23"/>
        <v>0</v>
      </c>
      <c r="O121" s="31">
        <f t="shared" si="24"/>
        <v>1</v>
      </c>
      <c r="P121" s="6">
        <f t="shared" si="25"/>
        <v>1</v>
      </c>
      <c r="Q121" s="31">
        <f t="shared" si="26"/>
        <v>0</v>
      </c>
      <c r="R121" s="31">
        <f t="shared" si="27"/>
        <v>0</v>
      </c>
      <c r="S121" s="31">
        <f t="shared" si="28"/>
        <v>1</v>
      </c>
      <c r="T121" s="31">
        <f t="shared" si="29"/>
        <v>1</v>
      </c>
      <c r="U121" s="31">
        <f t="shared" si="30"/>
        <v>0</v>
      </c>
      <c r="V121" s="31">
        <f t="shared" si="31"/>
        <v>1</v>
      </c>
      <c r="W121" s="31">
        <f t="shared" si="32"/>
        <v>0</v>
      </c>
      <c r="X121" s="31">
        <f t="shared" si="33"/>
        <v>0</v>
      </c>
      <c r="Y121" s="31">
        <f t="shared" si="34"/>
        <v>0</v>
      </c>
      <c r="AA121" s="2"/>
      <c r="AU121" s="2">
        <f>SUM(Table3[[#This Row],[2006]:[2025]])</f>
        <v>0</v>
      </c>
    </row>
    <row r="122" spans="1:47" ht="55.05" customHeight="1">
      <c r="A122" s="2" t="s">
        <v>10</v>
      </c>
      <c r="B122" s="2" t="s">
        <v>478</v>
      </c>
      <c r="C122" s="2" t="s">
        <v>479</v>
      </c>
      <c r="D122" s="2" t="s">
        <v>19</v>
      </c>
      <c r="E122" s="26">
        <v>2023</v>
      </c>
      <c r="F122" s="2" t="s">
        <v>13</v>
      </c>
      <c r="G122" s="2" t="s">
        <v>480</v>
      </c>
      <c r="H122" s="9" t="s">
        <v>481</v>
      </c>
      <c r="I122" s="2" t="str">
        <f t="shared" si="18"/>
        <v xml:space="preserve">Principles: human-centered AI, fairness, transparency, accountability, security, safety, testing, certification, sociotechnical systems; </v>
      </c>
      <c r="J122" s="2" t="str">
        <f t="shared" si="19"/>
        <v xml:space="preserve"> ethical responsibility, societal trust, inclusivity, innovation, sustainability</v>
      </c>
      <c r="K122" s="31">
        <f t="shared" si="20"/>
        <v>0</v>
      </c>
      <c r="L122" s="31">
        <f t="shared" si="21"/>
        <v>1</v>
      </c>
      <c r="M122" s="31">
        <f t="shared" si="22"/>
        <v>1</v>
      </c>
      <c r="N122" s="31">
        <f t="shared" si="23"/>
        <v>0</v>
      </c>
      <c r="O122" s="31">
        <f t="shared" si="24"/>
        <v>1</v>
      </c>
      <c r="P122" s="6">
        <f t="shared" si="25"/>
        <v>1</v>
      </c>
      <c r="Q122" s="31">
        <f t="shared" si="26"/>
        <v>1</v>
      </c>
      <c r="R122" s="31">
        <f t="shared" si="27"/>
        <v>0</v>
      </c>
      <c r="S122" s="31">
        <f t="shared" si="28"/>
        <v>1</v>
      </c>
      <c r="T122" s="31">
        <f t="shared" si="29"/>
        <v>1</v>
      </c>
      <c r="U122" s="31">
        <f t="shared" si="30"/>
        <v>0</v>
      </c>
      <c r="V122" s="31">
        <f t="shared" si="31"/>
        <v>0</v>
      </c>
      <c r="W122" s="31">
        <f t="shared" si="32"/>
        <v>0</v>
      </c>
      <c r="X122" s="31">
        <f t="shared" si="33"/>
        <v>0</v>
      </c>
      <c r="Y122" s="31">
        <f t="shared" si="34"/>
        <v>0</v>
      </c>
      <c r="AA122" s="2"/>
      <c r="AU122" s="2">
        <f>SUM(Table3[[#This Row],[2006]:[2025]])</f>
        <v>0</v>
      </c>
    </row>
    <row r="123" spans="1:47" ht="55.05" customHeight="1">
      <c r="A123" s="2" t="s">
        <v>9</v>
      </c>
      <c r="B123" s="2" t="s">
        <v>482</v>
      </c>
      <c r="C123" s="2" t="s">
        <v>483</v>
      </c>
      <c r="D123" s="2" t="s">
        <v>19</v>
      </c>
      <c r="E123" s="26">
        <v>2018</v>
      </c>
      <c r="F123" s="2" t="s">
        <v>12</v>
      </c>
      <c r="G123" s="2" t="s">
        <v>484</v>
      </c>
      <c r="H123" s="9" t="s">
        <v>482</v>
      </c>
      <c r="I123" s="2" t="str">
        <f t="shared" si="18"/>
        <v xml:space="preserve">Principles: competitiveness, responsibility, integration, technology leadership, responsible AI development, environmental and climate protection, societal dialogue, European AI ecosystem </v>
      </c>
      <c r="J123" s="2" t="str">
        <f t="shared" si="19"/>
        <v xml:space="preserve"> innovation, sustainability, ethical responsibility, collaboration, inclusivity</v>
      </c>
      <c r="K123" s="31">
        <f t="shared" si="20"/>
        <v>0</v>
      </c>
      <c r="L123" s="31">
        <f t="shared" si="21"/>
        <v>0</v>
      </c>
      <c r="M123" s="31">
        <f t="shared" si="22"/>
        <v>1</v>
      </c>
      <c r="N123" s="31">
        <f t="shared" si="23"/>
        <v>0</v>
      </c>
      <c r="O123" s="31">
        <f t="shared" si="24"/>
        <v>1</v>
      </c>
      <c r="P123" s="6">
        <f t="shared" si="25"/>
        <v>0</v>
      </c>
      <c r="Q123" s="31">
        <f t="shared" si="26"/>
        <v>1</v>
      </c>
      <c r="R123" s="31">
        <f t="shared" si="27"/>
        <v>0</v>
      </c>
      <c r="S123" s="31">
        <f t="shared" si="28"/>
        <v>1</v>
      </c>
      <c r="T123" s="31">
        <f t="shared" si="29"/>
        <v>1</v>
      </c>
      <c r="U123" s="31">
        <f t="shared" si="30"/>
        <v>0</v>
      </c>
      <c r="V123" s="31">
        <f t="shared" si="31"/>
        <v>1</v>
      </c>
      <c r="W123" s="31">
        <f t="shared" si="32"/>
        <v>0</v>
      </c>
      <c r="X123" s="31">
        <f t="shared" si="33"/>
        <v>0</v>
      </c>
      <c r="Y123" s="31">
        <f t="shared" si="34"/>
        <v>0</v>
      </c>
      <c r="AA123" s="2"/>
      <c r="AU123" s="2">
        <f>SUM(Table3[[#This Row],[2006]:[2025]])</f>
        <v>0</v>
      </c>
    </row>
    <row r="124" spans="1:47" ht="55.05" customHeight="1">
      <c r="A124" s="2" t="s">
        <v>9</v>
      </c>
      <c r="B124" s="2" t="s">
        <v>485</v>
      </c>
      <c r="C124" s="2" t="s">
        <v>486</v>
      </c>
      <c r="D124" s="2" t="s">
        <v>23</v>
      </c>
      <c r="E124" s="26">
        <v>2018</v>
      </c>
      <c r="F124" s="2" t="s">
        <v>13</v>
      </c>
      <c r="G124" s="2" t="s">
        <v>487</v>
      </c>
      <c r="H124" s="9" t="s">
        <v>485</v>
      </c>
      <c r="I124" s="2" t="str">
        <f t="shared" si="18"/>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J124" s="2" t="str">
        <f t="shared" si="19"/>
        <v xml:space="preserve"> fairness, transparency, accountability, privacy, scientific integrity</v>
      </c>
      <c r="K124" s="31">
        <f t="shared" si="20"/>
        <v>0</v>
      </c>
      <c r="L124" s="31">
        <f t="shared" si="21"/>
        <v>1</v>
      </c>
      <c r="M124" s="31">
        <f t="shared" si="22"/>
        <v>0</v>
      </c>
      <c r="N124" s="31">
        <f t="shared" si="23"/>
        <v>0</v>
      </c>
      <c r="O124" s="31">
        <f t="shared" si="24"/>
        <v>0</v>
      </c>
      <c r="P124" s="6">
        <f t="shared" si="25"/>
        <v>0</v>
      </c>
      <c r="Q124" s="31">
        <f t="shared" si="26"/>
        <v>0</v>
      </c>
      <c r="R124" s="31">
        <f t="shared" si="27"/>
        <v>1</v>
      </c>
      <c r="S124" s="31">
        <f t="shared" si="28"/>
        <v>0</v>
      </c>
      <c r="T124" s="31">
        <f t="shared" si="29"/>
        <v>0</v>
      </c>
      <c r="U124" s="31">
        <f t="shared" si="30"/>
        <v>0</v>
      </c>
      <c r="V124" s="31">
        <f t="shared" si="31"/>
        <v>0</v>
      </c>
      <c r="W124" s="31">
        <f t="shared" si="32"/>
        <v>0</v>
      </c>
      <c r="X124" s="31">
        <f t="shared" si="33"/>
        <v>0</v>
      </c>
      <c r="Y124" s="31">
        <f t="shared" si="34"/>
        <v>0</v>
      </c>
      <c r="AA124" s="2"/>
      <c r="AU124" s="2">
        <f>SUM(Table3[[#This Row],[2006]:[2025]])</f>
        <v>0</v>
      </c>
    </row>
    <row r="125" spans="1:47" ht="55.05" customHeight="1">
      <c r="A125" s="2" t="s">
        <v>10</v>
      </c>
      <c r="B125" s="2" t="s">
        <v>485</v>
      </c>
      <c r="C125" s="2" t="s">
        <v>486</v>
      </c>
      <c r="D125" s="2" t="s">
        <v>23</v>
      </c>
      <c r="E125" s="26">
        <v>2018</v>
      </c>
      <c r="F125" s="2" t="s">
        <v>13</v>
      </c>
      <c r="G125" s="2" t="s">
        <v>488</v>
      </c>
      <c r="H125" s="9" t="s">
        <v>485</v>
      </c>
      <c r="I125" s="2" t="str">
        <f t="shared" si="18"/>
        <v xml:space="preserve">Principles: bold innovation, responsibility, collaborative progress; </v>
      </c>
      <c r="J125" s="2" t="str">
        <f t="shared" si="19"/>
        <v xml:space="preserve"> user safety, security, privacy, ethical AI use</v>
      </c>
      <c r="K125" s="31">
        <f t="shared" si="20"/>
        <v>0</v>
      </c>
      <c r="L125" s="31">
        <f t="shared" si="21"/>
        <v>0</v>
      </c>
      <c r="M125" s="31">
        <f t="shared" si="22"/>
        <v>1</v>
      </c>
      <c r="N125" s="31">
        <f t="shared" si="23"/>
        <v>0</v>
      </c>
      <c r="O125" s="31">
        <f t="shared" si="24"/>
        <v>0</v>
      </c>
      <c r="P125" s="6">
        <f t="shared" si="25"/>
        <v>0</v>
      </c>
      <c r="Q125" s="31">
        <f t="shared" si="26"/>
        <v>0</v>
      </c>
      <c r="R125" s="31">
        <f t="shared" si="27"/>
        <v>1</v>
      </c>
      <c r="S125" s="31">
        <f t="shared" si="28"/>
        <v>1</v>
      </c>
      <c r="T125" s="31">
        <f t="shared" si="29"/>
        <v>0</v>
      </c>
      <c r="U125" s="31">
        <f t="shared" si="30"/>
        <v>0</v>
      </c>
      <c r="V125" s="31">
        <f t="shared" si="31"/>
        <v>0</v>
      </c>
      <c r="W125" s="31">
        <f t="shared" si="32"/>
        <v>0</v>
      </c>
      <c r="X125" s="31">
        <f t="shared" si="33"/>
        <v>0</v>
      </c>
      <c r="Y125" s="31">
        <f t="shared" si="34"/>
        <v>0</v>
      </c>
      <c r="AA125" s="2"/>
      <c r="AU125" s="2">
        <f>SUM(Table3[[#This Row],[2006]:[2025]])</f>
        <v>0</v>
      </c>
    </row>
    <row r="126" spans="1:47" ht="55.05" customHeight="1">
      <c r="A126" s="2" t="s">
        <v>9</v>
      </c>
      <c r="B126" s="2" t="s">
        <v>489</v>
      </c>
      <c r="C126" s="2" t="s">
        <v>490</v>
      </c>
      <c r="D126" s="2" t="s">
        <v>41</v>
      </c>
      <c r="E126" s="26">
        <v>2019</v>
      </c>
      <c r="F126" s="2" t="s">
        <v>12</v>
      </c>
      <c r="G126" s="2" t="s">
        <v>1125</v>
      </c>
      <c r="H126" s="9" t="s">
        <v>489</v>
      </c>
      <c r="I126" s="2" t="str">
        <f t="shared" si="18"/>
        <v xml:space="preserve">Principles: harmony and friendliness, fairness and justice, inclusivity and sharing, respect for privacy, safety and controllability, shared responsibility, open collaboration, agile governance </v>
      </c>
      <c r="J126" s="2" t="str">
        <f t="shared" si="19"/>
        <v xml:space="preserve"> societal trust, ethical responsibility, inclusivity, collaboration, sustainability</v>
      </c>
      <c r="K126" s="31">
        <f t="shared" si="20"/>
        <v>1</v>
      </c>
      <c r="L126" s="31">
        <f t="shared" si="21"/>
        <v>0</v>
      </c>
      <c r="M126" s="31">
        <f t="shared" si="22"/>
        <v>1</v>
      </c>
      <c r="N126" s="31">
        <f t="shared" si="23"/>
        <v>0</v>
      </c>
      <c r="O126" s="31">
        <f t="shared" si="24"/>
        <v>1</v>
      </c>
      <c r="P126" s="6">
        <f t="shared" si="25"/>
        <v>1</v>
      </c>
      <c r="Q126" s="31">
        <f t="shared" si="26"/>
        <v>1</v>
      </c>
      <c r="R126" s="31">
        <f t="shared" si="27"/>
        <v>1</v>
      </c>
      <c r="S126" s="31">
        <f t="shared" si="28"/>
        <v>0</v>
      </c>
      <c r="T126" s="31">
        <f t="shared" si="29"/>
        <v>1</v>
      </c>
      <c r="U126" s="31">
        <f t="shared" si="30"/>
        <v>0</v>
      </c>
      <c r="V126" s="31">
        <f t="shared" si="31"/>
        <v>1</v>
      </c>
      <c r="W126" s="31">
        <f t="shared" si="32"/>
        <v>0</v>
      </c>
      <c r="X126" s="31">
        <f t="shared" si="33"/>
        <v>0</v>
      </c>
      <c r="Y126" s="31">
        <f t="shared" si="34"/>
        <v>0</v>
      </c>
      <c r="AA126" s="2"/>
      <c r="AU126" s="2">
        <f>SUM(Table3[[#This Row],[2006]:[2025]])</f>
        <v>0</v>
      </c>
    </row>
    <row r="127" spans="1:47" ht="55.05" customHeight="1">
      <c r="A127" s="2" t="s">
        <v>8</v>
      </c>
      <c r="B127" s="2" t="s">
        <v>491</v>
      </c>
      <c r="C127" s="2" t="s">
        <v>492</v>
      </c>
      <c r="D127" s="2" t="s">
        <v>23</v>
      </c>
      <c r="E127" s="26">
        <v>2018</v>
      </c>
      <c r="F127" s="2" t="s">
        <v>170</v>
      </c>
      <c r="G127" s="2" t="s">
        <v>493</v>
      </c>
      <c r="H127" s="2" t="s">
        <v>494</v>
      </c>
      <c r="I127" s="2" t="str">
        <f t="shared" si="18"/>
        <v xml:space="preserve">Principles: human rights approach, non discrimination, equality, political participation, privacy, freedom of expression </v>
      </c>
      <c r="J127" s="2" t="str">
        <f t="shared" si="19"/>
        <v xml:space="preserve"> fairness, inclusivity, transparency, ethical responsibility</v>
      </c>
      <c r="K127" s="31">
        <f t="shared" si="20"/>
        <v>0</v>
      </c>
      <c r="L127" s="31">
        <f t="shared" si="21"/>
        <v>1</v>
      </c>
      <c r="M127" s="31">
        <f t="shared" si="22"/>
        <v>1</v>
      </c>
      <c r="N127" s="31">
        <f t="shared" si="23"/>
        <v>0</v>
      </c>
      <c r="O127" s="31">
        <f t="shared" si="24"/>
        <v>1</v>
      </c>
      <c r="P127" s="6">
        <f t="shared" si="25"/>
        <v>0</v>
      </c>
      <c r="Q127" s="31">
        <f t="shared" si="26"/>
        <v>1</v>
      </c>
      <c r="R127" s="31">
        <f t="shared" si="27"/>
        <v>1</v>
      </c>
      <c r="S127" s="31">
        <f t="shared" si="28"/>
        <v>0</v>
      </c>
      <c r="T127" s="31">
        <f t="shared" si="29"/>
        <v>0</v>
      </c>
      <c r="U127" s="31">
        <f t="shared" si="30"/>
        <v>0</v>
      </c>
      <c r="V127" s="31">
        <f t="shared" si="31"/>
        <v>0</v>
      </c>
      <c r="W127" s="31">
        <f t="shared" si="32"/>
        <v>0</v>
      </c>
      <c r="X127" s="31">
        <f t="shared" si="33"/>
        <v>1</v>
      </c>
      <c r="Y127" s="31">
        <f t="shared" si="34"/>
        <v>0</v>
      </c>
      <c r="AA127" s="2"/>
      <c r="AU127" s="2">
        <f>SUM(Table3[[#This Row],[2006]:[2025]])</f>
        <v>0</v>
      </c>
    </row>
    <row r="128" spans="1:47" ht="55.05" customHeight="1">
      <c r="A128" s="2" t="s">
        <v>10</v>
      </c>
      <c r="B128" s="2" t="s">
        <v>495</v>
      </c>
      <c r="C128" s="2" t="s">
        <v>496</v>
      </c>
      <c r="D128" s="2" t="s">
        <v>30</v>
      </c>
      <c r="E128" s="26">
        <v>2024</v>
      </c>
      <c r="F128" s="2" t="s">
        <v>12</v>
      </c>
      <c r="G128" s="2" t="s">
        <v>497</v>
      </c>
      <c r="H128" s="9" t="s">
        <v>498</v>
      </c>
      <c r="I128" s="2" t="str">
        <f t="shared" si="18"/>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J128" s="2" t="str">
        <f t="shared" si="19"/>
        <v xml:space="preserve"> ethical responsibility, societal trust, inclusivity, sustainability, innovation, democratic engagement</v>
      </c>
      <c r="K128" s="31">
        <f t="shared" si="20"/>
        <v>1</v>
      </c>
      <c r="L128" s="31">
        <f t="shared" si="21"/>
        <v>1</v>
      </c>
      <c r="M128" s="31">
        <f t="shared" si="22"/>
        <v>1</v>
      </c>
      <c r="N128" s="31">
        <f t="shared" si="23"/>
        <v>0</v>
      </c>
      <c r="O128" s="31">
        <f t="shared" si="24"/>
        <v>1</v>
      </c>
      <c r="P128" s="6">
        <f t="shared" si="25"/>
        <v>1</v>
      </c>
      <c r="Q128" s="31">
        <f t="shared" si="26"/>
        <v>1</v>
      </c>
      <c r="R128" s="31">
        <f t="shared" si="27"/>
        <v>1</v>
      </c>
      <c r="S128" s="31">
        <f t="shared" si="28"/>
        <v>1</v>
      </c>
      <c r="T128" s="31">
        <f t="shared" si="29"/>
        <v>1</v>
      </c>
      <c r="U128" s="31">
        <f t="shared" si="30"/>
        <v>0</v>
      </c>
      <c r="V128" s="31">
        <f t="shared" si="31"/>
        <v>1</v>
      </c>
      <c r="W128" s="31">
        <f t="shared" si="32"/>
        <v>0</v>
      </c>
      <c r="X128" s="31">
        <f t="shared" si="33"/>
        <v>0</v>
      </c>
      <c r="Y128" s="31">
        <f t="shared" si="34"/>
        <v>0</v>
      </c>
      <c r="AA128" s="2"/>
      <c r="AU128" s="2">
        <f>SUM(Table3[[#This Row],[2006]:[2025]])</f>
        <v>0</v>
      </c>
    </row>
    <row r="129" spans="1:47" ht="55.05" customHeight="1">
      <c r="A129" s="2" t="s">
        <v>10</v>
      </c>
      <c r="B129" s="2" t="s">
        <v>499</v>
      </c>
      <c r="C129" s="2" t="s">
        <v>500</v>
      </c>
      <c r="D129" s="2" t="s">
        <v>32</v>
      </c>
      <c r="E129" s="26">
        <v>2020</v>
      </c>
      <c r="F129" s="2" t="s">
        <v>12</v>
      </c>
      <c r="G129" s="2" t="s">
        <v>1126</v>
      </c>
      <c r="H129" s="9" t="s">
        <v>499</v>
      </c>
      <c r="I129" s="2" t="str">
        <f t="shared" si="18"/>
        <v xml:space="preserve">Principles: putting people first, regulatory conditions, transparency, traceability, and explainability, accountability, safety, active global AI governance, involving stakeholders, monitoring and continuous development; </v>
      </c>
      <c r="J129" s="2" t="str">
        <f t="shared" si="19"/>
        <v xml:space="preserve"> ethical responsibility, inclusivity, trust, safety, proactive governance</v>
      </c>
      <c r="K129" s="31">
        <f t="shared" si="20"/>
        <v>0</v>
      </c>
      <c r="L129" s="31">
        <f t="shared" si="21"/>
        <v>1</v>
      </c>
      <c r="M129" s="31">
        <f t="shared" si="22"/>
        <v>1</v>
      </c>
      <c r="N129" s="31">
        <f t="shared" si="23"/>
        <v>0</v>
      </c>
      <c r="O129" s="31">
        <f t="shared" si="24"/>
        <v>1</v>
      </c>
      <c r="P129" s="6">
        <f t="shared" si="25"/>
        <v>1</v>
      </c>
      <c r="Q129" s="31">
        <f t="shared" si="26"/>
        <v>1</v>
      </c>
      <c r="R129" s="31">
        <f t="shared" si="27"/>
        <v>0</v>
      </c>
      <c r="S129" s="31">
        <f t="shared" si="28"/>
        <v>0</v>
      </c>
      <c r="T129" s="31">
        <f t="shared" si="29"/>
        <v>0</v>
      </c>
      <c r="U129" s="31">
        <f t="shared" si="30"/>
        <v>0</v>
      </c>
      <c r="V129" s="31">
        <f t="shared" si="31"/>
        <v>0</v>
      </c>
      <c r="W129" s="31">
        <f t="shared" si="32"/>
        <v>0</v>
      </c>
      <c r="X129" s="31">
        <f t="shared" si="33"/>
        <v>0</v>
      </c>
      <c r="Y129" s="31">
        <f t="shared" si="34"/>
        <v>0</v>
      </c>
      <c r="AA129" s="2"/>
      <c r="AU129" s="2">
        <f>SUM(Table3[[#This Row],[2006]:[2025]])</f>
        <v>0</v>
      </c>
    </row>
    <row r="130" spans="1:47" ht="55.05" customHeight="1">
      <c r="A130" s="2" t="s">
        <v>10</v>
      </c>
      <c r="B130" s="2" t="s">
        <v>501</v>
      </c>
      <c r="C130" s="2" t="s">
        <v>502</v>
      </c>
      <c r="D130" s="2" t="s">
        <v>23</v>
      </c>
      <c r="E130" s="26">
        <v>2011</v>
      </c>
      <c r="F130" s="2" t="s">
        <v>14</v>
      </c>
      <c r="G130" s="2" t="s">
        <v>1127</v>
      </c>
      <c r="H130" s="9" t="s">
        <v>501</v>
      </c>
      <c r="I130" s="2" t="str">
        <f t="shared" si="18"/>
        <v xml:space="preserve">Principles: state duty to protect human rights, corporate responsibility to respect human rights, access to remedy; </v>
      </c>
      <c r="J130" s="2" t="str">
        <f t="shared" si="19"/>
        <v xml:space="preserve"> human dignity, equality, justice, accountability</v>
      </c>
      <c r="K130" s="31">
        <f t="shared" si="20"/>
        <v>1</v>
      </c>
      <c r="L130" s="31">
        <f t="shared" si="21"/>
        <v>0</v>
      </c>
      <c r="M130" s="31">
        <f t="shared" si="22"/>
        <v>1</v>
      </c>
      <c r="N130" s="31">
        <f t="shared" si="23"/>
        <v>0</v>
      </c>
      <c r="O130" s="31">
        <f t="shared" si="24"/>
        <v>0</v>
      </c>
      <c r="P130" s="6">
        <f t="shared" si="25"/>
        <v>0</v>
      </c>
      <c r="Q130" s="31">
        <f t="shared" si="26"/>
        <v>0</v>
      </c>
      <c r="R130" s="31">
        <f t="shared" si="27"/>
        <v>0</v>
      </c>
      <c r="S130" s="31">
        <f t="shared" si="28"/>
        <v>0</v>
      </c>
      <c r="T130" s="31">
        <f t="shared" si="29"/>
        <v>0</v>
      </c>
      <c r="U130" s="31">
        <f t="shared" si="30"/>
        <v>1</v>
      </c>
      <c r="V130" s="31">
        <f t="shared" si="31"/>
        <v>0</v>
      </c>
      <c r="W130" s="31">
        <f t="shared" si="32"/>
        <v>0</v>
      </c>
      <c r="X130" s="31">
        <f t="shared" si="33"/>
        <v>1</v>
      </c>
      <c r="Y130" s="31">
        <f t="shared" si="34"/>
        <v>0</v>
      </c>
      <c r="AA130" s="2"/>
      <c r="AU130" s="2">
        <f>SUM(Table3[[#This Row],[2006]:[2025]])</f>
        <v>0</v>
      </c>
    </row>
    <row r="131" spans="1:47" ht="55.05" customHeight="1">
      <c r="A131" s="2" t="s">
        <v>9</v>
      </c>
      <c r="B131" s="2" t="s">
        <v>503</v>
      </c>
      <c r="C131" s="2" t="s">
        <v>504</v>
      </c>
      <c r="D131" s="2" t="s">
        <v>31</v>
      </c>
      <c r="E131" s="26">
        <v>2019</v>
      </c>
      <c r="F131" s="2" t="s">
        <v>13</v>
      </c>
      <c r="G131" s="2" t="s">
        <v>505</v>
      </c>
      <c r="H131" s="9" t="s">
        <v>506</v>
      </c>
      <c r="I131" s="2" t="str">
        <f t="shared" ref="I131:I194" si="35">IFERROR(_xlfn.TEXTBEFORE($G131, "Values:"), $G131)</f>
        <v xml:space="preserve">Principles: Responsible and value-centric, human-centric, rights-respecting, control, accountability, safety and security, transparency and explainability, fairness and equality, continuous review and dialogue. </v>
      </c>
      <c r="J131" s="2" t="str">
        <f t="shared" ref="J131:J194" si="36">IFERROR(_xlfn.TEXTAFTER($G131, "Values:"), "")</f>
        <v xml:space="preserve"> Responsibility, human dignity, human rights, accountability, safety, transparency, fairness, continuous improvement.</v>
      </c>
      <c r="K131" s="31">
        <f t="shared" ref="K131:K194" si="37">IF(OR(ISNUMBER(SEARCH("justice", I131)), ISNUMBER(SEARCH("justice", J131))), 1, 0)</f>
        <v>0</v>
      </c>
      <c r="L131" s="31">
        <f t="shared" ref="L131:L194" si="38">IF(OR(ISNUMBER(SEARCH("transparency", I131)), ISNUMBER(SEARCH("transparency", J131))), 1, 0)</f>
        <v>1</v>
      </c>
      <c r="M131" s="31">
        <f t="shared" ref="M131:M194" si="39">IF(OR(ISNUMBER(SEARCH("responsibility", I131)), ISNUMBER(SEARCH("responsibility", J131))), 1, 0)</f>
        <v>1</v>
      </c>
      <c r="N131" s="31">
        <f t="shared" ref="N131:N194" si="40">IF(OR(ISNUMBER(SEARCH("non-maleficence", I131)), ISNUMBER(SEARCH("non-maleficence", J131))), 1, 0)</f>
        <v>0</v>
      </c>
      <c r="O131" s="31">
        <f t="shared" ref="O131:O194" si="41">IF(OR(ISNUMBER(SEARCH("inclusivity", I131)), ISNUMBER(SEARCH("inclusivity", J131))), 1, 0)</f>
        <v>0</v>
      </c>
      <c r="P131" s="6">
        <f t="shared" ref="P131:P194" si="42">IF(OR(ISNUMBER(SEARCH("trust", I131)), ISNUMBER(SEARCH("trust", J131))), 1, 0)</f>
        <v>0</v>
      </c>
      <c r="Q131" s="31">
        <f t="shared" ref="Q131:Q194" si="43">IF(OR(ISNUMBER(SEARCH("ethical responsibility", I131)), ISNUMBER(SEARCH("ethical responsibility", J131))), 1, 0)</f>
        <v>0</v>
      </c>
      <c r="R131" s="31">
        <f t="shared" ref="R131:R194" si="44">IF(OR(ISNUMBER(SEARCH("privacy", I131)), ISNUMBER(SEARCH("privacy", J131))), 1, 0)</f>
        <v>0</v>
      </c>
      <c r="S131" s="31">
        <f t="shared" ref="S131:S194" si="45">IF(OR(ISNUMBER(SEARCH("innovation", I131)), ISNUMBER(SEARCH("innovation", J131))), 1, 0)</f>
        <v>0</v>
      </c>
      <c r="T131" s="31">
        <f t="shared" ref="T131:T194" si="46">IF(OR(ISNUMBER(SEARCH("sustainability", I131)), ISNUMBER(SEARCH("sustainability", J131))), 1, 0)</f>
        <v>0</v>
      </c>
      <c r="U131" s="31">
        <f t="shared" ref="U131:U194" si="47">IF(OR(ISNUMBER(SEARCH("dignity", I131)), ISNUMBER(SEARCH("dignity", J131))), 1, 0)</f>
        <v>1</v>
      </c>
      <c r="V131" s="31">
        <f t="shared" ref="V131:V194" si="48">IF(OR(ISNUMBER(SEARCH("collaboration", I131)), ISNUMBER(SEARCH("collaboration", J131))), 1, 0)</f>
        <v>0</v>
      </c>
      <c r="W131" s="31">
        <f t="shared" ref="W131:W194" si="49">IF(OR(ISNUMBER(SEARCH("autonomy", I131)), ISNUMBER(SEARCH("autonomy", J131))), 1, 0)</f>
        <v>0</v>
      </c>
      <c r="X131" s="31">
        <f t="shared" ref="X131:X194" si="50">IF(OR(ISNUMBER(SEARCH("human rights", I131)), ISNUMBER(SEARCH("human rights", J131))), 1, 0)</f>
        <v>1</v>
      </c>
      <c r="Y131" s="31">
        <f t="shared" ref="Y131:Y194" si="51">IF(OR(ISNUMBER(SEARCH("beneficence", I131)), ISNUMBER(SEARCH("beneficence", J131))), 1, 0)</f>
        <v>0</v>
      </c>
      <c r="AA131" s="2"/>
      <c r="AU131" s="2">
        <f>SUM(Table3[[#This Row],[2006]:[2025]])</f>
        <v>0</v>
      </c>
    </row>
    <row r="132" spans="1:47" ht="55.05" customHeight="1">
      <c r="A132" s="2" t="s">
        <v>10</v>
      </c>
      <c r="B132" s="2" t="s">
        <v>507</v>
      </c>
      <c r="C132" s="2" t="s">
        <v>508</v>
      </c>
      <c r="D132" s="2" t="s">
        <v>21</v>
      </c>
      <c r="E132" s="26">
        <v>2024</v>
      </c>
      <c r="F132" s="2" t="s">
        <v>12</v>
      </c>
      <c r="G132" s="2" t="s">
        <v>509</v>
      </c>
      <c r="H132" s="9" t="s">
        <v>510</v>
      </c>
      <c r="I132" s="2" t="str">
        <f t="shared" si="35"/>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J132" s="2" t="str">
        <f t="shared" si="36"/>
        <v xml:space="preserve"> ethical responsibility, global cooperation, security, trust</v>
      </c>
      <c r="K132" s="31">
        <f t="shared" si="37"/>
        <v>0</v>
      </c>
      <c r="L132" s="31">
        <f t="shared" si="38"/>
        <v>1</v>
      </c>
      <c r="M132" s="31">
        <f t="shared" si="39"/>
        <v>1</v>
      </c>
      <c r="N132" s="31">
        <f t="shared" si="40"/>
        <v>0</v>
      </c>
      <c r="O132" s="31">
        <f t="shared" si="41"/>
        <v>0</v>
      </c>
      <c r="P132" s="6">
        <f t="shared" si="42"/>
        <v>1</v>
      </c>
      <c r="Q132" s="31">
        <f t="shared" si="43"/>
        <v>1</v>
      </c>
      <c r="R132" s="31">
        <f t="shared" si="44"/>
        <v>0</v>
      </c>
      <c r="S132" s="31">
        <f t="shared" si="45"/>
        <v>0</v>
      </c>
      <c r="T132" s="31">
        <f t="shared" si="46"/>
        <v>0</v>
      </c>
      <c r="U132" s="31">
        <f t="shared" si="47"/>
        <v>0</v>
      </c>
      <c r="V132" s="31">
        <f t="shared" si="48"/>
        <v>0</v>
      </c>
      <c r="W132" s="31">
        <f t="shared" si="49"/>
        <v>0</v>
      </c>
      <c r="X132" s="31">
        <f t="shared" si="50"/>
        <v>0</v>
      </c>
      <c r="Y132" s="31">
        <f t="shared" si="51"/>
        <v>0</v>
      </c>
      <c r="AA132" s="2"/>
      <c r="AU132" s="2">
        <f>SUM(Table3[[#This Row],[2006]:[2025]])</f>
        <v>0</v>
      </c>
    </row>
    <row r="133" spans="1:47" ht="55.05" customHeight="1">
      <c r="A133" s="2" t="s">
        <v>8</v>
      </c>
      <c r="B133" s="2" t="s">
        <v>511</v>
      </c>
      <c r="C133" s="2" t="s">
        <v>512</v>
      </c>
      <c r="D133" s="2" t="s">
        <v>18</v>
      </c>
      <c r="E133" s="26">
        <v>2017</v>
      </c>
      <c r="F133" s="2" t="s">
        <v>12</v>
      </c>
      <c r="G133" s="2" t="s">
        <v>513</v>
      </c>
      <c r="H133" s="2" t="s">
        <v>514</v>
      </c>
      <c r="I133" s="2" t="str">
        <f t="shared" si="35"/>
        <v>Respect for human dignity, freedom and autonomy, equality and justice, transparency and intelligibility, responsibility, non-maleficence, privacy and data protection</v>
      </c>
      <c r="J133" s="2" t="str">
        <f t="shared" si="36"/>
        <v/>
      </c>
      <c r="K133" s="31">
        <f t="shared" si="37"/>
        <v>1</v>
      </c>
      <c r="L133" s="31">
        <f t="shared" si="38"/>
        <v>1</v>
      </c>
      <c r="M133" s="31">
        <f t="shared" si="39"/>
        <v>1</v>
      </c>
      <c r="N133" s="31">
        <f t="shared" si="40"/>
        <v>1</v>
      </c>
      <c r="O133" s="31">
        <f t="shared" si="41"/>
        <v>0</v>
      </c>
      <c r="P133" s="6">
        <f t="shared" si="42"/>
        <v>0</v>
      </c>
      <c r="Q133" s="31">
        <f t="shared" si="43"/>
        <v>0</v>
      </c>
      <c r="R133" s="31">
        <f t="shared" si="44"/>
        <v>1</v>
      </c>
      <c r="S133" s="31">
        <f t="shared" si="45"/>
        <v>0</v>
      </c>
      <c r="T133" s="31">
        <f t="shared" si="46"/>
        <v>0</v>
      </c>
      <c r="U133" s="31">
        <f t="shared" si="47"/>
        <v>1</v>
      </c>
      <c r="V133" s="31">
        <f t="shared" si="48"/>
        <v>0</v>
      </c>
      <c r="W133" s="31">
        <f t="shared" si="49"/>
        <v>1</v>
      </c>
      <c r="X133" s="31">
        <f t="shared" si="50"/>
        <v>0</v>
      </c>
      <c r="Y133" s="31">
        <f t="shared" si="51"/>
        <v>0</v>
      </c>
      <c r="AA133" s="2"/>
      <c r="AU133" s="2">
        <f>SUM(Table3[[#This Row],[2006]:[2025]])</f>
        <v>0</v>
      </c>
    </row>
    <row r="134" spans="1:47" ht="55.05" customHeight="1">
      <c r="A134" s="2" t="s">
        <v>10</v>
      </c>
      <c r="B134" s="2" t="s">
        <v>515</v>
      </c>
      <c r="C134" s="2" t="s">
        <v>516</v>
      </c>
      <c r="D134" s="2" t="s">
        <v>517</v>
      </c>
      <c r="E134" s="26">
        <v>2024</v>
      </c>
      <c r="F134" s="2" t="s">
        <v>14</v>
      </c>
      <c r="G134" s="2" t="s">
        <v>518</v>
      </c>
      <c r="H134" s="9" t="s">
        <v>519</v>
      </c>
      <c r="I134" s="2" t="str">
        <f t="shared" si="35"/>
        <v xml:space="preserve">Principles: human rights protection, democracy, rule of law, ethical AI development, transparency, accountability; </v>
      </c>
      <c r="J134" s="2" t="str">
        <f t="shared" si="36"/>
        <v xml:space="preserve"> dignity, fairness, justice, responsibility, trust</v>
      </c>
      <c r="K134" s="31">
        <f t="shared" si="37"/>
        <v>1</v>
      </c>
      <c r="L134" s="31">
        <f t="shared" si="38"/>
        <v>1</v>
      </c>
      <c r="M134" s="31">
        <f t="shared" si="39"/>
        <v>1</v>
      </c>
      <c r="N134" s="31">
        <f t="shared" si="40"/>
        <v>0</v>
      </c>
      <c r="O134" s="31">
        <f t="shared" si="41"/>
        <v>0</v>
      </c>
      <c r="P134" s="6">
        <f t="shared" si="42"/>
        <v>1</v>
      </c>
      <c r="Q134" s="31">
        <f t="shared" si="43"/>
        <v>0</v>
      </c>
      <c r="R134" s="31">
        <f t="shared" si="44"/>
        <v>0</v>
      </c>
      <c r="S134" s="31">
        <f t="shared" si="45"/>
        <v>0</v>
      </c>
      <c r="T134" s="31">
        <f t="shared" si="46"/>
        <v>0</v>
      </c>
      <c r="U134" s="31">
        <f t="shared" si="47"/>
        <v>1</v>
      </c>
      <c r="V134" s="31">
        <f t="shared" si="48"/>
        <v>0</v>
      </c>
      <c r="W134" s="31">
        <f t="shared" si="49"/>
        <v>0</v>
      </c>
      <c r="X134" s="31">
        <f t="shared" si="50"/>
        <v>1</v>
      </c>
      <c r="Y134" s="31">
        <f t="shared" si="51"/>
        <v>0</v>
      </c>
      <c r="AA134" s="2"/>
      <c r="AU134" s="2">
        <f>SUM(Table3[[#This Row],[2006]:[2025]])</f>
        <v>0</v>
      </c>
    </row>
    <row r="135" spans="1:47" ht="55.05" customHeight="1">
      <c r="A135" s="2" t="s">
        <v>9</v>
      </c>
      <c r="B135" s="2" t="s">
        <v>520</v>
      </c>
      <c r="C135" s="2" t="s">
        <v>521</v>
      </c>
      <c r="D135" s="2" t="s">
        <v>77</v>
      </c>
      <c r="E135" s="26">
        <v>2018</v>
      </c>
      <c r="F135" s="2" t="s">
        <v>14</v>
      </c>
      <c r="G135" s="2" t="s">
        <v>522</v>
      </c>
      <c r="H135" s="9" t="s">
        <v>523</v>
      </c>
      <c r="I135" s="2" t="str">
        <f t="shared" si="35"/>
        <v xml:space="preserve">Principles: Transparency, accountability, fairness, data protection, human rights protection, non-discrimination, human oversight, ethical AI development
</v>
      </c>
      <c r="J135" s="2" t="str">
        <f t="shared" si="36"/>
        <v xml:space="preserve"> Human rights, equality, privacy, justice, autonomy</v>
      </c>
      <c r="K135" s="31">
        <f t="shared" si="37"/>
        <v>1</v>
      </c>
      <c r="L135" s="31">
        <f t="shared" si="38"/>
        <v>1</v>
      </c>
      <c r="M135" s="31">
        <f t="shared" si="39"/>
        <v>0</v>
      </c>
      <c r="N135" s="31">
        <f t="shared" si="40"/>
        <v>0</v>
      </c>
      <c r="O135" s="31">
        <f t="shared" si="41"/>
        <v>0</v>
      </c>
      <c r="P135" s="6">
        <f t="shared" si="42"/>
        <v>0</v>
      </c>
      <c r="Q135" s="31">
        <f t="shared" si="43"/>
        <v>0</v>
      </c>
      <c r="R135" s="31">
        <f t="shared" si="44"/>
        <v>1</v>
      </c>
      <c r="S135" s="31">
        <f t="shared" si="45"/>
        <v>0</v>
      </c>
      <c r="T135" s="31">
        <f t="shared" si="46"/>
        <v>0</v>
      </c>
      <c r="U135" s="31">
        <f t="shared" si="47"/>
        <v>0</v>
      </c>
      <c r="V135" s="31">
        <f t="shared" si="48"/>
        <v>0</v>
      </c>
      <c r="W135" s="31">
        <f t="shared" si="49"/>
        <v>1</v>
      </c>
      <c r="X135" s="31">
        <f t="shared" si="50"/>
        <v>1</v>
      </c>
      <c r="Y135" s="31">
        <f t="shared" si="51"/>
        <v>0</v>
      </c>
      <c r="AA135" s="2"/>
      <c r="AU135" s="2">
        <f>SUM(Table3[[#This Row],[2006]:[2025]])</f>
        <v>0</v>
      </c>
    </row>
    <row r="136" spans="1:47" ht="55.05" customHeight="1">
      <c r="A136" s="2" t="s">
        <v>8</v>
      </c>
      <c r="B136" s="2" t="s">
        <v>524</v>
      </c>
      <c r="C136" s="2" t="s">
        <v>525</v>
      </c>
      <c r="D136" s="2" t="s">
        <v>30</v>
      </c>
      <c r="E136" s="26">
        <v>2018</v>
      </c>
      <c r="F136" s="2" t="s">
        <v>14</v>
      </c>
      <c r="G136" s="2" t="s">
        <v>526</v>
      </c>
      <c r="H136" s="2" t="s">
        <v>527</v>
      </c>
      <c r="I136" s="2" t="str">
        <f t="shared" si="35"/>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J136" s="2" t="str">
        <f t="shared" si="36"/>
        <v xml:space="preserve"> Privacy, human dignity, autonomy, safety, freedom of expression, non-discrimination, justice, meaningful human interaction.</v>
      </c>
      <c r="K136" s="31">
        <f t="shared" si="37"/>
        <v>1</v>
      </c>
      <c r="L136" s="31">
        <f t="shared" si="38"/>
        <v>0</v>
      </c>
      <c r="M136" s="31">
        <f t="shared" si="39"/>
        <v>0</v>
      </c>
      <c r="N136" s="31">
        <f t="shared" si="40"/>
        <v>0</v>
      </c>
      <c r="O136" s="31">
        <f t="shared" si="41"/>
        <v>0</v>
      </c>
      <c r="P136" s="6">
        <f t="shared" si="42"/>
        <v>0</v>
      </c>
      <c r="Q136" s="31">
        <f t="shared" si="43"/>
        <v>0</v>
      </c>
      <c r="R136" s="31">
        <f t="shared" si="44"/>
        <v>1</v>
      </c>
      <c r="S136" s="31">
        <f t="shared" si="45"/>
        <v>0</v>
      </c>
      <c r="T136" s="31">
        <f t="shared" si="46"/>
        <v>0</v>
      </c>
      <c r="U136" s="31">
        <f t="shared" si="47"/>
        <v>1</v>
      </c>
      <c r="V136" s="31">
        <f t="shared" si="48"/>
        <v>0</v>
      </c>
      <c r="W136" s="31">
        <f t="shared" si="49"/>
        <v>1</v>
      </c>
      <c r="X136" s="31">
        <f t="shared" si="50"/>
        <v>1</v>
      </c>
      <c r="Y136" s="31">
        <f t="shared" si="51"/>
        <v>0</v>
      </c>
      <c r="AA136" s="2"/>
      <c r="AU136" s="2">
        <f>SUM(Table3[[#This Row],[2006]:[2025]])</f>
        <v>0</v>
      </c>
    </row>
    <row r="137" spans="1:47" ht="55.05" customHeight="1">
      <c r="A137" s="2" t="s">
        <v>9</v>
      </c>
      <c r="B137" s="2" t="s">
        <v>528</v>
      </c>
      <c r="C137" s="2" t="s">
        <v>529</v>
      </c>
      <c r="D137" s="2" t="s">
        <v>21</v>
      </c>
      <c r="E137" s="26">
        <v>2019</v>
      </c>
      <c r="F137" s="2" t="s">
        <v>12</v>
      </c>
      <c r="G137" s="2" t="s">
        <v>530</v>
      </c>
      <c r="H137" s="9" t="s">
        <v>528</v>
      </c>
      <c r="I137" s="2" t="str">
        <f t="shared" si="35"/>
        <v xml:space="preserve">Principles: Human-centric approach, education and literacy, privacy protection, security, fairness, accountability, transparency, inclusivity, sustainability, collaboration; </v>
      </c>
      <c r="J137" s="2" t="str">
        <f t="shared" si="36"/>
        <v xml:space="preserve"> Human dignity, privacy, security, fairness, accountability, transparency, inclusivity, sustainability, collaboration</v>
      </c>
      <c r="K137" s="31">
        <f t="shared" si="37"/>
        <v>0</v>
      </c>
      <c r="L137" s="31">
        <f t="shared" si="38"/>
        <v>1</v>
      </c>
      <c r="M137" s="31">
        <f t="shared" si="39"/>
        <v>0</v>
      </c>
      <c r="N137" s="31">
        <f t="shared" si="40"/>
        <v>0</v>
      </c>
      <c r="O137" s="31">
        <f t="shared" si="41"/>
        <v>1</v>
      </c>
      <c r="P137" s="6">
        <f t="shared" si="42"/>
        <v>0</v>
      </c>
      <c r="Q137" s="31">
        <f t="shared" si="43"/>
        <v>0</v>
      </c>
      <c r="R137" s="31">
        <f t="shared" si="44"/>
        <v>1</v>
      </c>
      <c r="S137" s="31">
        <f t="shared" si="45"/>
        <v>0</v>
      </c>
      <c r="T137" s="31">
        <f t="shared" si="46"/>
        <v>1</v>
      </c>
      <c r="U137" s="31">
        <f t="shared" si="47"/>
        <v>1</v>
      </c>
      <c r="V137" s="31">
        <f t="shared" si="48"/>
        <v>1</v>
      </c>
      <c r="W137" s="31">
        <f t="shared" si="49"/>
        <v>0</v>
      </c>
      <c r="X137" s="31">
        <f t="shared" si="50"/>
        <v>0</v>
      </c>
      <c r="Y137" s="31">
        <f t="shared" si="51"/>
        <v>0</v>
      </c>
      <c r="AA137" s="2"/>
      <c r="AU137" s="2">
        <f>SUM(Table3[[#This Row],[2006]:[2025]])</f>
        <v>0</v>
      </c>
    </row>
    <row r="138" spans="1:47" ht="55.05" customHeight="1">
      <c r="A138" s="2" t="s">
        <v>10</v>
      </c>
      <c r="B138" s="2" t="s">
        <v>531</v>
      </c>
      <c r="C138" s="2" t="s">
        <v>532</v>
      </c>
      <c r="D138" s="2" t="s">
        <v>19</v>
      </c>
      <c r="E138" s="26">
        <v>2023</v>
      </c>
      <c r="F138" s="2" t="s">
        <v>170</v>
      </c>
      <c r="G138" s="2" t="s">
        <v>533</v>
      </c>
      <c r="H138" s="9" t="s">
        <v>534</v>
      </c>
      <c r="I138" s="2" t="str">
        <f t="shared" si="35"/>
        <v xml:space="preserve">Principles: human authorship and responsibility, transparency, fairness, protection against bias and discrimination, privacy and security, social justice, autonomy in decision-making, ethical use across sectors; </v>
      </c>
      <c r="J138" s="2" t="str">
        <f t="shared" si="36"/>
        <v xml:space="preserve"> ethical responsibility, societal trust, inclusivity, sustainability, human dignity</v>
      </c>
      <c r="K138" s="31">
        <f t="shared" si="37"/>
        <v>1</v>
      </c>
      <c r="L138" s="31">
        <f t="shared" si="38"/>
        <v>1</v>
      </c>
      <c r="M138" s="31">
        <f t="shared" si="39"/>
        <v>1</v>
      </c>
      <c r="N138" s="31">
        <f t="shared" si="40"/>
        <v>0</v>
      </c>
      <c r="O138" s="31">
        <f t="shared" si="41"/>
        <v>1</v>
      </c>
      <c r="P138" s="6">
        <f t="shared" si="42"/>
        <v>1</v>
      </c>
      <c r="Q138" s="31">
        <f t="shared" si="43"/>
        <v>1</v>
      </c>
      <c r="R138" s="31">
        <f t="shared" si="44"/>
        <v>1</v>
      </c>
      <c r="S138" s="31">
        <f t="shared" si="45"/>
        <v>0</v>
      </c>
      <c r="T138" s="31">
        <f t="shared" si="46"/>
        <v>1</v>
      </c>
      <c r="U138" s="31">
        <f t="shared" si="47"/>
        <v>1</v>
      </c>
      <c r="V138" s="31">
        <f t="shared" si="48"/>
        <v>0</v>
      </c>
      <c r="W138" s="31">
        <f t="shared" si="49"/>
        <v>1</v>
      </c>
      <c r="X138" s="31">
        <f t="shared" si="50"/>
        <v>0</v>
      </c>
      <c r="Y138" s="31">
        <f t="shared" si="51"/>
        <v>0</v>
      </c>
      <c r="AA138" s="2"/>
      <c r="AU138" s="2">
        <f>SUM(Table3[[#This Row],[2006]:[2025]])</f>
        <v>0</v>
      </c>
    </row>
    <row r="139" spans="1:47" ht="55.05" customHeight="1">
      <c r="A139" s="2" t="s">
        <v>8</v>
      </c>
      <c r="B139" s="2" t="s">
        <v>535</v>
      </c>
      <c r="C139" s="2" t="s">
        <v>426</v>
      </c>
      <c r="D139" s="2" t="s">
        <v>23</v>
      </c>
      <c r="E139" s="26">
        <v>2018</v>
      </c>
      <c r="F139" s="2" t="s">
        <v>13</v>
      </c>
      <c r="G139" s="2" t="s">
        <v>536</v>
      </c>
      <c r="H139" s="2" t="s">
        <v>537</v>
      </c>
      <c r="I139" s="2" t="str">
        <f t="shared" si="35"/>
        <v xml:space="preserve">Principles: Augmentation, data ownership, transparency, explainability, fairness, robustness, privacy.
</v>
      </c>
      <c r="J139" s="2" t="str">
        <f t="shared" si="36"/>
        <v xml:space="preserve"> Trust, responsibility, openness, security.</v>
      </c>
      <c r="K139" s="31">
        <f t="shared" si="37"/>
        <v>0</v>
      </c>
      <c r="L139" s="31">
        <f t="shared" si="38"/>
        <v>1</v>
      </c>
      <c r="M139" s="31">
        <f t="shared" si="39"/>
        <v>1</v>
      </c>
      <c r="N139" s="31">
        <f t="shared" si="40"/>
        <v>0</v>
      </c>
      <c r="O139" s="31">
        <f t="shared" si="41"/>
        <v>0</v>
      </c>
      <c r="P139" s="6">
        <f t="shared" si="42"/>
        <v>1</v>
      </c>
      <c r="Q139" s="31">
        <f t="shared" si="43"/>
        <v>0</v>
      </c>
      <c r="R139" s="31">
        <f t="shared" si="44"/>
        <v>1</v>
      </c>
      <c r="S139" s="31">
        <f t="shared" si="45"/>
        <v>0</v>
      </c>
      <c r="T139" s="31">
        <f t="shared" si="46"/>
        <v>0</v>
      </c>
      <c r="U139" s="31">
        <f t="shared" si="47"/>
        <v>0</v>
      </c>
      <c r="V139" s="31">
        <f t="shared" si="48"/>
        <v>0</v>
      </c>
      <c r="W139" s="31">
        <f t="shared" si="49"/>
        <v>0</v>
      </c>
      <c r="X139" s="31">
        <f t="shared" si="50"/>
        <v>0</v>
      </c>
      <c r="Y139" s="31">
        <f t="shared" si="51"/>
        <v>0</v>
      </c>
      <c r="AA139" s="2"/>
      <c r="AU139" s="2">
        <f>SUM(Table3[[#This Row],[2006]:[2025]])</f>
        <v>0</v>
      </c>
    </row>
    <row r="140" spans="1:47" ht="55.05" customHeight="1">
      <c r="A140" s="2" t="s">
        <v>10</v>
      </c>
      <c r="B140" s="2" t="s">
        <v>538</v>
      </c>
      <c r="C140" s="2" t="s">
        <v>539</v>
      </c>
      <c r="D140" s="2" t="s">
        <v>42</v>
      </c>
      <c r="E140" s="26">
        <v>2021</v>
      </c>
      <c r="F140" s="2" t="s">
        <v>12</v>
      </c>
      <c r="G140" s="2" t="s">
        <v>540</v>
      </c>
      <c r="H140" s="9" t="s">
        <v>541</v>
      </c>
      <c r="I140" s="2" t="str">
        <f t="shared" si="35"/>
        <v xml:space="preserve">Principles: compute capacity, innovation centre, datasets platform, application development, futureskills, startup financing, safe &amp; trusted AI
</v>
      </c>
      <c r="J140" s="2" t="str">
        <f t="shared" si="36"/>
        <v xml:space="preserve"> fostering innovation, ethical AI development, accessibility, skill enhancement, trustworthiness</v>
      </c>
      <c r="K140" s="31">
        <f t="shared" si="37"/>
        <v>0</v>
      </c>
      <c r="L140" s="31">
        <f t="shared" si="38"/>
        <v>0</v>
      </c>
      <c r="M140" s="31">
        <f t="shared" si="39"/>
        <v>0</v>
      </c>
      <c r="N140" s="31">
        <f t="shared" si="40"/>
        <v>0</v>
      </c>
      <c r="O140" s="31">
        <f t="shared" si="41"/>
        <v>0</v>
      </c>
      <c r="P140" s="6">
        <f t="shared" si="42"/>
        <v>1</v>
      </c>
      <c r="Q140" s="31">
        <f t="shared" si="43"/>
        <v>0</v>
      </c>
      <c r="R140" s="31">
        <f t="shared" si="44"/>
        <v>0</v>
      </c>
      <c r="S140" s="31">
        <f t="shared" si="45"/>
        <v>1</v>
      </c>
      <c r="T140" s="31">
        <f t="shared" si="46"/>
        <v>0</v>
      </c>
      <c r="U140" s="31">
        <f t="shared" si="47"/>
        <v>0</v>
      </c>
      <c r="V140" s="31">
        <f t="shared" si="48"/>
        <v>0</v>
      </c>
      <c r="W140" s="31">
        <f t="shared" si="49"/>
        <v>0</v>
      </c>
      <c r="X140" s="31">
        <f t="shared" si="50"/>
        <v>0</v>
      </c>
      <c r="Y140" s="31">
        <f t="shared" si="51"/>
        <v>0</v>
      </c>
      <c r="AA140" s="2"/>
      <c r="AU140" s="2">
        <f>SUM(Table3[[#This Row],[2006]:[2025]])</f>
        <v>0</v>
      </c>
    </row>
    <row r="141" spans="1:47" ht="55.05" customHeight="1">
      <c r="A141" s="2" t="s">
        <v>10</v>
      </c>
      <c r="B141" s="2" t="s">
        <v>542</v>
      </c>
      <c r="C141" s="2" t="s">
        <v>543</v>
      </c>
      <c r="D141" s="2" t="s">
        <v>42</v>
      </c>
      <c r="E141" s="26">
        <v>2023</v>
      </c>
      <c r="F141" s="2" t="s">
        <v>170</v>
      </c>
      <c r="G141" s="2" t="s">
        <v>544</v>
      </c>
      <c r="H141" s="9" t="s">
        <v>545</v>
      </c>
      <c r="I141" s="2" t="str">
        <f t="shared" si="35"/>
        <v/>
      </c>
      <c r="J141" s="2" t="str">
        <f t="shared" si="36"/>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K141" s="31">
        <f t="shared" si="37"/>
        <v>0</v>
      </c>
      <c r="L141" s="31">
        <f t="shared" si="38"/>
        <v>1</v>
      </c>
      <c r="M141" s="31">
        <f t="shared" si="39"/>
        <v>1</v>
      </c>
      <c r="N141" s="31">
        <f t="shared" si="40"/>
        <v>0</v>
      </c>
      <c r="O141" s="31">
        <f t="shared" si="41"/>
        <v>0</v>
      </c>
      <c r="P141" s="6">
        <f t="shared" si="42"/>
        <v>0</v>
      </c>
      <c r="Q141" s="31">
        <f t="shared" si="43"/>
        <v>0</v>
      </c>
      <c r="R141" s="31">
        <f t="shared" si="44"/>
        <v>1</v>
      </c>
      <c r="S141" s="31">
        <f t="shared" si="45"/>
        <v>0</v>
      </c>
      <c r="T141" s="31">
        <f t="shared" si="46"/>
        <v>0</v>
      </c>
      <c r="U141" s="31">
        <f t="shared" si="47"/>
        <v>0</v>
      </c>
      <c r="V141" s="31">
        <f t="shared" si="48"/>
        <v>1</v>
      </c>
      <c r="W141" s="31">
        <f t="shared" si="49"/>
        <v>0</v>
      </c>
      <c r="X141" s="31">
        <f t="shared" si="50"/>
        <v>0</v>
      </c>
      <c r="Y141" s="31">
        <f t="shared" si="51"/>
        <v>0</v>
      </c>
      <c r="AA141" s="2"/>
      <c r="AU141" s="2">
        <f>SUM(Table3[[#This Row],[2006]:[2025]])</f>
        <v>0</v>
      </c>
    </row>
    <row r="142" spans="1:47" ht="55.05" customHeight="1">
      <c r="A142" s="2" t="s">
        <v>10</v>
      </c>
      <c r="B142" s="2" t="s">
        <v>546</v>
      </c>
      <c r="C142" s="2" t="s">
        <v>547</v>
      </c>
      <c r="D142" s="2" t="s">
        <v>17</v>
      </c>
      <c r="E142" s="26">
        <v>2024</v>
      </c>
      <c r="F142" s="2" t="s">
        <v>170</v>
      </c>
      <c r="G142" s="2" t="s">
        <v>548</v>
      </c>
      <c r="H142" s="9" t="s">
        <v>549</v>
      </c>
      <c r="I142" s="2" t="str">
        <f t="shared" si="35"/>
        <v xml:space="preserve">Principles: Holistic thinking, relational AI, community engagement, reciprocity, cultural sovereignty, Indigenous data governance, environmental stewardship, interdisciplinary collaboration, knowledge integration, epistemic plurality; </v>
      </c>
      <c r="J142" s="2" t="str">
        <f t="shared" si="36"/>
        <v xml:space="preserve"> Interdependence, respect, sustainability, sovereignty, inclusivity, regeneration, ethical responsibility, equity</v>
      </c>
      <c r="K142" s="31">
        <f t="shared" si="37"/>
        <v>0</v>
      </c>
      <c r="L142" s="31">
        <f t="shared" si="38"/>
        <v>0</v>
      </c>
      <c r="M142" s="31">
        <f t="shared" si="39"/>
        <v>1</v>
      </c>
      <c r="N142" s="31">
        <f t="shared" si="40"/>
        <v>0</v>
      </c>
      <c r="O142" s="31">
        <f t="shared" si="41"/>
        <v>1</v>
      </c>
      <c r="P142" s="6">
        <f t="shared" si="42"/>
        <v>0</v>
      </c>
      <c r="Q142" s="31">
        <f t="shared" si="43"/>
        <v>1</v>
      </c>
      <c r="R142" s="31">
        <f t="shared" si="44"/>
        <v>0</v>
      </c>
      <c r="S142" s="31">
        <f t="shared" si="45"/>
        <v>0</v>
      </c>
      <c r="T142" s="31">
        <f t="shared" si="46"/>
        <v>1</v>
      </c>
      <c r="U142" s="31">
        <f t="shared" si="47"/>
        <v>0</v>
      </c>
      <c r="V142" s="31">
        <f t="shared" si="48"/>
        <v>1</v>
      </c>
      <c r="W142" s="31">
        <f t="shared" si="49"/>
        <v>0</v>
      </c>
      <c r="X142" s="31">
        <f t="shared" si="50"/>
        <v>0</v>
      </c>
      <c r="Y142" s="31">
        <f t="shared" si="51"/>
        <v>0</v>
      </c>
      <c r="AA142" s="2"/>
      <c r="AU142" s="2">
        <f>SUM(Table3[[#This Row],[2006]:[2025]])</f>
        <v>0</v>
      </c>
    </row>
    <row r="143" spans="1:47" ht="55.05" customHeight="1">
      <c r="A143" s="2" t="s">
        <v>8</v>
      </c>
      <c r="B143" s="2" t="s">
        <v>550</v>
      </c>
      <c r="C143" s="2" t="s">
        <v>551</v>
      </c>
      <c r="D143" s="2" t="s">
        <v>22</v>
      </c>
      <c r="E143" s="26">
        <v>2018</v>
      </c>
      <c r="F143" s="2" t="s">
        <v>12</v>
      </c>
      <c r="G143" s="2" t="s">
        <v>552</v>
      </c>
      <c r="H143" s="2" t="s">
        <v>553</v>
      </c>
      <c r="I143" s="2" t="str">
        <f t="shared" si="35"/>
        <v xml:space="preserve">Principles: Ethics, value proposition, usability, accessibility, technical assurance, clinical safety, data protection, data transparency, cybersecurity, regulation, interoperability, evidence generation, commercial strategy.
</v>
      </c>
      <c r="J143" s="2" t="str">
        <f t="shared" si="36"/>
        <v xml:space="preserve"> Ethical responsibility, transparency, accountability, safety, privacy, inclusivity, effectiveness.</v>
      </c>
      <c r="K143" s="31">
        <f t="shared" si="37"/>
        <v>0</v>
      </c>
      <c r="L143" s="31">
        <f t="shared" si="38"/>
        <v>1</v>
      </c>
      <c r="M143" s="31">
        <f t="shared" si="39"/>
        <v>1</v>
      </c>
      <c r="N143" s="31">
        <f t="shared" si="40"/>
        <v>0</v>
      </c>
      <c r="O143" s="31">
        <f t="shared" si="41"/>
        <v>1</v>
      </c>
      <c r="P143" s="6">
        <f t="shared" si="42"/>
        <v>0</v>
      </c>
      <c r="Q143" s="31">
        <f t="shared" si="43"/>
        <v>1</v>
      </c>
      <c r="R143" s="31">
        <f t="shared" si="44"/>
        <v>1</v>
      </c>
      <c r="S143" s="31">
        <f t="shared" si="45"/>
        <v>0</v>
      </c>
      <c r="T143" s="31">
        <f t="shared" si="46"/>
        <v>0</v>
      </c>
      <c r="U143" s="31">
        <f t="shared" si="47"/>
        <v>0</v>
      </c>
      <c r="V143" s="31">
        <f t="shared" si="48"/>
        <v>0</v>
      </c>
      <c r="W143" s="31">
        <f t="shared" si="49"/>
        <v>0</v>
      </c>
      <c r="X143" s="31">
        <f t="shared" si="50"/>
        <v>0</v>
      </c>
      <c r="Y143" s="31">
        <f t="shared" si="51"/>
        <v>0</v>
      </c>
      <c r="AA143" s="2"/>
      <c r="AU143" s="2">
        <f>SUM(Table3[[#This Row],[2006]:[2025]])</f>
        <v>0</v>
      </c>
    </row>
    <row r="144" spans="1:47" ht="55.05" customHeight="1">
      <c r="A144" s="2" t="s">
        <v>10</v>
      </c>
      <c r="B144" s="2" t="s">
        <v>554</v>
      </c>
      <c r="C144" s="2" t="s">
        <v>206</v>
      </c>
      <c r="D144" s="2" t="s">
        <v>23</v>
      </c>
      <c r="E144" s="26">
        <v>2021</v>
      </c>
      <c r="F144" s="2" t="s">
        <v>13</v>
      </c>
      <c r="G144" s="2" t="s">
        <v>555</v>
      </c>
      <c r="H144" s="9" t="s">
        <v>556</v>
      </c>
      <c r="I144" s="2" t="str">
        <f t="shared" si="35"/>
        <v xml:space="preserve">Principles: Respect for human rights, human oversight, transparency and explainability, security, safety, reliability, privacy by design, equity, inclusion, environmental protection.​
</v>
      </c>
      <c r="J144" s="2" t="str">
        <f t="shared" si="36"/>
        <v xml:space="preserve"> Ethical responsibility, accountability, trust, fairness, sustainability, inclusivity.​</v>
      </c>
      <c r="K144" s="31">
        <f t="shared" si="37"/>
        <v>0</v>
      </c>
      <c r="L144" s="31">
        <f t="shared" si="38"/>
        <v>1</v>
      </c>
      <c r="M144" s="31">
        <f t="shared" si="39"/>
        <v>1</v>
      </c>
      <c r="N144" s="31">
        <f t="shared" si="40"/>
        <v>0</v>
      </c>
      <c r="O144" s="31">
        <f t="shared" si="41"/>
        <v>1</v>
      </c>
      <c r="P144" s="6">
        <f t="shared" si="42"/>
        <v>1</v>
      </c>
      <c r="Q144" s="31">
        <f t="shared" si="43"/>
        <v>1</v>
      </c>
      <c r="R144" s="31">
        <f t="shared" si="44"/>
        <v>1</v>
      </c>
      <c r="S144" s="31">
        <f t="shared" si="45"/>
        <v>0</v>
      </c>
      <c r="T144" s="31">
        <f t="shared" si="46"/>
        <v>1</v>
      </c>
      <c r="U144" s="31">
        <f t="shared" si="47"/>
        <v>0</v>
      </c>
      <c r="V144" s="31">
        <f t="shared" si="48"/>
        <v>0</v>
      </c>
      <c r="W144" s="31">
        <f t="shared" si="49"/>
        <v>0</v>
      </c>
      <c r="X144" s="31">
        <f t="shared" si="50"/>
        <v>1</v>
      </c>
      <c r="Y144" s="31">
        <f t="shared" si="51"/>
        <v>0</v>
      </c>
      <c r="AA144" s="2"/>
      <c r="AU144" s="2">
        <f>SUM(Table3[[#This Row],[2006]:[2025]])</f>
        <v>0</v>
      </c>
    </row>
    <row r="145" spans="1:47" ht="55.05" customHeight="1">
      <c r="A145" s="2" t="s">
        <v>10</v>
      </c>
      <c r="B145" s="2" t="s">
        <v>557</v>
      </c>
      <c r="C145" s="2" t="s">
        <v>206</v>
      </c>
      <c r="D145" s="2" t="s">
        <v>23</v>
      </c>
      <c r="E145" s="26">
        <v>2023</v>
      </c>
      <c r="F145" s="2" t="s">
        <v>13</v>
      </c>
      <c r="G145" s="2" t="s">
        <v>558</v>
      </c>
      <c r="H145" s="9" t="s">
        <v>546</v>
      </c>
      <c r="I145" s="2" t="str">
        <f t="shared" si="35"/>
        <v>respect human rights, enable human oversight, enable transparency and explainability, advance security, safety, and reliability, design for privacy, promote equity and inclusion, protect the environment</v>
      </c>
      <c r="J145" s="2" t="str">
        <f t="shared" si="36"/>
        <v/>
      </c>
      <c r="K145" s="31">
        <f t="shared" si="37"/>
        <v>0</v>
      </c>
      <c r="L145" s="31">
        <f t="shared" si="38"/>
        <v>1</v>
      </c>
      <c r="M145" s="31">
        <f t="shared" si="39"/>
        <v>0</v>
      </c>
      <c r="N145" s="31">
        <f t="shared" si="40"/>
        <v>0</v>
      </c>
      <c r="O145" s="31">
        <f t="shared" si="41"/>
        <v>0</v>
      </c>
      <c r="P145" s="6">
        <f t="shared" si="42"/>
        <v>0</v>
      </c>
      <c r="Q145" s="31">
        <f t="shared" si="43"/>
        <v>0</v>
      </c>
      <c r="R145" s="31">
        <f t="shared" si="44"/>
        <v>1</v>
      </c>
      <c r="S145" s="31">
        <f t="shared" si="45"/>
        <v>0</v>
      </c>
      <c r="T145" s="31">
        <f t="shared" si="46"/>
        <v>0</v>
      </c>
      <c r="U145" s="31">
        <f t="shared" si="47"/>
        <v>0</v>
      </c>
      <c r="V145" s="31">
        <f t="shared" si="48"/>
        <v>0</v>
      </c>
      <c r="W145" s="31">
        <f t="shared" si="49"/>
        <v>0</v>
      </c>
      <c r="X145" s="31">
        <f t="shared" si="50"/>
        <v>1</v>
      </c>
      <c r="Y145" s="31">
        <f t="shared" si="51"/>
        <v>0</v>
      </c>
      <c r="AA145" s="2"/>
      <c r="AU145" s="2">
        <f>SUM(Table3[[#This Row],[2006]:[2025]])</f>
        <v>0</v>
      </c>
    </row>
    <row r="146" spans="1:47" ht="55.05" customHeight="1">
      <c r="A146" s="2" t="s">
        <v>10</v>
      </c>
      <c r="B146" s="2" t="s">
        <v>559</v>
      </c>
      <c r="C146" s="2" t="s">
        <v>560</v>
      </c>
      <c r="D146" s="2" t="s">
        <v>41</v>
      </c>
      <c r="E146" s="26">
        <v>2023</v>
      </c>
      <c r="F146" s="2" t="s">
        <v>12</v>
      </c>
      <c r="G146" s="2" t="s">
        <v>561</v>
      </c>
      <c r="H146" s="9" t="s">
        <v>562</v>
      </c>
      <c r="I146" s="2" t="str">
        <f t="shared" si="35"/>
        <v xml:space="preserve">Principles: Compliance with laws and regulations, adherence to social ethics, safeguarding national security and public interests, protection of citizens' legitimate rights, transparency, accountability, user autonomy, protection of minors, algorithmic fairness.​
</v>
      </c>
      <c r="J146" s="2" t="str">
        <f t="shared" si="36"/>
        <v xml:space="preserve"> Social responsibility, ethical conduct, security, respect for individual rights, fairness, inclusivity, trust.</v>
      </c>
      <c r="K146" s="31">
        <f t="shared" si="37"/>
        <v>0</v>
      </c>
      <c r="L146" s="31">
        <f t="shared" si="38"/>
        <v>1</v>
      </c>
      <c r="M146" s="31">
        <f t="shared" si="39"/>
        <v>1</v>
      </c>
      <c r="N146" s="31">
        <f t="shared" si="40"/>
        <v>0</v>
      </c>
      <c r="O146" s="31">
        <f t="shared" si="41"/>
        <v>1</v>
      </c>
      <c r="P146" s="6">
        <f t="shared" si="42"/>
        <v>1</v>
      </c>
      <c r="Q146" s="31">
        <f t="shared" si="43"/>
        <v>0</v>
      </c>
      <c r="R146" s="31">
        <f t="shared" si="44"/>
        <v>0</v>
      </c>
      <c r="S146" s="31">
        <f t="shared" si="45"/>
        <v>0</v>
      </c>
      <c r="T146" s="31">
        <f t="shared" si="46"/>
        <v>0</v>
      </c>
      <c r="U146" s="31">
        <f t="shared" si="47"/>
        <v>0</v>
      </c>
      <c r="V146" s="31">
        <f t="shared" si="48"/>
        <v>0</v>
      </c>
      <c r="W146" s="31">
        <f t="shared" si="49"/>
        <v>1</v>
      </c>
      <c r="X146" s="31">
        <f t="shared" si="50"/>
        <v>0</v>
      </c>
      <c r="Y146" s="31">
        <f t="shared" si="51"/>
        <v>0</v>
      </c>
      <c r="AA146" s="2"/>
      <c r="AU146" s="2">
        <f>SUM(Table3[[#This Row],[2006]:[2025]])</f>
        <v>0</v>
      </c>
    </row>
    <row r="147" spans="1:47" ht="55.05" customHeight="1">
      <c r="A147" s="2" t="s">
        <v>10</v>
      </c>
      <c r="B147" s="2" t="s">
        <v>51</v>
      </c>
      <c r="C147" s="2" t="s">
        <v>563</v>
      </c>
      <c r="D147" s="2" t="s">
        <v>22</v>
      </c>
      <c r="E147" s="26">
        <v>2025</v>
      </c>
      <c r="F147" s="2" t="s">
        <v>170</v>
      </c>
      <c r="G147" s="2" t="s">
        <v>257</v>
      </c>
      <c r="H147" s="9" t="s">
        <v>51</v>
      </c>
      <c r="I147" s="2" t="str">
        <f t="shared" si="35"/>
        <v xml:space="preserve">Principles: Innovation, collaboration, competitiveness, talent development, data infrastructure, governance; </v>
      </c>
      <c r="J147" s="2" t="str">
        <f t="shared" si="36"/>
        <v xml:space="preserve"> Economic growth, technological leadership, human capital development, data-driven decision-making, ethical oversight​</v>
      </c>
      <c r="K147" s="31">
        <f t="shared" si="37"/>
        <v>0</v>
      </c>
      <c r="L147" s="31">
        <f t="shared" si="38"/>
        <v>0</v>
      </c>
      <c r="M147" s="31">
        <f t="shared" si="39"/>
        <v>0</v>
      </c>
      <c r="N147" s="31">
        <f t="shared" si="40"/>
        <v>0</v>
      </c>
      <c r="O147" s="31">
        <f t="shared" si="41"/>
        <v>0</v>
      </c>
      <c r="P147" s="6">
        <f t="shared" si="42"/>
        <v>0</v>
      </c>
      <c r="Q147" s="31">
        <f t="shared" si="43"/>
        <v>0</v>
      </c>
      <c r="R147" s="31">
        <f t="shared" si="44"/>
        <v>0</v>
      </c>
      <c r="S147" s="31">
        <f t="shared" si="45"/>
        <v>1</v>
      </c>
      <c r="T147" s="31">
        <f t="shared" si="46"/>
        <v>0</v>
      </c>
      <c r="U147" s="31">
        <f t="shared" si="47"/>
        <v>0</v>
      </c>
      <c r="V147" s="31">
        <f t="shared" si="48"/>
        <v>1</v>
      </c>
      <c r="W147" s="31">
        <f t="shared" si="49"/>
        <v>0</v>
      </c>
      <c r="X147" s="31">
        <f t="shared" si="50"/>
        <v>0</v>
      </c>
      <c r="Y147" s="31">
        <f t="shared" si="51"/>
        <v>0</v>
      </c>
      <c r="AA147" s="2"/>
      <c r="AU147" s="2">
        <f>SUM(Table3[[#This Row],[2006]:[2025]])</f>
        <v>0</v>
      </c>
    </row>
    <row r="148" spans="1:47" ht="55.05" customHeight="1">
      <c r="A148" s="2" t="s">
        <v>8</v>
      </c>
      <c r="B148" s="2" t="s">
        <v>564</v>
      </c>
      <c r="C148" s="2" t="s">
        <v>565</v>
      </c>
      <c r="D148" s="2" t="s">
        <v>23</v>
      </c>
      <c r="E148" s="26">
        <v>2018</v>
      </c>
      <c r="F148" s="2" t="s">
        <v>13</v>
      </c>
      <c r="G148" s="2" t="s">
        <v>374</v>
      </c>
      <c r="H148" s="2" t="s">
        <v>566</v>
      </c>
      <c r="I148" s="2" t="str">
        <f t="shared" si="35"/>
        <v xml:space="preserve">Principles: Transparency, accountability, fairness, privacy, safety, inclusivity.​
</v>
      </c>
      <c r="J148" s="2" t="str">
        <f t="shared" si="36"/>
        <v xml:space="preserve"> Trust, ethical responsibility, respect, diversity, innovation.</v>
      </c>
      <c r="K148" s="31">
        <f t="shared" si="37"/>
        <v>0</v>
      </c>
      <c r="L148" s="31">
        <f t="shared" si="38"/>
        <v>1</v>
      </c>
      <c r="M148" s="31">
        <f t="shared" si="39"/>
        <v>1</v>
      </c>
      <c r="N148" s="31">
        <f t="shared" si="40"/>
        <v>0</v>
      </c>
      <c r="O148" s="31">
        <f t="shared" si="41"/>
        <v>1</v>
      </c>
      <c r="P148" s="6">
        <f t="shared" si="42"/>
        <v>1</v>
      </c>
      <c r="Q148" s="31">
        <f t="shared" si="43"/>
        <v>1</v>
      </c>
      <c r="R148" s="31">
        <f t="shared" si="44"/>
        <v>1</v>
      </c>
      <c r="S148" s="31">
        <f t="shared" si="45"/>
        <v>1</v>
      </c>
      <c r="T148" s="31">
        <f t="shared" si="46"/>
        <v>0</v>
      </c>
      <c r="U148" s="31">
        <f t="shared" si="47"/>
        <v>0</v>
      </c>
      <c r="V148" s="31">
        <f t="shared" si="48"/>
        <v>0</v>
      </c>
      <c r="W148" s="31">
        <f t="shared" si="49"/>
        <v>0</v>
      </c>
      <c r="X148" s="31">
        <f t="shared" si="50"/>
        <v>0</v>
      </c>
      <c r="Y148" s="31">
        <f t="shared" si="51"/>
        <v>0</v>
      </c>
      <c r="AA148" s="2"/>
      <c r="AU148" s="2">
        <f>SUM(Table3[[#This Row],[2006]:[2025]])</f>
        <v>0</v>
      </c>
    </row>
    <row r="149" spans="1:47" ht="55.05" customHeight="1">
      <c r="A149" s="2" t="s">
        <v>10</v>
      </c>
      <c r="B149" s="2" t="s">
        <v>567</v>
      </c>
      <c r="C149" s="2" t="s">
        <v>568</v>
      </c>
      <c r="D149" s="2" t="s">
        <v>70</v>
      </c>
      <c r="E149" s="26">
        <v>2024</v>
      </c>
      <c r="F149" s="2" t="s">
        <v>170</v>
      </c>
      <c r="G149" s="2" t="s">
        <v>569</v>
      </c>
      <c r="H149" s="9" t="s">
        <v>570</v>
      </c>
      <c r="I149" s="2" t="str">
        <f t="shared" si="35"/>
        <v xml:space="preserve">Principles: Justice (adl), human dignity (karamah), responsibility (mas’ooliyyah)​
</v>
      </c>
      <c r="J149" s="2" t="str">
        <f t="shared" si="36"/>
        <v xml:space="preserve"> Justice, human dignity, responsibility</v>
      </c>
      <c r="K149" s="31">
        <f t="shared" si="37"/>
        <v>1</v>
      </c>
      <c r="L149" s="31">
        <f t="shared" si="38"/>
        <v>0</v>
      </c>
      <c r="M149" s="31">
        <f t="shared" si="39"/>
        <v>1</v>
      </c>
      <c r="N149" s="31">
        <f t="shared" si="40"/>
        <v>0</v>
      </c>
      <c r="O149" s="31">
        <f t="shared" si="41"/>
        <v>0</v>
      </c>
      <c r="P149" s="6">
        <f t="shared" si="42"/>
        <v>0</v>
      </c>
      <c r="Q149" s="31">
        <f t="shared" si="43"/>
        <v>0</v>
      </c>
      <c r="R149" s="31">
        <f t="shared" si="44"/>
        <v>0</v>
      </c>
      <c r="S149" s="31">
        <f t="shared" si="45"/>
        <v>0</v>
      </c>
      <c r="T149" s="31">
        <f t="shared" si="46"/>
        <v>0</v>
      </c>
      <c r="U149" s="31">
        <f t="shared" si="47"/>
        <v>1</v>
      </c>
      <c r="V149" s="31">
        <f t="shared" si="48"/>
        <v>0</v>
      </c>
      <c r="W149" s="31">
        <f t="shared" si="49"/>
        <v>0</v>
      </c>
      <c r="X149" s="31">
        <f t="shared" si="50"/>
        <v>0</v>
      </c>
      <c r="Y149" s="31">
        <f t="shared" si="51"/>
        <v>0</v>
      </c>
      <c r="AA149" s="2"/>
      <c r="AU149" s="2">
        <f>SUM(Table3[[#This Row],[2006]:[2025]])</f>
        <v>0</v>
      </c>
    </row>
    <row r="150" spans="1:47" ht="55.05" customHeight="1">
      <c r="A150" s="2" t="s">
        <v>10</v>
      </c>
      <c r="B150" s="2" t="s">
        <v>571</v>
      </c>
      <c r="C150" s="2" t="s">
        <v>572</v>
      </c>
      <c r="D150" s="2" t="s">
        <v>573</v>
      </c>
      <c r="E150" s="26">
        <v>2023</v>
      </c>
      <c r="F150" s="2" t="s">
        <v>12</v>
      </c>
      <c r="G150" s="2" t="s">
        <v>574</v>
      </c>
      <c r="H150" s="9" t="s">
        <v>575</v>
      </c>
      <c r="I150" s="2" t="str">
        <f t="shared" si="35"/>
        <v xml:space="preserve">Principles: Human-centric AI, equality and non-discrimination, transparency and explainability, reliability, robustness, security and safety, accountability. ​
</v>
      </c>
      <c r="J150" s="2" t="str">
        <f t="shared" si="36"/>
        <v xml:space="preserve"> Human dignity, privacy, equality, transparency, safety, accountability.</v>
      </c>
      <c r="K150" s="31">
        <f t="shared" si="37"/>
        <v>0</v>
      </c>
      <c r="L150" s="31">
        <f t="shared" si="38"/>
        <v>1</v>
      </c>
      <c r="M150" s="31">
        <f t="shared" si="39"/>
        <v>0</v>
      </c>
      <c r="N150" s="31">
        <f t="shared" si="40"/>
        <v>0</v>
      </c>
      <c r="O150" s="31">
        <f t="shared" si="41"/>
        <v>0</v>
      </c>
      <c r="P150" s="6">
        <f t="shared" si="42"/>
        <v>0</v>
      </c>
      <c r="Q150" s="31">
        <f t="shared" si="43"/>
        <v>0</v>
      </c>
      <c r="R150" s="31">
        <f t="shared" si="44"/>
        <v>1</v>
      </c>
      <c r="S150" s="31">
        <f t="shared" si="45"/>
        <v>0</v>
      </c>
      <c r="T150" s="31">
        <f t="shared" si="46"/>
        <v>0</v>
      </c>
      <c r="U150" s="31">
        <f t="shared" si="47"/>
        <v>1</v>
      </c>
      <c r="V150" s="31">
        <f t="shared" si="48"/>
        <v>0</v>
      </c>
      <c r="W150" s="31">
        <f t="shared" si="49"/>
        <v>0</v>
      </c>
      <c r="X150" s="31">
        <f t="shared" si="50"/>
        <v>0</v>
      </c>
      <c r="Y150" s="31">
        <f t="shared" si="51"/>
        <v>0</v>
      </c>
      <c r="AA150" s="2"/>
      <c r="AU150" s="2">
        <f>SUM(Table3[[#This Row],[2006]:[2025]])</f>
        <v>0</v>
      </c>
    </row>
    <row r="151" spans="1:47" ht="55.05" customHeight="1">
      <c r="A151" s="2" t="s">
        <v>8</v>
      </c>
      <c r="B151" s="2" t="s">
        <v>576</v>
      </c>
      <c r="C151" s="2" t="s">
        <v>577</v>
      </c>
      <c r="D151" s="2" t="s">
        <v>23</v>
      </c>
      <c r="E151" s="26">
        <v>2017</v>
      </c>
      <c r="F151" s="2" t="s">
        <v>13</v>
      </c>
      <c r="G151" s="2" t="s">
        <v>578</v>
      </c>
      <c r="H151" s="2" t="s">
        <v>579</v>
      </c>
      <c r="I151" s="2" t="str">
        <f t="shared" si="35"/>
        <v xml:space="preserve">Principles: Transparency, accountability, safety, controllability, data integrity, interpretability, inclusivity, public-private partnership, innovation, intellectual property protection.​
</v>
      </c>
      <c r="J151" s="2" t="str">
        <f t="shared" si="36"/>
        <v xml:space="preserve"> Trust, ethics, responsibility, collaboration, diversity, security, privacy, fairness, human rights, societal benefit.</v>
      </c>
      <c r="K151" s="31">
        <f t="shared" si="37"/>
        <v>0</v>
      </c>
      <c r="L151" s="31">
        <f t="shared" si="38"/>
        <v>1</v>
      </c>
      <c r="M151" s="31">
        <f t="shared" si="39"/>
        <v>1</v>
      </c>
      <c r="N151" s="31">
        <f t="shared" si="40"/>
        <v>0</v>
      </c>
      <c r="O151" s="31">
        <f t="shared" si="41"/>
        <v>1</v>
      </c>
      <c r="P151" s="6">
        <f t="shared" si="42"/>
        <v>1</v>
      </c>
      <c r="Q151" s="31">
        <f t="shared" si="43"/>
        <v>0</v>
      </c>
      <c r="R151" s="31">
        <f t="shared" si="44"/>
        <v>1</v>
      </c>
      <c r="S151" s="31">
        <f t="shared" si="45"/>
        <v>1</v>
      </c>
      <c r="T151" s="31">
        <f t="shared" si="46"/>
        <v>0</v>
      </c>
      <c r="U151" s="31">
        <f t="shared" si="47"/>
        <v>0</v>
      </c>
      <c r="V151" s="31">
        <f t="shared" si="48"/>
        <v>1</v>
      </c>
      <c r="W151" s="31">
        <f t="shared" si="49"/>
        <v>0</v>
      </c>
      <c r="X151" s="31">
        <f t="shared" si="50"/>
        <v>1</v>
      </c>
      <c r="Y151" s="31">
        <f t="shared" si="51"/>
        <v>0</v>
      </c>
      <c r="AA151" s="2"/>
      <c r="AU151" s="2">
        <f>SUM(Table3[[#This Row],[2006]:[2025]])</f>
        <v>0</v>
      </c>
    </row>
    <row r="152" spans="1:47" ht="55.05" customHeight="1">
      <c r="A152" s="2" t="s">
        <v>10</v>
      </c>
      <c r="B152" s="2" t="s">
        <v>580</v>
      </c>
      <c r="C152" s="2" t="s">
        <v>580</v>
      </c>
      <c r="D152" s="2" t="s">
        <v>21</v>
      </c>
      <c r="E152" s="26">
        <v>2024</v>
      </c>
      <c r="F152" s="16" t="s">
        <v>170</v>
      </c>
      <c r="G152" s="2" t="s">
        <v>581</v>
      </c>
      <c r="H152" s="9" t="s">
        <v>580</v>
      </c>
      <c r="I152" s="2" t="str">
        <f t="shared" si="35"/>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J152" s="2" t="str">
        <f t="shared" si="36"/>
        <v xml:space="preserve"> Human rights, safety, integrity, transparency, accountability, privacy, fairness, sustainability, societal engagement.</v>
      </c>
      <c r="K152" s="31">
        <f t="shared" si="37"/>
        <v>0</v>
      </c>
      <c r="L152" s="31">
        <f t="shared" si="38"/>
        <v>1</v>
      </c>
      <c r="M152" s="31">
        <f t="shared" si="39"/>
        <v>0</v>
      </c>
      <c r="N152" s="31">
        <f t="shared" si="40"/>
        <v>0</v>
      </c>
      <c r="O152" s="31">
        <f t="shared" si="41"/>
        <v>0</v>
      </c>
      <c r="P152" s="6">
        <f t="shared" si="42"/>
        <v>0</v>
      </c>
      <c r="Q152" s="31">
        <f t="shared" si="43"/>
        <v>0</v>
      </c>
      <c r="R152" s="31">
        <f t="shared" si="44"/>
        <v>1</v>
      </c>
      <c r="S152" s="31">
        <f t="shared" si="45"/>
        <v>0</v>
      </c>
      <c r="T152" s="31">
        <f t="shared" si="46"/>
        <v>1</v>
      </c>
      <c r="U152" s="31">
        <f t="shared" si="47"/>
        <v>0</v>
      </c>
      <c r="V152" s="31">
        <f t="shared" si="48"/>
        <v>0</v>
      </c>
      <c r="W152" s="31">
        <f t="shared" si="49"/>
        <v>0</v>
      </c>
      <c r="X152" s="31">
        <f t="shared" si="50"/>
        <v>1</v>
      </c>
      <c r="Y152" s="31">
        <f t="shared" si="51"/>
        <v>0</v>
      </c>
      <c r="AA152" s="2"/>
      <c r="AU152" s="2">
        <f>SUM(Table3[[#This Row],[2006]:[2025]])</f>
        <v>0</v>
      </c>
    </row>
    <row r="153" spans="1:47" ht="55.05" customHeight="1">
      <c r="A153" s="2" t="s">
        <v>10</v>
      </c>
      <c r="B153" s="2" t="s">
        <v>582</v>
      </c>
      <c r="C153" s="2" t="s">
        <v>583</v>
      </c>
      <c r="D153" s="2" t="s">
        <v>21</v>
      </c>
      <c r="E153" s="26">
        <v>2019</v>
      </c>
      <c r="F153" s="2" t="s">
        <v>12</v>
      </c>
      <c r="G153" s="2" t="s">
        <v>584</v>
      </c>
      <c r="H153" s="9" t="s">
        <v>582</v>
      </c>
      <c r="I153" s="2" t="str">
        <f t="shared" si="35"/>
        <v xml:space="preserve">Principles: dignity, diversity, inclusion, sustainability, transparency, risk-assessment, safety, fairness; </v>
      </c>
      <c r="J153" s="2" t="str">
        <f t="shared" si="36"/>
        <v xml:space="preserve"> human privacy, dignity, freedom, autonomy, rights, fairness, transparency, explainability, predictability, traceability, accountability</v>
      </c>
      <c r="K153" s="31">
        <f t="shared" si="37"/>
        <v>0</v>
      </c>
      <c r="L153" s="31">
        <f t="shared" si="38"/>
        <v>1</v>
      </c>
      <c r="M153" s="31">
        <f t="shared" si="39"/>
        <v>0</v>
      </c>
      <c r="N153" s="31">
        <f t="shared" si="40"/>
        <v>0</v>
      </c>
      <c r="O153" s="31">
        <f t="shared" si="41"/>
        <v>0</v>
      </c>
      <c r="P153" s="6">
        <f t="shared" si="42"/>
        <v>0</v>
      </c>
      <c r="Q153" s="31">
        <f t="shared" si="43"/>
        <v>0</v>
      </c>
      <c r="R153" s="31">
        <f t="shared" si="44"/>
        <v>1</v>
      </c>
      <c r="S153" s="31">
        <f t="shared" si="45"/>
        <v>0</v>
      </c>
      <c r="T153" s="31">
        <f t="shared" si="46"/>
        <v>1</v>
      </c>
      <c r="U153" s="31">
        <f t="shared" si="47"/>
        <v>1</v>
      </c>
      <c r="V153" s="31">
        <f t="shared" si="48"/>
        <v>0</v>
      </c>
      <c r="W153" s="31">
        <f t="shared" si="49"/>
        <v>1</v>
      </c>
      <c r="X153" s="31">
        <f t="shared" si="50"/>
        <v>0</v>
      </c>
      <c r="Y153" s="31">
        <f t="shared" si="51"/>
        <v>0</v>
      </c>
      <c r="AA153" s="2"/>
      <c r="AU153" s="2">
        <f>SUM(Table3[[#This Row],[2006]:[2025]])</f>
        <v>0</v>
      </c>
    </row>
    <row r="154" spans="1:47" ht="55.05" customHeight="1">
      <c r="A154" s="2" t="s">
        <v>10</v>
      </c>
      <c r="B154" s="2" t="s">
        <v>585</v>
      </c>
      <c r="C154" s="2" t="s">
        <v>586</v>
      </c>
      <c r="D154" s="2" t="s">
        <v>573</v>
      </c>
      <c r="E154" s="26">
        <v>2024</v>
      </c>
      <c r="F154" s="2" t="s">
        <v>847</v>
      </c>
      <c r="G154" s="2" t="s">
        <v>587</v>
      </c>
      <c r="H154" s="9" t="s">
        <v>585</v>
      </c>
      <c r="I154" s="2" t="str">
        <f t="shared" si="35"/>
        <v xml:space="preserve">Principles: Human dignity, moral agency, responsibility, transparency, inclusivity, justice.​
</v>
      </c>
      <c r="J154" s="2" t="str">
        <f t="shared" si="36"/>
        <v xml:space="preserve"> Human dignity, moral agency, responsibility, transparency, inclusivity, justice.</v>
      </c>
      <c r="K154" s="31">
        <f t="shared" si="37"/>
        <v>1</v>
      </c>
      <c r="L154" s="31">
        <f t="shared" si="38"/>
        <v>1</v>
      </c>
      <c r="M154" s="31">
        <f t="shared" si="39"/>
        <v>1</v>
      </c>
      <c r="N154" s="31">
        <f t="shared" si="40"/>
        <v>0</v>
      </c>
      <c r="O154" s="31">
        <f t="shared" si="41"/>
        <v>1</v>
      </c>
      <c r="P154" s="6">
        <f t="shared" si="42"/>
        <v>0</v>
      </c>
      <c r="Q154" s="31">
        <f t="shared" si="43"/>
        <v>0</v>
      </c>
      <c r="R154" s="31">
        <f t="shared" si="44"/>
        <v>0</v>
      </c>
      <c r="S154" s="31">
        <f t="shared" si="45"/>
        <v>0</v>
      </c>
      <c r="T154" s="31">
        <f t="shared" si="46"/>
        <v>0</v>
      </c>
      <c r="U154" s="31">
        <f t="shared" si="47"/>
        <v>1</v>
      </c>
      <c r="V154" s="31">
        <f t="shared" si="48"/>
        <v>0</v>
      </c>
      <c r="W154" s="31">
        <f t="shared" si="49"/>
        <v>0</v>
      </c>
      <c r="X154" s="31">
        <f t="shared" si="50"/>
        <v>0</v>
      </c>
      <c r="Y154" s="31">
        <f t="shared" si="51"/>
        <v>0</v>
      </c>
      <c r="AA154" s="2"/>
      <c r="AU154" s="2">
        <f>SUM(Table3[[#This Row],[2006]:[2025]])</f>
        <v>0</v>
      </c>
    </row>
    <row r="155" spans="1:47" ht="55.05" customHeight="1">
      <c r="A155" s="2" t="s">
        <v>10</v>
      </c>
      <c r="B155" s="2" t="s">
        <v>588</v>
      </c>
      <c r="C155" s="2" t="s">
        <v>589</v>
      </c>
      <c r="D155" s="2" t="s">
        <v>23</v>
      </c>
      <c r="E155" s="26">
        <v>2023</v>
      </c>
      <c r="F155" s="2" t="s">
        <v>847</v>
      </c>
      <c r="G155" s="2" t="s">
        <v>590</v>
      </c>
      <c r="H155" s="9" t="s">
        <v>588</v>
      </c>
      <c r="I155" s="2" t="str">
        <f t="shared" si="35"/>
        <v xml:space="preserve">Principles: Human dignity, moral agency, responsibility, transparency, inclusivity, justice​
</v>
      </c>
      <c r="J155" s="2" t="str">
        <f t="shared" si="36"/>
        <v xml:space="preserve"> Human dignity, moral agency, responsibility, transparency, inclusivity, justice</v>
      </c>
      <c r="K155" s="31">
        <f t="shared" si="37"/>
        <v>1</v>
      </c>
      <c r="L155" s="31">
        <f t="shared" si="38"/>
        <v>1</v>
      </c>
      <c r="M155" s="31">
        <f t="shared" si="39"/>
        <v>1</v>
      </c>
      <c r="N155" s="31">
        <f t="shared" si="40"/>
        <v>0</v>
      </c>
      <c r="O155" s="31">
        <f t="shared" si="41"/>
        <v>1</v>
      </c>
      <c r="P155" s="6">
        <f t="shared" si="42"/>
        <v>0</v>
      </c>
      <c r="Q155" s="31">
        <f t="shared" si="43"/>
        <v>0</v>
      </c>
      <c r="R155" s="31">
        <f t="shared" si="44"/>
        <v>0</v>
      </c>
      <c r="S155" s="31">
        <f t="shared" si="45"/>
        <v>0</v>
      </c>
      <c r="T155" s="31">
        <f t="shared" si="46"/>
        <v>0</v>
      </c>
      <c r="U155" s="31">
        <f t="shared" si="47"/>
        <v>1</v>
      </c>
      <c r="V155" s="31">
        <f t="shared" si="48"/>
        <v>0</v>
      </c>
      <c r="W155" s="31">
        <f t="shared" si="49"/>
        <v>0</v>
      </c>
      <c r="X155" s="31">
        <f t="shared" si="50"/>
        <v>0</v>
      </c>
      <c r="Y155" s="31">
        <f t="shared" si="51"/>
        <v>0</v>
      </c>
      <c r="AA155" s="2"/>
      <c r="AU155" s="2">
        <f>SUM(Table3[[#This Row],[2006]:[2025]])</f>
        <v>0</v>
      </c>
    </row>
    <row r="156" spans="1:47" ht="55.05" customHeight="1">
      <c r="A156" s="2" t="s">
        <v>8</v>
      </c>
      <c r="B156" s="2" t="s">
        <v>591</v>
      </c>
      <c r="C156" s="2" t="s">
        <v>592</v>
      </c>
      <c r="D156" s="2" t="s">
        <v>20</v>
      </c>
      <c r="E156" s="26">
        <v>2018</v>
      </c>
      <c r="F156" s="2" t="s">
        <v>12</v>
      </c>
      <c r="G156" s="2" t="s">
        <v>593</v>
      </c>
      <c r="H156" s="2" t="s">
        <v>594</v>
      </c>
      <c r="I156" s="2" t="str">
        <f t="shared" si="35"/>
        <v xml:space="preserve">Principles: Human-centric approach, ethical use, transparency, accountability, inclusivity, accessibility, data quality, privacy, security, reliability, continuous improvement.​
</v>
      </c>
      <c r="J156" s="2" t="str">
        <f t="shared" si="36"/>
        <v xml:space="preserve"> Human dignity, ethical responsibility, transparency, accountability, inclusivity, accessibility, data integrity, privacy, security, reliability, commitment to progress.</v>
      </c>
      <c r="K156" s="31">
        <f t="shared" si="37"/>
        <v>0</v>
      </c>
      <c r="L156" s="31">
        <f t="shared" si="38"/>
        <v>1</v>
      </c>
      <c r="M156" s="31">
        <f t="shared" si="39"/>
        <v>1</v>
      </c>
      <c r="N156" s="31">
        <f t="shared" si="40"/>
        <v>0</v>
      </c>
      <c r="O156" s="31">
        <f t="shared" si="41"/>
        <v>1</v>
      </c>
      <c r="P156" s="6">
        <f t="shared" si="42"/>
        <v>0</v>
      </c>
      <c r="Q156" s="31">
        <f t="shared" si="43"/>
        <v>1</v>
      </c>
      <c r="R156" s="31">
        <f t="shared" si="44"/>
        <v>1</v>
      </c>
      <c r="S156" s="31">
        <f t="shared" si="45"/>
        <v>0</v>
      </c>
      <c r="T156" s="31">
        <f t="shared" si="46"/>
        <v>0</v>
      </c>
      <c r="U156" s="31">
        <f t="shared" si="47"/>
        <v>1</v>
      </c>
      <c r="V156" s="31">
        <f t="shared" si="48"/>
        <v>0</v>
      </c>
      <c r="W156" s="31">
        <f t="shared" si="49"/>
        <v>0</v>
      </c>
      <c r="X156" s="31">
        <f t="shared" si="50"/>
        <v>0</v>
      </c>
      <c r="Y156" s="31">
        <f t="shared" si="51"/>
        <v>0</v>
      </c>
      <c r="AA156" s="2"/>
      <c r="AU156" s="2">
        <f>SUM(Table3[[#This Row],[2006]:[2025]])</f>
        <v>0</v>
      </c>
    </row>
    <row r="157" spans="1:47" ht="55.05" customHeight="1">
      <c r="A157" s="2" t="s">
        <v>8</v>
      </c>
      <c r="B157" s="2" t="s">
        <v>595</v>
      </c>
      <c r="C157" s="2" t="s">
        <v>596</v>
      </c>
      <c r="D157" s="2" t="s">
        <v>22</v>
      </c>
      <c r="E157" s="26">
        <v>2017</v>
      </c>
      <c r="F157" s="2" t="s">
        <v>12</v>
      </c>
      <c r="G157" s="2" t="s">
        <v>597</v>
      </c>
      <c r="H157" s="2" t="s">
        <v>598</v>
      </c>
      <c r="I157" s="2" t="str">
        <f t="shared" si="35"/>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J157" s="2" t="str">
        <f t="shared" si="36"/>
        <v/>
      </c>
      <c r="K157" s="31">
        <f t="shared" si="37"/>
        <v>0</v>
      </c>
      <c r="L157" s="31">
        <f t="shared" si="38"/>
        <v>0</v>
      </c>
      <c r="M157" s="31">
        <f t="shared" si="39"/>
        <v>0</v>
      </c>
      <c r="N157" s="31">
        <f t="shared" si="40"/>
        <v>0</v>
      </c>
      <c r="O157" s="31">
        <f t="shared" si="41"/>
        <v>0</v>
      </c>
      <c r="P157" s="6">
        <f t="shared" si="42"/>
        <v>0</v>
      </c>
      <c r="Q157" s="31">
        <f t="shared" si="43"/>
        <v>0</v>
      </c>
      <c r="R157" s="31">
        <f t="shared" si="44"/>
        <v>0</v>
      </c>
      <c r="S157" s="31">
        <f t="shared" si="45"/>
        <v>1</v>
      </c>
      <c r="T157" s="31">
        <f t="shared" si="46"/>
        <v>0</v>
      </c>
      <c r="U157" s="31">
        <f t="shared" si="47"/>
        <v>0</v>
      </c>
      <c r="V157" s="31">
        <f t="shared" si="48"/>
        <v>0</v>
      </c>
      <c r="W157" s="31">
        <f t="shared" si="49"/>
        <v>0</v>
      </c>
      <c r="X157" s="31">
        <f t="shared" si="50"/>
        <v>0</v>
      </c>
      <c r="Y157" s="31">
        <f t="shared" si="51"/>
        <v>0</v>
      </c>
      <c r="AA157" s="2"/>
      <c r="AU157" s="2">
        <f>SUM(Table3[[#This Row],[2006]:[2025]])</f>
        <v>0</v>
      </c>
    </row>
    <row r="158" spans="1:47" ht="55.05" customHeight="1">
      <c r="A158" s="2" t="s">
        <v>8</v>
      </c>
      <c r="B158" s="2" t="s">
        <v>599</v>
      </c>
      <c r="C158" s="2" t="s">
        <v>388</v>
      </c>
      <c r="D158" s="2" t="s">
        <v>22</v>
      </c>
      <c r="E158" s="26">
        <v>2017</v>
      </c>
      <c r="F158" s="2" t="s">
        <v>12</v>
      </c>
      <c r="G158" s="2" t="s">
        <v>600</v>
      </c>
      <c r="H158" s="2" t="s">
        <v>601</v>
      </c>
      <c r="I158" s="2" t="str">
        <f t="shared" si="35"/>
        <v xml:space="preserve">Principles: Transparency, interpretability, robustness, privacy, fairness, accountability, human oversight.​
</v>
      </c>
      <c r="J158" s="2" t="str">
        <f t="shared" si="36"/>
        <v xml:space="preserve"> Trustworthiness, ethical responsibility, inclusivity, societal well-being.</v>
      </c>
      <c r="K158" s="31">
        <f t="shared" si="37"/>
        <v>0</v>
      </c>
      <c r="L158" s="31">
        <f t="shared" si="38"/>
        <v>1</v>
      </c>
      <c r="M158" s="31">
        <f t="shared" si="39"/>
        <v>1</v>
      </c>
      <c r="N158" s="31">
        <f t="shared" si="40"/>
        <v>0</v>
      </c>
      <c r="O158" s="31">
        <f t="shared" si="41"/>
        <v>1</v>
      </c>
      <c r="P158" s="6">
        <f t="shared" si="42"/>
        <v>1</v>
      </c>
      <c r="Q158" s="31">
        <f t="shared" si="43"/>
        <v>1</v>
      </c>
      <c r="R158" s="31">
        <f t="shared" si="44"/>
        <v>1</v>
      </c>
      <c r="S158" s="31">
        <f t="shared" si="45"/>
        <v>0</v>
      </c>
      <c r="T158" s="31">
        <f t="shared" si="46"/>
        <v>0</v>
      </c>
      <c r="U158" s="31">
        <f t="shared" si="47"/>
        <v>0</v>
      </c>
      <c r="V158" s="31">
        <f t="shared" si="48"/>
        <v>0</v>
      </c>
      <c r="W158" s="31">
        <f t="shared" si="49"/>
        <v>0</v>
      </c>
      <c r="X158" s="31">
        <f t="shared" si="50"/>
        <v>0</v>
      </c>
      <c r="Y158" s="31">
        <f t="shared" si="51"/>
        <v>0</v>
      </c>
      <c r="AA158" s="2"/>
      <c r="AU158" s="2">
        <f>SUM(Table3[[#This Row],[2006]:[2025]])</f>
        <v>0</v>
      </c>
    </row>
    <row r="159" spans="1:47" ht="55.05" customHeight="1">
      <c r="A159" s="2" t="s">
        <v>8</v>
      </c>
      <c r="B159" s="2" t="s">
        <v>602</v>
      </c>
      <c r="C159" s="2" t="s">
        <v>603</v>
      </c>
      <c r="D159" s="2" t="s">
        <v>22</v>
      </c>
      <c r="E159" s="26">
        <v>2018</v>
      </c>
      <c r="F159" s="2" t="s">
        <v>170</v>
      </c>
      <c r="G159" s="2" t="s">
        <v>604</v>
      </c>
      <c r="H159" s="2" t="s">
        <v>605</v>
      </c>
      <c r="I159" s="2" t="str">
        <f t="shared" si="35"/>
        <v>Proactive mitigation, collaborative research, dual-use awareness, importation of best practices, stakeholder engagement.</v>
      </c>
      <c r="J159" s="2" t="str">
        <f t="shared" si="36"/>
        <v/>
      </c>
      <c r="K159" s="31">
        <f t="shared" si="37"/>
        <v>0</v>
      </c>
      <c r="L159" s="31">
        <f t="shared" si="38"/>
        <v>0</v>
      </c>
      <c r="M159" s="31">
        <f t="shared" si="39"/>
        <v>0</v>
      </c>
      <c r="N159" s="31">
        <f t="shared" si="40"/>
        <v>0</v>
      </c>
      <c r="O159" s="31">
        <f t="shared" si="41"/>
        <v>0</v>
      </c>
      <c r="P159" s="6">
        <f t="shared" si="42"/>
        <v>0</v>
      </c>
      <c r="Q159" s="31">
        <f t="shared" si="43"/>
        <v>0</v>
      </c>
      <c r="R159" s="31">
        <f t="shared" si="44"/>
        <v>0</v>
      </c>
      <c r="S159" s="31">
        <f t="shared" si="45"/>
        <v>0</v>
      </c>
      <c r="T159" s="31">
        <f t="shared" si="46"/>
        <v>0</v>
      </c>
      <c r="U159" s="31">
        <f t="shared" si="47"/>
        <v>0</v>
      </c>
      <c r="V159" s="31">
        <f t="shared" si="48"/>
        <v>0</v>
      </c>
      <c r="W159" s="31">
        <f t="shared" si="49"/>
        <v>0</v>
      </c>
      <c r="X159" s="31">
        <f t="shared" si="50"/>
        <v>0</v>
      </c>
      <c r="Y159" s="31">
        <f t="shared" si="51"/>
        <v>0</v>
      </c>
      <c r="AA159" s="2"/>
      <c r="AU159" s="2">
        <f>SUM(Table3[[#This Row],[2006]:[2025]])</f>
        <v>0</v>
      </c>
    </row>
    <row r="160" spans="1:47" ht="55.05" customHeight="1">
      <c r="A160" s="2" t="s">
        <v>10</v>
      </c>
      <c r="B160" s="2" t="s">
        <v>602</v>
      </c>
      <c r="C160" s="2" t="s">
        <v>603</v>
      </c>
      <c r="D160" s="2" t="s">
        <v>22</v>
      </c>
      <c r="E160" s="26">
        <v>2018</v>
      </c>
      <c r="F160" s="2" t="s">
        <v>170</v>
      </c>
      <c r="G160" s="2" t="s">
        <v>606</v>
      </c>
      <c r="H160" s="9" t="s">
        <v>607</v>
      </c>
      <c r="I160" s="2" t="str">
        <f t="shared" si="35"/>
        <v xml:space="preserve">Principles: Security, responsibility, foresight, dual-use awareness, collaboration, prevention
</v>
      </c>
      <c r="J160" s="2" t="str">
        <f t="shared" si="36"/>
        <v xml:space="preserve"> Safety, accountability, prudence, transparency, cooperative risk management</v>
      </c>
      <c r="K160" s="31">
        <f t="shared" si="37"/>
        <v>0</v>
      </c>
      <c r="L160" s="31">
        <f t="shared" si="38"/>
        <v>1</v>
      </c>
      <c r="M160" s="31">
        <f t="shared" si="39"/>
        <v>1</v>
      </c>
      <c r="N160" s="31">
        <f t="shared" si="40"/>
        <v>0</v>
      </c>
      <c r="O160" s="31">
        <f t="shared" si="41"/>
        <v>0</v>
      </c>
      <c r="P160" s="6">
        <f t="shared" si="42"/>
        <v>0</v>
      </c>
      <c r="Q160" s="31">
        <f t="shared" si="43"/>
        <v>0</v>
      </c>
      <c r="R160" s="31">
        <f t="shared" si="44"/>
        <v>0</v>
      </c>
      <c r="S160" s="31">
        <f t="shared" si="45"/>
        <v>0</v>
      </c>
      <c r="T160" s="31">
        <f t="shared" si="46"/>
        <v>0</v>
      </c>
      <c r="U160" s="31">
        <f t="shared" si="47"/>
        <v>0</v>
      </c>
      <c r="V160" s="31">
        <f t="shared" si="48"/>
        <v>1</v>
      </c>
      <c r="W160" s="31">
        <f t="shared" si="49"/>
        <v>0</v>
      </c>
      <c r="X160" s="31">
        <f t="shared" si="50"/>
        <v>0</v>
      </c>
      <c r="Y160" s="31">
        <f t="shared" si="51"/>
        <v>0</v>
      </c>
      <c r="AA160" s="2"/>
      <c r="AU160" s="2">
        <f>SUM(Table3[[#This Row],[2006]:[2025]])</f>
        <v>0</v>
      </c>
    </row>
    <row r="161" spans="1:47" ht="55.05" customHeight="1">
      <c r="A161" s="2" t="s">
        <v>10</v>
      </c>
      <c r="B161" s="2" t="s">
        <v>608</v>
      </c>
      <c r="C161" s="2" t="s">
        <v>248</v>
      </c>
      <c r="D161" s="2" t="s">
        <v>23</v>
      </c>
      <c r="E161" s="26">
        <v>2020</v>
      </c>
      <c r="F161" s="2" t="s">
        <v>13</v>
      </c>
      <c r="G161" s="2" t="s">
        <v>609</v>
      </c>
      <c r="H161" s="9" t="s">
        <v>608</v>
      </c>
      <c r="I161" s="2" t="str">
        <f t="shared" si="35"/>
        <v xml:space="preserve">Principles: Fairness and inclusion, robustness and safety, privacy and security, transparency, accountability, ethical development, user empowerment, environmental sustainability; </v>
      </c>
      <c r="J161" s="2" t="str">
        <f t="shared" si="36"/>
        <v xml:space="preserve"> Trust, responsibility, innovation, respect, inclusivity, sustainability</v>
      </c>
      <c r="K161" s="31">
        <f t="shared" si="37"/>
        <v>0</v>
      </c>
      <c r="L161" s="31">
        <f t="shared" si="38"/>
        <v>1</v>
      </c>
      <c r="M161" s="31">
        <f t="shared" si="39"/>
        <v>1</v>
      </c>
      <c r="N161" s="31">
        <f t="shared" si="40"/>
        <v>0</v>
      </c>
      <c r="O161" s="31">
        <f t="shared" si="41"/>
        <v>1</v>
      </c>
      <c r="P161" s="6">
        <f t="shared" si="42"/>
        <v>1</v>
      </c>
      <c r="Q161" s="31">
        <f t="shared" si="43"/>
        <v>0</v>
      </c>
      <c r="R161" s="31">
        <f t="shared" si="44"/>
        <v>1</v>
      </c>
      <c r="S161" s="31">
        <f t="shared" si="45"/>
        <v>1</v>
      </c>
      <c r="T161" s="31">
        <f t="shared" si="46"/>
        <v>1</v>
      </c>
      <c r="U161" s="31">
        <f t="shared" si="47"/>
        <v>0</v>
      </c>
      <c r="V161" s="31">
        <f t="shared" si="48"/>
        <v>0</v>
      </c>
      <c r="W161" s="31">
        <f t="shared" si="49"/>
        <v>0</v>
      </c>
      <c r="X161" s="31">
        <f t="shared" si="50"/>
        <v>0</v>
      </c>
      <c r="Y161" s="31">
        <f t="shared" si="51"/>
        <v>0</v>
      </c>
      <c r="AA161" s="2"/>
      <c r="AU161" s="2">
        <f>SUM(Table3[[#This Row],[2006]:[2025]])</f>
        <v>0</v>
      </c>
    </row>
    <row r="162" spans="1:47" ht="55.05" customHeight="1">
      <c r="A162" s="2" t="s">
        <v>8</v>
      </c>
      <c r="B162" s="2" t="s">
        <v>610</v>
      </c>
      <c r="C162" s="2" t="s">
        <v>611</v>
      </c>
      <c r="D162" s="2" t="s">
        <v>23</v>
      </c>
      <c r="E162" s="26">
        <v>2018</v>
      </c>
      <c r="F162" s="2" t="s">
        <v>13</v>
      </c>
      <c r="H162" s="2" t="s">
        <v>612</v>
      </c>
      <c r="I162" s="2">
        <f t="shared" si="35"/>
        <v>0</v>
      </c>
      <c r="J162" s="2" t="str">
        <f t="shared" si="36"/>
        <v/>
      </c>
      <c r="K162" s="31">
        <f t="shared" si="37"/>
        <v>0</v>
      </c>
      <c r="L162" s="31">
        <f t="shared" si="38"/>
        <v>0</v>
      </c>
      <c r="M162" s="31">
        <f t="shared" si="39"/>
        <v>0</v>
      </c>
      <c r="N162" s="31">
        <f t="shared" si="40"/>
        <v>0</v>
      </c>
      <c r="O162" s="31">
        <f t="shared" si="41"/>
        <v>0</v>
      </c>
      <c r="P162" s="6">
        <f t="shared" si="42"/>
        <v>0</v>
      </c>
      <c r="Q162" s="31">
        <f t="shared" si="43"/>
        <v>0</v>
      </c>
      <c r="R162" s="31">
        <f t="shared" si="44"/>
        <v>0</v>
      </c>
      <c r="S162" s="31">
        <f t="shared" si="45"/>
        <v>0</v>
      </c>
      <c r="T162" s="31">
        <f t="shared" si="46"/>
        <v>0</v>
      </c>
      <c r="U162" s="31">
        <f t="shared" si="47"/>
        <v>0</v>
      </c>
      <c r="V162" s="31">
        <f t="shared" si="48"/>
        <v>0</v>
      </c>
      <c r="W162" s="31">
        <f t="shared" si="49"/>
        <v>0</v>
      </c>
      <c r="X162" s="31">
        <f t="shared" si="50"/>
        <v>0</v>
      </c>
      <c r="Y162" s="31">
        <f t="shared" si="51"/>
        <v>0</v>
      </c>
      <c r="AA162" s="2"/>
      <c r="AU162" s="2">
        <f>SUM(Table3[[#This Row],[2006]:[2025]])</f>
        <v>0</v>
      </c>
    </row>
    <row r="163" spans="1:47" ht="55.05" customHeight="1">
      <c r="A163" s="2" t="s">
        <v>10</v>
      </c>
      <c r="B163" s="2" t="s">
        <v>610</v>
      </c>
      <c r="C163" s="2" t="s">
        <v>611</v>
      </c>
      <c r="D163" s="2" t="s">
        <v>23</v>
      </c>
      <c r="E163" s="26">
        <v>2018</v>
      </c>
      <c r="F163" s="2" t="s">
        <v>13</v>
      </c>
      <c r="G163" s="2" t="s">
        <v>613</v>
      </c>
      <c r="H163" s="9" t="s">
        <v>614</v>
      </c>
      <c r="I163" s="2" t="str">
        <f t="shared" si="35"/>
        <v xml:space="preserve">Principles: Fairness, reliability and safety, privacy and security, inclusiveness, transparency, accountability; </v>
      </c>
      <c r="J163" s="2" t="str">
        <f t="shared" si="36"/>
        <v xml:space="preserve"> Trust, responsibility, innovation, respect, inclusivity, sustainability​</v>
      </c>
      <c r="K163" s="31">
        <f t="shared" si="37"/>
        <v>0</v>
      </c>
      <c r="L163" s="31">
        <f t="shared" si="38"/>
        <v>1</v>
      </c>
      <c r="M163" s="31">
        <f t="shared" si="39"/>
        <v>1</v>
      </c>
      <c r="N163" s="31">
        <f t="shared" si="40"/>
        <v>0</v>
      </c>
      <c r="O163" s="31">
        <f t="shared" si="41"/>
        <v>1</v>
      </c>
      <c r="P163" s="6">
        <f t="shared" si="42"/>
        <v>1</v>
      </c>
      <c r="Q163" s="31">
        <f t="shared" si="43"/>
        <v>0</v>
      </c>
      <c r="R163" s="31">
        <f t="shared" si="44"/>
        <v>1</v>
      </c>
      <c r="S163" s="31">
        <f t="shared" si="45"/>
        <v>1</v>
      </c>
      <c r="T163" s="31">
        <f t="shared" si="46"/>
        <v>1</v>
      </c>
      <c r="U163" s="31">
        <f t="shared" si="47"/>
        <v>0</v>
      </c>
      <c r="V163" s="31">
        <f t="shared" si="48"/>
        <v>0</v>
      </c>
      <c r="W163" s="31">
        <f t="shared" si="49"/>
        <v>0</v>
      </c>
      <c r="X163" s="31">
        <f t="shared" si="50"/>
        <v>0</v>
      </c>
      <c r="Y163" s="31">
        <f t="shared" si="51"/>
        <v>0</v>
      </c>
      <c r="AA163" s="2"/>
      <c r="AU163" s="2">
        <f>SUM(Table3[[#This Row],[2006]:[2025]])</f>
        <v>0</v>
      </c>
    </row>
    <row r="164" spans="1:47" ht="55.05" customHeight="1">
      <c r="A164" s="2" t="s">
        <v>10</v>
      </c>
      <c r="B164" s="2" t="s">
        <v>615</v>
      </c>
      <c r="C164" s="2" t="s">
        <v>611</v>
      </c>
      <c r="D164" s="2" t="s">
        <v>23</v>
      </c>
      <c r="E164" s="26">
        <v>2023</v>
      </c>
      <c r="F164" s="2" t="s">
        <v>13</v>
      </c>
      <c r="G164" s="2" t="s">
        <v>616</v>
      </c>
      <c r="H164" s="9" t="s">
        <v>617</v>
      </c>
      <c r="I164" s="2" t="str">
        <f t="shared" si="35"/>
        <v xml:space="preserve">Principles: Fairness, reliability and safety, privacy and security, inclusiveness, transparency, accountability; </v>
      </c>
      <c r="J164" s="2" t="str">
        <f t="shared" si="36"/>
        <v xml:space="preserve"> Trust, responsibility, innovation, inclusivity, security, ethical stewardship</v>
      </c>
      <c r="K164" s="31">
        <f t="shared" si="37"/>
        <v>0</v>
      </c>
      <c r="L164" s="31">
        <f t="shared" si="38"/>
        <v>1</v>
      </c>
      <c r="M164" s="31">
        <f t="shared" si="39"/>
        <v>1</v>
      </c>
      <c r="N164" s="31">
        <f t="shared" si="40"/>
        <v>0</v>
      </c>
      <c r="O164" s="31">
        <f t="shared" si="41"/>
        <v>1</v>
      </c>
      <c r="P164" s="6">
        <f t="shared" si="42"/>
        <v>1</v>
      </c>
      <c r="Q164" s="31">
        <f t="shared" si="43"/>
        <v>0</v>
      </c>
      <c r="R164" s="31">
        <f t="shared" si="44"/>
        <v>1</v>
      </c>
      <c r="S164" s="31">
        <f t="shared" si="45"/>
        <v>1</v>
      </c>
      <c r="T164" s="31">
        <f t="shared" si="46"/>
        <v>0</v>
      </c>
      <c r="U164" s="31">
        <f t="shared" si="47"/>
        <v>0</v>
      </c>
      <c r="V164" s="31">
        <f t="shared" si="48"/>
        <v>0</v>
      </c>
      <c r="W164" s="31">
        <f t="shared" si="49"/>
        <v>0</v>
      </c>
      <c r="X164" s="31">
        <f t="shared" si="50"/>
        <v>0</v>
      </c>
      <c r="Y164" s="31">
        <f t="shared" si="51"/>
        <v>0</v>
      </c>
      <c r="AA164" s="2"/>
      <c r="AU164" s="2">
        <f>SUM(Table3[[#This Row],[2006]:[2025]])</f>
        <v>0</v>
      </c>
    </row>
    <row r="165" spans="1:47" ht="55.05" customHeight="1">
      <c r="A165" s="2" t="s">
        <v>9</v>
      </c>
      <c r="B165" s="2" t="s">
        <v>618</v>
      </c>
      <c r="C165" s="2" t="s">
        <v>611</v>
      </c>
      <c r="D165" s="2" t="s">
        <v>23</v>
      </c>
      <c r="E165" s="26">
        <v>2018</v>
      </c>
      <c r="F165" s="2" t="s">
        <v>13</v>
      </c>
      <c r="G165" s="2" t="s">
        <v>619</v>
      </c>
      <c r="H165" s="9" t="s">
        <v>618</v>
      </c>
      <c r="I165" s="2" t="str">
        <f t="shared" si="35"/>
        <v xml:space="preserve">Principles: Fairness, reliability and safety, privacy and security, inclusiveness, transparency, accountability. </v>
      </c>
      <c r="J165" s="2" t="str">
        <f t="shared" si="36"/>
        <v xml:space="preserve"> Trust, ethical responsibility, accessibility, equity, security, human oversight.</v>
      </c>
      <c r="K165" s="31">
        <f t="shared" si="37"/>
        <v>0</v>
      </c>
      <c r="L165" s="31">
        <f t="shared" si="38"/>
        <v>1</v>
      </c>
      <c r="M165" s="31">
        <f t="shared" si="39"/>
        <v>1</v>
      </c>
      <c r="N165" s="31">
        <f t="shared" si="40"/>
        <v>0</v>
      </c>
      <c r="O165" s="31">
        <f t="shared" si="41"/>
        <v>0</v>
      </c>
      <c r="P165" s="6">
        <f t="shared" si="42"/>
        <v>1</v>
      </c>
      <c r="Q165" s="31">
        <f t="shared" si="43"/>
        <v>1</v>
      </c>
      <c r="R165" s="31">
        <f t="shared" si="44"/>
        <v>1</v>
      </c>
      <c r="S165" s="31">
        <f t="shared" si="45"/>
        <v>0</v>
      </c>
      <c r="T165" s="31">
        <f t="shared" si="46"/>
        <v>0</v>
      </c>
      <c r="U165" s="31">
        <f t="shared" si="47"/>
        <v>0</v>
      </c>
      <c r="V165" s="31">
        <f t="shared" si="48"/>
        <v>0</v>
      </c>
      <c r="W165" s="31">
        <f t="shared" si="49"/>
        <v>0</v>
      </c>
      <c r="X165" s="31">
        <f t="shared" si="50"/>
        <v>0</v>
      </c>
      <c r="Y165" s="31">
        <f t="shared" si="51"/>
        <v>0</v>
      </c>
      <c r="AA165" s="2"/>
      <c r="AU165" s="2">
        <f>SUM(Table3[[#This Row],[2006]:[2025]])</f>
        <v>0</v>
      </c>
    </row>
    <row r="166" spans="1:47" ht="55.05" customHeight="1">
      <c r="A166" s="2" t="s">
        <v>8</v>
      </c>
      <c r="B166" s="2" t="s">
        <v>620</v>
      </c>
      <c r="C166" s="2" t="s">
        <v>621</v>
      </c>
      <c r="D166" s="2" t="s">
        <v>48</v>
      </c>
      <c r="E166" s="26">
        <v>2019</v>
      </c>
      <c r="F166" s="4" t="s">
        <v>12</v>
      </c>
      <c r="G166" s="14" t="s">
        <v>622</v>
      </c>
      <c r="H166" s="2" t="s">
        <v>623</v>
      </c>
      <c r="I166" s="14" t="str">
        <f t="shared" si="35"/>
        <v xml:space="preserve">Principles: data accessibility, openness, support for data-driven businesses, promotion of big data education, investment in AI research and development </v>
      </c>
      <c r="J166" s="14" t="str">
        <f t="shared" si="36"/>
        <v xml:space="preserve"> innovation in AI research methods, improving research effectiveness, fostering a robust AI ecosystem</v>
      </c>
      <c r="K166" s="31">
        <f t="shared" si="37"/>
        <v>0</v>
      </c>
      <c r="L166" s="31">
        <f t="shared" si="38"/>
        <v>0</v>
      </c>
      <c r="M166" s="31">
        <f t="shared" si="39"/>
        <v>0</v>
      </c>
      <c r="N166" s="31">
        <f t="shared" si="40"/>
        <v>0</v>
      </c>
      <c r="O166" s="31">
        <f t="shared" si="41"/>
        <v>0</v>
      </c>
      <c r="P166" s="6">
        <f t="shared" si="42"/>
        <v>0</v>
      </c>
      <c r="Q166" s="31">
        <f t="shared" si="43"/>
        <v>0</v>
      </c>
      <c r="R166" s="31">
        <f t="shared" si="44"/>
        <v>0</v>
      </c>
      <c r="S166" s="31">
        <f t="shared" si="45"/>
        <v>1</v>
      </c>
      <c r="T166" s="31">
        <f t="shared" si="46"/>
        <v>0</v>
      </c>
      <c r="U166" s="31">
        <f t="shared" si="47"/>
        <v>0</v>
      </c>
      <c r="V166" s="31">
        <f t="shared" si="48"/>
        <v>0</v>
      </c>
      <c r="W166" s="31">
        <f t="shared" si="49"/>
        <v>0</v>
      </c>
      <c r="X166" s="31">
        <f t="shared" si="50"/>
        <v>0</v>
      </c>
      <c r="Y166" s="31">
        <f t="shared" si="51"/>
        <v>0</v>
      </c>
      <c r="AA166" s="2"/>
      <c r="AU166" s="2">
        <f>SUM(Table3[[#This Row],[2006]:[2025]])</f>
        <v>0</v>
      </c>
    </row>
    <row r="167" spans="1:47" ht="55.05" customHeight="1">
      <c r="A167" s="2" t="s">
        <v>8</v>
      </c>
      <c r="B167" s="2" t="s">
        <v>624</v>
      </c>
      <c r="C167" s="2" t="s">
        <v>625</v>
      </c>
      <c r="D167" s="2" t="s">
        <v>50</v>
      </c>
      <c r="E167" s="26">
        <v>2018</v>
      </c>
      <c r="F167" s="2" t="s">
        <v>170</v>
      </c>
      <c r="G167" s="2" t="s">
        <v>626</v>
      </c>
      <c r="H167" s="2" t="s">
        <v>627</v>
      </c>
      <c r="I167" s="2" t="str">
        <f t="shared" si="35"/>
        <v xml:space="preserve">Principles: opportunities and risks of AI, ethical principles, beneficence, non-maleficence, autonomy, justice, explicability, recommendations for policymakers, industry leaders, stakeholders </v>
      </c>
      <c r="J167" s="2" t="str">
        <f t="shared" si="36"/>
        <v xml:space="preserve"> responsibility, fairness, inclusivity, transparency, accountability, collaboration, societal well-being, ethical governance, human-centric AI</v>
      </c>
      <c r="K167" s="31">
        <f t="shared" si="37"/>
        <v>1</v>
      </c>
      <c r="L167" s="31">
        <f t="shared" si="38"/>
        <v>1</v>
      </c>
      <c r="M167" s="31">
        <f t="shared" si="39"/>
        <v>1</v>
      </c>
      <c r="N167" s="31">
        <f t="shared" si="40"/>
        <v>1</v>
      </c>
      <c r="O167" s="31">
        <f t="shared" si="41"/>
        <v>1</v>
      </c>
      <c r="P167" s="6">
        <f t="shared" si="42"/>
        <v>0</v>
      </c>
      <c r="Q167" s="31">
        <f t="shared" si="43"/>
        <v>0</v>
      </c>
      <c r="R167" s="31">
        <f t="shared" si="44"/>
        <v>0</v>
      </c>
      <c r="S167" s="31">
        <f t="shared" si="45"/>
        <v>0</v>
      </c>
      <c r="T167" s="31">
        <f t="shared" si="46"/>
        <v>0</v>
      </c>
      <c r="U167" s="31">
        <f t="shared" si="47"/>
        <v>0</v>
      </c>
      <c r="V167" s="31">
        <f t="shared" si="48"/>
        <v>1</v>
      </c>
      <c r="W167" s="31">
        <f t="shared" si="49"/>
        <v>1</v>
      </c>
      <c r="X167" s="31">
        <f t="shared" si="50"/>
        <v>0</v>
      </c>
      <c r="Y167" s="31">
        <f t="shared" si="51"/>
        <v>1</v>
      </c>
      <c r="AA167" s="2"/>
      <c r="AU167" s="2">
        <f>SUM(Table3[[#This Row],[2006]:[2025]])</f>
        <v>0</v>
      </c>
    </row>
    <row r="168" spans="1:47" ht="55.05" customHeight="1">
      <c r="A168" s="2" t="s">
        <v>7</v>
      </c>
      <c r="B168" s="2" t="s">
        <v>628</v>
      </c>
      <c r="C168" s="2" t="s">
        <v>629</v>
      </c>
      <c r="D168" s="2" t="s">
        <v>17</v>
      </c>
      <c r="E168" s="26">
        <v>2018</v>
      </c>
      <c r="F168" s="2" t="s">
        <v>170</v>
      </c>
      <c r="G168" s="2" t="s">
        <v>630</v>
      </c>
      <c r="H168" s="9" t="s">
        <v>631</v>
      </c>
      <c r="I168" s="2" t="str">
        <f t="shared" si="35"/>
        <v>Principles: well-being, respect for autonomy, protection of privacy and intimacy, solidarity, democratic participation, equity, diversity and inclusion, prudence, responsibility, sustainable development</v>
      </c>
      <c r="J168" s="2" t="str">
        <f t="shared" si="36"/>
        <v/>
      </c>
      <c r="K168" s="31">
        <f t="shared" si="37"/>
        <v>0</v>
      </c>
      <c r="L168" s="31">
        <f t="shared" si="38"/>
        <v>0</v>
      </c>
      <c r="M168" s="31">
        <f t="shared" si="39"/>
        <v>1</v>
      </c>
      <c r="N168" s="31">
        <f t="shared" si="40"/>
        <v>0</v>
      </c>
      <c r="O168" s="31">
        <f t="shared" si="41"/>
        <v>0</v>
      </c>
      <c r="P168" s="6">
        <f t="shared" si="42"/>
        <v>0</v>
      </c>
      <c r="Q168" s="31">
        <f t="shared" si="43"/>
        <v>0</v>
      </c>
      <c r="R168" s="31">
        <f t="shared" si="44"/>
        <v>1</v>
      </c>
      <c r="S168" s="31">
        <f t="shared" si="45"/>
        <v>0</v>
      </c>
      <c r="T168" s="31">
        <f t="shared" si="46"/>
        <v>0</v>
      </c>
      <c r="U168" s="31">
        <f t="shared" si="47"/>
        <v>0</v>
      </c>
      <c r="V168" s="31">
        <f t="shared" si="48"/>
        <v>0</v>
      </c>
      <c r="W168" s="31">
        <f t="shared" si="49"/>
        <v>1</v>
      </c>
      <c r="X168" s="31">
        <f t="shared" si="50"/>
        <v>0</v>
      </c>
      <c r="Y168" s="31">
        <f t="shared" si="51"/>
        <v>0</v>
      </c>
      <c r="AA168" s="2"/>
      <c r="AU168" s="2">
        <f>SUM(Table3[[#This Row],[2006]:[2025]])</f>
        <v>0</v>
      </c>
    </row>
    <row r="169" spans="1:47" ht="55.05" customHeight="1">
      <c r="A169" s="2" t="s">
        <v>9</v>
      </c>
      <c r="B169" s="2" t="s">
        <v>632</v>
      </c>
      <c r="C169" s="2" t="s">
        <v>633</v>
      </c>
      <c r="D169" s="2" t="s">
        <v>17</v>
      </c>
      <c r="E169" s="26">
        <v>2017</v>
      </c>
      <c r="F169" s="2" t="s">
        <v>170</v>
      </c>
      <c r="G169" s="2" t="s">
        <v>634</v>
      </c>
      <c r="H169" s="9" t="s">
        <v>635</v>
      </c>
      <c r="I169" s="2" t="str">
        <f t="shared" si="35"/>
        <v xml:space="preserve">Principles: well-being, autonomy, justice, privacy, knowledge, democracy, responsibility, sustainability, solidarity, caution; </v>
      </c>
      <c r="J169" s="2" t="str">
        <f t="shared" si="36"/>
        <v xml:space="preserve"> ethical responsibility, inclusivity, societal trust, sustainability, collaboration</v>
      </c>
      <c r="K169" s="31">
        <f t="shared" si="37"/>
        <v>1</v>
      </c>
      <c r="L169" s="31">
        <f t="shared" si="38"/>
        <v>0</v>
      </c>
      <c r="M169" s="31">
        <f t="shared" si="39"/>
        <v>1</v>
      </c>
      <c r="N169" s="31">
        <f t="shared" si="40"/>
        <v>0</v>
      </c>
      <c r="O169" s="31">
        <f t="shared" si="41"/>
        <v>1</v>
      </c>
      <c r="P169" s="6">
        <f t="shared" si="42"/>
        <v>1</v>
      </c>
      <c r="Q169" s="31">
        <f t="shared" si="43"/>
        <v>1</v>
      </c>
      <c r="R169" s="31">
        <f t="shared" si="44"/>
        <v>1</v>
      </c>
      <c r="S169" s="31">
        <f t="shared" si="45"/>
        <v>0</v>
      </c>
      <c r="T169" s="31">
        <f t="shared" si="46"/>
        <v>1</v>
      </c>
      <c r="U169" s="31">
        <f t="shared" si="47"/>
        <v>0</v>
      </c>
      <c r="V169" s="31">
        <f t="shared" si="48"/>
        <v>1</v>
      </c>
      <c r="W169" s="31">
        <f t="shared" si="49"/>
        <v>1</v>
      </c>
      <c r="X169" s="31">
        <f t="shared" si="50"/>
        <v>0</v>
      </c>
      <c r="Y169" s="31">
        <f t="shared" si="51"/>
        <v>0</v>
      </c>
      <c r="AA169" s="2"/>
      <c r="AU169" s="2">
        <f>SUM(Table3[[#This Row],[2006]:[2025]])</f>
        <v>0</v>
      </c>
    </row>
    <row r="170" spans="1:47" ht="55.05" customHeight="1">
      <c r="A170" s="2" t="s">
        <v>10</v>
      </c>
      <c r="B170" s="2" t="s">
        <v>636</v>
      </c>
      <c r="C170" s="2" t="s">
        <v>517</v>
      </c>
      <c r="D170" s="2" t="s">
        <v>77</v>
      </c>
      <c r="E170" s="26">
        <v>2021</v>
      </c>
      <c r="F170" s="2" t="s">
        <v>12</v>
      </c>
      <c r="G170" s="2" t="s">
        <v>637</v>
      </c>
      <c r="H170" s="9" t="s">
        <v>638</v>
      </c>
      <c r="I170" s="2" t="str">
        <f t="shared" si="35"/>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J170" s="2" t="str">
        <f t="shared" si="36"/>
        <v xml:space="preserve"> ethical responsibility, societal trust, inclusivity, fairness</v>
      </c>
      <c r="K170" s="31">
        <f t="shared" si="37"/>
        <v>0</v>
      </c>
      <c r="L170" s="31">
        <f t="shared" si="38"/>
        <v>1</v>
      </c>
      <c r="M170" s="31">
        <f t="shared" si="39"/>
        <v>1</v>
      </c>
      <c r="N170" s="31">
        <f t="shared" si="40"/>
        <v>0</v>
      </c>
      <c r="O170" s="31">
        <f t="shared" si="41"/>
        <v>1</v>
      </c>
      <c r="P170" s="6">
        <f t="shared" si="42"/>
        <v>1</v>
      </c>
      <c r="Q170" s="31">
        <f t="shared" si="43"/>
        <v>1</v>
      </c>
      <c r="R170" s="31">
        <f t="shared" si="44"/>
        <v>1</v>
      </c>
      <c r="S170" s="31">
        <f t="shared" si="45"/>
        <v>1</v>
      </c>
      <c r="T170" s="31">
        <f t="shared" si="46"/>
        <v>0</v>
      </c>
      <c r="U170" s="31">
        <f t="shared" si="47"/>
        <v>0</v>
      </c>
      <c r="V170" s="31">
        <f t="shared" si="48"/>
        <v>0</v>
      </c>
      <c r="W170" s="31">
        <f t="shared" si="49"/>
        <v>0</v>
      </c>
      <c r="X170" s="31">
        <f t="shared" si="50"/>
        <v>1</v>
      </c>
      <c r="Y170" s="31">
        <f t="shared" si="51"/>
        <v>0</v>
      </c>
      <c r="AA170" s="2"/>
      <c r="AU170" s="2">
        <f>SUM(Table3[[#This Row],[2006]:[2025]])</f>
        <v>0</v>
      </c>
    </row>
    <row r="171" spans="1:47" ht="55.05" customHeight="1">
      <c r="A171" s="2" t="s">
        <v>10</v>
      </c>
      <c r="B171" s="2" t="s">
        <v>639</v>
      </c>
      <c r="C171" s="2" t="s">
        <v>640</v>
      </c>
      <c r="D171" s="2" t="s">
        <v>22</v>
      </c>
      <c r="E171" s="26">
        <v>2021</v>
      </c>
      <c r="F171" s="2" t="s">
        <v>12</v>
      </c>
      <c r="G171" s="2" t="s">
        <v>641</v>
      </c>
      <c r="H171" s="9" t="s">
        <v>639</v>
      </c>
      <c r="I171" s="2" t="str">
        <f t="shared" si="35"/>
        <v xml:space="preserve">Principles: Safety, security, robustness, transparency, explainability, fairness, accountability, governance, contestability, redress. ​
</v>
      </c>
      <c r="J171" s="2" t="str">
        <f t="shared" si="36"/>
        <v xml:space="preserve"> Innovation, public trust, ethical AI use, societal benefit, economic growth.</v>
      </c>
      <c r="K171" s="31">
        <f t="shared" si="37"/>
        <v>0</v>
      </c>
      <c r="L171" s="31">
        <f t="shared" si="38"/>
        <v>1</v>
      </c>
      <c r="M171" s="31">
        <f t="shared" si="39"/>
        <v>0</v>
      </c>
      <c r="N171" s="31">
        <f t="shared" si="40"/>
        <v>0</v>
      </c>
      <c r="O171" s="31">
        <f t="shared" si="41"/>
        <v>0</v>
      </c>
      <c r="P171" s="6">
        <f t="shared" si="42"/>
        <v>1</v>
      </c>
      <c r="Q171" s="31">
        <f t="shared" si="43"/>
        <v>0</v>
      </c>
      <c r="R171" s="31">
        <f t="shared" si="44"/>
        <v>0</v>
      </c>
      <c r="S171" s="31">
        <f t="shared" si="45"/>
        <v>1</v>
      </c>
      <c r="T171" s="31">
        <f t="shared" si="46"/>
        <v>0</v>
      </c>
      <c r="U171" s="31">
        <f t="shared" si="47"/>
        <v>0</v>
      </c>
      <c r="V171" s="31">
        <f t="shared" si="48"/>
        <v>0</v>
      </c>
      <c r="W171" s="31">
        <f t="shared" si="49"/>
        <v>0</v>
      </c>
      <c r="X171" s="31">
        <f t="shared" si="50"/>
        <v>0</v>
      </c>
      <c r="Y171" s="31">
        <f t="shared" si="51"/>
        <v>0</v>
      </c>
      <c r="AA171" s="2"/>
      <c r="AU171" s="2">
        <f>SUM(Table3[[#This Row],[2006]:[2025]])</f>
        <v>0</v>
      </c>
    </row>
    <row r="172" spans="1:47" ht="55.05" customHeight="1">
      <c r="A172" s="2" t="s">
        <v>10</v>
      </c>
      <c r="B172" s="2" t="s">
        <v>639</v>
      </c>
      <c r="C172" s="2" t="s">
        <v>642</v>
      </c>
      <c r="D172" s="2" t="s">
        <v>48</v>
      </c>
      <c r="E172" s="26">
        <v>2019</v>
      </c>
      <c r="F172" s="2" t="s">
        <v>12</v>
      </c>
      <c r="G172" s="2" t="s">
        <v>643</v>
      </c>
      <c r="H172" s="9" t="s">
        <v>644</v>
      </c>
      <c r="I172" s="2" t="str">
        <f t="shared" si="35"/>
        <v xml:space="preserve">Principles: Human-centered AI, transparency, accountability, safety and security, fairness, explainability, inclusiveness, sustainability, ethical AI development, AI sovereignty; </v>
      </c>
      <c r="J172" s="2" t="str">
        <f t="shared" si="36"/>
        <v xml:space="preserve"> Innovation, collective progress, public trust, economic growth, social responsibility, digital competence, human dignity, national competitiveness</v>
      </c>
      <c r="K172" s="31">
        <f t="shared" si="37"/>
        <v>0</v>
      </c>
      <c r="L172" s="31">
        <f t="shared" si="38"/>
        <v>1</v>
      </c>
      <c r="M172" s="31">
        <f t="shared" si="39"/>
        <v>1</v>
      </c>
      <c r="N172" s="31">
        <f t="shared" si="40"/>
        <v>0</v>
      </c>
      <c r="O172" s="31">
        <f t="shared" si="41"/>
        <v>0</v>
      </c>
      <c r="P172" s="6">
        <f t="shared" si="42"/>
        <v>1</v>
      </c>
      <c r="Q172" s="31">
        <f t="shared" si="43"/>
        <v>0</v>
      </c>
      <c r="R172" s="31">
        <f t="shared" si="44"/>
        <v>0</v>
      </c>
      <c r="S172" s="31">
        <f t="shared" si="45"/>
        <v>1</v>
      </c>
      <c r="T172" s="31">
        <f t="shared" si="46"/>
        <v>1</v>
      </c>
      <c r="U172" s="31">
        <f t="shared" si="47"/>
        <v>1</v>
      </c>
      <c r="V172" s="31">
        <f t="shared" si="48"/>
        <v>0</v>
      </c>
      <c r="W172" s="31">
        <f t="shared" si="49"/>
        <v>0</v>
      </c>
      <c r="X172" s="31">
        <f t="shared" si="50"/>
        <v>0</v>
      </c>
      <c r="Y172" s="31">
        <f t="shared" si="51"/>
        <v>0</v>
      </c>
      <c r="AA172" s="2"/>
      <c r="AU172" s="2">
        <f>SUM(Table3[[#This Row],[2006]:[2025]])</f>
        <v>0</v>
      </c>
    </row>
    <row r="173" spans="1:47" ht="55.05" customHeight="1">
      <c r="A173" s="2" t="s">
        <v>10</v>
      </c>
      <c r="B173" s="2" t="s">
        <v>639</v>
      </c>
      <c r="C173" s="2" t="s">
        <v>645</v>
      </c>
      <c r="D173" s="2" t="s">
        <v>22</v>
      </c>
      <c r="E173" s="26">
        <v>2021</v>
      </c>
      <c r="F173" s="2" t="s">
        <v>12</v>
      </c>
      <c r="G173" s="2" t="s">
        <v>646</v>
      </c>
      <c r="H173" s="9" t="s">
        <v>647</v>
      </c>
      <c r="I173" s="2" t="str">
        <f t="shared" si="35"/>
        <v xml:space="preserve">Principles: Human-centered AI, transparency, accountability, fairness, safety and security, inclusiveness, ethical AI, innovation, AI governance, sustainability, international collaboration; </v>
      </c>
      <c r="J173" s="2" t="str">
        <f t="shared" si="36"/>
        <v xml:space="preserve"> Public trust, economic growth, responsible development, democratic values, human rights, global leadership, social benefit, pro-innovation, national security</v>
      </c>
      <c r="K173" s="31">
        <f t="shared" si="37"/>
        <v>0</v>
      </c>
      <c r="L173" s="31">
        <f t="shared" si="38"/>
        <v>1</v>
      </c>
      <c r="M173" s="31">
        <f t="shared" si="39"/>
        <v>0</v>
      </c>
      <c r="N173" s="31">
        <f t="shared" si="40"/>
        <v>0</v>
      </c>
      <c r="O173" s="31">
        <f t="shared" si="41"/>
        <v>0</v>
      </c>
      <c r="P173" s="6">
        <f t="shared" si="42"/>
        <v>1</v>
      </c>
      <c r="Q173" s="31">
        <f t="shared" si="43"/>
        <v>0</v>
      </c>
      <c r="R173" s="31">
        <f t="shared" si="44"/>
        <v>0</v>
      </c>
      <c r="S173" s="31">
        <f t="shared" si="45"/>
        <v>1</v>
      </c>
      <c r="T173" s="31">
        <f t="shared" si="46"/>
        <v>1</v>
      </c>
      <c r="U173" s="31">
        <f t="shared" si="47"/>
        <v>0</v>
      </c>
      <c r="V173" s="31">
        <f t="shared" si="48"/>
        <v>1</v>
      </c>
      <c r="W173" s="31">
        <f t="shared" si="49"/>
        <v>0</v>
      </c>
      <c r="X173" s="31">
        <f t="shared" si="50"/>
        <v>1</v>
      </c>
      <c r="Y173" s="31">
        <f t="shared" si="51"/>
        <v>0</v>
      </c>
      <c r="AA173" s="2"/>
      <c r="AU173" s="2">
        <f>SUM(Table3[[#This Row],[2006]:[2025]])</f>
        <v>0</v>
      </c>
    </row>
    <row r="174" spans="1:47" ht="55.05" customHeight="1">
      <c r="A174" s="2" t="s">
        <v>8</v>
      </c>
      <c r="B174" s="2" t="s">
        <v>648</v>
      </c>
      <c r="C174" s="2" t="s">
        <v>649</v>
      </c>
      <c r="D174" s="2" t="s">
        <v>23</v>
      </c>
      <c r="E174" s="26">
        <v>2016</v>
      </c>
      <c r="F174" s="2" t="s">
        <v>12</v>
      </c>
      <c r="G174" s="2" t="s">
        <v>650</v>
      </c>
      <c r="H174" s="2" t="s">
        <v>651</v>
      </c>
      <c r="I174" s="2" t="str">
        <f t="shared" si="35"/>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J174" s="2" t="str">
        <f t="shared" si="36"/>
        <v xml:space="preserve"> Innovation, responsibility, collaboration, security, inclusivity, accountability.</v>
      </c>
      <c r="K174" s="31">
        <f t="shared" si="37"/>
        <v>0</v>
      </c>
      <c r="L174" s="31">
        <f t="shared" si="38"/>
        <v>0</v>
      </c>
      <c r="M174" s="31">
        <f t="shared" si="39"/>
        <v>1</v>
      </c>
      <c r="N174" s="31">
        <f t="shared" si="40"/>
        <v>0</v>
      </c>
      <c r="O174" s="31">
        <f t="shared" si="41"/>
        <v>1</v>
      </c>
      <c r="P174" s="6">
        <f t="shared" si="42"/>
        <v>0</v>
      </c>
      <c r="Q174" s="31">
        <f t="shared" si="43"/>
        <v>0</v>
      </c>
      <c r="R174" s="31">
        <f t="shared" si="44"/>
        <v>0</v>
      </c>
      <c r="S174" s="31">
        <f t="shared" si="45"/>
        <v>1</v>
      </c>
      <c r="T174" s="31">
        <f t="shared" si="46"/>
        <v>0</v>
      </c>
      <c r="U174" s="31">
        <f t="shared" si="47"/>
        <v>0</v>
      </c>
      <c r="V174" s="31">
        <f t="shared" si="48"/>
        <v>1</v>
      </c>
      <c r="W174" s="31">
        <f t="shared" si="49"/>
        <v>0</v>
      </c>
      <c r="X174" s="31">
        <f t="shared" si="50"/>
        <v>0</v>
      </c>
      <c r="Y174" s="31">
        <f t="shared" si="51"/>
        <v>0</v>
      </c>
      <c r="AA174" s="2"/>
      <c r="AU174" s="2">
        <f>SUM(Table3[[#This Row],[2006]:[2025]])</f>
        <v>0</v>
      </c>
    </row>
    <row r="175" spans="1:47" ht="55.05" customHeight="1">
      <c r="A175" s="2" t="s">
        <v>10</v>
      </c>
      <c r="B175" s="2" t="s">
        <v>652</v>
      </c>
      <c r="C175" s="2" t="s">
        <v>653</v>
      </c>
      <c r="D175" s="2" t="s">
        <v>23</v>
      </c>
      <c r="E175" s="26">
        <v>2023</v>
      </c>
      <c r="F175" s="2" t="s">
        <v>12</v>
      </c>
      <c r="G175" s="2" t="s">
        <v>654</v>
      </c>
      <c r="H175" s="9" t="s">
        <v>655</v>
      </c>
      <c r="I175" s="2" t="str">
        <f t="shared" si="35"/>
        <v xml:space="preserve">Principles: Human-AI collaboration, ethical AI, transparency, fairness, accountability, safety and security, explainability, international collaboration, responsible innovation, shared public resources; </v>
      </c>
      <c r="J175" s="2" t="str">
        <f t="shared" si="36"/>
        <v xml:space="preserve"> Public trust, democratic values, human rights, equity, reliability, economic growth, national security, environmental sustainability, social benefit, collective progress
</v>
      </c>
      <c r="K175" s="31">
        <f t="shared" si="37"/>
        <v>0</v>
      </c>
      <c r="L175" s="31">
        <f t="shared" si="38"/>
        <v>1</v>
      </c>
      <c r="M175" s="31">
        <f t="shared" si="39"/>
        <v>0</v>
      </c>
      <c r="N175" s="31">
        <f t="shared" si="40"/>
        <v>0</v>
      </c>
      <c r="O175" s="31">
        <f t="shared" si="41"/>
        <v>0</v>
      </c>
      <c r="P175" s="6">
        <f t="shared" si="42"/>
        <v>1</v>
      </c>
      <c r="Q175" s="31">
        <f t="shared" si="43"/>
        <v>0</v>
      </c>
      <c r="R175" s="31">
        <f t="shared" si="44"/>
        <v>0</v>
      </c>
      <c r="S175" s="31">
        <f t="shared" si="45"/>
        <v>1</v>
      </c>
      <c r="T175" s="31">
        <f t="shared" si="46"/>
        <v>1</v>
      </c>
      <c r="U175" s="31">
        <f t="shared" si="47"/>
        <v>0</v>
      </c>
      <c r="V175" s="31">
        <f t="shared" si="48"/>
        <v>1</v>
      </c>
      <c r="W175" s="31">
        <f t="shared" si="49"/>
        <v>0</v>
      </c>
      <c r="X175" s="31">
        <f t="shared" si="50"/>
        <v>1</v>
      </c>
      <c r="Y175" s="31">
        <f t="shared" si="51"/>
        <v>0</v>
      </c>
      <c r="AA175" s="2"/>
      <c r="AU175" s="2">
        <f>SUM(Table3[[#This Row],[2006]:[2025]])</f>
        <v>0</v>
      </c>
    </row>
    <row r="176" spans="1:47" ht="55.05" customHeight="1">
      <c r="A176" s="2" t="s">
        <v>10</v>
      </c>
      <c r="B176" s="2" t="s">
        <v>656</v>
      </c>
      <c r="C176" s="2" t="s">
        <v>657</v>
      </c>
      <c r="D176" s="2" t="s">
        <v>49</v>
      </c>
      <c r="E176" s="26">
        <v>2021</v>
      </c>
      <c r="F176" s="2" t="s">
        <v>12</v>
      </c>
      <c r="G176" s="2" t="s">
        <v>658</v>
      </c>
      <c r="H176" s="9" t="s">
        <v>659</v>
      </c>
      <c r="I176" s="2" t="str">
        <f t="shared" si="35"/>
        <v xml:space="preserve">Principles: Human-oriented AI, transparency, accountability, safety and security, privacy, fairness, proportionality, explainability, data sovereignty, multi-stakeholder governance, inclusiveness, sustainability; </v>
      </c>
      <c r="J176" s="2" t="str">
        <f t="shared" si="36"/>
        <v xml:space="preserve"> Respect for human rights, democracy and rule of law, environmental sustainability, peaceful society, diversity and inclusiveness, trustworthiness, responsibility, ethical development, public benefit, collective progress</v>
      </c>
      <c r="K176" s="31">
        <f t="shared" si="37"/>
        <v>0</v>
      </c>
      <c r="L176" s="31">
        <f t="shared" si="38"/>
        <v>1</v>
      </c>
      <c r="M176" s="31">
        <f t="shared" si="39"/>
        <v>1</v>
      </c>
      <c r="N176" s="31">
        <f t="shared" si="40"/>
        <v>0</v>
      </c>
      <c r="O176" s="31">
        <f t="shared" si="41"/>
        <v>0</v>
      </c>
      <c r="P176" s="6">
        <f t="shared" si="42"/>
        <v>1</v>
      </c>
      <c r="Q176" s="31">
        <f t="shared" si="43"/>
        <v>0</v>
      </c>
      <c r="R176" s="31">
        <f t="shared" si="44"/>
        <v>1</v>
      </c>
      <c r="S176" s="31">
        <f t="shared" si="45"/>
        <v>0</v>
      </c>
      <c r="T176" s="31">
        <f t="shared" si="46"/>
        <v>1</v>
      </c>
      <c r="U176" s="31">
        <f t="shared" si="47"/>
        <v>0</v>
      </c>
      <c r="V176" s="31">
        <f t="shared" si="48"/>
        <v>0</v>
      </c>
      <c r="W176" s="31">
        <f t="shared" si="49"/>
        <v>0</v>
      </c>
      <c r="X176" s="31">
        <f t="shared" si="50"/>
        <v>1</v>
      </c>
      <c r="Y176" s="31">
        <f t="shared" si="51"/>
        <v>0</v>
      </c>
      <c r="AA176" s="2"/>
      <c r="AU176" s="2">
        <f>SUM(Table3[[#This Row],[2006]:[2025]])</f>
        <v>0</v>
      </c>
    </row>
    <row r="177" spans="1:47" ht="55.05" customHeight="1">
      <c r="A177" s="2" t="s">
        <v>10</v>
      </c>
      <c r="B177" s="2" t="s">
        <v>660</v>
      </c>
      <c r="C177" s="2" t="s">
        <v>661</v>
      </c>
      <c r="D177" s="2" t="s">
        <v>43</v>
      </c>
      <c r="E177" s="26">
        <v>2019</v>
      </c>
      <c r="F177" s="2" t="s">
        <v>12</v>
      </c>
      <c r="G177" s="2" t="s">
        <v>662</v>
      </c>
      <c r="H177" s="9" t="s">
        <v>663</v>
      </c>
      <c r="I177" s="2" t="str">
        <f t="shared" si="35"/>
        <v xml:space="preserve">Principles: Inclusive growth, sustainable development, human-centered values, transparency, security, safety, accountability, trustworthy AI, fairness, AI governance; </v>
      </c>
      <c r="J177" s="2" t="str">
        <f t="shared" si="36"/>
        <v xml:space="preserve"> National prosperity, technological sovereignty, economic growth, digital transformation, workforce development</v>
      </c>
      <c r="K177" s="31">
        <f t="shared" si="37"/>
        <v>0</v>
      </c>
      <c r="L177" s="31">
        <f t="shared" si="38"/>
        <v>1</v>
      </c>
      <c r="M177" s="31">
        <f t="shared" si="39"/>
        <v>0</v>
      </c>
      <c r="N177" s="31">
        <f t="shared" si="40"/>
        <v>0</v>
      </c>
      <c r="O177" s="31">
        <f t="shared" si="41"/>
        <v>0</v>
      </c>
      <c r="P177" s="6">
        <f t="shared" si="42"/>
        <v>1</v>
      </c>
      <c r="Q177" s="31">
        <f t="shared" si="43"/>
        <v>0</v>
      </c>
      <c r="R177" s="31">
        <f t="shared" si="44"/>
        <v>0</v>
      </c>
      <c r="S177" s="31">
        <f t="shared" si="45"/>
        <v>0</v>
      </c>
      <c r="T177" s="31">
        <f t="shared" si="46"/>
        <v>0</v>
      </c>
      <c r="U177" s="31">
        <f t="shared" si="47"/>
        <v>0</v>
      </c>
      <c r="V177" s="31">
        <f t="shared" si="48"/>
        <v>0</v>
      </c>
      <c r="W177" s="31">
        <f t="shared" si="49"/>
        <v>0</v>
      </c>
      <c r="X177" s="31">
        <f t="shared" si="50"/>
        <v>0</v>
      </c>
      <c r="Y177" s="31">
        <f t="shared" si="51"/>
        <v>0</v>
      </c>
      <c r="AA177" s="2"/>
      <c r="AU177" s="2">
        <f>SUM(Table3[[#This Row],[2006]:[2025]])</f>
        <v>0</v>
      </c>
    </row>
    <row r="178" spans="1:47" ht="55.05" customHeight="1">
      <c r="A178" s="2" t="s">
        <v>9</v>
      </c>
      <c r="B178" s="2" t="s">
        <v>664</v>
      </c>
      <c r="C178" s="2" t="s">
        <v>665</v>
      </c>
      <c r="D178" s="2" t="s">
        <v>42</v>
      </c>
      <c r="E178" s="26">
        <v>2018</v>
      </c>
      <c r="F178" s="2" t="s">
        <v>12</v>
      </c>
      <c r="G178" s="2" t="s">
        <v>666</v>
      </c>
      <c r="H178" s="9" t="s">
        <v>667</v>
      </c>
      <c r="I178" s="2" t="str">
        <f t="shared" si="35"/>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J178" s="2" t="str">
        <f t="shared" si="36"/>
        <v xml:space="preserve"> Innovation, inclusivity, societal benefit, economic empowerment, ethical responsibility.</v>
      </c>
      <c r="K178" s="31">
        <f t="shared" si="37"/>
        <v>0</v>
      </c>
      <c r="L178" s="31">
        <f t="shared" si="38"/>
        <v>0</v>
      </c>
      <c r="M178" s="31">
        <f t="shared" si="39"/>
        <v>1</v>
      </c>
      <c r="N178" s="31">
        <f t="shared" si="40"/>
        <v>0</v>
      </c>
      <c r="O178" s="31">
        <f t="shared" si="41"/>
        <v>1</v>
      </c>
      <c r="P178" s="6">
        <f t="shared" si="42"/>
        <v>0</v>
      </c>
      <c r="Q178" s="31">
        <f t="shared" si="43"/>
        <v>1</v>
      </c>
      <c r="R178" s="31">
        <f t="shared" si="44"/>
        <v>1</v>
      </c>
      <c r="S178" s="31">
        <f t="shared" si="45"/>
        <v>1</v>
      </c>
      <c r="T178" s="31">
        <f t="shared" si="46"/>
        <v>0</v>
      </c>
      <c r="U178" s="31">
        <f t="shared" si="47"/>
        <v>0</v>
      </c>
      <c r="V178" s="31">
        <f t="shared" si="48"/>
        <v>0</v>
      </c>
      <c r="W178" s="31">
        <f t="shared" si="49"/>
        <v>0</v>
      </c>
      <c r="X178" s="31">
        <f t="shared" si="50"/>
        <v>0</v>
      </c>
      <c r="Y178" s="31">
        <f t="shared" si="51"/>
        <v>0</v>
      </c>
      <c r="AA178" s="2"/>
      <c r="AU178" s="2">
        <f>SUM(Table3[[#This Row],[2006]:[2025]])</f>
        <v>0</v>
      </c>
    </row>
    <row r="179" spans="1:47" ht="55.05" customHeight="1">
      <c r="A179" s="2" t="s">
        <v>10</v>
      </c>
      <c r="B179" s="2" t="s">
        <v>668</v>
      </c>
      <c r="C179" s="2" t="s">
        <v>669</v>
      </c>
      <c r="D179" s="2" t="s">
        <v>46</v>
      </c>
      <c r="E179" s="26">
        <v>2020</v>
      </c>
      <c r="F179" s="2" t="s">
        <v>12</v>
      </c>
      <c r="G179" s="2" t="s">
        <v>670</v>
      </c>
      <c r="H179" s="9" t="s">
        <v>671</v>
      </c>
      <c r="I179" s="2" t="str">
        <f t="shared" si="35"/>
        <v xml:space="preserve">Principles: Data sovereignty, security, responsible AI, economic competitiveness, regulatory compliance, innovation, ethical AI, sustainability, governance, international leadership; </v>
      </c>
      <c r="J179" s="2" t="str">
        <f t="shared" si="36"/>
        <v xml:space="preserve"> Knowledge-based economy, digital transformation, societal well-being, national prosperity, AI-driven economic diversification</v>
      </c>
      <c r="K179" s="31">
        <f t="shared" si="37"/>
        <v>0</v>
      </c>
      <c r="L179" s="31">
        <f t="shared" si="38"/>
        <v>0</v>
      </c>
      <c r="M179" s="31">
        <f t="shared" si="39"/>
        <v>0</v>
      </c>
      <c r="N179" s="31">
        <f t="shared" si="40"/>
        <v>0</v>
      </c>
      <c r="O179" s="31">
        <f t="shared" si="41"/>
        <v>0</v>
      </c>
      <c r="P179" s="6">
        <f t="shared" si="42"/>
        <v>0</v>
      </c>
      <c r="Q179" s="31">
        <f t="shared" si="43"/>
        <v>0</v>
      </c>
      <c r="R179" s="31">
        <f t="shared" si="44"/>
        <v>0</v>
      </c>
      <c r="S179" s="31">
        <f t="shared" si="45"/>
        <v>1</v>
      </c>
      <c r="T179" s="31">
        <f t="shared" si="46"/>
        <v>1</v>
      </c>
      <c r="U179" s="31">
        <f t="shared" si="47"/>
        <v>0</v>
      </c>
      <c r="V179" s="31">
        <f t="shared" si="48"/>
        <v>0</v>
      </c>
      <c r="W179" s="31">
        <f t="shared" si="49"/>
        <v>0</v>
      </c>
      <c r="X179" s="31">
        <f t="shared" si="50"/>
        <v>0</v>
      </c>
      <c r="Y179" s="31">
        <f t="shared" si="51"/>
        <v>0</v>
      </c>
      <c r="AA179" s="2"/>
      <c r="AU179" s="2">
        <f>SUM(Table3[[#This Row],[2006]:[2025]])</f>
        <v>0</v>
      </c>
    </row>
    <row r="180" spans="1:47" ht="55.05" customHeight="1">
      <c r="A180" s="2" t="s">
        <v>10</v>
      </c>
      <c r="B180" s="2" t="s">
        <v>672</v>
      </c>
      <c r="C180" s="2" t="s">
        <v>673</v>
      </c>
      <c r="D180" s="2" t="s">
        <v>674</v>
      </c>
      <c r="E180" s="26">
        <v>2021</v>
      </c>
      <c r="F180" s="2" t="s">
        <v>12</v>
      </c>
      <c r="G180" s="2" t="s">
        <v>675</v>
      </c>
      <c r="H180" s="9" t="s">
        <v>676</v>
      </c>
      <c r="I180" s="2" t="str">
        <f t="shared" si="35"/>
        <v xml:space="preserve">Principles: Human-centric approach, ethical AI development, transparency, accountability, inclusivity, sustainability, collaboration.
</v>
      </c>
      <c r="J180" s="2" t="str">
        <f t="shared" si="36"/>
        <v xml:space="preserve"> Human dignity, ethical responsibility, transparency, accountability, inclusivity, sustainability, collaboration.</v>
      </c>
      <c r="K180" s="31">
        <f t="shared" si="37"/>
        <v>0</v>
      </c>
      <c r="L180" s="31">
        <f t="shared" si="38"/>
        <v>1</v>
      </c>
      <c r="M180" s="31">
        <f t="shared" si="39"/>
        <v>1</v>
      </c>
      <c r="N180" s="31">
        <f t="shared" si="40"/>
        <v>0</v>
      </c>
      <c r="O180" s="31">
        <f t="shared" si="41"/>
        <v>1</v>
      </c>
      <c r="P180" s="6">
        <f t="shared" si="42"/>
        <v>0</v>
      </c>
      <c r="Q180" s="31">
        <f t="shared" si="43"/>
        <v>1</v>
      </c>
      <c r="R180" s="31">
        <f t="shared" si="44"/>
        <v>0</v>
      </c>
      <c r="S180" s="31">
        <f t="shared" si="45"/>
        <v>0</v>
      </c>
      <c r="T180" s="31">
        <f t="shared" si="46"/>
        <v>1</v>
      </c>
      <c r="U180" s="31">
        <f t="shared" si="47"/>
        <v>1</v>
      </c>
      <c r="V180" s="31">
        <f t="shared" si="48"/>
        <v>1</v>
      </c>
      <c r="W180" s="31">
        <f t="shared" si="49"/>
        <v>0</v>
      </c>
      <c r="X180" s="31">
        <f t="shared" si="50"/>
        <v>0</v>
      </c>
      <c r="Y180" s="31">
        <f t="shared" si="51"/>
        <v>0</v>
      </c>
      <c r="AA180" s="2"/>
      <c r="AU180" s="2">
        <f>SUM(Table3[[#This Row],[2006]:[2025]])</f>
        <v>0</v>
      </c>
    </row>
    <row r="181" spans="1:47" ht="55.05" customHeight="1">
      <c r="A181" s="2" t="s">
        <v>10</v>
      </c>
      <c r="B181" s="2" t="s">
        <v>677</v>
      </c>
      <c r="C181" s="2" t="s">
        <v>678</v>
      </c>
      <c r="D181" s="2" t="s">
        <v>39</v>
      </c>
      <c r="E181" s="26">
        <v>2023</v>
      </c>
      <c r="F181" s="2" t="s">
        <v>13</v>
      </c>
      <c r="G181" s="2" t="s">
        <v>679</v>
      </c>
      <c r="H181" s="9" t="s">
        <v>680</v>
      </c>
      <c r="I181" s="2" t="str">
        <f t="shared" si="35"/>
        <v xml:space="preserve">Principles: Innovation, research and development, talent development, education, ethical norms, security; </v>
      </c>
      <c r="J181" s="2" t="str">
        <f t="shared" si="36"/>
        <v xml:space="preserve"> Global competitiveness, societal well-being, economic growth</v>
      </c>
      <c r="K181" s="31">
        <f t="shared" si="37"/>
        <v>0</v>
      </c>
      <c r="L181" s="31">
        <f t="shared" si="38"/>
        <v>0</v>
      </c>
      <c r="M181" s="31">
        <f t="shared" si="39"/>
        <v>0</v>
      </c>
      <c r="N181" s="31">
        <f t="shared" si="40"/>
        <v>0</v>
      </c>
      <c r="O181" s="31">
        <f t="shared" si="41"/>
        <v>0</v>
      </c>
      <c r="P181" s="6">
        <f t="shared" si="42"/>
        <v>0</v>
      </c>
      <c r="Q181" s="31">
        <f t="shared" si="43"/>
        <v>0</v>
      </c>
      <c r="R181" s="31">
        <f t="shared" si="44"/>
        <v>0</v>
      </c>
      <c r="S181" s="31">
        <f t="shared" si="45"/>
        <v>1</v>
      </c>
      <c r="T181" s="31">
        <f t="shared" si="46"/>
        <v>0</v>
      </c>
      <c r="U181" s="31">
        <f t="shared" si="47"/>
        <v>0</v>
      </c>
      <c r="V181" s="31">
        <f t="shared" si="48"/>
        <v>0</v>
      </c>
      <c r="W181" s="31">
        <f t="shared" si="49"/>
        <v>0</v>
      </c>
      <c r="X181" s="31">
        <f t="shared" si="50"/>
        <v>0</v>
      </c>
      <c r="Y181" s="31">
        <f t="shared" si="51"/>
        <v>0</v>
      </c>
      <c r="AA181" s="2"/>
      <c r="AU181" s="2">
        <f>SUM(Table3[[#This Row],[2006]:[2025]])</f>
        <v>0</v>
      </c>
    </row>
    <row r="182" spans="1:47" ht="55.05" customHeight="1">
      <c r="A182" s="2" t="s">
        <v>10</v>
      </c>
      <c r="B182" s="2" t="s">
        <v>681</v>
      </c>
      <c r="C182" s="2" t="s">
        <v>682</v>
      </c>
      <c r="D182" s="2" t="s">
        <v>44</v>
      </c>
      <c r="E182" s="26">
        <v>2025</v>
      </c>
      <c r="F182" s="2" t="s">
        <v>12</v>
      </c>
      <c r="G182" s="2" t="s">
        <v>683</v>
      </c>
      <c r="H182" s="12" t="s">
        <v>681</v>
      </c>
      <c r="I182" s="2" t="str">
        <f t="shared" si="35"/>
        <v xml:space="preserve">Principles: fostering responsible innovation, protecting human rights, ensuring privacy and data protection, promoting ethical AI use, addressing socio-economic challenges, advancing technological sovereignty; </v>
      </c>
      <c r="J182" s="2" t="str">
        <f t="shared" si="36"/>
        <v xml:space="preserve"> inclusivity, sustainability, societal trust, collaboration, fairness</v>
      </c>
      <c r="K182" s="31">
        <f t="shared" si="37"/>
        <v>0</v>
      </c>
      <c r="L182" s="31">
        <f t="shared" si="38"/>
        <v>0</v>
      </c>
      <c r="M182" s="31">
        <f t="shared" si="39"/>
        <v>0</v>
      </c>
      <c r="N182" s="31">
        <f t="shared" si="40"/>
        <v>0</v>
      </c>
      <c r="O182" s="31">
        <f t="shared" si="41"/>
        <v>1</v>
      </c>
      <c r="P182" s="6">
        <f t="shared" si="42"/>
        <v>1</v>
      </c>
      <c r="Q182" s="31">
        <f t="shared" si="43"/>
        <v>0</v>
      </c>
      <c r="R182" s="31">
        <f t="shared" si="44"/>
        <v>1</v>
      </c>
      <c r="S182" s="31">
        <f t="shared" si="45"/>
        <v>1</v>
      </c>
      <c r="T182" s="31">
        <f t="shared" si="46"/>
        <v>1</v>
      </c>
      <c r="U182" s="31">
        <f t="shared" si="47"/>
        <v>0</v>
      </c>
      <c r="V182" s="31">
        <f t="shared" si="48"/>
        <v>1</v>
      </c>
      <c r="W182" s="31">
        <f t="shared" si="49"/>
        <v>0</v>
      </c>
      <c r="X182" s="31">
        <f t="shared" si="50"/>
        <v>1</v>
      </c>
      <c r="Y182" s="31">
        <f t="shared" si="51"/>
        <v>0</v>
      </c>
      <c r="AA182" s="2"/>
      <c r="AU182" s="2">
        <f>SUM(Table3[[#This Row],[2006]:[2025]])</f>
        <v>0</v>
      </c>
    </row>
    <row r="183" spans="1:47" ht="55.05" customHeight="1">
      <c r="A183" s="2" t="s">
        <v>10</v>
      </c>
      <c r="B183" s="2" t="s">
        <v>684</v>
      </c>
      <c r="C183" s="2" t="s">
        <v>685</v>
      </c>
      <c r="D183" s="2" t="s">
        <v>686</v>
      </c>
      <c r="E183" s="26">
        <v>2018</v>
      </c>
      <c r="F183" s="2" t="s">
        <v>12</v>
      </c>
      <c r="G183" s="2" t="s">
        <v>687</v>
      </c>
      <c r="H183" s="9" t="s">
        <v>688</v>
      </c>
      <c r="I183" s="2" t="str">
        <f t="shared" si="35"/>
        <v xml:space="preserve">Principles: Human-centric approach, ethical AI development, transparency, accountability, inclusivity, sustainability, collaboration. ​
</v>
      </c>
      <c r="J183" s="2" t="str">
        <f t="shared" si="36"/>
        <v xml:space="preserve"> Human dignity, ethical responsibility, transparency, accountability, inclusivity, sustainability, collaboration.</v>
      </c>
      <c r="K183" s="31">
        <f t="shared" si="37"/>
        <v>0</v>
      </c>
      <c r="L183" s="31">
        <f t="shared" si="38"/>
        <v>1</v>
      </c>
      <c r="M183" s="31">
        <f t="shared" si="39"/>
        <v>1</v>
      </c>
      <c r="N183" s="31">
        <f t="shared" si="40"/>
        <v>0</v>
      </c>
      <c r="O183" s="31">
        <f t="shared" si="41"/>
        <v>1</v>
      </c>
      <c r="P183" s="6">
        <f t="shared" si="42"/>
        <v>0</v>
      </c>
      <c r="Q183" s="31">
        <f t="shared" si="43"/>
        <v>1</v>
      </c>
      <c r="R183" s="31">
        <f t="shared" si="44"/>
        <v>0</v>
      </c>
      <c r="S183" s="31">
        <f t="shared" si="45"/>
        <v>0</v>
      </c>
      <c r="T183" s="31">
        <f t="shared" si="46"/>
        <v>1</v>
      </c>
      <c r="U183" s="31">
        <f t="shared" si="47"/>
        <v>1</v>
      </c>
      <c r="V183" s="31">
        <f t="shared" si="48"/>
        <v>1</v>
      </c>
      <c r="W183" s="31">
        <f t="shared" si="49"/>
        <v>0</v>
      </c>
      <c r="X183" s="31">
        <f t="shared" si="50"/>
        <v>0</v>
      </c>
      <c r="Y183" s="31">
        <f t="shared" si="51"/>
        <v>0</v>
      </c>
      <c r="AA183" s="2"/>
      <c r="AU183" s="2">
        <f>SUM(Table3[[#This Row],[2006]:[2025]])</f>
        <v>0</v>
      </c>
    </row>
    <row r="184" spans="1:47" ht="55.05" customHeight="1">
      <c r="A184" s="2" t="s">
        <v>9</v>
      </c>
      <c r="B184" s="2" t="s">
        <v>33</v>
      </c>
      <c r="C184" s="2" t="s">
        <v>433</v>
      </c>
      <c r="D184" s="2" t="s">
        <v>77</v>
      </c>
      <c r="E184" s="26">
        <v>2019</v>
      </c>
      <c r="F184" s="2" t="s">
        <v>12</v>
      </c>
      <c r="G184" s="2" t="s">
        <v>689</v>
      </c>
      <c r="H184" s="9" t="s">
        <v>690</v>
      </c>
      <c r="I184" s="2" t="str">
        <f t="shared" si="35"/>
        <v xml:space="preserve">Principles: inclusive growth, sustainable development and well-being, human rights and democratic values, transparency and explainability, robustness, security and safety, accountability </v>
      </c>
      <c r="J184" s="2" t="str">
        <f t="shared" si="36"/>
        <v xml:space="preserve"> ethical responsibility, societal trust, inclusivity, fairness, sustainability</v>
      </c>
      <c r="K184" s="31">
        <f t="shared" si="37"/>
        <v>0</v>
      </c>
      <c r="L184" s="31">
        <f t="shared" si="38"/>
        <v>1</v>
      </c>
      <c r="M184" s="31">
        <f t="shared" si="39"/>
        <v>1</v>
      </c>
      <c r="N184" s="31">
        <f t="shared" si="40"/>
        <v>0</v>
      </c>
      <c r="O184" s="31">
        <f t="shared" si="41"/>
        <v>1</v>
      </c>
      <c r="P184" s="6">
        <f t="shared" si="42"/>
        <v>1</v>
      </c>
      <c r="Q184" s="31">
        <f t="shared" si="43"/>
        <v>1</v>
      </c>
      <c r="R184" s="31">
        <f t="shared" si="44"/>
        <v>0</v>
      </c>
      <c r="S184" s="31">
        <f t="shared" si="45"/>
        <v>0</v>
      </c>
      <c r="T184" s="31">
        <f t="shared" si="46"/>
        <v>1</v>
      </c>
      <c r="U184" s="31">
        <f t="shared" si="47"/>
        <v>0</v>
      </c>
      <c r="V184" s="31">
        <f t="shared" si="48"/>
        <v>0</v>
      </c>
      <c r="W184" s="31">
        <f t="shared" si="49"/>
        <v>0</v>
      </c>
      <c r="X184" s="31">
        <f t="shared" si="50"/>
        <v>1</v>
      </c>
      <c r="Y184" s="31">
        <f t="shared" si="51"/>
        <v>0</v>
      </c>
      <c r="AA184" s="2"/>
      <c r="AU184" s="2">
        <f>SUM(Table3[[#This Row],[2006]:[2025]])</f>
        <v>0</v>
      </c>
    </row>
    <row r="185" spans="1:47" ht="55.05" customHeight="1">
      <c r="A185" s="2" t="s">
        <v>10</v>
      </c>
      <c r="B185" s="2" t="s">
        <v>33</v>
      </c>
      <c r="C185" s="2" t="s">
        <v>433</v>
      </c>
      <c r="D185" s="2" t="s">
        <v>18</v>
      </c>
      <c r="E185" s="26">
        <v>2019</v>
      </c>
      <c r="F185" s="2" t="s">
        <v>12</v>
      </c>
      <c r="G185" s="2" t="s">
        <v>691</v>
      </c>
      <c r="H185" s="9" t="s">
        <v>690</v>
      </c>
      <c r="I185" s="2" t="str">
        <f t="shared" si="35"/>
        <v xml:space="preserve">Principles: inclusive growth, sustainable development, well-being, human rights, democratic values, fairness, privacy, transparency, explainability, robustness, security, safety, accountability </v>
      </c>
      <c r="J185" s="2" t="str">
        <f t="shared" si="36"/>
        <v xml:space="preserve"> innovation, trustworthiness, respect for human rights, democratic values, non-discrimination, equality, freedom, dignity, autonomy, privacy, data protection, diversity, social justice, labour rights, environmental sustainability, responsible business conduct</v>
      </c>
      <c r="K185" s="31">
        <f t="shared" si="37"/>
        <v>1</v>
      </c>
      <c r="L185" s="31">
        <f t="shared" si="38"/>
        <v>1</v>
      </c>
      <c r="M185" s="31">
        <f t="shared" si="39"/>
        <v>0</v>
      </c>
      <c r="N185" s="31">
        <f t="shared" si="40"/>
        <v>0</v>
      </c>
      <c r="O185" s="31">
        <f t="shared" si="41"/>
        <v>0</v>
      </c>
      <c r="P185" s="6">
        <f t="shared" si="42"/>
        <v>1</v>
      </c>
      <c r="Q185" s="31">
        <f t="shared" si="43"/>
        <v>0</v>
      </c>
      <c r="R185" s="31">
        <f t="shared" si="44"/>
        <v>1</v>
      </c>
      <c r="S185" s="31">
        <f t="shared" si="45"/>
        <v>1</v>
      </c>
      <c r="T185" s="31">
        <f t="shared" si="46"/>
        <v>1</v>
      </c>
      <c r="U185" s="31">
        <f t="shared" si="47"/>
        <v>1</v>
      </c>
      <c r="V185" s="31">
        <f t="shared" si="48"/>
        <v>0</v>
      </c>
      <c r="W185" s="31">
        <f t="shared" si="49"/>
        <v>1</v>
      </c>
      <c r="X185" s="31">
        <f t="shared" si="50"/>
        <v>1</v>
      </c>
      <c r="Y185" s="31">
        <f t="shared" si="51"/>
        <v>0</v>
      </c>
      <c r="AA185" s="2"/>
      <c r="AU185" s="2">
        <f>SUM(Table3[[#This Row],[2006]:[2025]])</f>
        <v>0</v>
      </c>
    </row>
    <row r="186" spans="1:47" ht="55.05" customHeight="1">
      <c r="A186" s="2" t="s">
        <v>10</v>
      </c>
      <c r="B186" s="2" t="s">
        <v>33</v>
      </c>
      <c r="C186" s="2" t="s">
        <v>433</v>
      </c>
      <c r="D186" s="2" t="s">
        <v>77</v>
      </c>
      <c r="E186" s="26">
        <v>2024</v>
      </c>
      <c r="F186" s="2" t="s">
        <v>12</v>
      </c>
      <c r="G186" s="2" t="s">
        <v>436</v>
      </c>
      <c r="H186" s="9" t="s">
        <v>692</v>
      </c>
      <c r="I186" s="2" t="str">
        <f t="shared" si="35"/>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J186" s="2" t="str">
        <f t="shared" si="36"/>
        <v xml:space="preserve"> human rights, democratic values, privacy, data protection, non-discrimination, equality, diversity, social justice, ethical responsibility, global interoperability</v>
      </c>
      <c r="K186" s="31">
        <f t="shared" si="37"/>
        <v>1</v>
      </c>
      <c r="L186" s="31">
        <f t="shared" si="38"/>
        <v>1</v>
      </c>
      <c r="M186" s="31">
        <f t="shared" si="39"/>
        <v>1</v>
      </c>
      <c r="N186" s="31">
        <f t="shared" si="40"/>
        <v>0</v>
      </c>
      <c r="O186" s="31">
        <f t="shared" si="41"/>
        <v>0</v>
      </c>
      <c r="P186" s="6">
        <f t="shared" si="42"/>
        <v>0</v>
      </c>
      <c r="Q186" s="31">
        <f t="shared" si="43"/>
        <v>1</v>
      </c>
      <c r="R186" s="31">
        <f t="shared" si="44"/>
        <v>1</v>
      </c>
      <c r="S186" s="31">
        <f t="shared" si="45"/>
        <v>0</v>
      </c>
      <c r="T186" s="31">
        <f t="shared" si="46"/>
        <v>1</v>
      </c>
      <c r="U186" s="31">
        <f t="shared" si="47"/>
        <v>0</v>
      </c>
      <c r="V186" s="31">
        <f t="shared" si="48"/>
        <v>0</v>
      </c>
      <c r="W186" s="31">
        <f t="shared" si="49"/>
        <v>0</v>
      </c>
      <c r="X186" s="31">
        <f t="shared" si="50"/>
        <v>1</v>
      </c>
      <c r="Y186" s="31">
        <f t="shared" si="51"/>
        <v>0</v>
      </c>
      <c r="AA186" s="2"/>
      <c r="AU186" s="2">
        <f>SUM(Table3[[#This Row],[2006]:[2025]])</f>
        <v>0</v>
      </c>
    </row>
    <row r="187" spans="1:47" ht="55.05" customHeight="1">
      <c r="A187" s="2" t="s">
        <v>10</v>
      </c>
      <c r="B187" s="2" t="s">
        <v>693</v>
      </c>
      <c r="C187" s="2" t="s">
        <v>433</v>
      </c>
      <c r="D187" s="2" t="s">
        <v>77</v>
      </c>
      <c r="E187" s="26">
        <v>2024</v>
      </c>
      <c r="F187" s="2" t="s">
        <v>12</v>
      </c>
      <c r="G187" s="2" t="s">
        <v>436</v>
      </c>
      <c r="H187" s="9" t="s">
        <v>694</v>
      </c>
      <c r="I187" s="2" t="str">
        <f t="shared" si="35"/>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J187" s="2" t="str">
        <f t="shared" si="36"/>
        <v xml:space="preserve"> human rights, democratic values, privacy, data protection, non-discrimination, equality, diversity, social justice, ethical responsibility, global interoperability</v>
      </c>
      <c r="K187" s="31">
        <f t="shared" si="37"/>
        <v>1</v>
      </c>
      <c r="L187" s="31">
        <f t="shared" si="38"/>
        <v>1</v>
      </c>
      <c r="M187" s="31">
        <f t="shared" si="39"/>
        <v>1</v>
      </c>
      <c r="N187" s="31">
        <f t="shared" si="40"/>
        <v>0</v>
      </c>
      <c r="O187" s="31">
        <f t="shared" si="41"/>
        <v>0</v>
      </c>
      <c r="P187" s="6">
        <f t="shared" si="42"/>
        <v>0</v>
      </c>
      <c r="Q187" s="31">
        <f t="shared" si="43"/>
        <v>1</v>
      </c>
      <c r="R187" s="31">
        <f t="shared" si="44"/>
        <v>1</v>
      </c>
      <c r="S187" s="31">
        <f t="shared" si="45"/>
        <v>0</v>
      </c>
      <c r="T187" s="31">
        <f t="shared" si="46"/>
        <v>1</v>
      </c>
      <c r="U187" s="31">
        <f t="shared" si="47"/>
        <v>0</v>
      </c>
      <c r="V187" s="31">
        <f t="shared" si="48"/>
        <v>0</v>
      </c>
      <c r="W187" s="31">
        <f t="shared" si="49"/>
        <v>0</v>
      </c>
      <c r="X187" s="31">
        <f t="shared" si="50"/>
        <v>1</v>
      </c>
      <c r="Y187" s="31">
        <f t="shared" si="51"/>
        <v>0</v>
      </c>
      <c r="AA187" s="2"/>
      <c r="AU187" s="2">
        <f>SUM(Table3[[#This Row],[2006]:[2025]])</f>
        <v>0</v>
      </c>
    </row>
    <row r="188" spans="1:47" ht="55.05" customHeight="1">
      <c r="A188" s="2" t="s">
        <v>10</v>
      </c>
      <c r="B188" s="2" t="s">
        <v>695</v>
      </c>
      <c r="C188" s="2" t="s">
        <v>696</v>
      </c>
      <c r="D188" s="2" t="s">
        <v>23</v>
      </c>
      <c r="E188" s="26">
        <v>2024</v>
      </c>
      <c r="F188" s="2" t="s">
        <v>847</v>
      </c>
      <c r="G188" s="2" t="s">
        <v>590</v>
      </c>
      <c r="H188" s="9" t="s">
        <v>697</v>
      </c>
      <c r="I188" s="2" t="str">
        <f t="shared" si="35"/>
        <v xml:space="preserve">Principles: Human dignity, moral agency, responsibility, transparency, inclusivity, justice​
</v>
      </c>
      <c r="J188" s="2" t="str">
        <f t="shared" si="36"/>
        <v xml:space="preserve"> Human dignity, moral agency, responsibility, transparency, inclusivity, justice</v>
      </c>
      <c r="K188" s="31">
        <f t="shared" si="37"/>
        <v>1</v>
      </c>
      <c r="L188" s="31">
        <f t="shared" si="38"/>
        <v>1</v>
      </c>
      <c r="M188" s="31">
        <f t="shared" si="39"/>
        <v>1</v>
      </c>
      <c r="N188" s="31">
        <f t="shared" si="40"/>
        <v>0</v>
      </c>
      <c r="O188" s="31">
        <f t="shared" si="41"/>
        <v>1</v>
      </c>
      <c r="P188" s="6">
        <f t="shared" si="42"/>
        <v>0</v>
      </c>
      <c r="Q188" s="31">
        <f t="shared" si="43"/>
        <v>0</v>
      </c>
      <c r="R188" s="31">
        <f t="shared" si="44"/>
        <v>0</v>
      </c>
      <c r="S188" s="31">
        <f t="shared" si="45"/>
        <v>0</v>
      </c>
      <c r="T188" s="31">
        <f t="shared" si="46"/>
        <v>0</v>
      </c>
      <c r="U188" s="31">
        <f t="shared" si="47"/>
        <v>1</v>
      </c>
      <c r="V188" s="31">
        <f t="shared" si="48"/>
        <v>0</v>
      </c>
      <c r="W188" s="31">
        <f t="shared" si="49"/>
        <v>0</v>
      </c>
      <c r="X188" s="31">
        <f t="shared" si="50"/>
        <v>0</v>
      </c>
      <c r="Y188" s="31">
        <f t="shared" si="51"/>
        <v>0</v>
      </c>
      <c r="AA188" s="2"/>
      <c r="AU188" s="2">
        <f>SUM(Table3[[#This Row],[2006]:[2025]])</f>
        <v>0</v>
      </c>
    </row>
    <row r="189" spans="1:47" ht="55.05" customHeight="1">
      <c r="A189" s="2" t="s">
        <v>8</v>
      </c>
      <c r="B189" s="2" t="s">
        <v>698</v>
      </c>
      <c r="C189" s="2" t="s">
        <v>699</v>
      </c>
      <c r="D189" s="2" t="s">
        <v>23</v>
      </c>
      <c r="E189" s="26">
        <v>2018</v>
      </c>
      <c r="F189" s="2" t="s">
        <v>13</v>
      </c>
      <c r="G189" s="2" t="s">
        <v>700</v>
      </c>
      <c r="H189" s="2" t="s">
        <v>701</v>
      </c>
      <c r="I189" s="2" t="str">
        <f t="shared" si="35"/>
        <v xml:space="preserve">Principles: Broadly distributed benefits, long-term safety, technical leadership, cooperative orientation.​
</v>
      </c>
      <c r="J189" s="2" t="str">
        <f t="shared" si="36"/>
        <v xml:space="preserve"> Humanity's welfare, ethical responsibility, collaboration, transparency, accountability.</v>
      </c>
      <c r="K189" s="31">
        <f t="shared" si="37"/>
        <v>0</v>
      </c>
      <c r="L189" s="31">
        <f t="shared" si="38"/>
        <v>1</v>
      </c>
      <c r="M189" s="31">
        <f t="shared" si="39"/>
        <v>1</v>
      </c>
      <c r="N189" s="31">
        <f t="shared" si="40"/>
        <v>0</v>
      </c>
      <c r="O189" s="31">
        <f t="shared" si="41"/>
        <v>0</v>
      </c>
      <c r="P189" s="6">
        <f t="shared" si="42"/>
        <v>0</v>
      </c>
      <c r="Q189" s="31">
        <f t="shared" si="43"/>
        <v>1</v>
      </c>
      <c r="R189" s="31">
        <f t="shared" si="44"/>
        <v>0</v>
      </c>
      <c r="S189" s="31">
        <f t="shared" si="45"/>
        <v>0</v>
      </c>
      <c r="T189" s="31">
        <f t="shared" si="46"/>
        <v>0</v>
      </c>
      <c r="U189" s="31">
        <f t="shared" si="47"/>
        <v>0</v>
      </c>
      <c r="V189" s="31">
        <f t="shared" si="48"/>
        <v>1</v>
      </c>
      <c r="W189" s="31">
        <f t="shared" si="49"/>
        <v>0</v>
      </c>
      <c r="X189" s="31">
        <f t="shared" si="50"/>
        <v>0</v>
      </c>
      <c r="Y189" s="31">
        <f t="shared" si="51"/>
        <v>0</v>
      </c>
      <c r="AA189" s="2"/>
      <c r="AU189" s="2">
        <f>SUM(Table3[[#This Row],[2006]:[2025]])</f>
        <v>0</v>
      </c>
    </row>
    <row r="190" spans="1:47" ht="55.05" customHeight="1">
      <c r="A190" s="2" t="s">
        <v>10</v>
      </c>
      <c r="B190" s="2" t="s">
        <v>702</v>
      </c>
      <c r="C190" s="2" t="s">
        <v>699</v>
      </c>
      <c r="D190" s="2" t="s">
        <v>23</v>
      </c>
      <c r="E190" s="26">
        <v>2018</v>
      </c>
      <c r="F190" s="2" t="s">
        <v>13</v>
      </c>
      <c r="G190" s="2" t="s">
        <v>703</v>
      </c>
      <c r="H190" s="9" t="s">
        <v>704</v>
      </c>
      <c r="I190" s="2" t="str">
        <f t="shared" si="35"/>
        <v xml:space="preserve">Principles and </v>
      </c>
      <c r="J190" s="2" t="str">
        <f t="shared" si="36"/>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K190" s="31">
        <f t="shared" si="37"/>
        <v>1</v>
      </c>
      <c r="L190" s="31">
        <f t="shared" si="38"/>
        <v>1</v>
      </c>
      <c r="M190" s="31">
        <f t="shared" si="39"/>
        <v>0</v>
      </c>
      <c r="N190" s="31">
        <f t="shared" si="40"/>
        <v>0</v>
      </c>
      <c r="O190" s="31">
        <f t="shared" si="41"/>
        <v>0</v>
      </c>
      <c r="P190" s="6">
        <f t="shared" si="42"/>
        <v>1</v>
      </c>
      <c r="Q190" s="31">
        <f t="shared" si="43"/>
        <v>0</v>
      </c>
      <c r="R190" s="31">
        <f t="shared" si="44"/>
        <v>1</v>
      </c>
      <c r="S190" s="31">
        <f t="shared" si="45"/>
        <v>1</v>
      </c>
      <c r="T190" s="31">
        <f t="shared" si="46"/>
        <v>1</v>
      </c>
      <c r="U190" s="31">
        <f t="shared" si="47"/>
        <v>1</v>
      </c>
      <c r="V190" s="31">
        <f t="shared" si="48"/>
        <v>0</v>
      </c>
      <c r="W190" s="31">
        <f t="shared" si="49"/>
        <v>1</v>
      </c>
      <c r="X190" s="31">
        <f t="shared" si="50"/>
        <v>1</v>
      </c>
      <c r="Y190" s="31">
        <f t="shared" si="51"/>
        <v>0</v>
      </c>
      <c r="AA190" s="2"/>
      <c r="AU190" s="2">
        <f>SUM(Table3[[#This Row],[2006]:[2025]])</f>
        <v>0</v>
      </c>
    </row>
    <row r="191" spans="1:47" ht="55.05" customHeight="1">
      <c r="A191" s="2" t="s">
        <v>10</v>
      </c>
      <c r="B191" s="2" t="s">
        <v>705</v>
      </c>
      <c r="C191" s="2" t="s">
        <v>486</v>
      </c>
      <c r="D191" s="2" t="s">
        <v>23</v>
      </c>
      <c r="E191" s="26">
        <v>2024</v>
      </c>
      <c r="F191" s="2" t="s">
        <v>13</v>
      </c>
      <c r="G191" s="2" t="s">
        <v>706</v>
      </c>
      <c r="H191" s="9" t="s">
        <v>707</v>
      </c>
      <c r="I191" s="2" t="str">
        <f t="shared" si="35"/>
        <v xml:space="preserve">Principles: Broadly distributed benefits, long-term safety, technical leadership, cooperative orientation, transparency, accountability, ethical AI development, robustness, fairness, security, human-centric AI.
</v>
      </c>
      <c r="J191" s="2" t="str">
        <f t="shared" si="36"/>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K191" s="31">
        <f t="shared" si="37"/>
        <v>0</v>
      </c>
      <c r="L191" s="31">
        <f t="shared" si="38"/>
        <v>1</v>
      </c>
      <c r="M191" s="31">
        <f t="shared" si="39"/>
        <v>1</v>
      </c>
      <c r="N191" s="31">
        <f t="shared" si="40"/>
        <v>0</v>
      </c>
      <c r="O191" s="31">
        <f t="shared" si="41"/>
        <v>1</v>
      </c>
      <c r="P191" s="6">
        <f t="shared" si="42"/>
        <v>1</v>
      </c>
      <c r="Q191" s="31">
        <f t="shared" si="43"/>
        <v>1</v>
      </c>
      <c r="R191" s="31">
        <f t="shared" si="44"/>
        <v>0</v>
      </c>
      <c r="S191" s="31">
        <f t="shared" si="45"/>
        <v>0</v>
      </c>
      <c r="T191" s="31">
        <f t="shared" si="46"/>
        <v>1</v>
      </c>
      <c r="U191" s="31">
        <f t="shared" si="47"/>
        <v>0</v>
      </c>
      <c r="V191" s="31">
        <f t="shared" si="48"/>
        <v>1</v>
      </c>
      <c r="W191" s="31">
        <f t="shared" si="49"/>
        <v>0</v>
      </c>
      <c r="X191" s="31">
        <f t="shared" si="50"/>
        <v>0</v>
      </c>
      <c r="Y191" s="31">
        <f t="shared" si="51"/>
        <v>0</v>
      </c>
      <c r="AA191" s="2"/>
      <c r="AU191" s="2">
        <f>SUM(Table3[[#This Row],[2006]:[2025]])</f>
        <v>0</v>
      </c>
    </row>
    <row r="192" spans="1:47" ht="55.05" customHeight="1">
      <c r="A192" s="2" t="s">
        <v>8</v>
      </c>
      <c r="B192" s="2" t="s">
        <v>705</v>
      </c>
      <c r="C192" s="2" t="s">
        <v>486</v>
      </c>
      <c r="D192" s="2" t="s">
        <v>23</v>
      </c>
      <c r="E192" s="26">
        <v>2018</v>
      </c>
      <c r="F192" s="2" t="s">
        <v>13</v>
      </c>
      <c r="G192" s="2" t="s">
        <v>708</v>
      </c>
      <c r="H192" s="2" t="s">
        <v>709</v>
      </c>
      <c r="I192" s="2" t="str">
        <f t="shared" si="35"/>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J192" s="2" t="str">
        <f t="shared" si="36"/>
        <v xml:space="preserve"> Social benefit, fairness, safety, accountability, privacy, scientific excellence, ethical responsibility.</v>
      </c>
      <c r="K192" s="31">
        <f t="shared" si="37"/>
        <v>0</v>
      </c>
      <c r="L192" s="31">
        <f t="shared" si="38"/>
        <v>0</v>
      </c>
      <c r="M192" s="31">
        <f t="shared" si="39"/>
        <v>1</v>
      </c>
      <c r="N192" s="31">
        <f t="shared" si="40"/>
        <v>0</v>
      </c>
      <c r="O192" s="31">
        <f t="shared" si="41"/>
        <v>0</v>
      </c>
      <c r="P192" s="6">
        <f t="shared" si="42"/>
        <v>0</v>
      </c>
      <c r="Q192" s="31">
        <f t="shared" si="43"/>
        <v>1</v>
      </c>
      <c r="R192" s="31">
        <f t="shared" si="44"/>
        <v>1</v>
      </c>
      <c r="S192" s="31">
        <f t="shared" si="45"/>
        <v>0</v>
      </c>
      <c r="T192" s="31">
        <f t="shared" si="46"/>
        <v>0</v>
      </c>
      <c r="U192" s="31">
        <f t="shared" si="47"/>
        <v>0</v>
      </c>
      <c r="V192" s="31">
        <f t="shared" si="48"/>
        <v>0</v>
      </c>
      <c r="W192" s="31">
        <f t="shared" si="49"/>
        <v>0</v>
      </c>
      <c r="X192" s="31">
        <f t="shared" si="50"/>
        <v>0</v>
      </c>
      <c r="Y192" s="31">
        <f t="shared" si="51"/>
        <v>0</v>
      </c>
      <c r="AA192" s="2"/>
      <c r="AU192" s="2">
        <f>SUM(Table3[[#This Row],[2006]:[2025]])</f>
        <v>0</v>
      </c>
    </row>
    <row r="193" spans="1:47" ht="55.05" customHeight="1">
      <c r="A193" s="2" t="s">
        <v>10</v>
      </c>
      <c r="B193" s="2" t="s">
        <v>710</v>
      </c>
      <c r="C193" s="2" t="s">
        <v>711</v>
      </c>
      <c r="D193" s="2" t="s">
        <v>22</v>
      </c>
      <c r="E193" s="26">
        <v>2025</v>
      </c>
      <c r="F193" s="2" t="s">
        <v>170</v>
      </c>
      <c r="G193" s="2" t="s">
        <v>257</v>
      </c>
      <c r="H193" s="9" t="s">
        <v>712</v>
      </c>
      <c r="I193" s="2" t="str">
        <f t="shared" si="35"/>
        <v xml:space="preserve">Principles: Innovation, collaboration, competitiveness, talent development, data infrastructure, governance; </v>
      </c>
      <c r="J193" s="2" t="str">
        <f t="shared" si="36"/>
        <v xml:space="preserve"> Economic growth, technological leadership, human capital development, data-driven decision-making, ethical oversight​</v>
      </c>
      <c r="K193" s="31">
        <f t="shared" si="37"/>
        <v>0</v>
      </c>
      <c r="L193" s="31">
        <f t="shared" si="38"/>
        <v>0</v>
      </c>
      <c r="M193" s="31">
        <f t="shared" si="39"/>
        <v>0</v>
      </c>
      <c r="N193" s="31">
        <f t="shared" si="40"/>
        <v>0</v>
      </c>
      <c r="O193" s="31">
        <f t="shared" si="41"/>
        <v>0</v>
      </c>
      <c r="P193" s="6">
        <f t="shared" si="42"/>
        <v>0</v>
      </c>
      <c r="Q193" s="31">
        <f t="shared" si="43"/>
        <v>0</v>
      </c>
      <c r="R193" s="31">
        <f t="shared" si="44"/>
        <v>0</v>
      </c>
      <c r="S193" s="31">
        <f t="shared" si="45"/>
        <v>1</v>
      </c>
      <c r="T193" s="31">
        <f t="shared" si="46"/>
        <v>0</v>
      </c>
      <c r="U193" s="31">
        <f t="shared" si="47"/>
        <v>0</v>
      </c>
      <c r="V193" s="31">
        <f t="shared" si="48"/>
        <v>1</v>
      </c>
      <c r="W193" s="31">
        <f t="shared" si="49"/>
        <v>0</v>
      </c>
      <c r="X193" s="31">
        <f t="shared" si="50"/>
        <v>0</v>
      </c>
      <c r="Y193" s="31">
        <f t="shared" si="51"/>
        <v>0</v>
      </c>
      <c r="AA193" s="2"/>
      <c r="AU193" s="2">
        <f>SUM(Table3[[#This Row],[2006]:[2025]])</f>
        <v>0</v>
      </c>
    </row>
    <row r="194" spans="1:47" ht="55.05" customHeight="1">
      <c r="A194" s="2" t="s">
        <v>10</v>
      </c>
      <c r="B194" s="2" t="s">
        <v>713</v>
      </c>
      <c r="C194" s="2" t="s">
        <v>714</v>
      </c>
      <c r="D194" s="2" t="s">
        <v>22</v>
      </c>
      <c r="E194" s="26">
        <v>2025</v>
      </c>
      <c r="F194" s="2" t="s">
        <v>170</v>
      </c>
      <c r="G194" s="2" t="s">
        <v>257</v>
      </c>
      <c r="H194" s="9" t="s">
        <v>715</v>
      </c>
      <c r="I194" s="2" t="str">
        <f t="shared" si="35"/>
        <v xml:space="preserve">Principles: Innovation, collaboration, competitiveness, talent development, data infrastructure, governance; </v>
      </c>
      <c r="J194" s="2" t="str">
        <f t="shared" si="36"/>
        <v xml:space="preserve"> Economic growth, technological leadership, human capital development, data-driven decision-making, ethical oversight​</v>
      </c>
      <c r="K194" s="31">
        <f t="shared" si="37"/>
        <v>0</v>
      </c>
      <c r="L194" s="31">
        <f t="shared" si="38"/>
        <v>0</v>
      </c>
      <c r="M194" s="31">
        <f t="shared" si="39"/>
        <v>0</v>
      </c>
      <c r="N194" s="31">
        <f t="shared" si="40"/>
        <v>0</v>
      </c>
      <c r="O194" s="31">
        <f t="shared" si="41"/>
        <v>0</v>
      </c>
      <c r="P194" s="6">
        <f t="shared" si="42"/>
        <v>0</v>
      </c>
      <c r="Q194" s="31">
        <f t="shared" si="43"/>
        <v>0</v>
      </c>
      <c r="R194" s="31">
        <f t="shared" si="44"/>
        <v>0</v>
      </c>
      <c r="S194" s="31">
        <f t="shared" si="45"/>
        <v>1</v>
      </c>
      <c r="T194" s="31">
        <f t="shared" si="46"/>
        <v>0</v>
      </c>
      <c r="U194" s="31">
        <f t="shared" si="47"/>
        <v>0</v>
      </c>
      <c r="V194" s="31">
        <f t="shared" si="48"/>
        <v>1</v>
      </c>
      <c r="W194" s="31">
        <f t="shared" si="49"/>
        <v>0</v>
      </c>
      <c r="X194" s="31">
        <f t="shared" si="50"/>
        <v>0</v>
      </c>
      <c r="Y194" s="31">
        <f t="shared" si="51"/>
        <v>0</v>
      </c>
      <c r="AA194" s="2"/>
      <c r="AU194" s="2">
        <f>SUM(Table3[[#This Row],[2006]:[2025]])</f>
        <v>0</v>
      </c>
    </row>
    <row r="195" spans="1:47" ht="55.05" customHeight="1">
      <c r="A195" s="2" t="s">
        <v>7</v>
      </c>
      <c r="B195" s="2" t="s">
        <v>716</v>
      </c>
      <c r="C195" s="2" t="s">
        <v>717</v>
      </c>
      <c r="D195" s="2" t="s">
        <v>77</v>
      </c>
      <c r="E195" s="26">
        <v>2016</v>
      </c>
      <c r="F195" s="2" t="s">
        <v>14</v>
      </c>
      <c r="G195" s="2" t="s">
        <v>691</v>
      </c>
      <c r="H195" s="9" t="s">
        <v>716</v>
      </c>
      <c r="I195" s="2" t="str">
        <f t="shared" ref="I195:I258" si="52">IFERROR(_xlfn.TEXTBEFORE($G195, "Values:"), $G195)</f>
        <v xml:space="preserve">Principles: inclusive growth, sustainable development, well-being, human rights, democratic values, fairness, privacy, transparency, explainability, robustness, security, safety, accountability </v>
      </c>
      <c r="J195" s="2" t="str">
        <f t="shared" ref="J195:J258" si="53">IFERROR(_xlfn.TEXTAFTER($G195,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K195" s="31">
        <f t="shared" ref="K195:K258" si="54">IF(OR(ISNUMBER(SEARCH("justice", I195)), ISNUMBER(SEARCH("justice", J195))), 1, 0)</f>
        <v>1</v>
      </c>
      <c r="L195" s="31">
        <f t="shared" ref="L195:L258" si="55">IF(OR(ISNUMBER(SEARCH("transparency", I195)), ISNUMBER(SEARCH("transparency", J195))), 1, 0)</f>
        <v>1</v>
      </c>
      <c r="M195" s="31">
        <f t="shared" ref="M195:M258" si="56">IF(OR(ISNUMBER(SEARCH("responsibility", I195)), ISNUMBER(SEARCH("responsibility", J195))), 1, 0)</f>
        <v>0</v>
      </c>
      <c r="N195" s="31">
        <f t="shared" ref="N195:N258" si="57">IF(OR(ISNUMBER(SEARCH("non-maleficence", I195)), ISNUMBER(SEARCH("non-maleficence", J195))), 1, 0)</f>
        <v>0</v>
      </c>
      <c r="O195" s="31">
        <f t="shared" ref="O195:O258" si="58">IF(OR(ISNUMBER(SEARCH("inclusivity", I195)), ISNUMBER(SEARCH("inclusivity", J195))), 1, 0)</f>
        <v>0</v>
      </c>
      <c r="P195" s="6">
        <f t="shared" ref="P195:P258" si="59">IF(OR(ISNUMBER(SEARCH("trust", I195)), ISNUMBER(SEARCH("trust", J195))), 1, 0)</f>
        <v>1</v>
      </c>
      <c r="Q195" s="31">
        <f t="shared" ref="Q195:Q258" si="60">IF(OR(ISNUMBER(SEARCH("ethical responsibility", I195)), ISNUMBER(SEARCH("ethical responsibility", J195))), 1, 0)</f>
        <v>0</v>
      </c>
      <c r="R195" s="31">
        <f t="shared" ref="R195:R258" si="61">IF(OR(ISNUMBER(SEARCH("privacy", I195)), ISNUMBER(SEARCH("privacy", J195))), 1, 0)</f>
        <v>1</v>
      </c>
      <c r="S195" s="31">
        <f t="shared" ref="S195:S258" si="62">IF(OR(ISNUMBER(SEARCH("innovation", I195)), ISNUMBER(SEARCH("innovation", J195))), 1, 0)</f>
        <v>1</v>
      </c>
      <c r="T195" s="31">
        <f t="shared" ref="T195:T258" si="63">IF(OR(ISNUMBER(SEARCH("sustainability", I195)), ISNUMBER(SEARCH("sustainability", J195))), 1, 0)</f>
        <v>1</v>
      </c>
      <c r="U195" s="31">
        <f t="shared" ref="U195:U258" si="64">IF(OR(ISNUMBER(SEARCH("dignity", I195)), ISNUMBER(SEARCH("dignity", J195))), 1, 0)</f>
        <v>1</v>
      </c>
      <c r="V195" s="31">
        <f t="shared" ref="V195:V258" si="65">IF(OR(ISNUMBER(SEARCH("collaboration", I195)), ISNUMBER(SEARCH("collaboration", J195))), 1, 0)</f>
        <v>0</v>
      </c>
      <c r="W195" s="31">
        <f t="shared" ref="W195:W258" si="66">IF(OR(ISNUMBER(SEARCH("autonomy", I195)), ISNUMBER(SEARCH("autonomy", J195))), 1, 0)</f>
        <v>1</v>
      </c>
      <c r="X195" s="31">
        <f t="shared" ref="X195:X258" si="67">IF(OR(ISNUMBER(SEARCH("human rights", I195)), ISNUMBER(SEARCH("human rights", J195))), 1, 0)</f>
        <v>1</v>
      </c>
      <c r="Y195" s="31">
        <f t="shared" ref="Y195:Y258" si="68">IF(OR(ISNUMBER(SEARCH("beneficence", I195)), ISNUMBER(SEARCH("beneficence", J195))), 1, 0)</f>
        <v>0</v>
      </c>
      <c r="AA195" s="2"/>
      <c r="AU195" s="2">
        <f>SUM(Table3[[#This Row],[2006]:[2025]])</f>
        <v>0</v>
      </c>
    </row>
    <row r="196" spans="1:47" ht="55.05" customHeight="1">
      <c r="A196" s="2" t="s">
        <v>8</v>
      </c>
      <c r="B196" s="2" t="s">
        <v>716</v>
      </c>
      <c r="C196" s="2" t="s">
        <v>717</v>
      </c>
      <c r="D196" s="2" t="s">
        <v>23</v>
      </c>
      <c r="E196" s="26">
        <v>2016</v>
      </c>
      <c r="F196" s="2" t="s">
        <v>13</v>
      </c>
      <c r="G196" s="2" t="s">
        <v>691</v>
      </c>
      <c r="H196" s="2" t="s">
        <v>718</v>
      </c>
      <c r="I196" s="2" t="str">
        <f t="shared" si="52"/>
        <v xml:space="preserve">Principles: inclusive growth, sustainable development, well-being, human rights, democratic values, fairness, privacy, transparency, explainability, robustness, security, safety, accountability </v>
      </c>
      <c r="J196" s="2" t="str">
        <f t="shared" si="53"/>
        <v xml:space="preserve"> innovation, trustworthiness, respect for human rights, democratic values, non-discrimination, equality, freedom, dignity, autonomy, privacy, data protection, diversity, social justice, labour rights, environmental sustainability, responsible business conduct</v>
      </c>
      <c r="K196" s="31">
        <f t="shared" si="54"/>
        <v>1</v>
      </c>
      <c r="L196" s="31">
        <f t="shared" si="55"/>
        <v>1</v>
      </c>
      <c r="M196" s="31">
        <f t="shared" si="56"/>
        <v>0</v>
      </c>
      <c r="N196" s="31">
        <f t="shared" si="57"/>
        <v>0</v>
      </c>
      <c r="O196" s="31">
        <f t="shared" si="58"/>
        <v>0</v>
      </c>
      <c r="P196" s="6">
        <f t="shared" si="59"/>
        <v>1</v>
      </c>
      <c r="Q196" s="31">
        <f t="shared" si="60"/>
        <v>0</v>
      </c>
      <c r="R196" s="31">
        <f t="shared" si="61"/>
        <v>1</v>
      </c>
      <c r="S196" s="31">
        <f t="shared" si="62"/>
        <v>1</v>
      </c>
      <c r="T196" s="31">
        <f t="shared" si="63"/>
        <v>1</v>
      </c>
      <c r="U196" s="31">
        <f t="shared" si="64"/>
        <v>1</v>
      </c>
      <c r="V196" s="31">
        <f t="shared" si="65"/>
        <v>0</v>
      </c>
      <c r="W196" s="31">
        <f t="shared" si="66"/>
        <v>1</v>
      </c>
      <c r="X196" s="31">
        <f t="shared" si="67"/>
        <v>1</v>
      </c>
      <c r="Y196" s="31">
        <f t="shared" si="68"/>
        <v>0</v>
      </c>
      <c r="AA196" s="2"/>
      <c r="AU196" s="2">
        <f>SUM(Table3[[#This Row],[2006]:[2025]])</f>
        <v>0</v>
      </c>
    </row>
    <row r="197" spans="1:47" ht="55.05" customHeight="1">
      <c r="A197" s="2" t="s">
        <v>9</v>
      </c>
      <c r="B197" s="2" t="s">
        <v>716</v>
      </c>
      <c r="C197" s="2" t="s">
        <v>719</v>
      </c>
      <c r="D197" s="2" t="s">
        <v>23</v>
      </c>
      <c r="E197" s="26">
        <v>2016</v>
      </c>
      <c r="F197" s="2" t="s">
        <v>14</v>
      </c>
      <c r="G197" s="2" t="s">
        <v>720</v>
      </c>
      <c r="H197" s="9" t="s">
        <v>721</v>
      </c>
      <c r="I197" s="2" t="str">
        <f t="shared" si="52"/>
        <v xml:space="preserve">Principles: Beneficial AI, ethics and values, longer-term issues; </v>
      </c>
      <c r="J197" s="2" t="str">
        <f t="shared" si="53"/>
        <v xml:space="preserve"> Human well-being, fairness, transparency, accountability, safety</v>
      </c>
      <c r="K197" s="31">
        <f t="shared" si="54"/>
        <v>0</v>
      </c>
      <c r="L197" s="31">
        <f t="shared" si="55"/>
        <v>1</v>
      </c>
      <c r="M197" s="31">
        <f t="shared" si="56"/>
        <v>0</v>
      </c>
      <c r="N197" s="31">
        <f t="shared" si="57"/>
        <v>0</v>
      </c>
      <c r="O197" s="31">
        <f t="shared" si="58"/>
        <v>0</v>
      </c>
      <c r="P197" s="6">
        <f t="shared" si="59"/>
        <v>0</v>
      </c>
      <c r="Q197" s="31">
        <f t="shared" si="60"/>
        <v>0</v>
      </c>
      <c r="R197" s="31">
        <f t="shared" si="61"/>
        <v>0</v>
      </c>
      <c r="S197" s="31">
        <f t="shared" si="62"/>
        <v>0</v>
      </c>
      <c r="T197" s="31">
        <f t="shared" si="63"/>
        <v>0</v>
      </c>
      <c r="U197" s="31">
        <f t="shared" si="64"/>
        <v>0</v>
      </c>
      <c r="V197" s="31">
        <f t="shared" si="65"/>
        <v>0</v>
      </c>
      <c r="W197" s="31">
        <f t="shared" si="66"/>
        <v>0</v>
      </c>
      <c r="X197" s="31">
        <f t="shared" si="67"/>
        <v>0</v>
      </c>
      <c r="Y197" s="31">
        <f t="shared" si="68"/>
        <v>0</v>
      </c>
      <c r="AA197" s="2"/>
      <c r="AU197" s="2">
        <f>SUM(Table3[[#This Row],[2006]:[2025]])</f>
        <v>0</v>
      </c>
    </row>
    <row r="198" spans="1:47" ht="55.05" customHeight="1">
      <c r="A198" s="2" t="s">
        <v>10</v>
      </c>
      <c r="B198" s="2" t="s">
        <v>722</v>
      </c>
      <c r="C198" s="2" t="s">
        <v>723</v>
      </c>
      <c r="D198" s="2" t="s">
        <v>41</v>
      </c>
      <c r="E198" s="26">
        <v>2025</v>
      </c>
      <c r="F198" s="2" t="s">
        <v>170</v>
      </c>
      <c r="G198" s="2" t="s">
        <v>724</v>
      </c>
      <c r="H198" s="9" t="s">
        <v>725</v>
      </c>
      <c r="I198" s="2" t="str">
        <f t="shared" si="52"/>
        <v xml:space="preserve">Principles: Adherence to core socialist values, promotion of fairness and justice, ensuring security and privacy, encouraging inclusivity and shared responsibility, fostering openness and collaboration; </v>
      </c>
      <c r="J198" s="2" t="str">
        <f t="shared" si="53"/>
        <v xml:space="preserve"> Social harmony, equitable development, trust, collective well-being, transparency​</v>
      </c>
      <c r="K198" s="31">
        <f t="shared" si="54"/>
        <v>1</v>
      </c>
      <c r="L198" s="31">
        <f t="shared" si="55"/>
        <v>1</v>
      </c>
      <c r="M198" s="31">
        <f t="shared" si="56"/>
        <v>1</v>
      </c>
      <c r="N198" s="31">
        <f t="shared" si="57"/>
        <v>0</v>
      </c>
      <c r="O198" s="31">
        <f t="shared" si="58"/>
        <v>1</v>
      </c>
      <c r="P198" s="6">
        <f t="shared" si="59"/>
        <v>1</v>
      </c>
      <c r="Q198" s="31">
        <f t="shared" si="60"/>
        <v>0</v>
      </c>
      <c r="R198" s="31">
        <f t="shared" si="61"/>
        <v>1</v>
      </c>
      <c r="S198" s="31">
        <f t="shared" si="62"/>
        <v>0</v>
      </c>
      <c r="T198" s="31">
        <f t="shared" si="63"/>
        <v>0</v>
      </c>
      <c r="U198" s="31">
        <f t="shared" si="64"/>
        <v>0</v>
      </c>
      <c r="V198" s="31">
        <f t="shared" si="65"/>
        <v>1</v>
      </c>
      <c r="W198" s="31">
        <f t="shared" si="66"/>
        <v>0</v>
      </c>
      <c r="X198" s="31">
        <f t="shared" si="67"/>
        <v>0</v>
      </c>
      <c r="Y198" s="31">
        <f t="shared" si="68"/>
        <v>0</v>
      </c>
      <c r="AA198" s="2"/>
      <c r="AU198" s="2">
        <f>SUM(Table3[[#This Row],[2006]:[2025]])</f>
        <v>0</v>
      </c>
    </row>
    <row r="199" spans="1:47" ht="55.05" customHeight="1">
      <c r="A199" s="2" t="s">
        <v>10</v>
      </c>
      <c r="B199" s="2" t="s">
        <v>726</v>
      </c>
      <c r="C199" s="2" t="s">
        <v>727</v>
      </c>
      <c r="D199" s="2" t="s">
        <v>320</v>
      </c>
      <c r="E199" s="26">
        <v>2024</v>
      </c>
      <c r="F199" s="2" t="s">
        <v>170</v>
      </c>
      <c r="G199" s="2" t="s">
        <v>728</v>
      </c>
      <c r="H199" s="9" t="s">
        <v>726</v>
      </c>
      <c r="I199" s="2" t="str">
        <f t="shared" si="52"/>
        <v xml:space="preserve">Principles: transparency, accountability, ethical usage, academic integrity, inclusivity </v>
      </c>
      <c r="J199" s="2" t="str">
        <f t="shared" si="53"/>
        <v xml:space="preserve"> innovation, excellence, resilience, integrity</v>
      </c>
      <c r="K199" s="31">
        <f t="shared" si="54"/>
        <v>0</v>
      </c>
      <c r="L199" s="31">
        <f t="shared" si="55"/>
        <v>1</v>
      </c>
      <c r="M199" s="31">
        <f t="shared" si="56"/>
        <v>0</v>
      </c>
      <c r="N199" s="31">
        <f t="shared" si="57"/>
        <v>0</v>
      </c>
      <c r="O199" s="31">
        <f t="shared" si="58"/>
        <v>1</v>
      </c>
      <c r="P199" s="6">
        <f t="shared" si="59"/>
        <v>0</v>
      </c>
      <c r="Q199" s="31">
        <f t="shared" si="60"/>
        <v>0</v>
      </c>
      <c r="R199" s="31">
        <f t="shared" si="61"/>
        <v>0</v>
      </c>
      <c r="S199" s="31">
        <f t="shared" si="62"/>
        <v>1</v>
      </c>
      <c r="T199" s="31">
        <f t="shared" si="63"/>
        <v>0</v>
      </c>
      <c r="U199" s="31">
        <f t="shared" si="64"/>
        <v>0</v>
      </c>
      <c r="V199" s="31">
        <f t="shared" si="65"/>
        <v>0</v>
      </c>
      <c r="W199" s="31">
        <f t="shared" si="66"/>
        <v>0</v>
      </c>
      <c r="X199" s="31">
        <f t="shared" si="67"/>
        <v>0</v>
      </c>
      <c r="Y199" s="31">
        <f t="shared" si="68"/>
        <v>0</v>
      </c>
      <c r="AA199" s="2"/>
      <c r="AU199" s="2">
        <f>SUM(Table3[[#This Row],[2006]:[2025]])</f>
        <v>0</v>
      </c>
    </row>
    <row r="200" spans="1:47" ht="55.05" customHeight="1">
      <c r="A200" s="2" t="s">
        <v>8</v>
      </c>
      <c r="B200" s="2" t="s">
        <v>729</v>
      </c>
      <c r="C200" s="2" t="s">
        <v>730</v>
      </c>
      <c r="D200" s="2" t="s">
        <v>23</v>
      </c>
      <c r="E200" s="26">
        <v>2018</v>
      </c>
      <c r="F200" s="2" t="s">
        <v>14</v>
      </c>
      <c r="G200" s="2" t="s">
        <v>731</v>
      </c>
      <c r="H200" s="2" t="s">
        <v>732</v>
      </c>
      <c r="I200" s="2" t="str">
        <f t="shared" si="52"/>
        <v xml:space="preserve">Principles: Physician involvement, high-quality AI development, transparency, reproducibility, bias mitigation, patient privacy, security, education, legal oversight, equitable access.
</v>
      </c>
      <c r="J200" s="2" t="str">
        <f t="shared" si="53"/>
        <v xml:space="preserve"> Ethical responsibility, patient safety, accountability, fairness, inclusivity, trust, innovation.</v>
      </c>
      <c r="K200" s="31">
        <f t="shared" si="54"/>
        <v>0</v>
      </c>
      <c r="L200" s="31">
        <f t="shared" si="55"/>
        <v>1</v>
      </c>
      <c r="M200" s="31">
        <f t="shared" si="56"/>
        <v>1</v>
      </c>
      <c r="N200" s="31">
        <f t="shared" si="57"/>
        <v>0</v>
      </c>
      <c r="O200" s="31">
        <f t="shared" si="58"/>
        <v>1</v>
      </c>
      <c r="P200" s="6">
        <f t="shared" si="59"/>
        <v>1</v>
      </c>
      <c r="Q200" s="31">
        <f t="shared" si="60"/>
        <v>1</v>
      </c>
      <c r="R200" s="31">
        <f t="shared" si="61"/>
        <v>1</v>
      </c>
      <c r="S200" s="31">
        <f t="shared" si="62"/>
        <v>1</v>
      </c>
      <c r="T200" s="31">
        <f t="shared" si="63"/>
        <v>0</v>
      </c>
      <c r="U200" s="31">
        <f t="shared" si="64"/>
        <v>0</v>
      </c>
      <c r="V200" s="31">
        <f t="shared" si="65"/>
        <v>0</v>
      </c>
      <c r="W200" s="31">
        <f t="shared" si="66"/>
        <v>0</v>
      </c>
      <c r="X200" s="31">
        <f t="shared" si="67"/>
        <v>0</v>
      </c>
      <c r="Y200" s="31">
        <f t="shared" si="68"/>
        <v>0</v>
      </c>
      <c r="AA200" s="2"/>
      <c r="AU200" s="2">
        <f>SUM(Table3[[#This Row],[2006]:[2025]])</f>
        <v>0</v>
      </c>
    </row>
    <row r="201" spans="1:47" ht="55.05" customHeight="1">
      <c r="A201" s="2" t="s">
        <v>8</v>
      </c>
      <c r="B201" s="2" t="s">
        <v>733</v>
      </c>
      <c r="C201" s="2" t="s">
        <v>734</v>
      </c>
      <c r="D201" s="2" t="s">
        <v>50</v>
      </c>
      <c r="E201" s="26">
        <v>2016</v>
      </c>
      <c r="F201" s="2" t="s">
        <v>12</v>
      </c>
      <c r="G201" s="14" t="s">
        <v>735</v>
      </c>
      <c r="H201" s="2" t="s">
        <v>736</v>
      </c>
      <c r="I201" s="14" t="str">
        <f t="shared" si="52"/>
        <v xml:space="preserve">Principles: human-centric development, ethical standards, transparency, accountability </v>
      </c>
      <c r="J201" s="14" t="str">
        <f t="shared" si="53"/>
        <v xml:space="preserve"> social justice, environmental sustainability</v>
      </c>
      <c r="K201" s="31">
        <f t="shared" si="54"/>
        <v>1</v>
      </c>
      <c r="L201" s="31">
        <f t="shared" si="55"/>
        <v>1</v>
      </c>
      <c r="M201" s="31">
        <f t="shared" si="56"/>
        <v>0</v>
      </c>
      <c r="N201" s="31">
        <f t="shared" si="57"/>
        <v>0</v>
      </c>
      <c r="O201" s="31">
        <f t="shared" si="58"/>
        <v>0</v>
      </c>
      <c r="P201" s="6">
        <f t="shared" si="59"/>
        <v>0</v>
      </c>
      <c r="Q201" s="31">
        <f t="shared" si="60"/>
        <v>0</v>
      </c>
      <c r="R201" s="31">
        <f t="shared" si="61"/>
        <v>0</v>
      </c>
      <c r="S201" s="31">
        <f t="shared" si="62"/>
        <v>0</v>
      </c>
      <c r="T201" s="31">
        <f t="shared" si="63"/>
        <v>1</v>
      </c>
      <c r="U201" s="31">
        <f t="shared" si="64"/>
        <v>0</v>
      </c>
      <c r="V201" s="31">
        <f t="shared" si="65"/>
        <v>0</v>
      </c>
      <c r="W201" s="31">
        <f t="shared" si="66"/>
        <v>0</v>
      </c>
      <c r="X201" s="31">
        <f t="shared" si="67"/>
        <v>0</v>
      </c>
      <c r="Y201" s="31">
        <f t="shared" si="68"/>
        <v>0</v>
      </c>
      <c r="AA201" s="2"/>
      <c r="AU201" s="2">
        <f>SUM(Table3[[#This Row],[2006]:[2025]])</f>
        <v>0</v>
      </c>
    </row>
    <row r="202" spans="1:47" ht="55.05" customHeight="1">
      <c r="A202" s="2" t="s">
        <v>9</v>
      </c>
      <c r="B202" s="2" t="s">
        <v>737</v>
      </c>
      <c r="C202" s="2" t="s">
        <v>738</v>
      </c>
      <c r="D202" s="2" t="s">
        <v>23</v>
      </c>
      <c r="E202" s="26">
        <v>2016</v>
      </c>
      <c r="F202" s="2" t="s">
        <v>12</v>
      </c>
      <c r="G202" s="2" t="s">
        <v>739</v>
      </c>
      <c r="H202" s="9" t="s">
        <v>740</v>
      </c>
      <c r="I202" s="2" t="str">
        <f t="shared" si="52"/>
        <v xml:space="preserve">Principles: Public engagement, ethical AI development, safety and control, economic and workforce considerations, international collaboration. </v>
      </c>
      <c r="J202" s="2" t="str">
        <f t="shared" si="53"/>
        <v xml:space="preserve"> Transparency, accountability, inclusivity, security, fairness.</v>
      </c>
      <c r="K202" s="31">
        <f t="shared" si="54"/>
        <v>0</v>
      </c>
      <c r="L202" s="31">
        <f t="shared" si="55"/>
        <v>1</v>
      </c>
      <c r="M202" s="31">
        <f t="shared" si="56"/>
        <v>0</v>
      </c>
      <c r="N202" s="31">
        <f t="shared" si="57"/>
        <v>0</v>
      </c>
      <c r="O202" s="31">
        <f t="shared" si="58"/>
        <v>1</v>
      </c>
      <c r="P202" s="6">
        <f t="shared" si="59"/>
        <v>0</v>
      </c>
      <c r="Q202" s="31">
        <f t="shared" si="60"/>
        <v>0</v>
      </c>
      <c r="R202" s="31">
        <f t="shared" si="61"/>
        <v>0</v>
      </c>
      <c r="S202" s="31">
        <f t="shared" si="62"/>
        <v>0</v>
      </c>
      <c r="T202" s="31">
        <f t="shared" si="63"/>
        <v>0</v>
      </c>
      <c r="U202" s="31">
        <f t="shared" si="64"/>
        <v>0</v>
      </c>
      <c r="V202" s="31">
        <f t="shared" si="65"/>
        <v>1</v>
      </c>
      <c r="W202" s="31">
        <f t="shared" si="66"/>
        <v>0</v>
      </c>
      <c r="X202" s="31">
        <f t="shared" si="67"/>
        <v>0</v>
      </c>
      <c r="Y202" s="31">
        <f t="shared" si="68"/>
        <v>0</v>
      </c>
      <c r="AA202" s="2"/>
      <c r="AU202" s="2">
        <f>SUM(Table3[[#This Row],[2006]:[2025]])</f>
        <v>0</v>
      </c>
    </row>
    <row r="203" spans="1:47" ht="55.05" customHeight="1">
      <c r="A203" s="2" t="s">
        <v>8</v>
      </c>
      <c r="B203" s="2" t="s">
        <v>741</v>
      </c>
      <c r="C203" s="2" t="s">
        <v>742</v>
      </c>
      <c r="D203" s="2" t="s">
        <v>23</v>
      </c>
      <c r="E203" s="26">
        <v>2016</v>
      </c>
      <c r="F203" s="2" t="s">
        <v>12</v>
      </c>
      <c r="G203" s="2" t="s">
        <v>743</v>
      </c>
      <c r="H203" s="2" t="s">
        <v>744</v>
      </c>
      <c r="I203" s="2" t="str">
        <f t="shared" si="52"/>
        <v xml:space="preserve">Principles: Public engagement, ethical AI development, safety and control, economic and workforce considerations, international collaboration.
</v>
      </c>
      <c r="J203" s="2" t="str">
        <f t="shared" si="53"/>
        <v xml:space="preserve"> Transparency, accountability, inclusivity, security, fairness.</v>
      </c>
      <c r="K203" s="31">
        <f t="shared" si="54"/>
        <v>0</v>
      </c>
      <c r="L203" s="31">
        <f t="shared" si="55"/>
        <v>1</v>
      </c>
      <c r="M203" s="31">
        <f t="shared" si="56"/>
        <v>0</v>
      </c>
      <c r="N203" s="31">
        <f t="shared" si="57"/>
        <v>0</v>
      </c>
      <c r="O203" s="31">
        <f t="shared" si="58"/>
        <v>1</v>
      </c>
      <c r="P203" s="6">
        <f t="shared" si="59"/>
        <v>0</v>
      </c>
      <c r="Q203" s="31">
        <f t="shared" si="60"/>
        <v>0</v>
      </c>
      <c r="R203" s="31">
        <f t="shared" si="61"/>
        <v>0</v>
      </c>
      <c r="S203" s="31">
        <f t="shared" si="62"/>
        <v>0</v>
      </c>
      <c r="T203" s="31">
        <f t="shared" si="63"/>
        <v>0</v>
      </c>
      <c r="U203" s="31">
        <f t="shared" si="64"/>
        <v>0</v>
      </c>
      <c r="V203" s="31">
        <f t="shared" si="65"/>
        <v>1</v>
      </c>
      <c r="W203" s="31">
        <f t="shared" si="66"/>
        <v>0</v>
      </c>
      <c r="X203" s="31">
        <f t="shared" si="67"/>
        <v>0</v>
      </c>
      <c r="Y203" s="31">
        <f t="shared" si="68"/>
        <v>0</v>
      </c>
      <c r="AA203" s="2"/>
      <c r="AU203" s="2">
        <f>SUM(Table3[[#This Row],[2006]:[2025]])</f>
        <v>0</v>
      </c>
    </row>
    <row r="204" spans="1:47" ht="55.05" customHeight="1">
      <c r="A204" s="2" t="s">
        <v>10</v>
      </c>
      <c r="B204" s="2" t="s">
        <v>745</v>
      </c>
      <c r="C204" s="2" t="s">
        <v>746</v>
      </c>
      <c r="D204" s="2" t="s">
        <v>23</v>
      </c>
      <c r="E204" s="26">
        <v>2020</v>
      </c>
      <c r="F204" s="2" t="s">
        <v>170</v>
      </c>
      <c r="G204" s="2" t="s">
        <v>747</v>
      </c>
      <c r="H204" s="9" t="s">
        <v>745</v>
      </c>
      <c r="I204" s="2" t="str">
        <f t="shared" si="52"/>
        <v xml:space="preserve">Principles: privacy, accountability, safety, security, transparency, explainability, fairness, non-discrimination, human control of technology, professional responsibility; </v>
      </c>
      <c r="J204" s="2" t="str">
        <f t="shared" si="53"/>
        <v xml:space="preserve"> promotion of human values, privacy protection, promotion of human rights, collaboration, sustainability</v>
      </c>
      <c r="K204" s="31">
        <f t="shared" si="54"/>
        <v>0</v>
      </c>
      <c r="L204" s="31">
        <f t="shared" si="55"/>
        <v>1</v>
      </c>
      <c r="M204" s="31">
        <f t="shared" si="56"/>
        <v>1</v>
      </c>
      <c r="N204" s="31">
        <f t="shared" si="57"/>
        <v>0</v>
      </c>
      <c r="O204" s="31">
        <f t="shared" si="58"/>
        <v>0</v>
      </c>
      <c r="P204" s="6">
        <f t="shared" si="59"/>
        <v>0</v>
      </c>
      <c r="Q204" s="31">
        <f t="shared" si="60"/>
        <v>0</v>
      </c>
      <c r="R204" s="31">
        <f t="shared" si="61"/>
        <v>1</v>
      </c>
      <c r="S204" s="31">
        <f t="shared" si="62"/>
        <v>0</v>
      </c>
      <c r="T204" s="31">
        <f t="shared" si="63"/>
        <v>1</v>
      </c>
      <c r="U204" s="31">
        <f t="shared" si="64"/>
        <v>0</v>
      </c>
      <c r="V204" s="31">
        <f t="shared" si="65"/>
        <v>1</v>
      </c>
      <c r="W204" s="31">
        <f t="shared" si="66"/>
        <v>0</v>
      </c>
      <c r="X204" s="31">
        <f t="shared" si="67"/>
        <v>1</v>
      </c>
      <c r="Y204" s="31">
        <f t="shared" si="68"/>
        <v>0</v>
      </c>
      <c r="AA204" s="2"/>
      <c r="AU204" s="2">
        <f>SUM(Table3[[#This Row],[2006]:[2025]])</f>
        <v>0</v>
      </c>
    </row>
    <row r="205" spans="1:47" ht="55.05" customHeight="1">
      <c r="A205" s="2" t="s">
        <v>9</v>
      </c>
      <c r="B205" s="2" t="s">
        <v>748</v>
      </c>
      <c r="C205" s="2" t="s">
        <v>746</v>
      </c>
      <c r="D205" s="2" t="s">
        <v>23</v>
      </c>
      <c r="E205" s="26">
        <v>2020</v>
      </c>
      <c r="F205" s="2" t="s">
        <v>170</v>
      </c>
      <c r="G205" s="2" t="s">
        <v>749</v>
      </c>
      <c r="H205" s="9" t="s">
        <v>750</v>
      </c>
      <c r="I205" s="2" t="str">
        <f t="shared" si="52"/>
        <v xml:space="preserve">Principles: Adaptability, continuous learning, human-AI collaboration, ethical deployment, workforce transformation. </v>
      </c>
      <c r="J205" s="2" t="str">
        <f t="shared" si="53"/>
        <v xml:space="preserve"> Innovation, responsibility, inclusivity, transparency, resilience.</v>
      </c>
      <c r="K205" s="31">
        <f t="shared" si="54"/>
        <v>0</v>
      </c>
      <c r="L205" s="31">
        <f t="shared" si="55"/>
        <v>1</v>
      </c>
      <c r="M205" s="31">
        <f t="shared" si="56"/>
        <v>1</v>
      </c>
      <c r="N205" s="31">
        <f t="shared" si="57"/>
        <v>0</v>
      </c>
      <c r="O205" s="31">
        <f t="shared" si="58"/>
        <v>1</v>
      </c>
      <c r="P205" s="6">
        <f t="shared" si="59"/>
        <v>0</v>
      </c>
      <c r="Q205" s="31">
        <f t="shared" si="60"/>
        <v>0</v>
      </c>
      <c r="R205" s="31">
        <f t="shared" si="61"/>
        <v>0</v>
      </c>
      <c r="S205" s="31">
        <f t="shared" si="62"/>
        <v>1</v>
      </c>
      <c r="T205" s="31">
        <f t="shared" si="63"/>
        <v>0</v>
      </c>
      <c r="U205" s="31">
        <f t="shared" si="64"/>
        <v>0</v>
      </c>
      <c r="V205" s="31">
        <f t="shared" si="65"/>
        <v>1</v>
      </c>
      <c r="W205" s="31">
        <f t="shared" si="66"/>
        <v>0</v>
      </c>
      <c r="X205" s="31">
        <f t="shared" si="67"/>
        <v>0</v>
      </c>
      <c r="Y205" s="31">
        <f t="shared" si="68"/>
        <v>0</v>
      </c>
      <c r="AA205" s="2"/>
      <c r="AU205" s="2">
        <f>SUM(Table3[[#This Row],[2006]:[2025]])</f>
        <v>0</v>
      </c>
    </row>
    <row r="206" spans="1:47" ht="55.05" customHeight="1">
      <c r="A206" s="2" t="s">
        <v>8</v>
      </c>
      <c r="B206" s="2" t="s">
        <v>751</v>
      </c>
      <c r="C206" s="2" t="s">
        <v>752</v>
      </c>
      <c r="D206" s="2" t="s">
        <v>23</v>
      </c>
      <c r="E206" s="26">
        <v>2016</v>
      </c>
      <c r="F206" s="2" t="s">
        <v>170</v>
      </c>
      <c r="G206" s="2" t="s">
        <v>753</v>
      </c>
      <c r="H206" s="2" t="s">
        <v>754</v>
      </c>
      <c r="I206" s="2" t="str">
        <f t="shared" si="52"/>
        <v xml:space="preserve">Principles: Responsibility, explainability, accuracy, auditability, fairness. ​
Fat ML
</v>
      </c>
      <c r="J206" s="2" t="str">
        <f t="shared" si="53"/>
        <v xml:space="preserve"> Accountability, transparency, non-discrimination, ethical integrity.</v>
      </c>
      <c r="K206" s="31">
        <f t="shared" si="54"/>
        <v>0</v>
      </c>
      <c r="L206" s="31">
        <f t="shared" si="55"/>
        <v>1</v>
      </c>
      <c r="M206" s="31">
        <f t="shared" si="56"/>
        <v>1</v>
      </c>
      <c r="N206" s="31">
        <f t="shared" si="57"/>
        <v>0</v>
      </c>
      <c r="O206" s="31">
        <f t="shared" si="58"/>
        <v>0</v>
      </c>
      <c r="P206" s="6">
        <f t="shared" si="59"/>
        <v>0</v>
      </c>
      <c r="Q206" s="31">
        <f t="shared" si="60"/>
        <v>0</v>
      </c>
      <c r="R206" s="31">
        <f t="shared" si="61"/>
        <v>0</v>
      </c>
      <c r="S206" s="31">
        <f t="shared" si="62"/>
        <v>0</v>
      </c>
      <c r="T206" s="31">
        <f t="shared" si="63"/>
        <v>0</v>
      </c>
      <c r="U206" s="31">
        <f t="shared" si="64"/>
        <v>0</v>
      </c>
      <c r="V206" s="31">
        <f t="shared" si="65"/>
        <v>0</v>
      </c>
      <c r="W206" s="31">
        <f t="shared" si="66"/>
        <v>0</v>
      </c>
      <c r="X206" s="31">
        <f t="shared" si="67"/>
        <v>0</v>
      </c>
      <c r="Y206" s="31">
        <f t="shared" si="68"/>
        <v>0</v>
      </c>
      <c r="AA206" s="2"/>
      <c r="AU206" s="2">
        <f>SUM(Table3[[#This Row],[2006]:[2025]])</f>
        <v>0</v>
      </c>
    </row>
    <row r="207" spans="1:47" ht="55.05" customHeight="1">
      <c r="A207" s="2" t="s">
        <v>10</v>
      </c>
      <c r="B207" s="2" t="s">
        <v>755</v>
      </c>
      <c r="C207" s="2" t="s">
        <v>756</v>
      </c>
      <c r="D207" s="2" t="s">
        <v>23</v>
      </c>
      <c r="E207" s="26">
        <v>2019</v>
      </c>
      <c r="F207" s="2" t="s">
        <v>170</v>
      </c>
      <c r="G207" s="2" t="s">
        <v>757</v>
      </c>
      <c r="H207" s="9" t="s">
        <v>755</v>
      </c>
      <c r="I207" s="2" t="str">
        <f t="shared" si="52"/>
        <v xml:space="preserve">Principles: Beneficence, non-maleficence, autonomy, justice, explicability; </v>
      </c>
      <c r="J207" s="2" t="str">
        <f t="shared" si="53"/>
        <v xml:space="preserve"> Well-being, safety, individual rights, fairness, transparency, accountability</v>
      </c>
      <c r="K207" s="31">
        <f t="shared" si="54"/>
        <v>1</v>
      </c>
      <c r="L207" s="31">
        <f t="shared" si="55"/>
        <v>1</v>
      </c>
      <c r="M207" s="31">
        <f t="shared" si="56"/>
        <v>0</v>
      </c>
      <c r="N207" s="31">
        <f t="shared" si="57"/>
        <v>1</v>
      </c>
      <c r="O207" s="31">
        <f t="shared" si="58"/>
        <v>0</v>
      </c>
      <c r="P207" s="6">
        <f t="shared" si="59"/>
        <v>0</v>
      </c>
      <c r="Q207" s="31">
        <f t="shared" si="60"/>
        <v>0</v>
      </c>
      <c r="R207" s="31">
        <f t="shared" si="61"/>
        <v>0</v>
      </c>
      <c r="S207" s="31">
        <f t="shared" si="62"/>
        <v>0</v>
      </c>
      <c r="T207" s="31">
        <f t="shared" si="63"/>
        <v>0</v>
      </c>
      <c r="U207" s="31">
        <f t="shared" si="64"/>
        <v>0</v>
      </c>
      <c r="V207" s="31">
        <f t="shared" si="65"/>
        <v>0</v>
      </c>
      <c r="W207" s="31">
        <f t="shared" si="66"/>
        <v>1</v>
      </c>
      <c r="X207" s="31">
        <f t="shared" si="67"/>
        <v>0</v>
      </c>
      <c r="Y207" s="31">
        <f t="shared" si="68"/>
        <v>1</v>
      </c>
      <c r="AA207" s="2"/>
      <c r="AU207" s="2">
        <f>SUM(Table3[[#This Row],[2006]:[2025]])</f>
        <v>0</v>
      </c>
    </row>
    <row r="208" spans="1:47" ht="55.05" customHeight="1">
      <c r="A208" s="2" t="s">
        <v>10</v>
      </c>
      <c r="B208" s="2" t="s">
        <v>758</v>
      </c>
      <c r="C208" s="2" t="s">
        <v>759</v>
      </c>
      <c r="D208" s="2" t="s">
        <v>23</v>
      </c>
      <c r="E208" s="26">
        <v>2024</v>
      </c>
      <c r="F208" s="2" t="s">
        <v>13</v>
      </c>
      <c r="G208" s="2" t="s">
        <v>760</v>
      </c>
      <c r="H208" s="9" t="s">
        <v>759</v>
      </c>
      <c r="I208" s="2" t="str">
        <f t="shared" si="52"/>
        <v xml:space="preserve">Principles: Transparency, ethical use, human oversight, accountability, factual accuracy, risk mitigation. </v>
      </c>
      <c r="J208" s="2" t="str">
        <f t="shared" si="53"/>
        <v xml:space="preserve"> Trust, journalistic integrity, responsibility, transparency, human judgment.</v>
      </c>
      <c r="K208" s="31">
        <f t="shared" si="54"/>
        <v>0</v>
      </c>
      <c r="L208" s="31">
        <f t="shared" si="55"/>
        <v>1</v>
      </c>
      <c r="M208" s="31">
        <f t="shared" si="56"/>
        <v>1</v>
      </c>
      <c r="N208" s="31">
        <f t="shared" si="57"/>
        <v>0</v>
      </c>
      <c r="O208" s="31">
        <f t="shared" si="58"/>
        <v>0</v>
      </c>
      <c r="P208" s="6">
        <f t="shared" si="59"/>
        <v>1</v>
      </c>
      <c r="Q208" s="31">
        <f t="shared" si="60"/>
        <v>0</v>
      </c>
      <c r="R208" s="31">
        <f t="shared" si="61"/>
        <v>0</v>
      </c>
      <c r="S208" s="31">
        <f t="shared" si="62"/>
        <v>0</v>
      </c>
      <c r="T208" s="31">
        <f t="shared" si="63"/>
        <v>0</v>
      </c>
      <c r="U208" s="31">
        <f t="shared" si="64"/>
        <v>0</v>
      </c>
      <c r="V208" s="31">
        <f t="shared" si="65"/>
        <v>0</v>
      </c>
      <c r="W208" s="31">
        <f t="shared" si="66"/>
        <v>0</v>
      </c>
      <c r="X208" s="31">
        <f t="shared" si="67"/>
        <v>0</v>
      </c>
      <c r="Y208" s="31">
        <f t="shared" si="68"/>
        <v>0</v>
      </c>
      <c r="AA208" s="2"/>
      <c r="AU208" s="2">
        <f>SUM(Table3[[#This Row],[2006]:[2025]])</f>
        <v>0</v>
      </c>
    </row>
    <row r="209" spans="1:47" ht="55.05" customHeight="1">
      <c r="A209" s="2" t="s">
        <v>8</v>
      </c>
      <c r="B209" s="2" t="s">
        <v>761</v>
      </c>
      <c r="C209" s="2" t="s">
        <v>762</v>
      </c>
      <c r="D209" s="2" t="s">
        <v>22</v>
      </c>
      <c r="E209" s="26">
        <v>2011</v>
      </c>
      <c r="F209" s="2" t="s">
        <v>170</v>
      </c>
      <c r="G209" s="2" t="s">
        <v>763</v>
      </c>
      <c r="H209" s="2" t="s">
        <v>764</v>
      </c>
      <c r="I209" s="2" t="str">
        <f t="shared" si="52"/>
        <v xml:space="preserve">Principles: Safety, security, transparency, accountability, non-deception.​
</v>
      </c>
      <c r="J209" s="2" t="str">
        <f t="shared" si="53"/>
        <v xml:space="preserve"> Human well-being, ethical responsibility, trustworthiness.</v>
      </c>
      <c r="K209" s="31">
        <f t="shared" si="54"/>
        <v>0</v>
      </c>
      <c r="L209" s="31">
        <f t="shared" si="55"/>
        <v>1</v>
      </c>
      <c r="M209" s="31">
        <f t="shared" si="56"/>
        <v>1</v>
      </c>
      <c r="N209" s="31">
        <f t="shared" si="57"/>
        <v>0</v>
      </c>
      <c r="O209" s="31">
        <f t="shared" si="58"/>
        <v>0</v>
      </c>
      <c r="P209" s="6">
        <f t="shared" si="59"/>
        <v>1</v>
      </c>
      <c r="Q209" s="31">
        <f t="shared" si="60"/>
        <v>1</v>
      </c>
      <c r="R209" s="31">
        <f t="shared" si="61"/>
        <v>0</v>
      </c>
      <c r="S209" s="31">
        <f t="shared" si="62"/>
        <v>0</v>
      </c>
      <c r="T209" s="31">
        <f t="shared" si="63"/>
        <v>0</v>
      </c>
      <c r="U209" s="31">
        <f t="shared" si="64"/>
        <v>0</v>
      </c>
      <c r="V209" s="31">
        <f t="shared" si="65"/>
        <v>0</v>
      </c>
      <c r="W209" s="31">
        <f t="shared" si="66"/>
        <v>0</v>
      </c>
      <c r="X209" s="31">
        <f t="shared" si="67"/>
        <v>0</v>
      </c>
      <c r="Y209" s="31">
        <f t="shared" si="68"/>
        <v>0</v>
      </c>
      <c r="AA209" s="2"/>
      <c r="AU209" s="2">
        <f>SUM(Table3[[#This Row],[2006]:[2025]])</f>
        <v>0</v>
      </c>
    </row>
    <row r="210" spans="1:47" ht="55.05" customHeight="1">
      <c r="A210" s="2" t="s">
        <v>8</v>
      </c>
      <c r="B210" s="2" t="s">
        <v>765</v>
      </c>
      <c r="C210" s="2" t="s">
        <v>766</v>
      </c>
      <c r="D210" s="2" t="s">
        <v>22</v>
      </c>
      <c r="E210" s="26">
        <v>2018</v>
      </c>
      <c r="F210" s="2" t="s">
        <v>14</v>
      </c>
      <c r="G210" s="2" t="s">
        <v>767</v>
      </c>
      <c r="H210" s="2" t="s">
        <v>768</v>
      </c>
      <c r="I210" s="2" t="str">
        <f t="shared" si="52"/>
        <v xml:space="preserve">Principles: Transparency, accountability, privacy, data protection, freedom of expression, fairness, non-discrimination, human rights impact assessment, public engagement, legal safeguards.
</v>
      </c>
      <c r="J210" s="2" t="str">
        <f t="shared" si="53"/>
        <v xml:space="preserve"> Privacy, freedom of expression, human rights, equity, inclusivity, responsibility, security, digital rights.</v>
      </c>
      <c r="K210" s="31">
        <f t="shared" si="54"/>
        <v>0</v>
      </c>
      <c r="L210" s="31">
        <f t="shared" si="55"/>
        <v>1</v>
      </c>
      <c r="M210" s="31">
        <f t="shared" si="56"/>
        <v>1</v>
      </c>
      <c r="N210" s="31">
        <f t="shared" si="57"/>
        <v>0</v>
      </c>
      <c r="O210" s="31">
        <f t="shared" si="58"/>
        <v>1</v>
      </c>
      <c r="P210" s="6">
        <f t="shared" si="59"/>
        <v>0</v>
      </c>
      <c r="Q210" s="31">
        <f t="shared" si="60"/>
        <v>0</v>
      </c>
      <c r="R210" s="31">
        <f t="shared" si="61"/>
        <v>1</v>
      </c>
      <c r="S210" s="31">
        <f t="shared" si="62"/>
        <v>0</v>
      </c>
      <c r="T210" s="31">
        <f t="shared" si="63"/>
        <v>0</v>
      </c>
      <c r="U210" s="31">
        <f t="shared" si="64"/>
        <v>0</v>
      </c>
      <c r="V210" s="31">
        <f t="shared" si="65"/>
        <v>0</v>
      </c>
      <c r="W210" s="31">
        <f t="shared" si="66"/>
        <v>0</v>
      </c>
      <c r="X210" s="31">
        <f t="shared" si="67"/>
        <v>1</v>
      </c>
      <c r="Y210" s="31">
        <f t="shared" si="68"/>
        <v>0</v>
      </c>
      <c r="AA210" s="2"/>
      <c r="AU210" s="2">
        <f>SUM(Table3[[#This Row],[2006]:[2025]])</f>
        <v>0</v>
      </c>
    </row>
    <row r="211" spans="1:47" ht="55.05" customHeight="1">
      <c r="A211" s="2" t="s">
        <v>8</v>
      </c>
      <c r="B211" s="2" t="s">
        <v>769</v>
      </c>
      <c r="C211" s="2" t="s">
        <v>206</v>
      </c>
      <c r="D211" s="2" t="s">
        <v>23</v>
      </c>
      <c r="E211" s="26">
        <v>2018</v>
      </c>
      <c r="F211" s="2" t="s">
        <v>13</v>
      </c>
      <c r="G211" s="2" t="s">
        <v>770</v>
      </c>
      <c r="H211" s="2" t="s">
        <v>771</v>
      </c>
      <c r="I211" s="2" t="str">
        <f t="shared" si="52"/>
        <v xml:space="preserve">Principles: Privacy-by-design, explainability, accountability, ethical data processing, transparency, encryption, risk-based governance, data accessibility, automated decision safeguards.
</v>
      </c>
      <c r="J211" s="2" t="str">
        <f t="shared" si="53"/>
        <v xml:space="preserve"> Privacy, security, trust, fairness, ethical responsibility, data protection, innovation.</v>
      </c>
      <c r="K211" s="31">
        <f t="shared" si="54"/>
        <v>0</v>
      </c>
      <c r="L211" s="31">
        <f t="shared" si="55"/>
        <v>1</v>
      </c>
      <c r="M211" s="31">
        <f t="shared" si="56"/>
        <v>1</v>
      </c>
      <c r="N211" s="31">
        <f t="shared" si="57"/>
        <v>0</v>
      </c>
      <c r="O211" s="31">
        <f t="shared" si="58"/>
        <v>0</v>
      </c>
      <c r="P211" s="6">
        <f t="shared" si="59"/>
        <v>1</v>
      </c>
      <c r="Q211" s="31">
        <f t="shared" si="60"/>
        <v>1</v>
      </c>
      <c r="R211" s="31">
        <f t="shared" si="61"/>
        <v>1</v>
      </c>
      <c r="S211" s="31">
        <f t="shared" si="62"/>
        <v>1</v>
      </c>
      <c r="T211" s="31">
        <f t="shared" si="63"/>
        <v>0</v>
      </c>
      <c r="U211" s="31">
        <f t="shared" si="64"/>
        <v>0</v>
      </c>
      <c r="V211" s="31">
        <f t="shared" si="65"/>
        <v>0</v>
      </c>
      <c r="W211" s="31">
        <f t="shared" si="66"/>
        <v>0</v>
      </c>
      <c r="X211" s="31">
        <f t="shared" si="67"/>
        <v>0</v>
      </c>
      <c r="Y211" s="31">
        <f t="shared" si="68"/>
        <v>0</v>
      </c>
      <c r="AA211" s="2"/>
      <c r="AU211" s="2">
        <f>SUM(Table3[[#This Row],[2006]:[2025]])</f>
        <v>0</v>
      </c>
    </row>
    <row r="212" spans="1:47" ht="55.05" customHeight="1">
      <c r="A212" s="2" t="s">
        <v>10</v>
      </c>
      <c r="B212" s="2" t="s">
        <v>772</v>
      </c>
      <c r="C212" s="2" t="s">
        <v>560</v>
      </c>
      <c r="D212" s="2" t="s">
        <v>41</v>
      </c>
      <c r="E212" s="26">
        <v>2022</v>
      </c>
      <c r="F212" s="2" t="s">
        <v>12</v>
      </c>
      <c r="G212" s="2" t="s">
        <v>773</v>
      </c>
      <c r="H212" s="9" t="s">
        <v>772</v>
      </c>
      <c r="I212" s="2" t="str">
        <f t="shared" si="52"/>
        <v xml:space="preserve">Principles: Compliance with laws and regulations, adherence to social ethics, safeguarding national security and public interests, protection of citizens' legitimate rights.​
</v>
      </c>
      <c r="J212" s="2" t="str">
        <f t="shared" si="53"/>
        <v xml:space="preserve"> Social responsibility, ethical conduct, security, respect for individual rights.</v>
      </c>
      <c r="K212" s="31">
        <f t="shared" si="54"/>
        <v>0</v>
      </c>
      <c r="L212" s="31">
        <f t="shared" si="55"/>
        <v>0</v>
      </c>
      <c r="M212" s="31">
        <f t="shared" si="56"/>
        <v>1</v>
      </c>
      <c r="N212" s="31">
        <f t="shared" si="57"/>
        <v>0</v>
      </c>
      <c r="O212" s="31">
        <f t="shared" si="58"/>
        <v>0</v>
      </c>
      <c r="P212" s="6">
        <f t="shared" si="59"/>
        <v>0</v>
      </c>
      <c r="Q212" s="31">
        <f t="shared" si="60"/>
        <v>0</v>
      </c>
      <c r="R212" s="31">
        <f t="shared" si="61"/>
        <v>0</v>
      </c>
      <c r="S212" s="31">
        <f t="shared" si="62"/>
        <v>0</v>
      </c>
      <c r="T212" s="31">
        <f t="shared" si="63"/>
        <v>0</v>
      </c>
      <c r="U212" s="31">
        <f t="shared" si="64"/>
        <v>0</v>
      </c>
      <c r="V212" s="31">
        <f t="shared" si="65"/>
        <v>0</v>
      </c>
      <c r="W212" s="31">
        <f t="shared" si="66"/>
        <v>0</v>
      </c>
      <c r="X212" s="31">
        <f t="shared" si="67"/>
        <v>0</v>
      </c>
      <c r="Y212" s="31">
        <f t="shared" si="68"/>
        <v>0</v>
      </c>
      <c r="AA212" s="2"/>
      <c r="AU212" s="2">
        <f>SUM(Table3[[#This Row],[2006]:[2025]])</f>
        <v>0</v>
      </c>
    </row>
    <row r="213" spans="1:47" ht="55.05" customHeight="1">
      <c r="A213" s="2" t="s">
        <v>10</v>
      </c>
      <c r="B213" s="2" t="s">
        <v>774</v>
      </c>
      <c r="C213" s="2" t="s">
        <v>775</v>
      </c>
      <c r="D213" s="2" t="s">
        <v>41</v>
      </c>
      <c r="E213" s="26">
        <v>2022</v>
      </c>
      <c r="F213" s="2" t="s">
        <v>12</v>
      </c>
      <c r="G213" s="2" t="s">
        <v>249</v>
      </c>
      <c r="H213" s="9" t="s">
        <v>776</v>
      </c>
      <c r="I213" s="2" t="str">
        <f t="shared" si="52"/>
        <v xml:space="preserve">Principles: Fairness and inclusion, robustness and safety, privacy and security, transparency, accountability, ethical development, user empowerment, environmental sustainability; </v>
      </c>
      <c r="J213" s="2" t="str">
        <f t="shared" si="53"/>
        <v xml:space="preserve"> Trust, responsibility, innovation, respect, inclusivity, sustainability​</v>
      </c>
      <c r="K213" s="31">
        <f t="shared" si="54"/>
        <v>0</v>
      </c>
      <c r="L213" s="31">
        <f t="shared" si="55"/>
        <v>1</v>
      </c>
      <c r="M213" s="31">
        <f t="shared" si="56"/>
        <v>1</v>
      </c>
      <c r="N213" s="31">
        <f t="shared" si="57"/>
        <v>0</v>
      </c>
      <c r="O213" s="31">
        <f t="shared" si="58"/>
        <v>1</v>
      </c>
      <c r="P213" s="6">
        <f t="shared" si="59"/>
        <v>1</v>
      </c>
      <c r="Q213" s="31">
        <f t="shared" si="60"/>
        <v>0</v>
      </c>
      <c r="R213" s="31">
        <f t="shared" si="61"/>
        <v>1</v>
      </c>
      <c r="S213" s="31">
        <f t="shared" si="62"/>
        <v>1</v>
      </c>
      <c r="T213" s="31">
        <f t="shared" si="63"/>
        <v>1</v>
      </c>
      <c r="U213" s="31">
        <f t="shared" si="64"/>
        <v>0</v>
      </c>
      <c r="V213" s="31">
        <f t="shared" si="65"/>
        <v>0</v>
      </c>
      <c r="W213" s="31">
        <f t="shared" si="66"/>
        <v>0</v>
      </c>
      <c r="X213" s="31">
        <f t="shared" si="67"/>
        <v>0</v>
      </c>
      <c r="Y213" s="31">
        <f t="shared" si="68"/>
        <v>0</v>
      </c>
      <c r="AA213" s="2"/>
      <c r="AU213" s="2">
        <f>SUM(Table3[[#This Row],[2006]:[2025]])</f>
        <v>0</v>
      </c>
    </row>
    <row r="214" spans="1:47" ht="55.05" customHeight="1">
      <c r="A214" s="2" t="s">
        <v>10</v>
      </c>
      <c r="B214" s="2" t="s">
        <v>777</v>
      </c>
      <c r="C214" s="2" t="s">
        <v>778</v>
      </c>
      <c r="D214" s="2" t="s">
        <v>23</v>
      </c>
      <c r="E214" s="26">
        <v>2024</v>
      </c>
      <c r="F214" s="2" t="s">
        <v>13</v>
      </c>
      <c r="G214" s="2" t="s">
        <v>779</v>
      </c>
      <c r="H214" s="9" t="s">
        <v>777</v>
      </c>
      <c r="I214" s="2" t="str">
        <f t="shared" si="52"/>
        <v xml:space="preserve">Principles: Governance, interpretability and explainability, bias and fairness, robustness and security, ethics and regulation; </v>
      </c>
      <c r="J214" s="2" t="str">
        <f t="shared" si="53"/>
        <v xml:space="preserve"> Trustworthiness, accountability, transparency, equity, safety, compliance</v>
      </c>
      <c r="K214" s="31">
        <f t="shared" si="54"/>
        <v>0</v>
      </c>
      <c r="L214" s="31">
        <f t="shared" si="55"/>
        <v>1</v>
      </c>
      <c r="M214" s="31">
        <f t="shared" si="56"/>
        <v>0</v>
      </c>
      <c r="N214" s="31">
        <f t="shared" si="57"/>
        <v>0</v>
      </c>
      <c r="O214" s="31">
        <f t="shared" si="58"/>
        <v>0</v>
      </c>
      <c r="P214" s="6">
        <f t="shared" si="59"/>
        <v>1</v>
      </c>
      <c r="Q214" s="31">
        <f t="shared" si="60"/>
        <v>0</v>
      </c>
      <c r="R214" s="31">
        <f t="shared" si="61"/>
        <v>0</v>
      </c>
      <c r="S214" s="31">
        <f t="shared" si="62"/>
        <v>0</v>
      </c>
      <c r="T214" s="31">
        <f t="shared" si="63"/>
        <v>0</v>
      </c>
      <c r="U214" s="31">
        <f t="shared" si="64"/>
        <v>0</v>
      </c>
      <c r="V214" s="31">
        <f t="shared" si="65"/>
        <v>0</v>
      </c>
      <c r="W214" s="31">
        <f t="shared" si="66"/>
        <v>0</v>
      </c>
      <c r="X214" s="31">
        <f t="shared" si="67"/>
        <v>0</v>
      </c>
      <c r="Y214" s="31">
        <f t="shared" si="68"/>
        <v>0</v>
      </c>
      <c r="AA214" s="2"/>
      <c r="AU214" s="2">
        <f>SUM(Table3[[#This Row],[2006]:[2025]])</f>
        <v>0</v>
      </c>
    </row>
    <row r="215" spans="1:47" ht="55.05" customHeight="1">
      <c r="A215" s="2" t="s">
        <v>10</v>
      </c>
      <c r="B215" s="2" t="s">
        <v>780</v>
      </c>
      <c r="C215" s="2" t="s">
        <v>778</v>
      </c>
      <c r="D215" s="2" t="s">
        <v>23</v>
      </c>
      <c r="E215" s="26">
        <v>2025</v>
      </c>
      <c r="F215" s="2" t="s">
        <v>13</v>
      </c>
      <c r="G215" s="2" t="s">
        <v>781</v>
      </c>
      <c r="H215" s="9" t="s">
        <v>782</v>
      </c>
      <c r="I215" s="2" t="str">
        <f t="shared" si="52"/>
        <v xml:space="preserve">Principles: Governance, interpretability and explainability, bias and fairness, robustness and security, ethics and regulation; </v>
      </c>
      <c r="J215" s="2" t="str">
        <f t="shared" si="53"/>
        <v xml:space="preserve"> Trustworthiness, accountability, transparency, equity, safety, compliance​</v>
      </c>
      <c r="K215" s="31">
        <f t="shared" si="54"/>
        <v>0</v>
      </c>
      <c r="L215" s="31">
        <f t="shared" si="55"/>
        <v>1</v>
      </c>
      <c r="M215" s="31">
        <f t="shared" si="56"/>
        <v>0</v>
      </c>
      <c r="N215" s="31">
        <f t="shared" si="57"/>
        <v>0</v>
      </c>
      <c r="O215" s="31">
        <f t="shared" si="58"/>
        <v>0</v>
      </c>
      <c r="P215" s="6">
        <f t="shared" si="59"/>
        <v>1</v>
      </c>
      <c r="Q215" s="31">
        <f t="shared" si="60"/>
        <v>0</v>
      </c>
      <c r="R215" s="31">
        <f t="shared" si="61"/>
        <v>0</v>
      </c>
      <c r="S215" s="31">
        <f t="shared" si="62"/>
        <v>0</v>
      </c>
      <c r="T215" s="31">
        <f t="shared" si="63"/>
        <v>0</v>
      </c>
      <c r="U215" s="31">
        <f t="shared" si="64"/>
        <v>0</v>
      </c>
      <c r="V215" s="31">
        <f t="shared" si="65"/>
        <v>0</v>
      </c>
      <c r="W215" s="31">
        <f t="shared" si="66"/>
        <v>0</v>
      </c>
      <c r="X215" s="31">
        <f t="shared" si="67"/>
        <v>0</v>
      </c>
      <c r="Y215" s="31">
        <f t="shared" si="68"/>
        <v>0</v>
      </c>
      <c r="AA215" s="2"/>
      <c r="AU215" s="2">
        <f>SUM(Table3[[#This Row],[2006]:[2025]])</f>
        <v>0</v>
      </c>
    </row>
    <row r="216" spans="1:47" ht="55.05" customHeight="1">
      <c r="A216" s="2" t="s">
        <v>8</v>
      </c>
      <c r="B216" s="2" t="s">
        <v>783</v>
      </c>
      <c r="C216" s="2" t="s">
        <v>784</v>
      </c>
      <c r="D216" s="2" t="s">
        <v>18</v>
      </c>
      <c r="E216" s="26">
        <v>2017</v>
      </c>
      <c r="F216" s="2" t="s">
        <v>14</v>
      </c>
      <c r="G216" s="2" t="s">
        <v>785</v>
      </c>
      <c r="H216" s="2" t="s">
        <v>786</v>
      </c>
      <c r="I216" s="2" t="str">
        <f t="shared" si="52"/>
        <v xml:space="preserve">Principles: Human dignity, human rights, fundamental freedoms, benefit and harm, autonomy, justice, responsibility.​
</v>
      </c>
      <c r="J216" s="2" t="str">
        <f t="shared" si="53"/>
        <v xml:space="preserve"> Human dignity, human rights, fundamental freedoms, well-being, autonomy, justice, responsibility.</v>
      </c>
      <c r="K216" s="31">
        <f t="shared" si="54"/>
        <v>1</v>
      </c>
      <c r="L216" s="31">
        <f t="shared" si="55"/>
        <v>0</v>
      </c>
      <c r="M216" s="31">
        <f t="shared" si="56"/>
        <v>1</v>
      </c>
      <c r="N216" s="31">
        <f t="shared" si="57"/>
        <v>0</v>
      </c>
      <c r="O216" s="31">
        <f t="shared" si="58"/>
        <v>0</v>
      </c>
      <c r="P216" s="6">
        <f t="shared" si="59"/>
        <v>0</v>
      </c>
      <c r="Q216" s="31">
        <f t="shared" si="60"/>
        <v>0</v>
      </c>
      <c r="R216" s="31">
        <f t="shared" si="61"/>
        <v>0</v>
      </c>
      <c r="S216" s="31">
        <f t="shared" si="62"/>
        <v>0</v>
      </c>
      <c r="T216" s="31">
        <f t="shared" si="63"/>
        <v>0</v>
      </c>
      <c r="U216" s="31">
        <f t="shared" si="64"/>
        <v>1</v>
      </c>
      <c r="V216" s="31">
        <f t="shared" si="65"/>
        <v>0</v>
      </c>
      <c r="W216" s="31">
        <f t="shared" si="66"/>
        <v>1</v>
      </c>
      <c r="X216" s="31">
        <f t="shared" si="67"/>
        <v>1</v>
      </c>
      <c r="Y216" s="31">
        <f t="shared" si="68"/>
        <v>0</v>
      </c>
      <c r="AA216" s="2"/>
      <c r="AU216" s="2">
        <f>SUM(Table3[[#This Row],[2006]:[2025]])</f>
        <v>0</v>
      </c>
    </row>
    <row r="217" spans="1:47" ht="55.05" customHeight="1">
      <c r="A217" s="2" t="s">
        <v>9</v>
      </c>
      <c r="B217" s="2" t="s">
        <v>787</v>
      </c>
      <c r="C217" s="2" t="s">
        <v>788</v>
      </c>
      <c r="D217" s="2" t="s">
        <v>77</v>
      </c>
      <c r="E217" s="26">
        <v>2018</v>
      </c>
      <c r="F217" s="2" t="s">
        <v>14</v>
      </c>
      <c r="G217" s="2" t="s">
        <v>789</v>
      </c>
      <c r="H217" s="9" t="s">
        <v>790</v>
      </c>
      <c r="I217" s="2" t="str">
        <f t="shared" si="52"/>
        <v xml:space="preserve">Principles: Human dignity, human rights, fundamental freedoms, benefit and harm, autonomy, justice, responsibility. </v>
      </c>
      <c r="J217" s="2" t="str">
        <f t="shared" si="53"/>
        <v xml:space="preserve"> Human dignity, human rights, fundamental freedoms, well-being, autonomy, justice, responsibility.</v>
      </c>
      <c r="K217" s="31">
        <f t="shared" si="54"/>
        <v>1</v>
      </c>
      <c r="L217" s="31">
        <f t="shared" si="55"/>
        <v>0</v>
      </c>
      <c r="M217" s="31">
        <f t="shared" si="56"/>
        <v>1</v>
      </c>
      <c r="N217" s="31">
        <f t="shared" si="57"/>
        <v>0</v>
      </c>
      <c r="O217" s="31">
        <f t="shared" si="58"/>
        <v>0</v>
      </c>
      <c r="P217" s="6">
        <f t="shared" si="59"/>
        <v>0</v>
      </c>
      <c r="Q217" s="31">
        <f t="shared" si="60"/>
        <v>0</v>
      </c>
      <c r="R217" s="31">
        <f t="shared" si="61"/>
        <v>0</v>
      </c>
      <c r="S217" s="31">
        <f t="shared" si="62"/>
        <v>0</v>
      </c>
      <c r="T217" s="31">
        <f t="shared" si="63"/>
        <v>0</v>
      </c>
      <c r="U217" s="31">
        <f t="shared" si="64"/>
        <v>1</v>
      </c>
      <c r="V217" s="31">
        <f t="shared" si="65"/>
        <v>0</v>
      </c>
      <c r="W217" s="31">
        <f t="shared" si="66"/>
        <v>1</v>
      </c>
      <c r="X217" s="31">
        <f t="shared" si="67"/>
        <v>1</v>
      </c>
      <c r="Y217" s="31">
        <f t="shared" si="68"/>
        <v>0</v>
      </c>
      <c r="AA217" s="2"/>
      <c r="AU217" s="2">
        <f>SUM(Table3[[#This Row],[2006]:[2025]])</f>
        <v>0</v>
      </c>
    </row>
    <row r="218" spans="1:47" ht="55.05" customHeight="1">
      <c r="A218" s="2" t="s">
        <v>8</v>
      </c>
      <c r="B218" s="2" t="s">
        <v>791</v>
      </c>
      <c r="C218" s="2" t="s">
        <v>792</v>
      </c>
      <c r="D218" s="2" t="s">
        <v>21</v>
      </c>
      <c r="E218" s="26">
        <v>2017</v>
      </c>
      <c r="F218" s="2" t="s">
        <v>12</v>
      </c>
      <c r="G218" s="2" t="s">
        <v>793</v>
      </c>
      <c r="H218" s="2" t="s">
        <v>794</v>
      </c>
      <c r="I218" s="2" t="str">
        <f t="shared" si="52"/>
        <v xml:space="preserve">Principles: Human-centric approach, respect for human rights, privacy protection, ensuring security, fairness, accountability, transparency, inclusivity, sustainability, collaboration.
</v>
      </c>
      <c r="J218" s="2" t="str">
        <f t="shared" si="53"/>
        <v xml:space="preserve"> Human dignity, privacy, security, fairness, accountability, transparency, inclusivity, sustainability, collaboration.</v>
      </c>
      <c r="K218" s="31">
        <f t="shared" si="54"/>
        <v>0</v>
      </c>
      <c r="L218" s="31">
        <f t="shared" si="55"/>
        <v>1</v>
      </c>
      <c r="M218" s="31">
        <f t="shared" si="56"/>
        <v>0</v>
      </c>
      <c r="N218" s="31">
        <f t="shared" si="57"/>
        <v>0</v>
      </c>
      <c r="O218" s="31">
        <f t="shared" si="58"/>
        <v>1</v>
      </c>
      <c r="P218" s="6">
        <f t="shared" si="59"/>
        <v>0</v>
      </c>
      <c r="Q218" s="31">
        <f t="shared" si="60"/>
        <v>0</v>
      </c>
      <c r="R218" s="31">
        <f t="shared" si="61"/>
        <v>1</v>
      </c>
      <c r="S218" s="31">
        <f t="shared" si="62"/>
        <v>0</v>
      </c>
      <c r="T218" s="31">
        <f t="shared" si="63"/>
        <v>1</v>
      </c>
      <c r="U218" s="31">
        <f t="shared" si="64"/>
        <v>1</v>
      </c>
      <c r="V218" s="31">
        <f t="shared" si="65"/>
        <v>1</v>
      </c>
      <c r="W218" s="31">
        <f t="shared" si="66"/>
        <v>0</v>
      </c>
      <c r="X218" s="31">
        <f t="shared" si="67"/>
        <v>1</v>
      </c>
      <c r="Y218" s="31">
        <f t="shared" si="68"/>
        <v>0</v>
      </c>
      <c r="AA218" s="2"/>
      <c r="AU218" s="2">
        <f>SUM(Table3[[#This Row],[2006]:[2025]])</f>
        <v>0</v>
      </c>
    </row>
    <row r="219" spans="1:47" ht="55.05" customHeight="1">
      <c r="A219" s="2" t="s">
        <v>10</v>
      </c>
      <c r="B219" s="2" t="s">
        <v>795</v>
      </c>
      <c r="C219" s="2" t="s">
        <v>796</v>
      </c>
      <c r="D219" s="2" t="s">
        <v>23</v>
      </c>
      <c r="E219" s="26">
        <v>2024</v>
      </c>
      <c r="F219" s="2" t="s">
        <v>13</v>
      </c>
      <c r="G219" s="2" t="s">
        <v>797</v>
      </c>
      <c r="H219" s="9" t="s">
        <v>798</v>
      </c>
      <c r="I219" s="2" t="str">
        <f t="shared" si="52"/>
        <v xml:space="preserve">Principles: AI transparency reporting, ethical AI guidelines, alignment with AI Bill of Rights, corporate responsibility, sustainability; </v>
      </c>
      <c r="J219" s="2" t="str">
        <f t="shared" si="53"/>
        <v xml:space="preserve"> Algorithmic discrimination protections, data privacy, notice and explanation, human alternatives, consideration, fallback​</v>
      </c>
      <c r="K219" s="31">
        <f t="shared" si="54"/>
        <v>0</v>
      </c>
      <c r="L219" s="31">
        <f t="shared" si="55"/>
        <v>1</v>
      </c>
      <c r="M219" s="31">
        <f t="shared" si="56"/>
        <v>1</v>
      </c>
      <c r="N219" s="31">
        <f t="shared" si="57"/>
        <v>0</v>
      </c>
      <c r="O219" s="31">
        <f t="shared" si="58"/>
        <v>0</v>
      </c>
      <c r="P219" s="6">
        <f t="shared" si="59"/>
        <v>0</v>
      </c>
      <c r="Q219" s="31">
        <f t="shared" si="60"/>
        <v>0</v>
      </c>
      <c r="R219" s="31">
        <f t="shared" si="61"/>
        <v>1</v>
      </c>
      <c r="S219" s="31">
        <f t="shared" si="62"/>
        <v>0</v>
      </c>
      <c r="T219" s="31">
        <f t="shared" si="63"/>
        <v>1</v>
      </c>
      <c r="U219" s="31">
        <f t="shared" si="64"/>
        <v>0</v>
      </c>
      <c r="V219" s="31">
        <f t="shared" si="65"/>
        <v>0</v>
      </c>
      <c r="W219" s="31">
        <f t="shared" si="66"/>
        <v>0</v>
      </c>
      <c r="X219" s="31">
        <f t="shared" si="67"/>
        <v>0</v>
      </c>
      <c r="Y219" s="31">
        <f t="shared" si="68"/>
        <v>0</v>
      </c>
      <c r="AA219" s="2"/>
      <c r="AU219" s="2">
        <f>SUM(Table3[[#This Row],[2006]:[2025]])</f>
        <v>0</v>
      </c>
    </row>
    <row r="220" spans="1:47" ht="55.05" customHeight="1">
      <c r="A220" s="2" t="s">
        <v>8</v>
      </c>
      <c r="B220" s="2" t="s">
        <v>799</v>
      </c>
      <c r="C220" s="2" t="s">
        <v>800</v>
      </c>
      <c r="D220" s="2" t="s">
        <v>50</v>
      </c>
      <c r="E220" s="26">
        <v>2017</v>
      </c>
      <c r="F220" s="2" t="s">
        <v>12</v>
      </c>
      <c r="G220" s="2" t="s">
        <v>801</v>
      </c>
      <c r="H220" s="2" t="s">
        <v>802</v>
      </c>
      <c r="I220" s="2" t="str">
        <f t="shared" si="52"/>
        <v>Human safety, freedom of choice, privacy protection, data management, prevention of manipulation, social connectivity, equal access, limitation on human enhancement</v>
      </c>
      <c r="J220" s="2" t="str">
        <f t="shared" si="53"/>
        <v/>
      </c>
      <c r="K220" s="31">
        <f t="shared" si="54"/>
        <v>0</v>
      </c>
      <c r="L220" s="31">
        <f t="shared" si="55"/>
        <v>0</v>
      </c>
      <c r="M220" s="31">
        <f t="shared" si="56"/>
        <v>0</v>
      </c>
      <c r="N220" s="31">
        <f t="shared" si="57"/>
        <v>0</v>
      </c>
      <c r="O220" s="31">
        <f t="shared" si="58"/>
        <v>0</v>
      </c>
      <c r="P220" s="6">
        <f t="shared" si="59"/>
        <v>0</v>
      </c>
      <c r="Q220" s="31">
        <f t="shared" si="60"/>
        <v>0</v>
      </c>
      <c r="R220" s="31">
        <f t="shared" si="61"/>
        <v>1</v>
      </c>
      <c r="S220" s="31">
        <f t="shared" si="62"/>
        <v>0</v>
      </c>
      <c r="T220" s="31">
        <f t="shared" si="63"/>
        <v>0</v>
      </c>
      <c r="U220" s="31">
        <f t="shared" si="64"/>
        <v>0</v>
      </c>
      <c r="V220" s="31">
        <f t="shared" si="65"/>
        <v>0</v>
      </c>
      <c r="W220" s="31">
        <f t="shared" si="66"/>
        <v>0</v>
      </c>
      <c r="X220" s="31">
        <f t="shared" si="67"/>
        <v>0</v>
      </c>
      <c r="Y220" s="31">
        <f t="shared" si="68"/>
        <v>0</v>
      </c>
      <c r="AA220" s="2"/>
      <c r="AU220" s="2">
        <f>SUM(Table3[[#This Row],[2006]:[2025]])</f>
        <v>0</v>
      </c>
    </row>
    <row r="221" spans="1:47" ht="55.05" customHeight="1">
      <c r="A221" s="2" t="s">
        <v>10</v>
      </c>
      <c r="B221" s="2" t="s">
        <v>803</v>
      </c>
      <c r="C221" s="2" t="s">
        <v>324</v>
      </c>
      <c r="D221" s="2" t="s">
        <v>42</v>
      </c>
      <c r="E221" s="26">
        <v>2023</v>
      </c>
      <c r="F221" s="2" t="s">
        <v>12</v>
      </c>
      <c r="G221" s="2" t="s">
        <v>804</v>
      </c>
      <c r="H221" s="9" t="s">
        <v>803</v>
      </c>
      <c r="I221" s="2" t="str">
        <f t="shared" si="52"/>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J221" s="2" t="str">
        <f t="shared" si="53"/>
        <v/>
      </c>
      <c r="K221" s="31">
        <f t="shared" si="54"/>
        <v>0</v>
      </c>
      <c r="L221" s="31">
        <f t="shared" si="55"/>
        <v>0</v>
      </c>
      <c r="M221" s="31">
        <f t="shared" si="56"/>
        <v>0</v>
      </c>
      <c r="N221" s="31">
        <f t="shared" si="57"/>
        <v>0</v>
      </c>
      <c r="O221" s="31">
        <f t="shared" si="58"/>
        <v>0</v>
      </c>
      <c r="P221" s="6">
        <f t="shared" si="59"/>
        <v>0</v>
      </c>
      <c r="Q221" s="31">
        <f t="shared" si="60"/>
        <v>0</v>
      </c>
      <c r="R221" s="31">
        <f t="shared" si="61"/>
        <v>1</v>
      </c>
      <c r="S221" s="31">
        <f t="shared" si="62"/>
        <v>0</v>
      </c>
      <c r="T221" s="31">
        <f t="shared" si="63"/>
        <v>0</v>
      </c>
      <c r="U221" s="31">
        <f t="shared" si="64"/>
        <v>0</v>
      </c>
      <c r="V221" s="31">
        <f t="shared" si="65"/>
        <v>0</v>
      </c>
      <c r="W221" s="31">
        <f t="shared" si="66"/>
        <v>0</v>
      </c>
      <c r="X221" s="31">
        <f t="shared" si="67"/>
        <v>0</v>
      </c>
      <c r="Y221" s="31">
        <f t="shared" si="68"/>
        <v>0</v>
      </c>
      <c r="AA221" s="2"/>
      <c r="AU221" s="2">
        <f>SUM(Table3[[#This Row],[2006]:[2025]])</f>
        <v>0</v>
      </c>
    </row>
    <row r="222" spans="1:47" ht="55.05" customHeight="1">
      <c r="A222" s="2" t="s">
        <v>8</v>
      </c>
      <c r="B222" s="2" t="s">
        <v>805</v>
      </c>
      <c r="C222" s="2" t="s">
        <v>806</v>
      </c>
      <c r="D222" s="2" t="s">
        <v>22</v>
      </c>
      <c r="E222" s="26">
        <v>2018</v>
      </c>
      <c r="F222" s="2" t="s">
        <v>13</v>
      </c>
      <c r="G222" s="2" t="s">
        <v>807</v>
      </c>
      <c r="H222" s="2" t="s">
        <v>808</v>
      </c>
      <c r="I222" s="2" t="str">
        <f t="shared" si="52"/>
        <v xml:space="preserve">Principles: Accountability, transparency, fairness, honesty, human-centricity, privacy, sustainability, safety, robustness.
</v>
      </c>
      <c r="J222" s="2" t="str">
        <f t="shared" si="53"/>
        <v xml:space="preserve"> Trust, ethical responsibility, inclusivity, societal well-being.</v>
      </c>
      <c r="K222" s="31">
        <f t="shared" si="54"/>
        <v>0</v>
      </c>
      <c r="L222" s="31">
        <f t="shared" si="55"/>
        <v>1</v>
      </c>
      <c r="M222" s="31">
        <f t="shared" si="56"/>
        <v>1</v>
      </c>
      <c r="N222" s="31">
        <f t="shared" si="57"/>
        <v>0</v>
      </c>
      <c r="O222" s="31">
        <f t="shared" si="58"/>
        <v>1</v>
      </c>
      <c r="P222" s="6">
        <f t="shared" si="59"/>
        <v>1</v>
      </c>
      <c r="Q222" s="31">
        <f t="shared" si="60"/>
        <v>1</v>
      </c>
      <c r="R222" s="31">
        <f t="shared" si="61"/>
        <v>1</v>
      </c>
      <c r="S222" s="31">
        <f t="shared" si="62"/>
        <v>0</v>
      </c>
      <c r="T222" s="31">
        <f t="shared" si="63"/>
        <v>1</v>
      </c>
      <c r="U222" s="31">
        <f t="shared" si="64"/>
        <v>0</v>
      </c>
      <c r="V222" s="31">
        <f t="shared" si="65"/>
        <v>0</v>
      </c>
      <c r="W222" s="31">
        <f t="shared" si="66"/>
        <v>0</v>
      </c>
      <c r="X222" s="31">
        <f t="shared" si="67"/>
        <v>0</v>
      </c>
      <c r="Y222" s="31">
        <f t="shared" si="68"/>
        <v>0</v>
      </c>
      <c r="AA222" s="2"/>
      <c r="AU222" s="2">
        <f>SUM(Table3[[#This Row],[2006]:[2025]])</f>
        <v>0</v>
      </c>
    </row>
    <row r="223" spans="1:47" ht="55.05" customHeight="1">
      <c r="A223" s="2" t="s">
        <v>10</v>
      </c>
      <c r="B223" s="2" t="s">
        <v>809</v>
      </c>
      <c r="C223" s="2" t="s">
        <v>810</v>
      </c>
      <c r="D223" s="2" t="s">
        <v>23</v>
      </c>
      <c r="E223" s="26">
        <v>2016</v>
      </c>
      <c r="F223" s="2" t="s">
        <v>13</v>
      </c>
      <c r="G223" s="2" t="s">
        <v>811</v>
      </c>
      <c r="H223" s="9" t="s">
        <v>812</v>
      </c>
      <c r="I223" s="2" t="str">
        <f t="shared" si="52"/>
        <v xml:space="preserve">Principles: Transparency, explainability, fairness, accountability, privacy, security, robustness.​
</v>
      </c>
      <c r="J223" s="2" t="str">
        <f t="shared" si="53"/>
        <v xml:space="preserve"> Ethical responsibility, trustworthiness, inclusivity, societal well-being.</v>
      </c>
      <c r="K223" s="31">
        <f t="shared" si="54"/>
        <v>0</v>
      </c>
      <c r="L223" s="31">
        <f t="shared" si="55"/>
        <v>1</v>
      </c>
      <c r="M223" s="31">
        <f t="shared" si="56"/>
        <v>1</v>
      </c>
      <c r="N223" s="31">
        <f t="shared" si="57"/>
        <v>0</v>
      </c>
      <c r="O223" s="31">
        <f t="shared" si="58"/>
        <v>1</v>
      </c>
      <c r="P223" s="6">
        <f t="shared" si="59"/>
        <v>1</v>
      </c>
      <c r="Q223" s="31">
        <f t="shared" si="60"/>
        <v>1</v>
      </c>
      <c r="R223" s="31">
        <f t="shared" si="61"/>
        <v>1</v>
      </c>
      <c r="S223" s="31">
        <f t="shared" si="62"/>
        <v>0</v>
      </c>
      <c r="T223" s="31">
        <f t="shared" si="63"/>
        <v>0</v>
      </c>
      <c r="U223" s="31">
        <f t="shared" si="64"/>
        <v>0</v>
      </c>
      <c r="V223" s="31">
        <f t="shared" si="65"/>
        <v>0</v>
      </c>
      <c r="W223" s="31">
        <f t="shared" si="66"/>
        <v>0</v>
      </c>
      <c r="X223" s="31">
        <f t="shared" si="67"/>
        <v>0</v>
      </c>
      <c r="Y223" s="31">
        <f t="shared" si="68"/>
        <v>0</v>
      </c>
      <c r="AA223" s="2"/>
      <c r="AU223" s="2">
        <f>SUM(Table3[[#This Row],[2006]:[2025]])</f>
        <v>0</v>
      </c>
    </row>
    <row r="224" spans="1:47" ht="55.05" customHeight="1">
      <c r="A224" s="2" t="s">
        <v>10</v>
      </c>
      <c r="B224" s="2" t="s">
        <v>813</v>
      </c>
      <c r="C224" s="2" t="s">
        <v>814</v>
      </c>
      <c r="D224" s="2" t="s">
        <v>23</v>
      </c>
      <c r="E224" s="26">
        <v>2022</v>
      </c>
      <c r="F224" s="2" t="s">
        <v>170</v>
      </c>
      <c r="G224" s="2" t="s">
        <v>815</v>
      </c>
      <c r="H224" s="9" t="s">
        <v>813</v>
      </c>
      <c r="I224" s="2" t="str">
        <f t="shared" si="52"/>
        <v xml:space="preserve">Principles: Responsibility, equitability, traceability, reliability, governability, transparency, ethical AI development, governance, risk assessment, societal impact.
</v>
      </c>
      <c r="J224" s="2" t="str">
        <f t="shared" si="53"/>
        <v xml:space="preserve"> Ethical responsibility, accountability, fairness, safety, security, human-centric AI, trust, sustainability.</v>
      </c>
      <c r="K224" s="31">
        <f t="shared" si="54"/>
        <v>0</v>
      </c>
      <c r="L224" s="31">
        <f t="shared" si="55"/>
        <v>1</v>
      </c>
      <c r="M224" s="31">
        <f t="shared" si="56"/>
        <v>1</v>
      </c>
      <c r="N224" s="31">
        <f t="shared" si="57"/>
        <v>0</v>
      </c>
      <c r="O224" s="31">
        <f t="shared" si="58"/>
        <v>0</v>
      </c>
      <c r="P224" s="6">
        <f t="shared" si="59"/>
        <v>1</v>
      </c>
      <c r="Q224" s="31">
        <f t="shared" si="60"/>
        <v>1</v>
      </c>
      <c r="R224" s="31">
        <f t="shared" si="61"/>
        <v>0</v>
      </c>
      <c r="S224" s="31">
        <f t="shared" si="62"/>
        <v>0</v>
      </c>
      <c r="T224" s="31">
        <f t="shared" si="63"/>
        <v>1</v>
      </c>
      <c r="U224" s="31">
        <f t="shared" si="64"/>
        <v>0</v>
      </c>
      <c r="V224" s="31">
        <f t="shared" si="65"/>
        <v>0</v>
      </c>
      <c r="W224" s="31">
        <f t="shared" si="66"/>
        <v>0</v>
      </c>
      <c r="X224" s="31">
        <f t="shared" si="67"/>
        <v>0</v>
      </c>
      <c r="Y224" s="31">
        <f t="shared" si="68"/>
        <v>0</v>
      </c>
      <c r="AA224" s="2"/>
      <c r="AU224" s="2">
        <f>SUM(Table3[[#This Row],[2006]:[2025]])</f>
        <v>0</v>
      </c>
    </row>
    <row r="225" spans="1:47" ht="55.05" customHeight="1">
      <c r="A225" s="2" t="s">
        <v>8</v>
      </c>
      <c r="B225" s="2" t="s">
        <v>816</v>
      </c>
      <c r="C225" s="2" t="s">
        <v>817</v>
      </c>
      <c r="D225" s="2" t="s">
        <v>22</v>
      </c>
      <c r="E225" s="26">
        <v>2019</v>
      </c>
      <c r="F225" s="2" t="s">
        <v>13</v>
      </c>
      <c r="G225" s="2" t="s">
        <v>818</v>
      </c>
      <c r="H225" s="2" t="s">
        <v>819</v>
      </c>
      <c r="I225" s="2" t="str">
        <f t="shared" si="52"/>
        <v xml:space="preserve">Principles: Strategic alignment, realistic expectations, partner clarity, transparency, regulatory compliance, organizational structure. 
</v>
      </c>
      <c r="J225" s="2" t="str">
        <f t="shared" si="53"/>
        <v xml:space="preserve"> Responsibility, accountability, transparency, ethical integrity.</v>
      </c>
      <c r="K225" s="31">
        <f t="shared" si="54"/>
        <v>0</v>
      </c>
      <c r="L225" s="31">
        <f t="shared" si="55"/>
        <v>1</v>
      </c>
      <c r="M225" s="31">
        <f t="shared" si="56"/>
        <v>1</v>
      </c>
      <c r="N225" s="31">
        <f t="shared" si="57"/>
        <v>0</v>
      </c>
      <c r="O225" s="31">
        <f t="shared" si="58"/>
        <v>0</v>
      </c>
      <c r="P225" s="6">
        <f t="shared" si="59"/>
        <v>0</v>
      </c>
      <c r="Q225" s="31">
        <f t="shared" si="60"/>
        <v>0</v>
      </c>
      <c r="R225" s="31">
        <f t="shared" si="61"/>
        <v>0</v>
      </c>
      <c r="S225" s="31">
        <f t="shared" si="62"/>
        <v>0</v>
      </c>
      <c r="T225" s="31">
        <f t="shared" si="63"/>
        <v>0</v>
      </c>
      <c r="U225" s="31">
        <f t="shared" si="64"/>
        <v>0</v>
      </c>
      <c r="V225" s="31">
        <f t="shared" si="65"/>
        <v>0</v>
      </c>
      <c r="W225" s="31">
        <f t="shared" si="66"/>
        <v>0</v>
      </c>
      <c r="X225" s="31">
        <f t="shared" si="67"/>
        <v>0</v>
      </c>
      <c r="Y225" s="31">
        <f t="shared" si="68"/>
        <v>0</v>
      </c>
      <c r="AA225" s="2"/>
      <c r="AU225" s="2">
        <f>SUM(Table3[[#This Row],[2006]:[2025]])</f>
        <v>0</v>
      </c>
    </row>
    <row r="226" spans="1:47" ht="55.05" customHeight="1">
      <c r="A226" s="2" t="s">
        <v>10</v>
      </c>
      <c r="B226" s="2" t="s">
        <v>820</v>
      </c>
      <c r="C226" s="2" t="s">
        <v>821</v>
      </c>
      <c r="D226" s="2" t="s">
        <v>23</v>
      </c>
      <c r="E226" s="26">
        <v>2025</v>
      </c>
      <c r="F226" s="2" t="s">
        <v>13</v>
      </c>
      <c r="G226" s="2" t="s">
        <v>822</v>
      </c>
      <c r="H226" s="9" t="s">
        <v>820</v>
      </c>
      <c r="I226" s="2" t="str">
        <f t="shared" si="52"/>
        <v xml:space="preserve">Principles: fairness, explainability, privacy and security, safety, controllability, veracity and robustness, governance, transparency; </v>
      </c>
      <c r="J226" s="2" t="str">
        <f t="shared" si="53"/>
        <v xml:space="preserve"> ethical AI use, accountability, inclusivity, trustworthiness</v>
      </c>
      <c r="K226" s="31">
        <f t="shared" si="54"/>
        <v>0</v>
      </c>
      <c r="L226" s="31">
        <f t="shared" si="55"/>
        <v>1</v>
      </c>
      <c r="M226" s="31">
        <f t="shared" si="56"/>
        <v>0</v>
      </c>
      <c r="N226" s="31">
        <f t="shared" si="57"/>
        <v>0</v>
      </c>
      <c r="O226" s="31">
        <f t="shared" si="58"/>
        <v>1</v>
      </c>
      <c r="P226" s="6">
        <f t="shared" si="59"/>
        <v>1</v>
      </c>
      <c r="Q226" s="31">
        <f t="shared" si="60"/>
        <v>0</v>
      </c>
      <c r="R226" s="31">
        <f t="shared" si="61"/>
        <v>1</v>
      </c>
      <c r="S226" s="31">
        <f t="shared" si="62"/>
        <v>0</v>
      </c>
      <c r="T226" s="31">
        <f t="shared" si="63"/>
        <v>0</v>
      </c>
      <c r="U226" s="31">
        <f t="shared" si="64"/>
        <v>0</v>
      </c>
      <c r="V226" s="31">
        <f t="shared" si="65"/>
        <v>0</v>
      </c>
      <c r="W226" s="31">
        <f t="shared" si="66"/>
        <v>0</v>
      </c>
      <c r="X226" s="31">
        <f t="shared" si="67"/>
        <v>0</v>
      </c>
      <c r="Y226" s="31">
        <f t="shared" si="68"/>
        <v>0</v>
      </c>
      <c r="AA226" s="2"/>
      <c r="AU226" s="2">
        <f>SUM(Table3[[#This Row],[2006]:[2025]])</f>
        <v>0</v>
      </c>
    </row>
    <row r="227" spans="1:47" ht="55.05" customHeight="1">
      <c r="A227" s="2" t="s">
        <v>10</v>
      </c>
      <c r="B227" s="2" t="s">
        <v>823</v>
      </c>
      <c r="C227" s="2" t="s">
        <v>824</v>
      </c>
      <c r="D227" s="2" t="s">
        <v>77</v>
      </c>
      <c r="E227" s="26">
        <v>2021</v>
      </c>
      <c r="F227" s="2" t="s">
        <v>13</v>
      </c>
      <c r="G227" s="2" t="s">
        <v>825</v>
      </c>
      <c r="H227" s="9" t="s">
        <v>823</v>
      </c>
      <c r="I227" s="2" t="str">
        <f t="shared" si="52"/>
        <v xml:space="preserve">Principles: accountability, transparency, fairness, privacy, security, robustness, inclusivity, human-centric design, explainability, sustainability, </v>
      </c>
      <c r="J227" s="2" t="str">
        <f t="shared" si="53"/>
        <v xml:space="preserve"> ethical responsibility, societal trust, innovation, inclusivity</v>
      </c>
      <c r="K227" s="31">
        <f t="shared" si="54"/>
        <v>0</v>
      </c>
      <c r="L227" s="31">
        <f t="shared" si="55"/>
        <v>1</v>
      </c>
      <c r="M227" s="31">
        <f t="shared" si="56"/>
        <v>1</v>
      </c>
      <c r="N227" s="31">
        <f t="shared" si="57"/>
        <v>0</v>
      </c>
      <c r="O227" s="31">
        <f t="shared" si="58"/>
        <v>1</v>
      </c>
      <c r="P227" s="6">
        <f t="shared" si="59"/>
        <v>1</v>
      </c>
      <c r="Q227" s="31">
        <f t="shared" si="60"/>
        <v>1</v>
      </c>
      <c r="R227" s="31">
        <f t="shared" si="61"/>
        <v>1</v>
      </c>
      <c r="S227" s="31">
        <f t="shared" si="62"/>
        <v>1</v>
      </c>
      <c r="T227" s="31">
        <f t="shared" si="63"/>
        <v>1</v>
      </c>
      <c r="U227" s="31">
        <f t="shared" si="64"/>
        <v>0</v>
      </c>
      <c r="V227" s="31">
        <f t="shared" si="65"/>
        <v>0</v>
      </c>
      <c r="W227" s="31">
        <f t="shared" si="66"/>
        <v>0</v>
      </c>
      <c r="X227" s="31">
        <f t="shared" si="67"/>
        <v>0</v>
      </c>
      <c r="Y227" s="31">
        <f t="shared" si="68"/>
        <v>0</v>
      </c>
      <c r="AA227" s="2"/>
      <c r="AU227" s="2">
        <f>SUM(Table3[[#This Row],[2006]:[2025]])</f>
        <v>0</v>
      </c>
    </row>
    <row r="228" spans="1:47" ht="55.05" customHeight="1">
      <c r="A228" s="2" t="s">
        <v>10</v>
      </c>
      <c r="B228" s="2" t="s">
        <v>826</v>
      </c>
      <c r="C228" s="2" t="s">
        <v>611</v>
      </c>
      <c r="D228" s="2" t="s">
        <v>23</v>
      </c>
      <c r="E228" s="26">
        <v>2024</v>
      </c>
      <c r="F228" s="2" t="s">
        <v>13</v>
      </c>
      <c r="G228" s="2" t="s">
        <v>619</v>
      </c>
      <c r="H228" s="2" t="s">
        <v>827</v>
      </c>
      <c r="I228" s="2" t="str">
        <f t="shared" si="52"/>
        <v xml:space="preserve">Principles: Fairness, reliability and safety, privacy and security, inclusiveness, transparency, accountability. </v>
      </c>
      <c r="J228" s="2" t="str">
        <f t="shared" si="53"/>
        <v xml:space="preserve"> Trust, ethical responsibility, accessibility, equity, security, human oversight.</v>
      </c>
      <c r="K228" s="31">
        <f t="shared" si="54"/>
        <v>0</v>
      </c>
      <c r="L228" s="31">
        <f t="shared" si="55"/>
        <v>1</v>
      </c>
      <c r="M228" s="31">
        <f t="shared" si="56"/>
        <v>1</v>
      </c>
      <c r="N228" s="31">
        <f t="shared" si="57"/>
        <v>0</v>
      </c>
      <c r="O228" s="31">
        <f t="shared" si="58"/>
        <v>0</v>
      </c>
      <c r="P228" s="6">
        <f t="shared" si="59"/>
        <v>1</v>
      </c>
      <c r="Q228" s="31">
        <f t="shared" si="60"/>
        <v>1</v>
      </c>
      <c r="R228" s="31">
        <f t="shared" si="61"/>
        <v>1</v>
      </c>
      <c r="S228" s="31">
        <f t="shared" si="62"/>
        <v>0</v>
      </c>
      <c r="T228" s="31">
        <f t="shared" si="63"/>
        <v>0</v>
      </c>
      <c r="U228" s="31">
        <f t="shared" si="64"/>
        <v>0</v>
      </c>
      <c r="V228" s="31">
        <f t="shared" si="65"/>
        <v>0</v>
      </c>
      <c r="W228" s="31">
        <f t="shared" si="66"/>
        <v>0</v>
      </c>
      <c r="X228" s="31">
        <f t="shared" si="67"/>
        <v>0</v>
      </c>
      <c r="Y228" s="31">
        <f t="shared" si="68"/>
        <v>0</v>
      </c>
      <c r="AA228" s="2"/>
      <c r="AU228" s="2">
        <f>SUM(Table3[[#This Row],[2006]:[2025]])</f>
        <v>0</v>
      </c>
    </row>
    <row r="229" spans="1:47" ht="55.05" customHeight="1">
      <c r="A229" s="2" t="s">
        <v>10</v>
      </c>
      <c r="B229" s="2" t="s">
        <v>828</v>
      </c>
      <c r="C229" s="2" t="s">
        <v>665</v>
      </c>
      <c r="D229" s="2" t="s">
        <v>42</v>
      </c>
      <c r="E229" s="26">
        <v>2023</v>
      </c>
      <c r="F229" s="2" t="s">
        <v>12</v>
      </c>
      <c r="G229" s="2" t="s">
        <v>829</v>
      </c>
      <c r="H229" s="2" t="s">
        <v>830</v>
      </c>
      <c r="I229" s="2" t="str">
        <f t="shared" si="52"/>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J229" s="2" t="str">
        <f t="shared" si="53"/>
        <v xml:space="preserve"> Ethical responsibility, fairness, societal trust, equity, innovation, and human-centric AI design.</v>
      </c>
      <c r="K229" s="31">
        <f t="shared" si="54"/>
        <v>0</v>
      </c>
      <c r="L229" s="31">
        <f t="shared" si="55"/>
        <v>1</v>
      </c>
      <c r="M229" s="31">
        <f t="shared" si="56"/>
        <v>1</v>
      </c>
      <c r="N229" s="31">
        <f t="shared" si="57"/>
        <v>0</v>
      </c>
      <c r="O229" s="31">
        <f t="shared" si="58"/>
        <v>1</v>
      </c>
      <c r="P229" s="6">
        <f t="shared" si="59"/>
        <v>1</v>
      </c>
      <c r="Q229" s="31">
        <f t="shared" si="60"/>
        <v>1</v>
      </c>
      <c r="R229" s="31">
        <f t="shared" si="61"/>
        <v>1</v>
      </c>
      <c r="S229" s="31">
        <f t="shared" si="62"/>
        <v>1</v>
      </c>
      <c r="T229" s="31">
        <f t="shared" si="63"/>
        <v>0</v>
      </c>
      <c r="U229" s="31">
        <f t="shared" si="64"/>
        <v>0</v>
      </c>
      <c r="V229" s="31">
        <f t="shared" si="65"/>
        <v>0</v>
      </c>
      <c r="W229" s="31">
        <f t="shared" si="66"/>
        <v>0</v>
      </c>
      <c r="X229" s="31">
        <f t="shared" si="67"/>
        <v>0</v>
      </c>
      <c r="Y229" s="31">
        <f t="shared" si="68"/>
        <v>0</v>
      </c>
      <c r="AA229" s="2"/>
      <c r="AU229" s="2">
        <f>SUM(Table3[[#This Row],[2006]:[2025]])</f>
        <v>0</v>
      </c>
    </row>
    <row r="230" spans="1:47" ht="55.05" customHeight="1">
      <c r="A230" s="2" t="s">
        <v>8</v>
      </c>
      <c r="B230" s="2" t="s">
        <v>831</v>
      </c>
      <c r="C230" s="2" t="s">
        <v>611</v>
      </c>
      <c r="D230" s="2" t="s">
        <v>23</v>
      </c>
      <c r="E230" s="26">
        <v>2018</v>
      </c>
      <c r="F230" s="2" t="s">
        <v>13</v>
      </c>
      <c r="G230" s="2" t="s">
        <v>832</v>
      </c>
      <c r="H230" s="2" t="s">
        <v>833</v>
      </c>
      <c r="I230" s="2" t="str">
        <f t="shared" si="52"/>
        <v xml:space="preserve">Principles: Transparency, accountability, privacy, security, reliability, safety, inclusiveness, fairness, user empowerment, continuous improvement.​
</v>
      </c>
      <c r="J230" s="2" t="str">
        <f t="shared" si="53"/>
        <v xml:space="preserve"> Trust, ethical responsibility, respect, user autonomy, innovation</v>
      </c>
      <c r="K230" s="31">
        <f t="shared" si="54"/>
        <v>0</v>
      </c>
      <c r="L230" s="31">
        <f t="shared" si="55"/>
        <v>1</v>
      </c>
      <c r="M230" s="31">
        <f t="shared" si="56"/>
        <v>1</v>
      </c>
      <c r="N230" s="31">
        <f t="shared" si="57"/>
        <v>0</v>
      </c>
      <c r="O230" s="31">
        <f t="shared" si="58"/>
        <v>0</v>
      </c>
      <c r="P230" s="6">
        <f t="shared" si="59"/>
        <v>1</v>
      </c>
      <c r="Q230" s="31">
        <f t="shared" si="60"/>
        <v>1</v>
      </c>
      <c r="R230" s="31">
        <f t="shared" si="61"/>
        <v>1</v>
      </c>
      <c r="S230" s="31">
        <f t="shared" si="62"/>
        <v>1</v>
      </c>
      <c r="T230" s="31">
        <f t="shared" si="63"/>
        <v>0</v>
      </c>
      <c r="U230" s="31">
        <f t="shared" si="64"/>
        <v>0</v>
      </c>
      <c r="V230" s="31">
        <f t="shared" si="65"/>
        <v>0</v>
      </c>
      <c r="W230" s="31">
        <f t="shared" si="66"/>
        <v>1</v>
      </c>
      <c r="X230" s="31">
        <f t="shared" si="67"/>
        <v>0</v>
      </c>
      <c r="Y230" s="31">
        <f t="shared" si="68"/>
        <v>0</v>
      </c>
      <c r="AA230" s="2"/>
      <c r="AU230" s="2">
        <f>SUM(Table3[[#This Row],[2006]:[2025]])</f>
        <v>0</v>
      </c>
    </row>
    <row r="231" spans="1:47" ht="55.05" customHeight="1">
      <c r="A231" s="2" t="s">
        <v>10</v>
      </c>
      <c r="B231" s="2" t="s">
        <v>834</v>
      </c>
      <c r="C231" s="2" t="s">
        <v>835</v>
      </c>
      <c r="D231" s="2" t="s">
        <v>23</v>
      </c>
      <c r="E231" s="26">
        <v>2015</v>
      </c>
      <c r="F231" s="2" t="s">
        <v>13</v>
      </c>
      <c r="G231" s="2" t="s">
        <v>236</v>
      </c>
      <c r="H231" s="2" t="s">
        <v>836</v>
      </c>
      <c r="I231" s="2" t="str">
        <f t="shared" si="52"/>
        <v xml:space="preserve">Principles: do good, for humanity, be responsible, control risks, be ethical, be diverse and inclusive, open and share, use wisely and properly; </v>
      </c>
      <c r="J231" s="2" t="str">
        <f t="shared" si="53"/>
        <v xml:space="preserve"> human privacy, dignity, freedom, autonomy, rights, fairness, transparency, explainability, predictability, traceability, accountability</v>
      </c>
      <c r="K231" s="31">
        <f t="shared" si="54"/>
        <v>0</v>
      </c>
      <c r="L231" s="31">
        <f t="shared" si="55"/>
        <v>1</v>
      </c>
      <c r="M231" s="31">
        <f t="shared" si="56"/>
        <v>0</v>
      </c>
      <c r="N231" s="31">
        <f t="shared" si="57"/>
        <v>0</v>
      </c>
      <c r="O231" s="31">
        <f t="shared" si="58"/>
        <v>0</v>
      </c>
      <c r="P231" s="6">
        <f t="shared" si="59"/>
        <v>0</v>
      </c>
      <c r="Q231" s="31">
        <f t="shared" si="60"/>
        <v>0</v>
      </c>
      <c r="R231" s="31">
        <f t="shared" si="61"/>
        <v>1</v>
      </c>
      <c r="S231" s="31">
        <f t="shared" si="62"/>
        <v>0</v>
      </c>
      <c r="T231" s="31">
        <f t="shared" si="63"/>
        <v>0</v>
      </c>
      <c r="U231" s="31">
        <f t="shared" si="64"/>
        <v>1</v>
      </c>
      <c r="V231" s="31">
        <f t="shared" si="65"/>
        <v>0</v>
      </c>
      <c r="W231" s="31">
        <f t="shared" si="66"/>
        <v>1</v>
      </c>
      <c r="X231" s="31">
        <f t="shared" si="67"/>
        <v>0</v>
      </c>
      <c r="Y231" s="31">
        <f t="shared" si="68"/>
        <v>0</v>
      </c>
      <c r="AA231" s="2"/>
      <c r="AU231" s="2">
        <f>SUM(Table3[[#This Row],[2006]:[2025]])</f>
        <v>0</v>
      </c>
    </row>
    <row r="232" spans="1:47" ht="55.05" customHeight="1">
      <c r="A232" s="2" t="s">
        <v>10</v>
      </c>
      <c r="B232" s="2" t="s">
        <v>837</v>
      </c>
      <c r="C232" s="2" t="s">
        <v>838</v>
      </c>
      <c r="D232" s="2" t="s">
        <v>23</v>
      </c>
      <c r="E232" s="26">
        <v>2024</v>
      </c>
      <c r="F232" s="2" t="s">
        <v>12</v>
      </c>
      <c r="G232" s="2" t="s">
        <v>839</v>
      </c>
      <c r="H232" s="2" t="s">
        <v>840</v>
      </c>
      <c r="I232" s="2" t="str">
        <f t="shared" si="52"/>
        <v xml:space="preserve">Principles: Human rights protection, ethical AI development, risk assessment, transparency, accountability, compliance with international law.​
</v>
      </c>
      <c r="J232" s="2" t="str">
        <f t="shared" si="53"/>
        <v xml:space="preserve"> Dignity, fairness, justice, responsibility, trust.</v>
      </c>
      <c r="K232" s="31">
        <f t="shared" si="54"/>
        <v>1</v>
      </c>
      <c r="L232" s="31">
        <f t="shared" si="55"/>
        <v>1</v>
      </c>
      <c r="M232" s="31">
        <f t="shared" si="56"/>
        <v>1</v>
      </c>
      <c r="N232" s="31">
        <f t="shared" si="57"/>
        <v>0</v>
      </c>
      <c r="O232" s="31">
        <f t="shared" si="58"/>
        <v>0</v>
      </c>
      <c r="P232" s="6">
        <f t="shared" si="59"/>
        <v>1</v>
      </c>
      <c r="Q232" s="31">
        <f t="shared" si="60"/>
        <v>0</v>
      </c>
      <c r="R232" s="31">
        <f t="shared" si="61"/>
        <v>0</v>
      </c>
      <c r="S232" s="31">
        <f t="shared" si="62"/>
        <v>0</v>
      </c>
      <c r="T232" s="31">
        <f t="shared" si="63"/>
        <v>0</v>
      </c>
      <c r="U232" s="31">
        <f t="shared" si="64"/>
        <v>1</v>
      </c>
      <c r="V232" s="31">
        <f t="shared" si="65"/>
        <v>0</v>
      </c>
      <c r="W232" s="31">
        <f t="shared" si="66"/>
        <v>0</v>
      </c>
      <c r="X232" s="31">
        <f t="shared" si="67"/>
        <v>1</v>
      </c>
      <c r="Y232" s="31">
        <f t="shared" si="68"/>
        <v>0</v>
      </c>
      <c r="AA232" s="2"/>
      <c r="AU232" s="2">
        <f>SUM(Table3[[#This Row],[2006]:[2025]])</f>
        <v>0</v>
      </c>
    </row>
    <row r="233" spans="1:47" ht="55.05" customHeight="1">
      <c r="A233" s="2" t="s">
        <v>10</v>
      </c>
      <c r="B233" s="2" t="s">
        <v>841</v>
      </c>
      <c r="C233" s="2" t="s">
        <v>842</v>
      </c>
      <c r="D233" s="2" t="s">
        <v>50</v>
      </c>
      <c r="E233" s="26">
        <v>2007</v>
      </c>
      <c r="F233" s="2" t="s">
        <v>170</v>
      </c>
      <c r="G233" s="2" t="s">
        <v>843</v>
      </c>
      <c r="H233" s="2" t="s">
        <v>844</v>
      </c>
      <c r="I233" s="2" t="str">
        <f t="shared" si="52"/>
        <v>human responsibility, transparency, accountability, ethical design, governance, non-anthropomorphization, regulation, AI as tools, moral agency, societal impact</v>
      </c>
      <c r="J233" s="2" t="str">
        <f t="shared" si="53"/>
        <v/>
      </c>
      <c r="K233" s="31">
        <f t="shared" si="54"/>
        <v>0</v>
      </c>
      <c r="L233" s="31">
        <f t="shared" si="55"/>
        <v>1</v>
      </c>
      <c r="M233" s="31">
        <f t="shared" si="56"/>
        <v>1</v>
      </c>
      <c r="N233" s="31">
        <f t="shared" si="57"/>
        <v>0</v>
      </c>
      <c r="O233" s="31">
        <f t="shared" si="58"/>
        <v>0</v>
      </c>
      <c r="P233" s="6">
        <f t="shared" si="59"/>
        <v>0</v>
      </c>
      <c r="Q233" s="31">
        <f t="shared" si="60"/>
        <v>0</v>
      </c>
      <c r="R233" s="31">
        <f t="shared" si="61"/>
        <v>0</v>
      </c>
      <c r="S233" s="31">
        <f t="shared" si="62"/>
        <v>0</v>
      </c>
      <c r="T233" s="31">
        <f t="shared" si="63"/>
        <v>0</v>
      </c>
      <c r="U233" s="31">
        <f t="shared" si="64"/>
        <v>0</v>
      </c>
      <c r="V233" s="31">
        <f t="shared" si="65"/>
        <v>0</v>
      </c>
      <c r="W233" s="31">
        <f t="shared" si="66"/>
        <v>0</v>
      </c>
      <c r="X233" s="31">
        <f t="shared" si="67"/>
        <v>0</v>
      </c>
      <c r="Y233" s="31">
        <f t="shared" si="68"/>
        <v>0</v>
      </c>
      <c r="AA233" s="2"/>
      <c r="AU233" s="2">
        <f>SUM(Table3[[#This Row],[2006]:[2025]])</f>
        <v>0</v>
      </c>
    </row>
    <row r="234" spans="1:47" ht="55.05" customHeight="1">
      <c r="A234" s="2" t="s">
        <v>10</v>
      </c>
      <c r="B234" s="2" t="s">
        <v>845</v>
      </c>
      <c r="C234" s="2" t="s">
        <v>846</v>
      </c>
      <c r="D234" s="2" t="s">
        <v>20</v>
      </c>
      <c r="E234" s="26">
        <v>2020</v>
      </c>
      <c r="F234" s="2" t="s">
        <v>847</v>
      </c>
      <c r="G234" s="2" t="s">
        <v>848</v>
      </c>
      <c r="H234" s="2" t="s">
        <v>849</v>
      </c>
      <c r="I234" s="2" t="str">
        <f t="shared" si="52"/>
        <v xml:space="preserve">Principles: transparency, inclusion, accountability, impartiality, reliability, security, privacy </v>
      </c>
      <c r="J234" s="2" t="str">
        <f t="shared" si="53"/>
        <v xml:space="preserve"> human dignity, shared responsibility, ethical innovation, societal trust</v>
      </c>
      <c r="K234" s="31">
        <f t="shared" si="54"/>
        <v>0</v>
      </c>
      <c r="L234" s="31">
        <f t="shared" si="55"/>
        <v>1</v>
      </c>
      <c r="M234" s="31">
        <f t="shared" si="56"/>
        <v>1</v>
      </c>
      <c r="N234" s="31">
        <f t="shared" si="57"/>
        <v>0</v>
      </c>
      <c r="O234" s="31">
        <f t="shared" si="58"/>
        <v>0</v>
      </c>
      <c r="P234" s="6">
        <f t="shared" si="59"/>
        <v>1</v>
      </c>
      <c r="Q234" s="31">
        <f t="shared" si="60"/>
        <v>0</v>
      </c>
      <c r="R234" s="31">
        <f t="shared" si="61"/>
        <v>1</v>
      </c>
      <c r="S234" s="31">
        <f t="shared" si="62"/>
        <v>1</v>
      </c>
      <c r="T234" s="31">
        <f t="shared" si="63"/>
        <v>0</v>
      </c>
      <c r="U234" s="31">
        <f t="shared" si="64"/>
        <v>1</v>
      </c>
      <c r="V234" s="31">
        <f t="shared" si="65"/>
        <v>0</v>
      </c>
      <c r="W234" s="31">
        <f t="shared" si="66"/>
        <v>0</v>
      </c>
      <c r="X234" s="31">
        <f t="shared" si="67"/>
        <v>0</v>
      </c>
      <c r="Y234" s="31">
        <f t="shared" si="68"/>
        <v>0</v>
      </c>
      <c r="AA234" s="2"/>
      <c r="AU234" s="2">
        <f>SUM(Table3[[#This Row],[2006]:[2025]])</f>
        <v>0</v>
      </c>
    </row>
    <row r="235" spans="1:47" ht="55.05" customHeight="1">
      <c r="A235" s="2" t="s">
        <v>10</v>
      </c>
      <c r="B235" s="2" t="s">
        <v>850</v>
      </c>
      <c r="C235" s="2" t="s">
        <v>851</v>
      </c>
      <c r="D235" s="2" t="s">
        <v>281</v>
      </c>
      <c r="E235" s="26">
        <v>2019</v>
      </c>
      <c r="F235" s="2" t="s">
        <v>12</v>
      </c>
      <c r="G235" s="2" t="s">
        <v>852</v>
      </c>
      <c r="H235" s="2" t="s">
        <v>853</v>
      </c>
      <c r="I235" s="2" t="str">
        <f t="shared" si="52"/>
        <v xml:space="preserve">Principles: Protection of human rights and freedoms, security, transparency, technological sovereignty, innovation cycle integrity, reasonable thrift, support for competition. 
</v>
      </c>
      <c r="J235" s="2" t="str">
        <f t="shared" si="53"/>
        <v xml:space="preserve"> Human rights, security, transparency, technological independence, innovation, economic efficiency, competitive fairness.</v>
      </c>
      <c r="K235" s="31">
        <f t="shared" si="54"/>
        <v>0</v>
      </c>
      <c r="L235" s="31">
        <f t="shared" si="55"/>
        <v>1</v>
      </c>
      <c r="M235" s="31">
        <f t="shared" si="56"/>
        <v>0</v>
      </c>
      <c r="N235" s="31">
        <f t="shared" si="57"/>
        <v>0</v>
      </c>
      <c r="O235" s="31">
        <f t="shared" si="58"/>
        <v>0</v>
      </c>
      <c r="P235" s="6">
        <f t="shared" si="59"/>
        <v>0</v>
      </c>
      <c r="Q235" s="31">
        <f t="shared" si="60"/>
        <v>0</v>
      </c>
      <c r="R235" s="31">
        <f t="shared" si="61"/>
        <v>0</v>
      </c>
      <c r="S235" s="31">
        <f t="shared" si="62"/>
        <v>1</v>
      </c>
      <c r="T235" s="31">
        <f t="shared" si="63"/>
        <v>0</v>
      </c>
      <c r="U235" s="31">
        <f t="shared" si="64"/>
        <v>0</v>
      </c>
      <c r="V235" s="31">
        <f t="shared" si="65"/>
        <v>0</v>
      </c>
      <c r="W235" s="31">
        <f t="shared" si="66"/>
        <v>0</v>
      </c>
      <c r="X235" s="31">
        <f t="shared" si="67"/>
        <v>1</v>
      </c>
      <c r="Y235" s="31">
        <f t="shared" si="68"/>
        <v>0</v>
      </c>
      <c r="AA235" s="2"/>
      <c r="AU235" s="2">
        <f>SUM(Table3[[#This Row],[2006]:[2025]])</f>
        <v>0</v>
      </c>
    </row>
    <row r="236" spans="1:47" ht="55.05" customHeight="1">
      <c r="A236" s="2" t="s">
        <v>10</v>
      </c>
      <c r="B236" s="2" t="s">
        <v>854</v>
      </c>
      <c r="C236" s="2" t="s">
        <v>855</v>
      </c>
      <c r="D236" s="2" t="s">
        <v>23</v>
      </c>
      <c r="E236" s="26">
        <v>2023</v>
      </c>
      <c r="F236" s="2" t="s">
        <v>13</v>
      </c>
      <c r="G236" s="2" t="s">
        <v>856</v>
      </c>
      <c r="H236" s="2" t="s">
        <v>857</v>
      </c>
      <c r="I236" s="2" t="str">
        <f t="shared" si="52"/>
        <v xml:space="preserve">Principles: Human rights, privacy, safety, transparency, inclusion. ​
</v>
      </c>
      <c r="J236" s="2" t="str">
        <f t="shared" si="53"/>
        <v xml:space="preserve"> Trust, customer success, innovation, equality, sustainability. </v>
      </c>
      <c r="K236" s="31">
        <f t="shared" si="54"/>
        <v>0</v>
      </c>
      <c r="L236" s="31">
        <f t="shared" si="55"/>
        <v>1</v>
      </c>
      <c r="M236" s="31">
        <f t="shared" si="56"/>
        <v>0</v>
      </c>
      <c r="N236" s="31">
        <f t="shared" si="57"/>
        <v>0</v>
      </c>
      <c r="O236" s="31">
        <f t="shared" si="58"/>
        <v>0</v>
      </c>
      <c r="P236" s="6">
        <f t="shared" si="59"/>
        <v>1</v>
      </c>
      <c r="Q236" s="31">
        <f t="shared" si="60"/>
        <v>0</v>
      </c>
      <c r="R236" s="31">
        <f t="shared" si="61"/>
        <v>1</v>
      </c>
      <c r="S236" s="31">
        <f t="shared" si="62"/>
        <v>1</v>
      </c>
      <c r="T236" s="31">
        <f t="shared" si="63"/>
        <v>1</v>
      </c>
      <c r="U236" s="31">
        <f t="shared" si="64"/>
        <v>0</v>
      </c>
      <c r="V236" s="31">
        <f t="shared" si="65"/>
        <v>0</v>
      </c>
      <c r="W236" s="31">
        <f t="shared" si="66"/>
        <v>0</v>
      </c>
      <c r="X236" s="31">
        <f t="shared" si="67"/>
        <v>1</v>
      </c>
      <c r="Y236" s="31">
        <f t="shared" si="68"/>
        <v>0</v>
      </c>
      <c r="AA236" s="2"/>
      <c r="AU236" s="2">
        <f>SUM(Table3[[#This Row],[2006]:[2025]])</f>
        <v>0</v>
      </c>
    </row>
    <row r="237" spans="1:47" ht="55.05" customHeight="1">
      <c r="A237" s="2" t="s">
        <v>8</v>
      </c>
      <c r="B237" s="2" t="s">
        <v>858</v>
      </c>
      <c r="C237" s="2" t="s">
        <v>859</v>
      </c>
      <c r="D237" s="2" t="s">
        <v>19</v>
      </c>
      <c r="E237" s="26">
        <v>2018</v>
      </c>
      <c r="F237" s="2" t="s">
        <v>13</v>
      </c>
      <c r="G237" s="2" t="s">
        <v>860</v>
      </c>
      <c r="H237" s="2" t="s">
        <v>861</v>
      </c>
      <c r="I237" s="2" t="str">
        <f t="shared" si="52"/>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J237" s="2" t="str">
        <f t="shared" si="53"/>
        <v/>
      </c>
      <c r="K237" s="31">
        <f t="shared" si="54"/>
        <v>0</v>
      </c>
      <c r="L237" s="31">
        <f t="shared" si="55"/>
        <v>1</v>
      </c>
      <c r="M237" s="31">
        <f t="shared" si="56"/>
        <v>1</v>
      </c>
      <c r="N237" s="31">
        <f t="shared" si="57"/>
        <v>0</v>
      </c>
      <c r="O237" s="31">
        <f t="shared" si="58"/>
        <v>0</v>
      </c>
      <c r="P237" s="6">
        <f t="shared" si="59"/>
        <v>0</v>
      </c>
      <c r="Q237" s="31">
        <f t="shared" si="60"/>
        <v>0</v>
      </c>
      <c r="R237" s="31">
        <f t="shared" si="61"/>
        <v>1</v>
      </c>
      <c r="S237" s="31">
        <f t="shared" si="62"/>
        <v>0</v>
      </c>
      <c r="T237" s="31">
        <f t="shared" si="63"/>
        <v>1</v>
      </c>
      <c r="U237" s="31">
        <f t="shared" si="64"/>
        <v>0</v>
      </c>
      <c r="V237" s="31">
        <f t="shared" si="65"/>
        <v>1</v>
      </c>
      <c r="W237" s="31">
        <f t="shared" si="66"/>
        <v>0</v>
      </c>
      <c r="X237" s="31">
        <f t="shared" si="67"/>
        <v>0</v>
      </c>
      <c r="Y237" s="31">
        <f t="shared" si="68"/>
        <v>0</v>
      </c>
      <c r="AA237" s="2"/>
      <c r="AU237" s="2">
        <f>SUM(Table3[[#This Row],[2006]:[2025]])</f>
        <v>0</v>
      </c>
    </row>
    <row r="238" spans="1:47" ht="55.05" customHeight="1">
      <c r="A238" s="2" t="s">
        <v>8</v>
      </c>
      <c r="B238" s="2" t="s">
        <v>862</v>
      </c>
      <c r="C238" s="2" t="s">
        <v>863</v>
      </c>
      <c r="D238" s="2" t="s">
        <v>23</v>
      </c>
      <c r="E238" s="26">
        <v>2017</v>
      </c>
      <c r="F238" s="2" t="s">
        <v>14</v>
      </c>
      <c r="G238" s="2" t="s">
        <v>864</v>
      </c>
      <c r="H238" s="2" t="s">
        <v>865</v>
      </c>
      <c r="I238" s="2" t="str">
        <f t="shared" si="52"/>
        <v xml:space="preserve">Principles: Equality and human flourishing, transparency, accountability, measurability, competence, inclusive dialogue.
</v>
      </c>
      <c r="J238" s="2" t="str">
        <f t="shared" si="53"/>
        <v xml:space="preserve"> Human rights, dignity, freedom, transparency, accountability, effectiveness, competence, inclusivity.</v>
      </c>
      <c r="K238" s="31">
        <f t="shared" si="54"/>
        <v>0</v>
      </c>
      <c r="L238" s="31">
        <f t="shared" si="55"/>
        <v>1</v>
      </c>
      <c r="M238" s="31">
        <f t="shared" si="56"/>
        <v>0</v>
      </c>
      <c r="N238" s="31">
        <f t="shared" si="57"/>
        <v>0</v>
      </c>
      <c r="O238" s="31">
        <f t="shared" si="58"/>
        <v>1</v>
      </c>
      <c r="P238" s="6">
        <f t="shared" si="59"/>
        <v>0</v>
      </c>
      <c r="Q238" s="31">
        <f t="shared" si="60"/>
        <v>0</v>
      </c>
      <c r="R238" s="31">
        <f t="shared" si="61"/>
        <v>0</v>
      </c>
      <c r="S238" s="31">
        <f t="shared" si="62"/>
        <v>0</v>
      </c>
      <c r="T238" s="31">
        <f t="shared" si="63"/>
        <v>0</v>
      </c>
      <c r="U238" s="31">
        <f t="shared" si="64"/>
        <v>1</v>
      </c>
      <c r="V238" s="31">
        <f t="shared" si="65"/>
        <v>0</v>
      </c>
      <c r="W238" s="31">
        <f t="shared" si="66"/>
        <v>0</v>
      </c>
      <c r="X238" s="31">
        <f t="shared" si="67"/>
        <v>1</v>
      </c>
      <c r="Y238" s="31">
        <f t="shared" si="68"/>
        <v>0</v>
      </c>
      <c r="AA238" s="2"/>
      <c r="AU238" s="2">
        <f>SUM(Table3[[#This Row],[2006]:[2025]])</f>
        <v>0</v>
      </c>
    </row>
    <row r="239" spans="1:47" ht="55.05" customHeight="1">
      <c r="A239" s="2" t="s">
        <v>10</v>
      </c>
      <c r="B239" s="2" t="s">
        <v>866</v>
      </c>
      <c r="C239" s="2" t="s">
        <v>867</v>
      </c>
      <c r="D239" s="2" t="s">
        <v>868</v>
      </c>
      <c r="E239" s="26">
        <v>2021</v>
      </c>
      <c r="F239" s="2" t="s">
        <v>12</v>
      </c>
      <c r="G239" s="2" t="s">
        <v>363</v>
      </c>
      <c r="H239" s="9" t="s">
        <v>869</v>
      </c>
      <c r="I239" s="2" t="str">
        <f t="shared" si="52"/>
        <v xml:space="preserve">Principles: inclusive growth, sustainable development, well-being, human rights, democratic values, fairness, privacy, transparency, explainability, robustness, security, safety, accountability; </v>
      </c>
      <c r="J239" s="2" t="str">
        <f t="shared" si="53"/>
        <v xml:space="preserve"> innovation, trustworthiness, respect for human rights, democratic values, non-discrimination, equality, freedom, dignity, autonomy, privacy, data protection, diversity, social justice, labour rights, environmental sustainability, responsible business conduct</v>
      </c>
      <c r="K239" s="31">
        <f t="shared" si="54"/>
        <v>1</v>
      </c>
      <c r="L239" s="31">
        <f t="shared" si="55"/>
        <v>1</v>
      </c>
      <c r="M239" s="31">
        <f t="shared" si="56"/>
        <v>0</v>
      </c>
      <c r="N239" s="31">
        <f t="shared" si="57"/>
        <v>0</v>
      </c>
      <c r="O239" s="31">
        <f t="shared" si="58"/>
        <v>0</v>
      </c>
      <c r="P239" s="6">
        <f t="shared" si="59"/>
        <v>1</v>
      </c>
      <c r="Q239" s="31">
        <f t="shared" si="60"/>
        <v>0</v>
      </c>
      <c r="R239" s="31">
        <f t="shared" si="61"/>
        <v>1</v>
      </c>
      <c r="S239" s="31">
        <f t="shared" si="62"/>
        <v>1</v>
      </c>
      <c r="T239" s="31">
        <f t="shared" si="63"/>
        <v>1</v>
      </c>
      <c r="U239" s="31">
        <f t="shared" si="64"/>
        <v>1</v>
      </c>
      <c r="V239" s="31">
        <f t="shared" si="65"/>
        <v>0</v>
      </c>
      <c r="W239" s="31">
        <f t="shared" si="66"/>
        <v>1</v>
      </c>
      <c r="X239" s="31">
        <f t="shared" si="67"/>
        <v>1</v>
      </c>
      <c r="Y239" s="31">
        <f t="shared" si="68"/>
        <v>0</v>
      </c>
      <c r="AA239" s="2"/>
      <c r="AU239" s="2">
        <f>SUM(Table3[[#This Row],[2006]:[2025]])</f>
        <v>0</v>
      </c>
    </row>
    <row r="240" spans="1:47" ht="55.05" customHeight="1">
      <c r="A240" s="2" t="s">
        <v>10</v>
      </c>
      <c r="B240" s="2" t="s">
        <v>870</v>
      </c>
      <c r="C240" s="2" t="s">
        <v>871</v>
      </c>
      <c r="D240" s="2" t="s">
        <v>41</v>
      </c>
      <c r="E240" s="26">
        <v>2024</v>
      </c>
      <c r="F240" s="2" t="s">
        <v>170</v>
      </c>
      <c r="G240" s="2" t="s">
        <v>872</v>
      </c>
      <c r="H240" s="2" t="s">
        <v>873</v>
      </c>
      <c r="I240" s="2" t="str">
        <f t="shared" si="52"/>
        <v xml:space="preserve">Principles: data privacy, data security, copyright, academic integrity, ethics, fairness, data accuracy, regulatory mechanisms
</v>
      </c>
      <c r="J240" s="2" t="str">
        <f t="shared" si="53"/>
        <v xml:space="preserve"> training capabilities, critical thinking cultivation</v>
      </c>
      <c r="K240" s="31">
        <f t="shared" si="54"/>
        <v>0</v>
      </c>
      <c r="L240" s="31">
        <f t="shared" si="55"/>
        <v>0</v>
      </c>
      <c r="M240" s="31">
        <f t="shared" si="56"/>
        <v>0</v>
      </c>
      <c r="N240" s="31">
        <f t="shared" si="57"/>
        <v>0</v>
      </c>
      <c r="O240" s="31">
        <f t="shared" si="58"/>
        <v>0</v>
      </c>
      <c r="P240" s="6">
        <f t="shared" si="59"/>
        <v>0</v>
      </c>
      <c r="Q240" s="31">
        <f t="shared" si="60"/>
        <v>0</v>
      </c>
      <c r="R240" s="31">
        <f t="shared" si="61"/>
        <v>1</v>
      </c>
      <c r="S240" s="31">
        <f t="shared" si="62"/>
        <v>0</v>
      </c>
      <c r="T240" s="31">
        <f t="shared" si="63"/>
        <v>0</v>
      </c>
      <c r="U240" s="31">
        <f t="shared" si="64"/>
        <v>0</v>
      </c>
      <c r="V240" s="31">
        <f t="shared" si="65"/>
        <v>0</v>
      </c>
      <c r="W240" s="31">
        <f t="shared" si="66"/>
        <v>0</v>
      </c>
      <c r="X240" s="31">
        <f t="shared" si="67"/>
        <v>0</v>
      </c>
      <c r="Y240" s="31">
        <f t="shared" si="68"/>
        <v>0</v>
      </c>
      <c r="AA240" s="2"/>
      <c r="AU240" s="2">
        <f>SUM(Table3[[#This Row],[2006]:[2025]])</f>
        <v>0</v>
      </c>
    </row>
    <row r="241" spans="1:47" ht="55.05" customHeight="1">
      <c r="A241" s="2" t="s">
        <v>10</v>
      </c>
      <c r="B241" s="2" t="s">
        <v>874</v>
      </c>
      <c r="C241" s="2" t="s">
        <v>875</v>
      </c>
      <c r="D241" s="2" t="s">
        <v>42</v>
      </c>
      <c r="E241" s="26">
        <v>2024</v>
      </c>
      <c r="F241" s="2" t="s">
        <v>847</v>
      </c>
      <c r="G241" s="2" t="s">
        <v>876</v>
      </c>
      <c r="H241" s="2" t="s">
        <v>877</v>
      </c>
      <c r="I241" s="2" t="str">
        <f t="shared" si="52"/>
        <v>Equality, truth, seva (selfless service), community and inclusivity, environment stewardship</v>
      </c>
      <c r="J241" s="2" t="str">
        <f t="shared" si="53"/>
        <v/>
      </c>
      <c r="K241" s="31">
        <f t="shared" si="54"/>
        <v>0</v>
      </c>
      <c r="L241" s="31">
        <f t="shared" si="55"/>
        <v>0</v>
      </c>
      <c r="M241" s="31">
        <f t="shared" si="56"/>
        <v>0</v>
      </c>
      <c r="N241" s="31">
        <f t="shared" si="57"/>
        <v>0</v>
      </c>
      <c r="O241" s="31">
        <f t="shared" si="58"/>
        <v>1</v>
      </c>
      <c r="P241" s="6">
        <f t="shared" si="59"/>
        <v>0</v>
      </c>
      <c r="Q241" s="31">
        <f t="shared" si="60"/>
        <v>0</v>
      </c>
      <c r="R241" s="31">
        <f t="shared" si="61"/>
        <v>0</v>
      </c>
      <c r="S241" s="31">
        <f t="shared" si="62"/>
        <v>0</v>
      </c>
      <c r="T241" s="31">
        <f t="shared" si="63"/>
        <v>0</v>
      </c>
      <c r="U241" s="31">
        <f t="shared" si="64"/>
        <v>0</v>
      </c>
      <c r="V241" s="31">
        <f t="shared" si="65"/>
        <v>0</v>
      </c>
      <c r="W241" s="31">
        <f t="shared" si="66"/>
        <v>0</v>
      </c>
      <c r="X241" s="31">
        <f t="shared" si="67"/>
        <v>0</v>
      </c>
      <c r="Y241" s="31">
        <f t="shared" si="68"/>
        <v>0</v>
      </c>
      <c r="AA241" s="2"/>
      <c r="AU241" s="2">
        <f>SUM(Table3[[#This Row],[2006]:[2025]])</f>
        <v>0</v>
      </c>
    </row>
    <row r="242" spans="1:47" ht="55.05" customHeight="1">
      <c r="A242" s="2" t="s">
        <v>10</v>
      </c>
      <c r="B242" s="2" t="s">
        <v>878</v>
      </c>
      <c r="C242" s="2" t="s">
        <v>879</v>
      </c>
      <c r="D242" s="2" t="s">
        <v>320</v>
      </c>
      <c r="E242" s="26">
        <v>2019</v>
      </c>
      <c r="F242" s="2" t="s">
        <v>12</v>
      </c>
      <c r="G242" s="2" t="s">
        <v>880</v>
      </c>
      <c r="H242" s="2" t="s">
        <v>881</v>
      </c>
      <c r="I242" s="2" t="str">
        <f t="shared" si="52"/>
        <v>Transparency, explainability, repeatability/reproducibility, safety, security, robustness, fairness, data governance, accountability, human agency and oversight, inclusive growth, societal and environmental well-being.</v>
      </c>
      <c r="J242" s="2" t="str">
        <f t="shared" si="53"/>
        <v/>
      </c>
      <c r="K242" s="31">
        <f t="shared" si="54"/>
        <v>0</v>
      </c>
      <c r="L242" s="31">
        <f t="shared" si="55"/>
        <v>1</v>
      </c>
      <c r="M242" s="31">
        <f t="shared" si="56"/>
        <v>0</v>
      </c>
      <c r="N242" s="31">
        <f t="shared" si="57"/>
        <v>0</v>
      </c>
      <c r="O242" s="31">
        <f t="shared" si="58"/>
        <v>0</v>
      </c>
      <c r="P242" s="6">
        <f t="shared" si="59"/>
        <v>0</v>
      </c>
      <c r="Q242" s="31">
        <f t="shared" si="60"/>
        <v>0</v>
      </c>
      <c r="R242" s="31">
        <f t="shared" si="61"/>
        <v>0</v>
      </c>
      <c r="S242" s="31">
        <f t="shared" si="62"/>
        <v>0</v>
      </c>
      <c r="T242" s="31">
        <f t="shared" si="63"/>
        <v>0</v>
      </c>
      <c r="U242" s="31">
        <f t="shared" si="64"/>
        <v>0</v>
      </c>
      <c r="V242" s="31">
        <f t="shared" si="65"/>
        <v>0</v>
      </c>
      <c r="W242" s="31">
        <f t="shared" si="66"/>
        <v>0</v>
      </c>
      <c r="X242" s="31">
        <f t="shared" si="67"/>
        <v>0</v>
      </c>
      <c r="Y242" s="31">
        <f t="shared" si="68"/>
        <v>0</v>
      </c>
      <c r="AA242" s="2"/>
      <c r="AU242" s="2">
        <f>SUM(Table3[[#This Row],[2006]:[2025]])</f>
        <v>0</v>
      </c>
    </row>
    <row r="243" spans="1:47" ht="55.05" customHeight="1">
      <c r="A243" s="2" t="s">
        <v>10</v>
      </c>
      <c r="B243" s="2" t="s">
        <v>882</v>
      </c>
      <c r="C243" s="2" t="s">
        <v>319</v>
      </c>
      <c r="D243" s="2" t="s">
        <v>320</v>
      </c>
      <c r="E243" s="26">
        <v>2020</v>
      </c>
      <c r="F243" s="2" t="s">
        <v>12</v>
      </c>
      <c r="G243" s="2" t="s">
        <v>883</v>
      </c>
      <c r="H243" s="2" t="s">
        <v>881</v>
      </c>
      <c r="I243" s="2" t="str">
        <f t="shared" si="52"/>
        <v>transparency, explainability, repeatability/reproducibility, safety, security, robustness, fairness, data governance, accountability, human agency and oversight, inclusive growth, societal and environmental well-being</v>
      </c>
      <c r="J243" s="2" t="str">
        <f t="shared" si="53"/>
        <v/>
      </c>
      <c r="K243" s="31">
        <f t="shared" si="54"/>
        <v>0</v>
      </c>
      <c r="L243" s="31">
        <f t="shared" si="55"/>
        <v>1</v>
      </c>
      <c r="M243" s="31">
        <f t="shared" si="56"/>
        <v>0</v>
      </c>
      <c r="N243" s="31">
        <f t="shared" si="57"/>
        <v>0</v>
      </c>
      <c r="O243" s="31">
        <f t="shared" si="58"/>
        <v>0</v>
      </c>
      <c r="P243" s="6">
        <f t="shared" si="59"/>
        <v>0</v>
      </c>
      <c r="Q243" s="31">
        <f t="shared" si="60"/>
        <v>0</v>
      </c>
      <c r="R243" s="31">
        <f t="shared" si="61"/>
        <v>0</v>
      </c>
      <c r="S243" s="31">
        <f t="shared" si="62"/>
        <v>0</v>
      </c>
      <c r="T243" s="31">
        <f t="shared" si="63"/>
        <v>0</v>
      </c>
      <c r="U243" s="31">
        <f t="shared" si="64"/>
        <v>0</v>
      </c>
      <c r="V243" s="31">
        <f t="shared" si="65"/>
        <v>0</v>
      </c>
      <c r="W243" s="31">
        <f t="shared" si="66"/>
        <v>0</v>
      </c>
      <c r="X243" s="31">
        <f t="shared" si="67"/>
        <v>0</v>
      </c>
      <c r="Y243" s="31">
        <f t="shared" si="68"/>
        <v>0</v>
      </c>
      <c r="AA243" s="2"/>
      <c r="AU243" s="2">
        <f>SUM(Table3[[#This Row],[2006]:[2025]])</f>
        <v>0</v>
      </c>
    </row>
    <row r="244" spans="1:47" ht="55.05" customHeight="1">
      <c r="A244" s="2" t="s">
        <v>10</v>
      </c>
      <c r="B244" s="2" t="s">
        <v>884</v>
      </c>
      <c r="C244" s="2" t="s">
        <v>145</v>
      </c>
      <c r="D244" s="2" t="s">
        <v>146</v>
      </c>
      <c r="E244" s="26">
        <v>2019</v>
      </c>
      <c r="F244" s="2" t="s">
        <v>12</v>
      </c>
      <c r="G244" s="2" t="s">
        <v>885</v>
      </c>
      <c r="H244" s="9" t="s">
        <v>886</v>
      </c>
      <c r="I244" s="2" t="str">
        <f t="shared" si="52"/>
        <v xml:space="preserve">Principles: Fairness, transparency, accountability, explainability, safety, security, human values, inclusiveness​
</v>
      </c>
      <c r="J244" s="2" t="str">
        <f t="shared" si="53"/>
        <v xml:space="preserve"> Ethical responsibility, societal trust, inclusivity, human-centric development, global collaboration</v>
      </c>
      <c r="K244" s="31">
        <f t="shared" si="54"/>
        <v>0</v>
      </c>
      <c r="L244" s="31">
        <f t="shared" si="55"/>
        <v>1</v>
      </c>
      <c r="M244" s="31">
        <f t="shared" si="56"/>
        <v>1</v>
      </c>
      <c r="N244" s="31">
        <f t="shared" si="57"/>
        <v>0</v>
      </c>
      <c r="O244" s="31">
        <f t="shared" si="58"/>
        <v>1</v>
      </c>
      <c r="P244" s="6">
        <f t="shared" si="59"/>
        <v>1</v>
      </c>
      <c r="Q244" s="31">
        <f t="shared" si="60"/>
        <v>1</v>
      </c>
      <c r="R244" s="31">
        <f t="shared" si="61"/>
        <v>0</v>
      </c>
      <c r="S244" s="31">
        <f t="shared" si="62"/>
        <v>0</v>
      </c>
      <c r="T244" s="31">
        <f t="shared" si="63"/>
        <v>0</v>
      </c>
      <c r="U244" s="31">
        <f t="shared" si="64"/>
        <v>0</v>
      </c>
      <c r="V244" s="31">
        <f t="shared" si="65"/>
        <v>1</v>
      </c>
      <c r="W244" s="31">
        <f t="shared" si="66"/>
        <v>0</v>
      </c>
      <c r="X244" s="31">
        <f t="shared" si="67"/>
        <v>0</v>
      </c>
      <c r="Y244" s="31">
        <f t="shared" si="68"/>
        <v>0</v>
      </c>
      <c r="AA244" s="2"/>
      <c r="AU244" s="2">
        <f>SUM(Table3[[#This Row],[2006]:[2025]])</f>
        <v>0</v>
      </c>
    </row>
    <row r="245" spans="1:47" ht="55.05" customHeight="1">
      <c r="A245" s="2" t="s">
        <v>9</v>
      </c>
      <c r="B245" s="2" t="s">
        <v>887</v>
      </c>
      <c r="C245" s="2" t="s">
        <v>888</v>
      </c>
      <c r="D245" s="2" t="s">
        <v>146</v>
      </c>
      <c r="E245" s="26">
        <v>2014</v>
      </c>
      <c r="F245" s="2" t="s">
        <v>12</v>
      </c>
      <c r="G245" s="2" t="s">
        <v>889</v>
      </c>
      <c r="H245" s="9" t="s">
        <v>890</v>
      </c>
      <c r="I245" s="2" t="str">
        <f t="shared" si="52"/>
        <v xml:space="preserve">Principles: Seamless (integrated services), efficient (optimized resource use), safe (risk anticipation and protection), personalized (enriched experiences); </v>
      </c>
      <c r="J245" s="2" t="str">
        <f t="shared" si="53"/>
        <v xml:space="preserve"> Customer happiness, economic growth, resource and infrastructure resilience</v>
      </c>
      <c r="K245" s="31">
        <f t="shared" si="54"/>
        <v>0</v>
      </c>
      <c r="L245" s="31">
        <f t="shared" si="55"/>
        <v>0</v>
      </c>
      <c r="M245" s="31">
        <f t="shared" si="56"/>
        <v>0</v>
      </c>
      <c r="N245" s="31">
        <f t="shared" si="57"/>
        <v>0</v>
      </c>
      <c r="O245" s="31">
        <f t="shared" si="58"/>
        <v>0</v>
      </c>
      <c r="P245" s="6">
        <f t="shared" si="59"/>
        <v>0</v>
      </c>
      <c r="Q245" s="31">
        <f t="shared" si="60"/>
        <v>0</v>
      </c>
      <c r="R245" s="31">
        <f t="shared" si="61"/>
        <v>0</v>
      </c>
      <c r="S245" s="31">
        <f t="shared" si="62"/>
        <v>0</v>
      </c>
      <c r="T245" s="31">
        <f t="shared" si="63"/>
        <v>0</v>
      </c>
      <c r="U245" s="31">
        <f t="shared" si="64"/>
        <v>0</v>
      </c>
      <c r="V245" s="31">
        <f t="shared" si="65"/>
        <v>0</v>
      </c>
      <c r="W245" s="31">
        <f t="shared" si="66"/>
        <v>0</v>
      </c>
      <c r="X245" s="31">
        <f t="shared" si="67"/>
        <v>0</v>
      </c>
      <c r="Y245" s="31">
        <f t="shared" si="68"/>
        <v>0</v>
      </c>
      <c r="AA245" s="2"/>
      <c r="AU245" s="2">
        <f>SUM(Table3[[#This Row],[2006]:[2025]])</f>
        <v>0</v>
      </c>
    </row>
    <row r="246" spans="1:47" ht="55.05" customHeight="1">
      <c r="A246" s="2" t="s">
        <v>8</v>
      </c>
      <c r="B246" s="2" t="s">
        <v>891</v>
      </c>
      <c r="C246" s="2" t="s">
        <v>892</v>
      </c>
      <c r="D246" s="2" t="s">
        <v>21</v>
      </c>
      <c r="E246" s="26">
        <v>2018</v>
      </c>
      <c r="F246" s="2" t="s">
        <v>13</v>
      </c>
      <c r="G246" s="2" t="s">
        <v>893</v>
      </c>
      <c r="H246" s="2" t="s">
        <v>894</v>
      </c>
      <c r="I246" s="2" t="str">
        <f t="shared" si="52"/>
        <v xml:space="preserve">Principles: Fairness, diversity, transparency, explainability, safety, security, privacy, respect for human rights, stakeholder engagement, accountability, ethical AI development, and use. ​
</v>
      </c>
      <c r="J246" s="2" t="str">
        <f t="shared" si="53"/>
        <v xml:space="preserve"> Fairness, diversity, transparency, safety, privacy, human rights, accountability, ethical responsibility.</v>
      </c>
      <c r="K246" s="31">
        <f t="shared" si="54"/>
        <v>0</v>
      </c>
      <c r="L246" s="31">
        <f t="shared" si="55"/>
        <v>1</v>
      </c>
      <c r="M246" s="31">
        <f t="shared" si="56"/>
        <v>1</v>
      </c>
      <c r="N246" s="31">
        <f t="shared" si="57"/>
        <v>0</v>
      </c>
      <c r="O246" s="31">
        <f t="shared" si="58"/>
        <v>0</v>
      </c>
      <c r="P246" s="6">
        <f t="shared" si="59"/>
        <v>0</v>
      </c>
      <c r="Q246" s="31">
        <f t="shared" si="60"/>
        <v>1</v>
      </c>
      <c r="R246" s="31">
        <f t="shared" si="61"/>
        <v>1</v>
      </c>
      <c r="S246" s="31">
        <f t="shared" si="62"/>
        <v>0</v>
      </c>
      <c r="T246" s="31">
        <f t="shared" si="63"/>
        <v>0</v>
      </c>
      <c r="U246" s="31">
        <f t="shared" si="64"/>
        <v>0</v>
      </c>
      <c r="V246" s="31">
        <f t="shared" si="65"/>
        <v>0</v>
      </c>
      <c r="W246" s="31">
        <f t="shared" si="66"/>
        <v>0</v>
      </c>
      <c r="X246" s="31">
        <f t="shared" si="67"/>
        <v>1</v>
      </c>
      <c r="Y246" s="31">
        <f t="shared" si="68"/>
        <v>0</v>
      </c>
      <c r="AA246" s="2"/>
      <c r="AU246" s="2">
        <f>SUM(Table3[[#This Row],[2006]:[2025]])</f>
        <v>0</v>
      </c>
    </row>
    <row r="247" spans="1:47" ht="55.05" customHeight="1">
      <c r="A247" s="2" t="s">
        <v>10</v>
      </c>
      <c r="B247" s="2" t="s">
        <v>891</v>
      </c>
      <c r="C247" s="2" t="s">
        <v>895</v>
      </c>
      <c r="D247" s="2" t="s">
        <v>21</v>
      </c>
      <c r="E247" s="26">
        <v>2025</v>
      </c>
      <c r="F247" s="2" t="s">
        <v>13</v>
      </c>
      <c r="G247" s="2" t="s">
        <v>896</v>
      </c>
      <c r="H247" s="9" t="s">
        <v>891</v>
      </c>
      <c r="I247" s="2" t="str">
        <f t="shared" si="52"/>
        <v xml:space="preserve">Principles: fairness, privacy, data governance, transparency; </v>
      </c>
      <c r="J247" s="2" t="str">
        <f t="shared" si="53"/>
        <v xml:space="preserve"> fairness, privacy, transparency, accountability</v>
      </c>
      <c r="K247" s="31">
        <f t="shared" si="54"/>
        <v>0</v>
      </c>
      <c r="L247" s="31">
        <f t="shared" si="55"/>
        <v>1</v>
      </c>
      <c r="M247" s="31">
        <f t="shared" si="56"/>
        <v>0</v>
      </c>
      <c r="N247" s="31">
        <f t="shared" si="57"/>
        <v>0</v>
      </c>
      <c r="O247" s="31">
        <f t="shared" si="58"/>
        <v>0</v>
      </c>
      <c r="P247" s="6">
        <f t="shared" si="59"/>
        <v>0</v>
      </c>
      <c r="Q247" s="31">
        <f t="shared" si="60"/>
        <v>0</v>
      </c>
      <c r="R247" s="31">
        <f t="shared" si="61"/>
        <v>1</v>
      </c>
      <c r="S247" s="31">
        <f t="shared" si="62"/>
        <v>0</v>
      </c>
      <c r="T247" s="31">
        <f t="shared" si="63"/>
        <v>0</v>
      </c>
      <c r="U247" s="31">
        <f t="shared" si="64"/>
        <v>0</v>
      </c>
      <c r="V247" s="31">
        <f t="shared" si="65"/>
        <v>0</v>
      </c>
      <c r="W247" s="31">
        <f t="shared" si="66"/>
        <v>0</v>
      </c>
      <c r="X247" s="31">
        <f t="shared" si="67"/>
        <v>0</v>
      </c>
      <c r="Y247" s="31">
        <f t="shared" si="68"/>
        <v>0</v>
      </c>
      <c r="AA247" s="2"/>
      <c r="AU247" s="2">
        <f>SUM(Table3[[#This Row],[2006]:[2025]])</f>
        <v>0</v>
      </c>
    </row>
    <row r="248" spans="1:47" ht="55.05" customHeight="1">
      <c r="A248" s="2" t="s">
        <v>10</v>
      </c>
      <c r="B248" s="2" t="s">
        <v>897</v>
      </c>
      <c r="C248" s="2" t="s">
        <v>898</v>
      </c>
      <c r="D248" s="2" t="s">
        <v>48</v>
      </c>
      <c r="E248" s="26">
        <v>2024</v>
      </c>
      <c r="F248" s="2" t="s">
        <v>12</v>
      </c>
      <c r="G248" s="2" t="s">
        <v>899</v>
      </c>
      <c r="H248" s="2" t="s">
        <v>900</v>
      </c>
      <c r="I248" s="2" t="str">
        <f t="shared" si="52"/>
        <v xml:space="preserve">Principles: Fairness, transparency, explainability, robustness, security, safety, accountability. </v>
      </c>
      <c r="J248" s="2" t="str">
        <f t="shared" si="53"/>
        <v xml:space="preserve"> Inclusive growth, sustainable development, well-being, human-centered values.</v>
      </c>
      <c r="K248" s="31">
        <f t="shared" si="54"/>
        <v>0</v>
      </c>
      <c r="L248" s="31">
        <f t="shared" si="55"/>
        <v>1</v>
      </c>
      <c r="M248" s="31">
        <f t="shared" si="56"/>
        <v>0</v>
      </c>
      <c r="N248" s="31">
        <f t="shared" si="57"/>
        <v>0</v>
      </c>
      <c r="O248" s="31">
        <f t="shared" si="58"/>
        <v>0</v>
      </c>
      <c r="P248" s="6">
        <f t="shared" si="59"/>
        <v>0</v>
      </c>
      <c r="Q248" s="31">
        <f t="shared" si="60"/>
        <v>0</v>
      </c>
      <c r="R248" s="31">
        <f t="shared" si="61"/>
        <v>0</v>
      </c>
      <c r="S248" s="31">
        <f t="shared" si="62"/>
        <v>0</v>
      </c>
      <c r="T248" s="31">
        <f t="shared" si="63"/>
        <v>0</v>
      </c>
      <c r="U248" s="31">
        <f t="shared" si="64"/>
        <v>0</v>
      </c>
      <c r="V248" s="31">
        <f t="shared" si="65"/>
        <v>0</v>
      </c>
      <c r="W248" s="31">
        <f t="shared" si="66"/>
        <v>0</v>
      </c>
      <c r="X248" s="31">
        <f t="shared" si="67"/>
        <v>0</v>
      </c>
      <c r="Y248" s="31">
        <f t="shared" si="68"/>
        <v>0</v>
      </c>
      <c r="AA248" s="2"/>
      <c r="AU248" s="2">
        <f>SUM(Table3[[#This Row],[2006]:[2025]])</f>
        <v>0</v>
      </c>
    </row>
    <row r="249" spans="1:47" ht="55.05" customHeight="1">
      <c r="A249" s="2" t="s">
        <v>10</v>
      </c>
      <c r="B249" s="2" t="s">
        <v>901</v>
      </c>
      <c r="C249" s="2" t="s">
        <v>902</v>
      </c>
      <c r="D249" s="2" t="s">
        <v>23</v>
      </c>
      <c r="E249" s="26">
        <v>2025</v>
      </c>
      <c r="F249" s="2" t="s">
        <v>170</v>
      </c>
      <c r="G249" s="2" t="s">
        <v>903</v>
      </c>
      <c r="H249" s="2" t="s">
        <v>904</v>
      </c>
      <c r="I249" s="2" t="str">
        <f t="shared" si="52"/>
        <v xml:space="preserve">Principles: Human-centered AI, ethical considerations, transparency, accountability, safety, inclusivity, interdisciplinary collaboration, continuous evaluation.​
</v>
      </c>
      <c r="J249" s="2" t="str">
        <f t="shared" si="53"/>
        <v xml:space="preserve"> Human well-being, responsibility, trust, fairness, diversity, innovation.</v>
      </c>
      <c r="K249" s="31">
        <f t="shared" si="54"/>
        <v>0</v>
      </c>
      <c r="L249" s="31">
        <f t="shared" si="55"/>
        <v>1</v>
      </c>
      <c r="M249" s="31">
        <f t="shared" si="56"/>
        <v>1</v>
      </c>
      <c r="N249" s="31">
        <f t="shared" si="57"/>
        <v>0</v>
      </c>
      <c r="O249" s="31">
        <f t="shared" si="58"/>
        <v>1</v>
      </c>
      <c r="P249" s="6">
        <f t="shared" si="59"/>
        <v>1</v>
      </c>
      <c r="Q249" s="31">
        <f t="shared" si="60"/>
        <v>0</v>
      </c>
      <c r="R249" s="31">
        <f t="shared" si="61"/>
        <v>0</v>
      </c>
      <c r="S249" s="31">
        <f t="shared" si="62"/>
        <v>1</v>
      </c>
      <c r="T249" s="31">
        <f t="shared" si="63"/>
        <v>0</v>
      </c>
      <c r="U249" s="31">
        <f t="shared" si="64"/>
        <v>0</v>
      </c>
      <c r="V249" s="31">
        <f t="shared" si="65"/>
        <v>1</v>
      </c>
      <c r="W249" s="31">
        <f t="shared" si="66"/>
        <v>0</v>
      </c>
      <c r="X249" s="31">
        <f t="shared" si="67"/>
        <v>0</v>
      </c>
      <c r="Y249" s="31">
        <f t="shared" si="68"/>
        <v>0</v>
      </c>
      <c r="AA249" s="2"/>
      <c r="AU249" s="2">
        <f>SUM(Table3[[#This Row],[2006]:[2025]])</f>
        <v>0</v>
      </c>
    </row>
    <row r="250" spans="1:47" ht="55.05" customHeight="1">
      <c r="A250" s="2" t="s">
        <v>8</v>
      </c>
      <c r="B250" s="2" t="s">
        <v>905</v>
      </c>
      <c r="C250" s="2" t="s">
        <v>906</v>
      </c>
      <c r="D250" s="2" t="s">
        <v>23</v>
      </c>
      <c r="E250" s="26">
        <v>2017</v>
      </c>
      <c r="F250" s="2" t="s">
        <v>170</v>
      </c>
      <c r="G250" s="2" t="s">
        <v>907</v>
      </c>
      <c r="H250" s="2" t="s">
        <v>908</v>
      </c>
      <c r="I250" s="2" t="str">
        <f t="shared" si="52"/>
        <v xml:space="preserve">Principles: Awareness, access and redress, accountability, explanation, data provenance, auditability, validation and testing. ​
</v>
      </c>
      <c r="J250" s="2" t="str">
        <f t="shared" si="53"/>
        <v xml:space="preserve"> Fairness, transparency, responsibility, inclusivity, trust.</v>
      </c>
      <c r="K250" s="31">
        <f t="shared" si="54"/>
        <v>0</v>
      </c>
      <c r="L250" s="31">
        <f t="shared" si="55"/>
        <v>1</v>
      </c>
      <c r="M250" s="31">
        <f t="shared" si="56"/>
        <v>1</v>
      </c>
      <c r="N250" s="31">
        <f t="shared" si="57"/>
        <v>0</v>
      </c>
      <c r="O250" s="31">
        <f t="shared" si="58"/>
        <v>1</v>
      </c>
      <c r="P250" s="6">
        <f t="shared" si="59"/>
        <v>1</v>
      </c>
      <c r="Q250" s="31">
        <f t="shared" si="60"/>
        <v>0</v>
      </c>
      <c r="R250" s="31">
        <f t="shared" si="61"/>
        <v>0</v>
      </c>
      <c r="S250" s="31">
        <f t="shared" si="62"/>
        <v>0</v>
      </c>
      <c r="T250" s="31">
        <f t="shared" si="63"/>
        <v>0</v>
      </c>
      <c r="U250" s="31">
        <f t="shared" si="64"/>
        <v>0</v>
      </c>
      <c r="V250" s="31">
        <f t="shared" si="65"/>
        <v>0</v>
      </c>
      <c r="W250" s="31">
        <f t="shared" si="66"/>
        <v>0</v>
      </c>
      <c r="X250" s="31">
        <f t="shared" si="67"/>
        <v>0</v>
      </c>
      <c r="Y250" s="31">
        <f t="shared" si="68"/>
        <v>0</v>
      </c>
      <c r="AA250" s="2"/>
      <c r="AU250" s="2">
        <f>SUM(Table3[[#This Row],[2006]:[2025]])</f>
        <v>0</v>
      </c>
    </row>
    <row r="251" spans="1:47" ht="55.05" customHeight="1">
      <c r="A251" s="2" t="s">
        <v>7</v>
      </c>
      <c r="B251" s="2" t="s">
        <v>909</v>
      </c>
      <c r="C251" s="2" t="s">
        <v>910</v>
      </c>
      <c r="D251" s="2" t="s">
        <v>50</v>
      </c>
      <c r="E251" s="26">
        <v>2018</v>
      </c>
      <c r="F251" s="2" t="s">
        <v>12</v>
      </c>
      <c r="G251" s="2" t="s">
        <v>411</v>
      </c>
      <c r="H251" s="9" t="s">
        <v>911</v>
      </c>
      <c r="I251" s="2" t="str">
        <f t="shared" si="52"/>
        <v xml:space="preserve">Principles: human dignity, autonomy, responsibility, justice, equality, non-discrimination, privacy, safety, transparency, accountability, democracy, rule of law; </v>
      </c>
      <c r="J251" s="2" t="str">
        <f t="shared" si="53"/>
        <v xml:space="preserve"> human rights, ethical responsibility, fairness, security, societal well-being</v>
      </c>
      <c r="K251" s="31">
        <f t="shared" si="54"/>
        <v>1</v>
      </c>
      <c r="L251" s="31">
        <f t="shared" si="55"/>
        <v>1</v>
      </c>
      <c r="M251" s="31">
        <f t="shared" si="56"/>
        <v>1</v>
      </c>
      <c r="N251" s="31">
        <f t="shared" si="57"/>
        <v>0</v>
      </c>
      <c r="O251" s="31">
        <f t="shared" si="58"/>
        <v>0</v>
      </c>
      <c r="P251" s="6">
        <f t="shared" si="59"/>
        <v>0</v>
      </c>
      <c r="Q251" s="31">
        <f t="shared" si="60"/>
        <v>1</v>
      </c>
      <c r="R251" s="31">
        <f t="shared" si="61"/>
        <v>1</v>
      </c>
      <c r="S251" s="31">
        <f t="shared" si="62"/>
        <v>0</v>
      </c>
      <c r="T251" s="31">
        <f t="shared" si="63"/>
        <v>0</v>
      </c>
      <c r="U251" s="31">
        <f t="shared" si="64"/>
        <v>1</v>
      </c>
      <c r="V251" s="31">
        <f t="shared" si="65"/>
        <v>0</v>
      </c>
      <c r="W251" s="31">
        <f t="shared" si="66"/>
        <v>1</v>
      </c>
      <c r="X251" s="31">
        <f t="shared" si="67"/>
        <v>1</v>
      </c>
      <c r="Y251" s="31">
        <f t="shared" si="68"/>
        <v>0</v>
      </c>
      <c r="AA251" s="2"/>
      <c r="AU251" s="2">
        <f>SUM(Table3[[#This Row],[2006]:[2025]])</f>
        <v>0</v>
      </c>
    </row>
    <row r="252" spans="1:47" ht="55.05" customHeight="1">
      <c r="A252" s="2" t="s">
        <v>10</v>
      </c>
      <c r="B252" s="2" t="s">
        <v>912</v>
      </c>
      <c r="C252" s="2" t="s">
        <v>913</v>
      </c>
      <c r="D252" s="2" t="s">
        <v>20</v>
      </c>
      <c r="E252" s="26">
        <v>2024</v>
      </c>
      <c r="F252" s="2" t="s">
        <v>12</v>
      </c>
      <c r="G252" s="2" t="s">
        <v>914</v>
      </c>
      <c r="H252" s="9" t="s">
        <v>915</v>
      </c>
      <c r="I252" s="2" t="str">
        <f t="shared" si="52"/>
        <v xml:space="preserve">Principles: Human-centered AI, trustworthiness, sustainability, research and innovation, AI regulation, AI governance, public-private collaboration, security, digital transformation; </v>
      </c>
      <c r="J252" s="2" t="str">
        <f t="shared" si="53"/>
        <v xml:space="preserve"> Economic growth, public trust, digital inclusion, ethical AI adoption, knowledge-sharing, responsible AI deployment</v>
      </c>
      <c r="K252" s="31">
        <f t="shared" si="54"/>
        <v>0</v>
      </c>
      <c r="L252" s="31">
        <f t="shared" si="55"/>
        <v>0</v>
      </c>
      <c r="M252" s="31">
        <f t="shared" si="56"/>
        <v>0</v>
      </c>
      <c r="N252" s="31">
        <f t="shared" si="57"/>
        <v>0</v>
      </c>
      <c r="O252" s="31">
        <f t="shared" si="58"/>
        <v>0</v>
      </c>
      <c r="P252" s="6">
        <f t="shared" si="59"/>
        <v>1</v>
      </c>
      <c r="Q252" s="31">
        <f t="shared" si="60"/>
        <v>0</v>
      </c>
      <c r="R252" s="31">
        <f t="shared" si="61"/>
        <v>0</v>
      </c>
      <c r="S252" s="31">
        <f t="shared" si="62"/>
        <v>1</v>
      </c>
      <c r="T252" s="31">
        <f t="shared" si="63"/>
        <v>1</v>
      </c>
      <c r="U252" s="31">
        <f t="shared" si="64"/>
        <v>0</v>
      </c>
      <c r="V252" s="31">
        <f t="shared" si="65"/>
        <v>1</v>
      </c>
      <c r="W252" s="31">
        <f t="shared" si="66"/>
        <v>0</v>
      </c>
      <c r="X252" s="31">
        <f t="shared" si="67"/>
        <v>0</v>
      </c>
      <c r="Y252" s="31">
        <f t="shared" si="68"/>
        <v>0</v>
      </c>
      <c r="AA252" s="2"/>
      <c r="AU252" s="2">
        <f>SUM(Table3[[#This Row],[2006]:[2025]])</f>
        <v>0</v>
      </c>
    </row>
    <row r="253" spans="1:47" ht="55.05" customHeight="1">
      <c r="A253" s="2" t="s">
        <v>10</v>
      </c>
      <c r="B253" s="2" t="s">
        <v>916</v>
      </c>
      <c r="C253" s="2" t="s">
        <v>917</v>
      </c>
      <c r="D253" s="2" t="s">
        <v>40</v>
      </c>
      <c r="E253" s="26">
        <v>2021</v>
      </c>
      <c r="F253" s="2" t="s">
        <v>12</v>
      </c>
      <c r="G253" s="2" t="s">
        <v>918</v>
      </c>
      <c r="H253" s="9" t="s">
        <v>919</v>
      </c>
      <c r="I253" s="2" t="str">
        <f t="shared" si="52"/>
        <v xml:space="preserve">Principles: Inclusive growth, sustainability, well-being, rule of law, human rights, democratic values, transparency, security, accountability, fairness, AI governance, ethical use, international cooperation; </v>
      </c>
      <c r="J253" s="2" t="str">
        <f t="shared" si="53"/>
        <v xml:space="preserve"> Social equity, digital inclusion, innovation, workforce development, public trust, economic growth, national competitiveness</v>
      </c>
      <c r="K253" s="31">
        <f t="shared" si="54"/>
        <v>0</v>
      </c>
      <c r="L253" s="31">
        <f t="shared" si="55"/>
        <v>1</v>
      </c>
      <c r="M253" s="31">
        <f t="shared" si="56"/>
        <v>0</v>
      </c>
      <c r="N253" s="31">
        <f t="shared" si="57"/>
        <v>0</v>
      </c>
      <c r="O253" s="31">
        <f t="shared" si="58"/>
        <v>0</v>
      </c>
      <c r="P253" s="6">
        <f t="shared" si="59"/>
        <v>1</v>
      </c>
      <c r="Q253" s="31">
        <f t="shared" si="60"/>
        <v>0</v>
      </c>
      <c r="R253" s="31">
        <f t="shared" si="61"/>
        <v>0</v>
      </c>
      <c r="S253" s="31">
        <f t="shared" si="62"/>
        <v>1</v>
      </c>
      <c r="T253" s="31">
        <f t="shared" si="63"/>
        <v>1</v>
      </c>
      <c r="U253" s="31">
        <f t="shared" si="64"/>
        <v>0</v>
      </c>
      <c r="V253" s="31">
        <f t="shared" si="65"/>
        <v>0</v>
      </c>
      <c r="W253" s="31">
        <f t="shared" si="66"/>
        <v>0</v>
      </c>
      <c r="X253" s="31">
        <f t="shared" si="67"/>
        <v>1</v>
      </c>
      <c r="Y253" s="31">
        <f t="shared" si="68"/>
        <v>0</v>
      </c>
      <c r="AA253" s="2"/>
      <c r="AU253" s="2">
        <f>SUM(Table3[[#This Row],[2006]:[2025]])</f>
        <v>0</v>
      </c>
    </row>
    <row r="254" spans="1:47" ht="55.05" customHeight="1">
      <c r="A254" s="2" t="s">
        <v>10</v>
      </c>
      <c r="B254" s="2" t="s">
        <v>920</v>
      </c>
      <c r="C254" s="2" t="s">
        <v>921</v>
      </c>
      <c r="D254" s="2" t="s">
        <v>31</v>
      </c>
      <c r="E254" s="26">
        <v>2018</v>
      </c>
      <c r="F254" s="2" t="s">
        <v>12</v>
      </c>
      <c r="G254" s="2" t="s">
        <v>249</v>
      </c>
      <c r="H254" s="9" t="s">
        <v>920</v>
      </c>
      <c r="I254" s="2" t="str">
        <f t="shared" si="52"/>
        <v xml:space="preserve">Principles: Fairness and inclusion, robustness and safety, privacy and security, transparency, accountability, ethical development, user empowerment, environmental sustainability; </v>
      </c>
      <c r="J254" s="2" t="str">
        <f t="shared" si="53"/>
        <v xml:space="preserve"> Trust, responsibility, innovation, respect, inclusivity, sustainability​</v>
      </c>
      <c r="K254" s="31">
        <f t="shared" si="54"/>
        <v>0</v>
      </c>
      <c r="L254" s="31">
        <f t="shared" si="55"/>
        <v>1</v>
      </c>
      <c r="M254" s="31">
        <f t="shared" si="56"/>
        <v>1</v>
      </c>
      <c r="N254" s="31">
        <f t="shared" si="57"/>
        <v>0</v>
      </c>
      <c r="O254" s="31">
        <f t="shared" si="58"/>
        <v>1</v>
      </c>
      <c r="P254" s="6">
        <f t="shared" si="59"/>
        <v>1</v>
      </c>
      <c r="Q254" s="31">
        <f t="shared" si="60"/>
        <v>0</v>
      </c>
      <c r="R254" s="31">
        <f t="shared" si="61"/>
        <v>1</v>
      </c>
      <c r="S254" s="31">
        <f t="shared" si="62"/>
        <v>1</v>
      </c>
      <c r="T254" s="31">
        <f t="shared" si="63"/>
        <v>1</v>
      </c>
      <c r="U254" s="31">
        <f t="shared" si="64"/>
        <v>0</v>
      </c>
      <c r="V254" s="31">
        <f t="shared" si="65"/>
        <v>0</v>
      </c>
      <c r="W254" s="31">
        <f t="shared" si="66"/>
        <v>0</v>
      </c>
      <c r="X254" s="31">
        <f t="shared" si="67"/>
        <v>0</v>
      </c>
      <c r="Y254" s="31">
        <f t="shared" si="68"/>
        <v>0</v>
      </c>
      <c r="AA254" s="2"/>
      <c r="AU254" s="2">
        <f>SUM(Table3[[#This Row],[2006]:[2025]])</f>
        <v>0</v>
      </c>
    </row>
    <row r="255" spans="1:47" ht="55.05" customHeight="1">
      <c r="A255" s="2" t="s">
        <v>9</v>
      </c>
      <c r="B255" s="2" t="s">
        <v>922</v>
      </c>
      <c r="C255" s="2" t="s">
        <v>150</v>
      </c>
      <c r="D255" s="2" t="s">
        <v>151</v>
      </c>
      <c r="E255" s="26">
        <v>2018</v>
      </c>
      <c r="F255" s="2" t="s">
        <v>13</v>
      </c>
      <c r="G255" s="2" t="s">
        <v>923</v>
      </c>
      <c r="H255" s="9" t="s">
        <v>924</v>
      </c>
      <c r="I255" s="2" t="str">
        <f t="shared" si="52"/>
        <v xml:space="preserve">Principles: Fairness, transparency and explainability, human-centric, privacy and security by design. </v>
      </c>
      <c r="J255" s="2" t="str">
        <f t="shared" si="53"/>
        <v xml:space="preserve"> Fairness, transparency, human-centricity, privacy, security.</v>
      </c>
      <c r="K255" s="31">
        <f t="shared" si="54"/>
        <v>0</v>
      </c>
      <c r="L255" s="31">
        <f t="shared" si="55"/>
        <v>1</v>
      </c>
      <c r="M255" s="31">
        <f t="shared" si="56"/>
        <v>0</v>
      </c>
      <c r="N255" s="31">
        <f t="shared" si="57"/>
        <v>0</v>
      </c>
      <c r="O255" s="31">
        <f t="shared" si="58"/>
        <v>0</v>
      </c>
      <c r="P255" s="6">
        <f t="shared" si="59"/>
        <v>0</v>
      </c>
      <c r="Q255" s="31">
        <f t="shared" si="60"/>
        <v>0</v>
      </c>
      <c r="R255" s="31">
        <f t="shared" si="61"/>
        <v>1</v>
      </c>
      <c r="S255" s="31">
        <f t="shared" si="62"/>
        <v>0</v>
      </c>
      <c r="T255" s="31">
        <f t="shared" si="63"/>
        <v>0</v>
      </c>
      <c r="U255" s="31">
        <f t="shared" si="64"/>
        <v>0</v>
      </c>
      <c r="V255" s="31">
        <f t="shared" si="65"/>
        <v>0</v>
      </c>
      <c r="W255" s="31">
        <f t="shared" si="66"/>
        <v>0</v>
      </c>
      <c r="X255" s="31">
        <f t="shared" si="67"/>
        <v>0</v>
      </c>
      <c r="Y255" s="31">
        <f t="shared" si="68"/>
        <v>0</v>
      </c>
      <c r="AA255" s="2"/>
      <c r="AU255" s="2">
        <f>SUM(Table3[[#This Row],[2006]:[2025]])</f>
        <v>0</v>
      </c>
    </row>
    <row r="256" spans="1:47" ht="55.05" customHeight="1">
      <c r="A256" s="2" t="s">
        <v>9</v>
      </c>
      <c r="B256" s="2" t="s">
        <v>925</v>
      </c>
      <c r="C256" s="2" t="s">
        <v>926</v>
      </c>
      <c r="D256" s="2" t="s">
        <v>41</v>
      </c>
      <c r="E256" s="26">
        <v>2018</v>
      </c>
      <c r="F256" s="2" t="s">
        <v>13</v>
      </c>
      <c r="G256" s="2" t="s">
        <v>927</v>
      </c>
      <c r="H256" s="9" t="s">
        <v>925</v>
      </c>
      <c r="I256" s="2" t="str">
        <f t="shared" si="52"/>
        <v xml:space="preserve">Principles: fairness, transparency, accountability, security, inclusiveness, sustainability; </v>
      </c>
      <c r="J256" s="2" t="str">
        <f t="shared" si="53"/>
        <v xml:space="preserve"> ethical responsibility, societal trust, innovation, collaboration, environmental stewardship</v>
      </c>
      <c r="K256" s="31">
        <f t="shared" si="54"/>
        <v>0</v>
      </c>
      <c r="L256" s="31">
        <f t="shared" si="55"/>
        <v>1</v>
      </c>
      <c r="M256" s="31">
        <f t="shared" si="56"/>
        <v>1</v>
      </c>
      <c r="N256" s="31">
        <f t="shared" si="57"/>
        <v>0</v>
      </c>
      <c r="O256" s="31">
        <f t="shared" si="58"/>
        <v>0</v>
      </c>
      <c r="P256" s="6">
        <f t="shared" si="59"/>
        <v>1</v>
      </c>
      <c r="Q256" s="31">
        <f t="shared" si="60"/>
        <v>1</v>
      </c>
      <c r="R256" s="31">
        <f t="shared" si="61"/>
        <v>0</v>
      </c>
      <c r="S256" s="31">
        <f t="shared" si="62"/>
        <v>1</v>
      </c>
      <c r="T256" s="31">
        <f t="shared" si="63"/>
        <v>1</v>
      </c>
      <c r="U256" s="31">
        <f t="shared" si="64"/>
        <v>0</v>
      </c>
      <c r="V256" s="31">
        <f t="shared" si="65"/>
        <v>1</v>
      </c>
      <c r="W256" s="31">
        <f t="shared" si="66"/>
        <v>0</v>
      </c>
      <c r="X256" s="31">
        <f t="shared" si="67"/>
        <v>0</v>
      </c>
      <c r="Y256" s="31">
        <f t="shared" si="68"/>
        <v>0</v>
      </c>
      <c r="AA256" s="2"/>
      <c r="AU256" s="2">
        <f>SUM(Table3[[#This Row],[2006]:[2025]])</f>
        <v>0</v>
      </c>
    </row>
    <row r="257" spans="1:47" ht="55.05" customHeight="1">
      <c r="A257" s="2" t="s">
        <v>10</v>
      </c>
      <c r="B257" s="2" t="s">
        <v>928</v>
      </c>
      <c r="C257" s="2" t="s">
        <v>929</v>
      </c>
      <c r="D257" s="2" t="s">
        <v>23</v>
      </c>
      <c r="E257" s="26">
        <v>2022</v>
      </c>
      <c r="F257" s="2" t="s">
        <v>13</v>
      </c>
      <c r="G257" s="2" t="s">
        <v>930</v>
      </c>
      <c r="H257" s="2" t="s">
        <v>931</v>
      </c>
      <c r="I257" s="2" t="str">
        <f t="shared" si="52"/>
        <v xml:space="preserve">Principles: Safety and reliability, transparency, accountability, privacy, fairness.
</v>
      </c>
      <c r="J257" s="2" t="str">
        <f t="shared" si="53"/>
        <v xml:space="preserve"> Innovation, trust, responsibility, security, ethical AI development.</v>
      </c>
      <c r="K257" s="31">
        <f t="shared" si="54"/>
        <v>0</v>
      </c>
      <c r="L257" s="31">
        <f t="shared" si="55"/>
        <v>1</v>
      </c>
      <c r="M257" s="31">
        <f t="shared" si="56"/>
        <v>1</v>
      </c>
      <c r="N257" s="31">
        <f t="shared" si="57"/>
        <v>0</v>
      </c>
      <c r="O257" s="31">
        <f t="shared" si="58"/>
        <v>0</v>
      </c>
      <c r="P257" s="6">
        <f t="shared" si="59"/>
        <v>1</v>
      </c>
      <c r="Q257" s="31">
        <f t="shared" si="60"/>
        <v>0</v>
      </c>
      <c r="R257" s="31">
        <f t="shared" si="61"/>
        <v>1</v>
      </c>
      <c r="S257" s="31">
        <f t="shared" si="62"/>
        <v>1</v>
      </c>
      <c r="T257" s="31">
        <f t="shared" si="63"/>
        <v>0</v>
      </c>
      <c r="U257" s="31">
        <f t="shared" si="64"/>
        <v>0</v>
      </c>
      <c r="V257" s="31">
        <f t="shared" si="65"/>
        <v>0</v>
      </c>
      <c r="W257" s="31">
        <f t="shared" si="66"/>
        <v>0</v>
      </c>
      <c r="X257" s="31">
        <f t="shared" si="67"/>
        <v>0</v>
      </c>
      <c r="Y257" s="31">
        <f t="shared" si="68"/>
        <v>0</v>
      </c>
      <c r="AA257" s="2"/>
      <c r="AU257" s="2">
        <f>SUM(Table3[[#This Row],[2006]:[2025]])</f>
        <v>0</v>
      </c>
    </row>
    <row r="258" spans="1:47" ht="55.05" customHeight="1">
      <c r="A258" s="2" t="s">
        <v>10</v>
      </c>
      <c r="B258" s="2" t="s">
        <v>932</v>
      </c>
      <c r="C258" s="2" t="s">
        <v>933</v>
      </c>
      <c r="D258" s="2" t="s">
        <v>23</v>
      </c>
      <c r="E258" s="26">
        <v>2024</v>
      </c>
      <c r="F258" s="2" t="s">
        <v>13</v>
      </c>
      <c r="G258" s="2" t="s">
        <v>934</v>
      </c>
      <c r="H258" s="2" t="s">
        <v>935</v>
      </c>
      <c r="I258" s="2" t="str">
        <f t="shared" si="52"/>
        <v xml:space="preserve">Principles: Worker empowerment, ethical AI development, governance, human oversight, transparency, protection of rights, training, data security.​
littler.com
+6
bakerbotts.com
</v>
      </c>
      <c r="J258" s="2" t="str">
        <f t="shared" si="53"/>
        <v xml:space="preserve"> Fairness, accountability, inclusivity, privacy, safety.</v>
      </c>
      <c r="K258" s="31">
        <f t="shared" si="54"/>
        <v>0</v>
      </c>
      <c r="L258" s="31">
        <f t="shared" si="55"/>
        <v>1</v>
      </c>
      <c r="M258" s="31">
        <f t="shared" si="56"/>
        <v>0</v>
      </c>
      <c r="N258" s="31">
        <f t="shared" si="57"/>
        <v>0</v>
      </c>
      <c r="O258" s="31">
        <f t="shared" si="58"/>
        <v>1</v>
      </c>
      <c r="P258" s="6">
        <f t="shared" si="59"/>
        <v>0</v>
      </c>
      <c r="Q258" s="31">
        <f t="shared" si="60"/>
        <v>0</v>
      </c>
      <c r="R258" s="31">
        <f t="shared" si="61"/>
        <v>1</v>
      </c>
      <c r="S258" s="31">
        <f t="shared" si="62"/>
        <v>0</v>
      </c>
      <c r="T258" s="31">
        <f t="shared" si="63"/>
        <v>0</v>
      </c>
      <c r="U258" s="31">
        <f t="shared" si="64"/>
        <v>0</v>
      </c>
      <c r="V258" s="31">
        <f t="shared" si="65"/>
        <v>0</v>
      </c>
      <c r="W258" s="31">
        <f t="shared" si="66"/>
        <v>0</v>
      </c>
      <c r="X258" s="31">
        <f t="shared" si="67"/>
        <v>0</v>
      </c>
      <c r="Y258" s="31">
        <f t="shared" si="68"/>
        <v>0</v>
      </c>
      <c r="AA258" s="2"/>
      <c r="AU258" s="2">
        <f>SUM(Table3[[#This Row],[2006]:[2025]])</f>
        <v>0</v>
      </c>
    </row>
    <row r="259" spans="1:47" ht="55.05" customHeight="1">
      <c r="A259" s="2" t="s">
        <v>10</v>
      </c>
      <c r="B259" s="2" t="s">
        <v>936</v>
      </c>
      <c r="C259" s="2" t="s">
        <v>937</v>
      </c>
      <c r="D259" s="2" t="s">
        <v>18</v>
      </c>
      <c r="E259" s="26">
        <v>2018</v>
      </c>
      <c r="F259" s="2" t="s">
        <v>14</v>
      </c>
      <c r="G259" s="2" t="s">
        <v>938</v>
      </c>
      <c r="H259" s="9" t="s">
        <v>936</v>
      </c>
      <c r="I259" s="2" t="str">
        <f t="shared" ref="I259:I292" si="69">IFERROR(_xlfn.TEXTBEFORE($G259, "Values:"), $G259)</f>
        <v xml:space="preserve">Principles and </v>
      </c>
      <c r="J259" s="2" t="str">
        <f t="shared" ref="J259:J292" si="70">IFERROR(_xlfn.TEXTAFTER($G259,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K259" s="31">
        <f t="shared" ref="K259:K292" si="71">IF(OR(ISNUMBER(SEARCH("justice", I259)), ISNUMBER(SEARCH("justice", J259))), 1, 0)</f>
        <v>0</v>
      </c>
      <c r="L259" s="31">
        <f t="shared" ref="L259:L292" si="72">IF(OR(ISNUMBER(SEARCH("transparency", I259)), ISNUMBER(SEARCH("transparency", J259))), 1, 0)</f>
        <v>0</v>
      </c>
      <c r="M259" s="31">
        <f t="shared" ref="M259:M292" si="73">IF(OR(ISNUMBER(SEARCH("responsibility", I259)), ISNUMBER(SEARCH("responsibility", J259))), 1, 0)</f>
        <v>0</v>
      </c>
      <c r="N259" s="31">
        <f t="shared" ref="N259:N292" si="74">IF(OR(ISNUMBER(SEARCH("non-maleficence", I259)), ISNUMBER(SEARCH("non-maleficence", J259))), 1, 0)</f>
        <v>0</v>
      </c>
      <c r="O259" s="31">
        <f t="shared" ref="O259:O292" si="75">IF(OR(ISNUMBER(SEARCH("inclusivity", I259)), ISNUMBER(SEARCH("inclusivity", J259))), 1, 0)</f>
        <v>0</v>
      </c>
      <c r="P259" s="6">
        <f t="shared" ref="P259:P292" si="76">IF(OR(ISNUMBER(SEARCH("trust", I259)), ISNUMBER(SEARCH("trust", J259))), 1, 0)</f>
        <v>0</v>
      </c>
      <c r="Q259" s="31">
        <f t="shared" ref="Q259:Q292" si="77">IF(OR(ISNUMBER(SEARCH("ethical responsibility", I259)), ISNUMBER(SEARCH("ethical responsibility", J259))), 1, 0)</f>
        <v>0</v>
      </c>
      <c r="R259" s="31">
        <f t="shared" ref="R259:R292" si="78">IF(OR(ISNUMBER(SEARCH("privacy", I259)), ISNUMBER(SEARCH("privacy", J259))), 1, 0)</f>
        <v>0</v>
      </c>
      <c r="S259" s="31">
        <f t="shared" ref="S259:S292" si="79">IF(OR(ISNUMBER(SEARCH("innovation", I259)), ISNUMBER(SEARCH("innovation", J259))), 1, 0)</f>
        <v>0</v>
      </c>
      <c r="T259" s="31">
        <f t="shared" ref="T259:T292" si="80">IF(OR(ISNUMBER(SEARCH("sustainability", I259)), ISNUMBER(SEARCH("sustainability", J259))), 1, 0)</f>
        <v>0</v>
      </c>
      <c r="U259" s="31">
        <f t="shared" ref="U259:U292" si="81">IF(OR(ISNUMBER(SEARCH("dignity", I259)), ISNUMBER(SEARCH("dignity", J259))), 1, 0)</f>
        <v>0</v>
      </c>
      <c r="V259" s="31">
        <f t="shared" ref="V259:V292" si="82">IF(OR(ISNUMBER(SEARCH("collaboration", I259)), ISNUMBER(SEARCH("collaboration", J259))), 1, 0)</f>
        <v>0</v>
      </c>
      <c r="W259" s="31">
        <f t="shared" ref="W259:W292" si="83">IF(OR(ISNUMBER(SEARCH("autonomy", I259)), ISNUMBER(SEARCH("autonomy", J259))), 1, 0)</f>
        <v>0</v>
      </c>
      <c r="X259" s="31">
        <f t="shared" ref="X259:X292" si="84">IF(OR(ISNUMBER(SEARCH("human rights", I259)), ISNUMBER(SEARCH("human rights", J259))), 1, 0)</f>
        <v>0</v>
      </c>
      <c r="Y259" s="31">
        <f t="shared" ref="Y259:Y292" si="85">IF(OR(ISNUMBER(SEARCH("beneficence", I259)), ISNUMBER(SEARCH("beneficence", J259))), 1, 0)</f>
        <v>0</v>
      </c>
      <c r="AA259" s="2"/>
      <c r="AU259" s="2">
        <f>SUM(Table3[[#This Row],[2006]:[2025]])</f>
        <v>0</v>
      </c>
    </row>
    <row r="260" spans="1:47" ht="55.05" customHeight="1">
      <c r="A260" s="2" t="s">
        <v>10</v>
      </c>
      <c r="B260" s="2" t="s">
        <v>939</v>
      </c>
      <c r="C260" s="2" t="s">
        <v>940</v>
      </c>
      <c r="D260" s="2" t="s">
        <v>23</v>
      </c>
      <c r="E260" s="26">
        <v>2024</v>
      </c>
      <c r="F260" s="2" t="s">
        <v>13</v>
      </c>
      <c r="G260" s="2" t="s">
        <v>941</v>
      </c>
      <c r="H260" s="9" t="s">
        <v>942</v>
      </c>
      <c r="I260" s="2" t="str">
        <f t="shared" si="69"/>
        <v xml:space="preserve">Principles: safety, fairness, transparency, value alignment, risk mitigation, minimization of harm, addressing misuse and misinformation, ethical integration into society; </v>
      </c>
      <c r="J260" s="2" t="str">
        <f t="shared" si="70"/>
        <v xml:space="preserve"> trust, ethical responsibility, inclusivity, safety, proactive governance</v>
      </c>
      <c r="K260" s="31">
        <f t="shared" si="71"/>
        <v>0</v>
      </c>
      <c r="L260" s="31">
        <f t="shared" si="72"/>
        <v>1</v>
      </c>
      <c r="M260" s="31">
        <f t="shared" si="73"/>
        <v>1</v>
      </c>
      <c r="N260" s="31">
        <f t="shared" si="74"/>
        <v>0</v>
      </c>
      <c r="O260" s="31">
        <f t="shared" si="75"/>
        <v>1</v>
      </c>
      <c r="P260" s="6">
        <f t="shared" si="76"/>
        <v>1</v>
      </c>
      <c r="Q260" s="31">
        <f t="shared" si="77"/>
        <v>1</v>
      </c>
      <c r="R260" s="31">
        <f t="shared" si="78"/>
        <v>0</v>
      </c>
      <c r="S260" s="31">
        <f t="shared" si="79"/>
        <v>0</v>
      </c>
      <c r="T260" s="31">
        <f t="shared" si="80"/>
        <v>0</v>
      </c>
      <c r="U260" s="31">
        <f t="shared" si="81"/>
        <v>0</v>
      </c>
      <c r="V260" s="31">
        <f t="shared" si="82"/>
        <v>0</v>
      </c>
      <c r="W260" s="31">
        <f t="shared" si="83"/>
        <v>0</v>
      </c>
      <c r="X260" s="31">
        <f t="shared" si="84"/>
        <v>0</v>
      </c>
      <c r="Y260" s="31">
        <f t="shared" si="85"/>
        <v>0</v>
      </c>
      <c r="AA260" s="2"/>
      <c r="AU260" s="2">
        <f>SUM(Table3[[#This Row],[2006]:[2025]])</f>
        <v>0</v>
      </c>
    </row>
    <row r="261" spans="1:47" ht="55.05" customHeight="1">
      <c r="A261" s="2" t="s">
        <v>10</v>
      </c>
      <c r="B261" s="2" t="s">
        <v>943</v>
      </c>
      <c r="C261" s="2" t="s">
        <v>944</v>
      </c>
      <c r="D261" s="2" t="s">
        <v>21</v>
      </c>
      <c r="E261" s="26">
        <v>2019</v>
      </c>
      <c r="F261" s="2" t="s">
        <v>170</v>
      </c>
      <c r="G261" s="2" t="s">
        <v>945</v>
      </c>
      <c r="H261" s="9" t="s">
        <v>943</v>
      </c>
      <c r="I261" s="2" t="str">
        <f t="shared" si="69"/>
        <v xml:space="preserve">Principles: inclusivity, equal opportunity, lifelong learning, financial literacy, data security; </v>
      </c>
      <c r="J261" s="2" t="str">
        <f t="shared" si="70"/>
        <v xml:space="preserve"> societal well-being, ethical responsibility, adaptability, collaboration, innovation</v>
      </c>
      <c r="K261" s="31">
        <f t="shared" si="71"/>
        <v>0</v>
      </c>
      <c r="L261" s="31">
        <f t="shared" si="72"/>
        <v>0</v>
      </c>
      <c r="M261" s="31">
        <f t="shared" si="73"/>
        <v>1</v>
      </c>
      <c r="N261" s="31">
        <f t="shared" si="74"/>
        <v>0</v>
      </c>
      <c r="O261" s="31">
        <f t="shared" si="75"/>
        <v>1</v>
      </c>
      <c r="P261" s="6">
        <f t="shared" si="76"/>
        <v>0</v>
      </c>
      <c r="Q261" s="31">
        <f t="shared" si="77"/>
        <v>1</v>
      </c>
      <c r="R261" s="31">
        <f t="shared" si="78"/>
        <v>0</v>
      </c>
      <c r="S261" s="31">
        <f t="shared" si="79"/>
        <v>1</v>
      </c>
      <c r="T261" s="31">
        <f t="shared" si="80"/>
        <v>0</v>
      </c>
      <c r="U261" s="31">
        <f t="shared" si="81"/>
        <v>0</v>
      </c>
      <c r="V261" s="31">
        <f t="shared" si="82"/>
        <v>1</v>
      </c>
      <c r="W261" s="31">
        <f t="shared" si="83"/>
        <v>0</v>
      </c>
      <c r="X261" s="31">
        <f t="shared" si="84"/>
        <v>0</v>
      </c>
      <c r="Y261" s="31">
        <f t="shared" si="85"/>
        <v>0</v>
      </c>
      <c r="AA261" s="2"/>
      <c r="AU261" s="2">
        <f>SUM(Table3[[#This Row],[2006]:[2025]])</f>
        <v>0</v>
      </c>
    </row>
    <row r="262" spans="1:47" ht="55.05" customHeight="1">
      <c r="A262" s="2" t="s">
        <v>10</v>
      </c>
      <c r="B262" s="2" t="s">
        <v>946</v>
      </c>
      <c r="C262" s="2" t="s">
        <v>947</v>
      </c>
      <c r="D262" s="2" t="s">
        <v>23</v>
      </c>
      <c r="E262" s="26">
        <v>2019</v>
      </c>
      <c r="F262" s="2" t="s">
        <v>170</v>
      </c>
      <c r="G262" s="2" t="s">
        <v>948</v>
      </c>
      <c r="H262" s="9" t="s">
        <v>949</v>
      </c>
      <c r="I262" s="2" t="str">
        <f t="shared" si="69"/>
        <v xml:space="preserve">Principles: Transparency, justice and fairness, non-maleficence, responsibility, privacy.​
nature.com
</v>
      </c>
      <c r="J262" s="2" t="str">
        <f t="shared" si="70"/>
        <v xml:space="preserve"> Trust, accountability, equity, ethical responsibility, safety.</v>
      </c>
      <c r="K262" s="31">
        <f t="shared" si="71"/>
        <v>1</v>
      </c>
      <c r="L262" s="31">
        <f t="shared" si="72"/>
        <v>1</v>
      </c>
      <c r="M262" s="31">
        <f t="shared" si="73"/>
        <v>1</v>
      </c>
      <c r="N262" s="31">
        <f t="shared" si="74"/>
        <v>1</v>
      </c>
      <c r="O262" s="31">
        <f t="shared" si="75"/>
        <v>0</v>
      </c>
      <c r="P262" s="6">
        <f t="shared" si="76"/>
        <v>1</v>
      </c>
      <c r="Q262" s="31">
        <f t="shared" si="77"/>
        <v>1</v>
      </c>
      <c r="R262" s="31">
        <f t="shared" si="78"/>
        <v>1</v>
      </c>
      <c r="S262" s="31">
        <f t="shared" si="79"/>
        <v>0</v>
      </c>
      <c r="T262" s="31">
        <f t="shared" si="80"/>
        <v>0</v>
      </c>
      <c r="U262" s="31">
        <f t="shared" si="81"/>
        <v>0</v>
      </c>
      <c r="V262" s="31">
        <f t="shared" si="82"/>
        <v>0</v>
      </c>
      <c r="W262" s="31">
        <f t="shared" si="83"/>
        <v>0</v>
      </c>
      <c r="X262" s="31">
        <f t="shared" si="84"/>
        <v>0</v>
      </c>
      <c r="Y262" s="31">
        <f t="shared" si="85"/>
        <v>0</v>
      </c>
      <c r="AA262" s="2"/>
      <c r="AU262" s="2">
        <f>SUM(Table3[[#This Row],[2006]:[2025]])</f>
        <v>0</v>
      </c>
    </row>
    <row r="263" spans="1:47" ht="55.05" customHeight="1">
      <c r="A263" s="2" t="s">
        <v>10</v>
      </c>
      <c r="B263" s="2" t="s">
        <v>950</v>
      </c>
      <c r="C263" s="2" t="s">
        <v>951</v>
      </c>
      <c r="D263" s="2" t="s">
        <v>23</v>
      </c>
      <c r="E263" s="26">
        <v>2024</v>
      </c>
      <c r="F263" s="2" t="s">
        <v>170</v>
      </c>
      <c r="G263" s="2" t="s">
        <v>952</v>
      </c>
      <c r="H263" s="9" t="s">
        <v>953</v>
      </c>
      <c r="I263" s="2" t="str">
        <f t="shared" si="69"/>
        <v xml:space="preserve">Principles: human-centric design, ethical deployment, transparency, inclusivity, sustainability; </v>
      </c>
      <c r="J263" s="2" t="str">
        <f t="shared" si="70"/>
        <v xml:space="preserve"> innovation, societal well-being, ethical responsibility, adaptability</v>
      </c>
      <c r="K263" s="31">
        <f t="shared" si="71"/>
        <v>0</v>
      </c>
      <c r="L263" s="31">
        <f t="shared" si="72"/>
        <v>1</v>
      </c>
      <c r="M263" s="31">
        <f t="shared" si="73"/>
        <v>1</v>
      </c>
      <c r="N263" s="31">
        <f t="shared" si="74"/>
        <v>0</v>
      </c>
      <c r="O263" s="31">
        <f t="shared" si="75"/>
        <v>1</v>
      </c>
      <c r="P263" s="6">
        <f t="shared" si="76"/>
        <v>0</v>
      </c>
      <c r="Q263" s="31">
        <f t="shared" si="77"/>
        <v>1</v>
      </c>
      <c r="R263" s="31">
        <f t="shared" si="78"/>
        <v>0</v>
      </c>
      <c r="S263" s="31">
        <f t="shared" si="79"/>
        <v>1</v>
      </c>
      <c r="T263" s="31">
        <f t="shared" si="80"/>
        <v>1</v>
      </c>
      <c r="U263" s="31">
        <f t="shared" si="81"/>
        <v>0</v>
      </c>
      <c r="V263" s="31">
        <f t="shared" si="82"/>
        <v>0</v>
      </c>
      <c r="W263" s="31">
        <f t="shared" si="83"/>
        <v>0</v>
      </c>
      <c r="X263" s="31">
        <f t="shared" si="84"/>
        <v>0</v>
      </c>
      <c r="Y263" s="31">
        <f t="shared" si="85"/>
        <v>0</v>
      </c>
      <c r="AA263" s="2"/>
      <c r="AU263" s="2">
        <f>SUM(Table3[[#This Row],[2006]:[2025]])</f>
        <v>0</v>
      </c>
    </row>
    <row r="264" spans="1:47" ht="55.05" customHeight="1">
      <c r="A264" s="2" t="s">
        <v>8</v>
      </c>
      <c r="B264" s="2" t="s">
        <v>954</v>
      </c>
      <c r="C264" s="2" t="s">
        <v>629</v>
      </c>
      <c r="D264" s="2" t="s">
        <v>17</v>
      </c>
      <c r="E264" s="26">
        <v>2018</v>
      </c>
      <c r="F264" s="2" t="s">
        <v>170</v>
      </c>
      <c r="G264" s="2" t="s">
        <v>955</v>
      </c>
      <c r="H264" s="2" t="s">
        <v>956</v>
      </c>
      <c r="I264" s="2" t="str">
        <f t="shared" si="69"/>
        <v xml:space="preserve">Principles: well-being, respect for autonomy, protection of privacy and intimacy, solidarity, democratic participation, equity, diversity and inclusion, prudence, responsibility, sustainable development </v>
      </c>
      <c r="J264" s="2" t="str">
        <f t="shared" si="70"/>
        <v xml:space="preserve"> ethical responsibility, inclusivity, fairness, trust</v>
      </c>
      <c r="K264" s="31">
        <f t="shared" si="71"/>
        <v>0</v>
      </c>
      <c r="L264" s="31">
        <f t="shared" si="72"/>
        <v>0</v>
      </c>
      <c r="M264" s="31">
        <f t="shared" si="73"/>
        <v>1</v>
      </c>
      <c r="N264" s="31">
        <f t="shared" si="74"/>
        <v>0</v>
      </c>
      <c r="O264" s="31">
        <f t="shared" si="75"/>
        <v>1</v>
      </c>
      <c r="P264" s="6">
        <f t="shared" si="76"/>
        <v>1</v>
      </c>
      <c r="Q264" s="31">
        <f t="shared" si="77"/>
        <v>1</v>
      </c>
      <c r="R264" s="31">
        <f t="shared" si="78"/>
        <v>1</v>
      </c>
      <c r="S264" s="31">
        <f t="shared" si="79"/>
        <v>0</v>
      </c>
      <c r="T264" s="31">
        <f t="shared" si="80"/>
        <v>0</v>
      </c>
      <c r="U264" s="31">
        <f t="shared" si="81"/>
        <v>0</v>
      </c>
      <c r="V264" s="31">
        <f t="shared" si="82"/>
        <v>0</v>
      </c>
      <c r="W264" s="31">
        <f t="shared" si="83"/>
        <v>1</v>
      </c>
      <c r="X264" s="31">
        <f t="shared" si="84"/>
        <v>0</v>
      </c>
      <c r="Y264" s="31">
        <f t="shared" si="85"/>
        <v>0</v>
      </c>
      <c r="AA264" s="2"/>
      <c r="AU264" s="2">
        <f>SUM(Table3[[#This Row],[2006]:[2025]])</f>
        <v>0</v>
      </c>
    </row>
    <row r="265" spans="1:47" ht="55.05" customHeight="1">
      <c r="A265" s="2" t="s">
        <v>10</v>
      </c>
      <c r="B265" s="2" t="s">
        <v>957</v>
      </c>
      <c r="C265" s="2" t="s">
        <v>759</v>
      </c>
      <c r="D265" s="2" t="s">
        <v>23</v>
      </c>
      <c r="E265" s="26">
        <v>2025</v>
      </c>
      <c r="F265" s="2" t="s">
        <v>13</v>
      </c>
      <c r="G265" s="2" t="s">
        <v>958</v>
      </c>
      <c r="H265" s="9" t="s">
        <v>959</v>
      </c>
      <c r="I265" s="2" t="str">
        <f t="shared" si="69"/>
        <v xml:space="preserve">Principles: Efficiency, human oversight, ethical use, transparency, editorial integrity, accuracy. </v>
      </c>
      <c r="J265" s="2" t="str">
        <f t="shared" si="70"/>
        <v xml:space="preserve"> Trust, journalistic responsibility, innovation, transparency, human judgment.</v>
      </c>
      <c r="K265" s="31">
        <f t="shared" si="71"/>
        <v>0</v>
      </c>
      <c r="L265" s="31">
        <f t="shared" si="72"/>
        <v>1</v>
      </c>
      <c r="M265" s="31">
        <f t="shared" si="73"/>
        <v>1</v>
      </c>
      <c r="N265" s="31">
        <f t="shared" si="74"/>
        <v>0</v>
      </c>
      <c r="O265" s="31">
        <f t="shared" si="75"/>
        <v>0</v>
      </c>
      <c r="P265" s="6">
        <f t="shared" si="76"/>
        <v>1</v>
      </c>
      <c r="Q265" s="31">
        <f t="shared" si="77"/>
        <v>0</v>
      </c>
      <c r="R265" s="31">
        <f t="shared" si="78"/>
        <v>0</v>
      </c>
      <c r="S265" s="31">
        <f t="shared" si="79"/>
        <v>1</v>
      </c>
      <c r="T265" s="31">
        <f t="shared" si="80"/>
        <v>0</v>
      </c>
      <c r="U265" s="31">
        <f t="shared" si="81"/>
        <v>0</v>
      </c>
      <c r="V265" s="31">
        <f t="shared" si="82"/>
        <v>0</v>
      </c>
      <c r="W265" s="31">
        <f t="shared" si="83"/>
        <v>0</v>
      </c>
      <c r="X265" s="31">
        <f t="shared" si="84"/>
        <v>0</v>
      </c>
      <c r="Y265" s="31">
        <f t="shared" si="85"/>
        <v>0</v>
      </c>
      <c r="AA265" s="2"/>
      <c r="AU265" s="2">
        <f>SUM(Table3[[#This Row],[2006]:[2025]])</f>
        <v>0</v>
      </c>
    </row>
    <row r="266" spans="1:47" ht="55.05" customHeight="1">
      <c r="A266" s="2" t="s">
        <v>10</v>
      </c>
      <c r="B266" s="2" t="s">
        <v>960</v>
      </c>
      <c r="C266" s="2" t="s">
        <v>961</v>
      </c>
      <c r="D266" s="2" t="s">
        <v>23</v>
      </c>
      <c r="E266" s="26">
        <v>2024</v>
      </c>
      <c r="F266" s="2" t="s">
        <v>12</v>
      </c>
      <c r="G266" s="2" t="s">
        <v>962</v>
      </c>
      <c r="H266" s="9" t="s">
        <v>963</v>
      </c>
      <c r="I266" s="2" t="str">
        <f t="shared" si="69"/>
        <v xml:space="preserve">Principles: Pattern recognition, predictive modeling, real-time monitoring, bias mitigation, privacy protection, accountability.
</v>
      </c>
      <c r="J266" s="2" t="str">
        <f t="shared" si="70"/>
        <v xml:space="preserve"> Human rights, fairness, trust, ethical responsibility, transparency, security.</v>
      </c>
      <c r="K266" s="31">
        <f t="shared" si="71"/>
        <v>0</v>
      </c>
      <c r="L266" s="31">
        <f t="shared" si="72"/>
        <v>1</v>
      </c>
      <c r="M266" s="31">
        <f t="shared" si="73"/>
        <v>1</v>
      </c>
      <c r="N266" s="31">
        <f t="shared" si="74"/>
        <v>0</v>
      </c>
      <c r="O266" s="31">
        <f t="shared" si="75"/>
        <v>0</v>
      </c>
      <c r="P266" s="6">
        <f t="shared" si="76"/>
        <v>1</v>
      </c>
      <c r="Q266" s="31">
        <f t="shared" si="77"/>
        <v>1</v>
      </c>
      <c r="R266" s="31">
        <f t="shared" si="78"/>
        <v>1</v>
      </c>
      <c r="S266" s="31">
        <f t="shared" si="79"/>
        <v>0</v>
      </c>
      <c r="T266" s="31">
        <f t="shared" si="80"/>
        <v>0</v>
      </c>
      <c r="U266" s="31">
        <f t="shared" si="81"/>
        <v>0</v>
      </c>
      <c r="V266" s="31">
        <f t="shared" si="82"/>
        <v>0</v>
      </c>
      <c r="W266" s="31">
        <f t="shared" si="83"/>
        <v>0</v>
      </c>
      <c r="X266" s="31">
        <f t="shared" si="84"/>
        <v>1</v>
      </c>
      <c r="Y266" s="31">
        <f t="shared" si="85"/>
        <v>0</v>
      </c>
      <c r="AA266" s="2"/>
      <c r="AU266" s="2">
        <f>SUM(Table3[[#This Row],[2006]:[2025]])</f>
        <v>0</v>
      </c>
    </row>
    <row r="267" spans="1:47" ht="55.05" customHeight="1">
      <c r="A267" s="2" t="s">
        <v>9</v>
      </c>
      <c r="B267" s="2" t="s">
        <v>964</v>
      </c>
      <c r="C267" s="2" t="s">
        <v>965</v>
      </c>
      <c r="D267" s="2" t="s">
        <v>77</v>
      </c>
      <c r="E267" s="26">
        <v>2018</v>
      </c>
      <c r="F267" s="2" t="s">
        <v>12</v>
      </c>
      <c r="G267" s="2" t="s">
        <v>966</v>
      </c>
      <c r="H267" s="9" t="s">
        <v>967</v>
      </c>
      <c r="I267" s="2" t="str">
        <f t="shared" si="69"/>
        <v xml:space="preserve">Principles: Equality, non-discrimination, inclusion, diversity, equity, accountability, transparency, privacy and data protection, access to effective remedy, human rights protection; </v>
      </c>
      <c r="J267" s="2" t="str">
        <f t="shared" si="70"/>
        <v xml:space="preserve"> Inclusivity, innovation, transparency, accountability, ethical responsibility</v>
      </c>
      <c r="K267" s="31">
        <f t="shared" si="71"/>
        <v>0</v>
      </c>
      <c r="L267" s="31">
        <f t="shared" si="72"/>
        <v>1</v>
      </c>
      <c r="M267" s="31">
        <f t="shared" si="73"/>
        <v>1</v>
      </c>
      <c r="N267" s="31">
        <f t="shared" si="74"/>
        <v>0</v>
      </c>
      <c r="O267" s="31">
        <f t="shared" si="75"/>
        <v>1</v>
      </c>
      <c r="P267" s="6">
        <f t="shared" si="76"/>
        <v>0</v>
      </c>
      <c r="Q267" s="31">
        <f t="shared" si="77"/>
        <v>1</v>
      </c>
      <c r="R267" s="31">
        <f t="shared" si="78"/>
        <v>1</v>
      </c>
      <c r="S267" s="31">
        <f t="shared" si="79"/>
        <v>1</v>
      </c>
      <c r="T267" s="31">
        <f t="shared" si="80"/>
        <v>0</v>
      </c>
      <c r="U267" s="31">
        <f t="shared" si="81"/>
        <v>0</v>
      </c>
      <c r="V267" s="31">
        <f t="shared" si="82"/>
        <v>0</v>
      </c>
      <c r="W267" s="31">
        <f t="shared" si="83"/>
        <v>0</v>
      </c>
      <c r="X267" s="31">
        <f t="shared" si="84"/>
        <v>1</v>
      </c>
      <c r="Y267" s="31">
        <f t="shared" si="85"/>
        <v>0</v>
      </c>
      <c r="AA267" s="2"/>
      <c r="AU267" s="2">
        <f>SUM(Table3[[#This Row],[2006]:[2025]])</f>
        <v>0</v>
      </c>
    </row>
    <row r="268" spans="1:47" ht="55.05" customHeight="1">
      <c r="A268" s="2" t="s">
        <v>8</v>
      </c>
      <c r="B268" s="2" t="s">
        <v>968</v>
      </c>
      <c r="C268" s="2" t="s">
        <v>969</v>
      </c>
      <c r="D268" s="2" t="s">
        <v>23</v>
      </c>
      <c r="E268" s="26">
        <v>2016</v>
      </c>
      <c r="F268" s="2" t="s">
        <v>358</v>
      </c>
      <c r="G268" s="2" t="s">
        <v>970</v>
      </c>
      <c r="H268" s="2" t="s">
        <v>971</v>
      </c>
      <c r="I268" s="2" t="str">
        <f t="shared" si="69"/>
        <v>social-systems analysis, ethical design frameworks, AI bias and discrimination, social responsibility</v>
      </c>
      <c r="J268" s="2" t="str">
        <f t="shared" si="70"/>
        <v/>
      </c>
      <c r="K268" s="31">
        <f t="shared" si="71"/>
        <v>0</v>
      </c>
      <c r="L268" s="31">
        <f t="shared" si="72"/>
        <v>0</v>
      </c>
      <c r="M268" s="31">
        <f t="shared" si="73"/>
        <v>1</v>
      </c>
      <c r="N268" s="31">
        <f t="shared" si="74"/>
        <v>0</v>
      </c>
      <c r="O268" s="31">
        <f t="shared" si="75"/>
        <v>0</v>
      </c>
      <c r="P268" s="6">
        <f t="shared" si="76"/>
        <v>0</v>
      </c>
      <c r="Q268" s="31">
        <f t="shared" si="77"/>
        <v>0</v>
      </c>
      <c r="R268" s="31">
        <f t="shared" si="78"/>
        <v>0</v>
      </c>
      <c r="S268" s="31">
        <f t="shared" si="79"/>
        <v>0</v>
      </c>
      <c r="T268" s="31">
        <f t="shared" si="80"/>
        <v>0</v>
      </c>
      <c r="U268" s="31">
        <f t="shared" si="81"/>
        <v>0</v>
      </c>
      <c r="V268" s="31">
        <f t="shared" si="82"/>
        <v>0</v>
      </c>
      <c r="W268" s="31">
        <f t="shared" si="83"/>
        <v>0</v>
      </c>
      <c r="X268" s="31">
        <f t="shared" si="84"/>
        <v>0</v>
      </c>
      <c r="Y268" s="31">
        <f t="shared" si="85"/>
        <v>0</v>
      </c>
      <c r="AA268" s="2"/>
      <c r="AU268" s="2">
        <f>SUM(Table3[[#This Row],[2006]:[2025]])</f>
        <v>0</v>
      </c>
    </row>
    <row r="269" spans="1:47" ht="55.05" customHeight="1">
      <c r="A269" s="2" t="s">
        <v>8</v>
      </c>
      <c r="B269" s="2" t="s">
        <v>972</v>
      </c>
      <c r="C269" s="2" t="s">
        <v>973</v>
      </c>
      <c r="D269" s="2" t="s">
        <v>285</v>
      </c>
      <c r="E269" s="26">
        <v>2019</v>
      </c>
      <c r="F269" s="2" t="s">
        <v>13</v>
      </c>
      <c r="G269" s="2" t="s">
        <v>974</v>
      </c>
      <c r="H269" s="2" t="s">
        <v>975</v>
      </c>
      <c r="I269" s="2" t="str">
        <f t="shared" si="69"/>
        <v>Responsibility, human rights, fairness and equality, safety and security, transparency</v>
      </c>
      <c r="J269" s="2" t="str">
        <f t="shared" si="70"/>
        <v/>
      </c>
      <c r="K269" s="31">
        <f t="shared" si="71"/>
        <v>0</v>
      </c>
      <c r="L269" s="31">
        <f t="shared" si="72"/>
        <v>1</v>
      </c>
      <c r="M269" s="31">
        <f t="shared" si="73"/>
        <v>1</v>
      </c>
      <c r="N269" s="31">
        <f t="shared" si="74"/>
        <v>0</v>
      </c>
      <c r="O269" s="31">
        <f t="shared" si="75"/>
        <v>0</v>
      </c>
      <c r="P269" s="6">
        <f t="shared" si="76"/>
        <v>0</v>
      </c>
      <c r="Q269" s="31">
        <f t="shared" si="77"/>
        <v>0</v>
      </c>
      <c r="R269" s="31">
        <f t="shared" si="78"/>
        <v>0</v>
      </c>
      <c r="S269" s="31">
        <f t="shared" si="79"/>
        <v>0</v>
      </c>
      <c r="T269" s="31">
        <f t="shared" si="80"/>
        <v>0</v>
      </c>
      <c r="U269" s="31">
        <f t="shared" si="81"/>
        <v>0</v>
      </c>
      <c r="V269" s="31">
        <f t="shared" si="82"/>
        <v>0</v>
      </c>
      <c r="W269" s="31">
        <f t="shared" si="83"/>
        <v>0</v>
      </c>
      <c r="X269" s="31">
        <f t="shared" si="84"/>
        <v>1</v>
      </c>
      <c r="Y269" s="31">
        <f t="shared" si="85"/>
        <v>0</v>
      </c>
      <c r="AA269" s="2"/>
      <c r="AU269" s="2">
        <f>SUM(Table3[[#This Row],[2006]:[2025]])</f>
        <v>0</v>
      </c>
    </row>
    <row r="270" spans="1:47" ht="55.05" customHeight="1">
      <c r="A270" s="2" t="s">
        <v>8</v>
      </c>
      <c r="B270" s="2" t="s">
        <v>976</v>
      </c>
      <c r="C270" s="2" t="s">
        <v>977</v>
      </c>
      <c r="D270" s="2" t="s">
        <v>32</v>
      </c>
      <c r="E270" s="26">
        <v>2017</v>
      </c>
      <c r="F270" s="2" t="s">
        <v>14</v>
      </c>
      <c r="G270" s="2" t="s">
        <v>978</v>
      </c>
      <c r="H270" s="2" t="s">
        <v>786</v>
      </c>
      <c r="I270" s="2" t="str">
        <f t="shared" si="69"/>
        <v xml:space="preserve">Principles: Human dignity, human rights, fundamental freedoms, benefit and harm, autonomy, justice, responsibility.​
</v>
      </c>
      <c r="J270" s="2" t="str">
        <f t="shared" si="70"/>
        <v xml:space="preserve"> Human dignity, human rights, fundamental freedoms, well-being, autonomy, justice, responsibility.</v>
      </c>
      <c r="K270" s="31">
        <f t="shared" si="71"/>
        <v>1</v>
      </c>
      <c r="L270" s="31">
        <f t="shared" si="72"/>
        <v>0</v>
      </c>
      <c r="M270" s="31">
        <f t="shared" si="73"/>
        <v>1</v>
      </c>
      <c r="N270" s="31">
        <f t="shared" si="74"/>
        <v>0</v>
      </c>
      <c r="O270" s="31">
        <f t="shared" si="75"/>
        <v>0</v>
      </c>
      <c r="P270" s="6">
        <f t="shared" si="76"/>
        <v>0</v>
      </c>
      <c r="Q270" s="31">
        <f t="shared" si="77"/>
        <v>0</v>
      </c>
      <c r="R270" s="31">
        <f t="shared" si="78"/>
        <v>0</v>
      </c>
      <c r="S270" s="31">
        <f t="shared" si="79"/>
        <v>0</v>
      </c>
      <c r="T270" s="31">
        <f t="shared" si="80"/>
        <v>0</v>
      </c>
      <c r="U270" s="31">
        <f t="shared" si="81"/>
        <v>1</v>
      </c>
      <c r="V270" s="31">
        <f t="shared" si="82"/>
        <v>0</v>
      </c>
      <c r="W270" s="31">
        <f t="shared" si="83"/>
        <v>1</v>
      </c>
      <c r="X270" s="31">
        <f t="shared" si="84"/>
        <v>1</v>
      </c>
      <c r="Y270" s="31">
        <f t="shared" si="85"/>
        <v>0</v>
      </c>
      <c r="AA270" s="2"/>
      <c r="AU270" s="2">
        <f>SUM(Table3[[#This Row],[2006]:[2025]])</f>
        <v>0</v>
      </c>
    </row>
    <row r="271" spans="1:47" ht="55.05" customHeight="1">
      <c r="A271" s="2" t="s">
        <v>8</v>
      </c>
      <c r="B271" s="2" t="s">
        <v>979</v>
      </c>
      <c r="C271" s="2" t="s">
        <v>980</v>
      </c>
      <c r="D271" s="2" t="s">
        <v>17</v>
      </c>
      <c r="E271" s="26">
        <v>2018</v>
      </c>
      <c r="F271" s="2" t="s">
        <v>14</v>
      </c>
      <c r="G271" s="2" t="s">
        <v>981</v>
      </c>
      <c r="H271" s="2" t="s">
        <v>982</v>
      </c>
      <c r="I271" s="2" t="str">
        <f t="shared" si="69"/>
        <v xml:space="preserve">Principles: Equality, non-discrimination, transparency, accountability, human rights due diligence, effective remedy, inclusivity, diversity, equity.​
</v>
      </c>
      <c r="J271" s="2" t="str">
        <f t="shared" si="70"/>
        <v xml:space="preserve"> Equality, non-discrimination, human rights, inclusivity, diversity, equity.​</v>
      </c>
      <c r="K271" s="31">
        <f t="shared" si="71"/>
        <v>0</v>
      </c>
      <c r="L271" s="31">
        <f t="shared" si="72"/>
        <v>1</v>
      </c>
      <c r="M271" s="31">
        <f t="shared" si="73"/>
        <v>0</v>
      </c>
      <c r="N271" s="31">
        <f t="shared" si="74"/>
        <v>0</v>
      </c>
      <c r="O271" s="31">
        <f t="shared" si="75"/>
        <v>1</v>
      </c>
      <c r="P271" s="6">
        <f t="shared" si="76"/>
        <v>0</v>
      </c>
      <c r="Q271" s="31">
        <f t="shared" si="77"/>
        <v>0</v>
      </c>
      <c r="R271" s="31">
        <f t="shared" si="78"/>
        <v>0</v>
      </c>
      <c r="S271" s="31">
        <f t="shared" si="79"/>
        <v>0</v>
      </c>
      <c r="T271" s="31">
        <f t="shared" si="80"/>
        <v>0</v>
      </c>
      <c r="U271" s="31">
        <f t="shared" si="81"/>
        <v>0</v>
      </c>
      <c r="V271" s="31">
        <f t="shared" si="82"/>
        <v>0</v>
      </c>
      <c r="W271" s="31">
        <f t="shared" si="83"/>
        <v>0</v>
      </c>
      <c r="X271" s="31">
        <f t="shared" si="84"/>
        <v>1</v>
      </c>
      <c r="Y271" s="31">
        <f t="shared" si="85"/>
        <v>0</v>
      </c>
      <c r="AA271" s="2"/>
      <c r="AU271" s="2">
        <f>SUM(Table3[[#This Row],[2006]:[2025]])</f>
        <v>0</v>
      </c>
    </row>
    <row r="272" spans="1:47" ht="55.05" customHeight="1">
      <c r="A272" s="2" t="s">
        <v>10</v>
      </c>
      <c r="B272" s="2" t="s">
        <v>983</v>
      </c>
      <c r="C272" s="2" t="s">
        <v>984</v>
      </c>
      <c r="D272" s="2" t="s">
        <v>44</v>
      </c>
      <c r="E272" s="26">
        <v>2018</v>
      </c>
      <c r="F272" s="2" t="s">
        <v>14</v>
      </c>
      <c r="G272" s="2" t="s">
        <v>985</v>
      </c>
      <c r="H272" s="9" t="s">
        <v>986</v>
      </c>
      <c r="I272" s="2" t="str">
        <f t="shared" si="69"/>
        <v xml:space="preserve">Principles: Transparency, innovation, digital inclusion, AI governance, security, public trust, ethical AI, economic development, workforce adaptation, sustainability; </v>
      </c>
      <c r="J272" s="2" t="str">
        <f t="shared" si="70"/>
        <v xml:space="preserve"> Social impact, responsible AI deployment, economic growth, competitiveness, knowledge sharing, inclusivity</v>
      </c>
      <c r="K272" s="31">
        <f t="shared" si="71"/>
        <v>0</v>
      </c>
      <c r="L272" s="31">
        <f t="shared" si="72"/>
        <v>1</v>
      </c>
      <c r="M272" s="31">
        <f t="shared" si="73"/>
        <v>0</v>
      </c>
      <c r="N272" s="31">
        <f t="shared" si="74"/>
        <v>0</v>
      </c>
      <c r="O272" s="31">
        <f t="shared" si="75"/>
        <v>1</v>
      </c>
      <c r="P272" s="6">
        <f t="shared" si="76"/>
        <v>1</v>
      </c>
      <c r="Q272" s="31">
        <f t="shared" si="77"/>
        <v>0</v>
      </c>
      <c r="R272" s="31">
        <f t="shared" si="78"/>
        <v>0</v>
      </c>
      <c r="S272" s="31">
        <f t="shared" si="79"/>
        <v>1</v>
      </c>
      <c r="T272" s="31">
        <f t="shared" si="80"/>
        <v>1</v>
      </c>
      <c r="U272" s="31">
        <f t="shared" si="81"/>
        <v>0</v>
      </c>
      <c r="V272" s="31">
        <f t="shared" si="82"/>
        <v>0</v>
      </c>
      <c r="W272" s="31">
        <f t="shared" si="83"/>
        <v>0</v>
      </c>
      <c r="X272" s="31">
        <f t="shared" si="84"/>
        <v>0</v>
      </c>
      <c r="Y272" s="31">
        <f t="shared" si="85"/>
        <v>0</v>
      </c>
      <c r="AA272" s="2"/>
      <c r="AU272" s="2">
        <f>SUM(Table3[[#This Row],[2006]:[2025]])</f>
        <v>0</v>
      </c>
    </row>
    <row r="273" spans="1:47" ht="55.05" customHeight="1">
      <c r="A273" s="2" t="s">
        <v>10</v>
      </c>
      <c r="B273" s="2" t="s">
        <v>987</v>
      </c>
      <c r="C273" s="2" t="s">
        <v>988</v>
      </c>
      <c r="D273" s="2" t="s">
        <v>23</v>
      </c>
      <c r="E273" s="26">
        <v>2023</v>
      </c>
      <c r="F273" s="2" t="s">
        <v>170</v>
      </c>
      <c r="G273" s="2" t="s">
        <v>989</v>
      </c>
      <c r="H273" s="9" t="s">
        <v>990</v>
      </c>
      <c r="I273" s="2" t="str">
        <f t="shared" si="69"/>
        <v xml:space="preserve">Principles: People-centered development, safety and security, openness and transparency, accountability, fairness and equality, environmental sustainability, promotion of innovation, international cooperation.​
</v>
      </c>
      <c r="J273" s="2" t="str">
        <f t="shared" si="70"/>
        <v xml:space="preserve"> Human welfare, ethical responsibility, inclusivity, trust, ecological preservation, global collaboration.</v>
      </c>
      <c r="K273" s="31">
        <f t="shared" si="71"/>
        <v>0</v>
      </c>
      <c r="L273" s="31">
        <f t="shared" si="72"/>
        <v>1</v>
      </c>
      <c r="M273" s="31">
        <f t="shared" si="73"/>
        <v>1</v>
      </c>
      <c r="N273" s="31">
        <f t="shared" si="74"/>
        <v>0</v>
      </c>
      <c r="O273" s="31">
        <f t="shared" si="75"/>
        <v>1</v>
      </c>
      <c r="P273" s="6">
        <f t="shared" si="76"/>
        <v>1</v>
      </c>
      <c r="Q273" s="31">
        <f t="shared" si="77"/>
        <v>1</v>
      </c>
      <c r="R273" s="31">
        <f t="shared" si="78"/>
        <v>0</v>
      </c>
      <c r="S273" s="31">
        <f t="shared" si="79"/>
        <v>1</v>
      </c>
      <c r="T273" s="31">
        <f t="shared" si="80"/>
        <v>1</v>
      </c>
      <c r="U273" s="31">
        <f t="shared" si="81"/>
        <v>0</v>
      </c>
      <c r="V273" s="31">
        <f t="shared" si="82"/>
        <v>1</v>
      </c>
      <c r="W273" s="31">
        <f t="shared" si="83"/>
        <v>0</v>
      </c>
      <c r="X273" s="31">
        <f t="shared" si="84"/>
        <v>0</v>
      </c>
      <c r="Y273" s="31">
        <f t="shared" si="85"/>
        <v>0</v>
      </c>
      <c r="AA273" s="2"/>
      <c r="AU273" s="2">
        <f>SUM(Table3[[#This Row],[2006]:[2025]])</f>
        <v>0</v>
      </c>
    </row>
    <row r="274" spans="1:47" ht="55.05" customHeight="1">
      <c r="A274" s="2" t="s">
        <v>10</v>
      </c>
      <c r="B274" s="2" t="s">
        <v>991</v>
      </c>
      <c r="C274" s="2" t="s">
        <v>992</v>
      </c>
      <c r="D274" s="2" t="s">
        <v>993</v>
      </c>
      <c r="E274" s="26">
        <v>2025</v>
      </c>
      <c r="F274" s="2" t="s">
        <v>13</v>
      </c>
      <c r="G274" s="2" t="s">
        <v>994</v>
      </c>
      <c r="H274" s="2" t="s">
        <v>995</v>
      </c>
      <c r="I274" s="2" t="str">
        <f t="shared" si="69"/>
        <v>Privacy, safety and security, transparency, nondiscrimination</v>
      </c>
      <c r="J274" s="2" t="str">
        <f t="shared" si="70"/>
        <v/>
      </c>
      <c r="K274" s="31">
        <f t="shared" si="71"/>
        <v>0</v>
      </c>
      <c r="L274" s="31">
        <f t="shared" si="72"/>
        <v>1</v>
      </c>
      <c r="M274" s="31">
        <f t="shared" si="73"/>
        <v>0</v>
      </c>
      <c r="N274" s="31">
        <f t="shared" si="74"/>
        <v>0</v>
      </c>
      <c r="O274" s="31">
        <f t="shared" si="75"/>
        <v>0</v>
      </c>
      <c r="P274" s="6">
        <f t="shared" si="76"/>
        <v>0</v>
      </c>
      <c r="Q274" s="31">
        <f t="shared" si="77"/>
        <v>0</v>
      </c>
      <c r="R274" s="31">
        <f t="shared" si="78"/>
        <v>1</v>
      </c>
      <c r="S274" s="31">
        <f t="shared" si="79"/>
        <v>0</v>
      </c>
      <c r="T274" s="31">
        <f t="shared" si="80"/>
        <v>0</v>
      </c>
      <c r="U274" s="31">
        <f t="shared" si="81"/>
        <v>0</v>
      </c>
      <c r="V274" s="31">
        <f t="shared" si="82"/>
        <v>0</v>
      </c>
      <c r="W274" s="31">
        <f t="shared" si="83"/>
        <v>0</v>
      </c>
      <c r="X274" s="31">
        <f t="shared" si="84"/>
        <v>0</v>
      </c>
      <c r="Y274" s="31">
        <f t="shared" si="85"/>
        <v>0</v>
      </c>
      <c r="AA274" s="2"/>
      <c r="AU274" s="2">
        <f>SUM(Table3[[#This Row],[2006]:[2025]])</f>
        <v>0</v>
      </c>
    </row>
    <row r="275" spans="1:47" ht="55.05" customHeight="1">
      <c r="A275" s="2" t="s">
        <v>10</v>
      </c>
      <c r="B275" s="2" t="s">
        <v>996</v>
      </c>
      <c r="C275" s="2" t="s">
        <v>997</v>
      </c>
      <c r="D275" s="2" t="s">
        <v>23</v>
      </c>
      <c r="E275" s="26">
        <v>2023</v>
      </c>
      <c r="F275" s="2" t="s">
        <v>12</v>
      </c>
      <c r="G275" s="2" t="s">
        <v>998</v>
      </c>
      <c r="H275" s="9" t="s">
        <v>996</v>
      </c>
      <c r="I275" s="2" t="str">
        <f t="shared" si="69"/>
        <v xml:space="preserve">Principles: purposeful, effective and safe, secure and private, fair and equitable, transparent and explainable, accountable and monitored; </v>
      </c>
      <c r="J275" s="2" t="str">
        <f t="shared" si="70"/>
        <v xml:space="preserve"> trust, responsibility, transparency, equity, safety</v>
      </c>
      <c r="K275" s="31">
        <f t="shared" si="71"/>
        <v>0</v>
      </c>
      <c r="L275" s="31">
        <f t="shared" si="72"/>
        <v>1</v>
      </c>
      <c r="M275" s="31">
        <f t="shared" si="73"/>
        <v>1</v>
      </c>
      <c r="N275" s="31">
        <f t="shared" si="74"/>
        <v>0</v>
      </c>
      <c r="O275" s="31">
        <f t="shared" si="75"/>
        <v>0</v>
      </c>
      <c r="P275" s="6">
        <f t="shared" si="76"/>
        <v>1</v>
      </c>
      <c r="Q275" s="31">
        <f t="shared" si="77"/>
        <v>0</v>
      </c>
      <c r="R275" s="31">
        <f t="shared" si="78"/>
        <v>0</v>
      </c>
      <c r="S275" s="31">
        <f t="shared" si="79"/>
        <v>0</v>
      </c>
      <c r="T275" s="31">
        <f t="shared" si="80"/>
        <v>0</v>
      </c>
      <c r="U275" s="31">
        <f t="shared" si="81"/>
        <v>0</v>
      </c>
      <c r="V275" s="31">
        <f t="shared" si="82"/>
        <v>0</v>
      </c>
      <c r="W275" s="31">
        <f t="shared" si="83"/>
        <v>0</v>
      </c>
      <c r="X275" s="31">
        <f t="shared" si="84"/>
        <v>0</v>
      </c>
      <c r="Y275" s="31">
        <f t="shared" si="85"/>
        <v>0</v>
      </c>
      <c r="AA275" s="2"/>
      <c r="AU275" s="2">
        <f>SUM(Table3[[#This Row],[2006]:[2025]])</f>
        <v>0</v>
      </c>
    </row>
    <row r="276" spans="1:47" ht="55.05" customHeight="1">
      <c r="A276" s="2" t="s">
        <v>10</v>
      </c>
      <c r="B276" s="2" t="s">
        <v>999</v>
      </c>
      <c r="C276" s="2" t="s">
        <v>1000</v>
      </c>
      <c r="D276" s="2" t="s">
        <v>23</v>
      </c>
      <c r="E276" s="26">
        <v>2021</v>
      </c>
      <c r="F276" s="2" t="s">
        <v>13</v>
      </c>
      <c r="G276" s="2" t="s">
        <v>1001</v>
      </c>
      <c r="H276" s="2" t="s">
        <v>1002</v>
      </c>
      <c r="I276" s="2" t="str">
        <f t="shared" si="69"/>
        <v xml:space="preserve">rinciples: Responsible algorithmic decisions, equity and fairness, transparency, user agency, ethical AI education, public perception analysis.
</v>
      </c>
      <c r="J276" s="2" t="str">
        <f t="shared" si="70"/>
        <v xml:space="preserve"> Accountability, inclusivity, trust, empowerment, ethical responsibility.</v>
      </c>
      <c r="K276" s="31">
        <f t="shared" si="71"/>
        <v>0</v>
      </c>
      <c r="L276" s="31">
        <f t="shared" si="72"/>
        <v>1</v>
      </c>
      <c r="M276" s="31">
        <f t="shared" si="73"/>
        <v>1</v>
      </c>
      <c r="N276" s="31">
        <f t="shared" si="74"/>
        <v>0</v>
      </c>
      <c r="O276" s="31">
        <f t="shared" si="75"/>
        <v>1</v>
      </c>
      <c r="P276" s="6">
        <f t="shared" si="76"/>
        <v>1</v>
      </c>
      <c r="Q276" s="31">
        <f t="shared" si="77"/>
        <v>1</v>
      </c>
      <c r="R276" s="31">
        <f t="shared" si="78"/>
        <v>0</v>
      </c>
      <c r="S276" s="31">
        <f t="shared" si="79"/>
        <v>0</v>
      </c>
      <c r="T276" s="31">
        <f t="shared" si="80"/>
        <v>0</v>
      </c>
      <c r="U276" s="31">
        <f t="shared" si="81"/>
        <v>0</v>
      </c>
      <c r="V276" s="31">
        <f t="shared" si="82"/>
        <v>0</v>
      </c>
      <c r="W276" s="31">
        <f t="shared" si="83"/>
        <v>0</v>
      </c>
      <c r="X276" s="31">
        <f t="shared" si="84"/>
        <v>0</v>
      </c>
      <c r="Y276" s="31">
        <f t="shared" si="85"/>
        <v>0</v>
      </c>
      <c r="AA276" s="2"/>
      <c r="AU276" s="2">
        <f>SUM(Table3[[#This Row],[2006]:[2025]])</f>
        <v>0</v>
      </c>
    </row>
    <row r="277" spans="1:47" ht="55.05" customHeight="1">
      <c r="A277" s="2" t="s">
        <v>10</v>
      </c>
      <c r="B277" s="2" t="s">
        <v>1003</v>
      </c>
      <c r="C277" s="2" t="s">
        <v>1004</v>
      </c>
      <c r="D277" s="2" t="s">
        <v>146</v>
      </c>
      <c r="E277" s="26">
        <v>2017</v>
      </c>
      <c r="F277" s="2" t="s">
        <v>12</v>
      </c>
      <c r="G277" s="2" t="s">
        <v>1005</v>
      </c>
      <c r="H277" s="2" t="s">
        <v>1006</v>
      </c>
      <c r="I277" s="2" t="str">
        <f t="shared" si="69"/>
        <v xml:space="preserve">Principles: Innovation, collaboration, competitiveness, talent development, data infrastructure, governance.​
</v>
      </c>
      <c r="J277" s="2" t="str">
        <f t="shared" si="70"/>
        <v xml:space="preserve"> Economic growth, technological leadership, human capital development, data-driven decision-making, ethical oversight.</v>
      </c>
      <c r="K277" s="31">
        <f t="shared" si="71"/>
        <v>0</v>
      </c>
      <c r="L277" s="31">
        <f t="shared" si="72"/>
        <v>0</v>
      </c>
      <c r="M277" s="31">
        <f t="shared" si="73"/>
        <v>0</v>
      </c>
      <c r="N277" s="31">
        <f t="shared" si="74"/>
        <v>0</v>
      </c>
      <c r="O277" s="31">
        <f t="shared" si="75"/>
        <v>0</v>
      </c>
      <c r="P277" s="6">
        <f t="shared" si="76"/>
        <v>0</v>
      </c>
      <c r="Q277" s="31">
        <f t="shared" si="77"/>
        <v>0</v>
      </c>
      <c r="R277" s="31">
        <f t="shared" si="78"/>
        <v>0</v>
      </c>
      <c r="S277" s="31">
        <f t="shared" si="79"/>
        <v>1</v>
      </c>
      <c r="T277" s="31">
        <f t="shared" si="80"/>
        <v>0</v>
      </c>
      <c r="U277" s="31">
        <f t="shared" si="81"/>
        <v>0</v>
      </c>
      <c r="V277" s="31">
        <f t="shared" si="82"/>
        <v>1</v>
      </c>
      <c r="W277" s="31">
        <f t="shared" si="83"/>
        <v>0</v>
      </c>
      <c r="X277" s="31">
        <f t="shared" si="84"/>
        <v>0</v>
      </c>
      <c r="Y277" s="31">
        <f t="shared" si="85"/>
        <v>0</v>
      </c>
      <c r="AA277" s="2"/>
      <c r="AU277" s="2">
        <f>SUM(Table3[[#This Row],[2006]:[2025]])</f>
        <v>0</v>
      </c>
    </row>
    <row r="278" spans="1:47" ht="55.05" customHeight="1">
      <c r="A278" s="2" t="s">
        <v>10</v>
      </c>
      <c r="B278" s="2" t="s">
        <v>1007</v>
      </c>
      <c r="C278" s="2" t="s">
        <v>1008</v>
      </c>
      <c r="D278" s="2" t="s">
        <v>18</v>
      </c>
      <c r="E278" s="26">
        <v>2021</v>
      </c>
      <c r="F278" s="2" t="s">
        <v>12</v>
      </c>
      <c r="G278" s="2" t="s">
        <v>1009</v>
      </c>
      <c r="H278" s="2" t="s">
        <v>1010</v>
      </c>
      <c r="I278" s="2" t="str">
        <f t="shared" si="69"/>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J278" s="2" t="str">
        <f t="shared" si="70"/>
        <v/>
      </c>
      <c r="K278" s="31">
        <f t="shared" si="71"/>
        <v>0</v>
      </c>
      <c r="L278" s="31">
        <f t="shared" si="72"/>
        <v>1</v>
      </c>
      <c r="M278" s="31">
        <f t="shared" si="73"/>
        <v>1</v>
      </c>
      <c r="N278" s="31">
        <f t="shared" si="74"/>
        <v>0</v>
      </c>
      <c r="O278" s="31">
        <f t="shared" si="75"/>
        <v>0</v>
      </c>
      <c r="P278" s="6">
        <f t="shared" si="76"/>
        <v>0</v>
      </c>
      <c r="Q278" s="31">
        <f t="shared" si="77"/>
        <v>0</v>
      </c>
      <c r="R278" s="31">
        <f t="shared" si="78"/>
        <v>1</v>
      </c>
      <c r="S278" s="31">
        <f t="shared" si="79"/>
        <v>0</v>
      </c>
      <c r="T278" s="31">
        <f t="shared" si="80"/>
        <v>1</v>
      </c>
      <c r="U278" s="31">
        <f t="shared" si="81"/>
        <v>1</v>
      </c>
      <c r="V278" s="31">
        <f t="shared" si="82"/>
        <v>1</v>
      </c>
      <c r="W278" s="31">
        <f t="shared" si="83"/>
        <v>0</v>
      </c>
      <c r="X278" s="31">
        <f t="shared" si="84"/>
        <v>1</v>
      </c>
      <c r="Y278" s="31">
        <f t="shared" si="85"/>
        <v>0</v>
      </c>
      <c r="AA278" s="2"/>
      <c r="AU278" s="2">
        <f>SUM(Table3[[#This Row],[2006]:[2025]])</f>
        <v>0</v>
      </c>
    </row>
    <row r="279" spans="1:47" ht="55.05" customHeight="1">
      <c r="A279" s="2" t="s">
        <v>8</v>
      </c>
      <c r="B279" s="2" t="s">
        <v>1011</v>
      </c>
      <c r="C279" s="2" t="s">
        <v>1012</v>
      </c>
      <c r="D279" s="2" t="s">
        <v>23</v>
      </c>
      <c r="E279" s="26">
        <v>2014</v>
      </c>
      <c r="F279" s="2" t="s">
        <v>170</v>
      </c>
      <c r="G279" s="2" t="s">
        <v>1013</v>
      </c>
      <c r="H279" s="2" t="s">
        <v>1014</v>
      </c>
      <c r="I279" s="2" t="str">
        <f t="shared" si="69"/>
        <v xml:space="preserve">Principles: Beneficial use, progressive development, sustainability, fairness, accountability, transparency.​
</v>
      </c>
      <c r="J279" s="2" t="str">
        <f t="shared" si="70"/>
        <v xml:space="preserve"> Innovation, responsibility, trust, inclusivity, ethical governance.</v>
      </c>
      <c r="K279" s="31">
        <f t="shared" si="71"/>
        <v>0</v>
      </c>
      <c r="L279" s="31">
        <f t="shared" si="72"/>
        <v>1</v>
      </c>
      <c r="M279" s="31">
        <f t="shared" si="73"/>
        <v>1</v>
      </c>
      <c r="N279" s="31">
        <f t="shared" si="74"/>
        <v>0</v>
      </c>
      <c r="O279" s="31">
        <f t="shared" si="75"/>
        <v>1</v>
      </c>
      <c r="P279" s="6">
        <f t="shared" si="76"/>
        <v>1</v>
      </c>
      <c r="Q279" s="31">
        <f t="shared" si="77"/>
        <v>0</v>
      </c>
      <c r="R279" s="31">
        <f t="shared" si="78"/>
        <v>0</v>
      </c>
      <c r="S279" s="31">
        <f t="shared" si="79"/>
        <v>1</v>
      </c>
      <c r="T279" s="31">
        <f t="shared" si="80"/>
        <v>1</v>
      </c>
      <c r="U279" s="31">
        <f t="shared" si="81"/>
        <v>0</v>
      </c>
      <c r="V279" s="31">
        <f t="shared" si="82"/>
        <v>0</v>
      </c>
      <c r="W279" s="31">
        <f t="shared" si="83"/>
        <v>0</v>
      </c>
      <c r="X279" s="31">
        <f t="shared" si="84"/>
        <v>0</v>
      </c>
      <c r="Y279" s="31">
        <f t="shared" si="85"/>
        <v>0</v>
      </c>
      <c r="AA279" s="2"/>
      <c r="AU279" s="2">
        <f>SUM(Table3[[#This Row],[2006]:[2025]])</f>
        <v>0</v>
      </c>
    </row>
    <row r="280" spans="1:47" ht="55.05" customHeight="1">
      <c r="A280" s="2" t="s">
        <v>8</v>
      </c>
      <c r="B280" s="2" t="s">
        <v>1015</v>
      </c>
      <c r="C280" s="2" t="s">
        <v>1016</v>
      </c>
      <c r="D280" s="2" t="s">
        <v>23</v>
      </c>
      <c r="E280" s="26">
        <v>2018</v>
      </c>
      <c r="F280" s="2" t="s">
        <v>14</v>
      </c>
      <c r="G280" s="2" t="s">
        <v>1017</v>
      </c>
      <c r="H280" s="2" t="s">
        <v>1018</v>
      </c>
      <c r="I280" s="2" t="str">
        <f t="shared" si="69"/>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J280" s="2" t="str">
        <f t="shared" si="70"/>
        <v xml:space="preserve"> Human rights, privacy, fairness, accountability, transparency, safety, security.</v>
      </c>
      <c r="K280" s="31">
        <f t="shared" si="71"/>
        <v>0</v>
      </c>
      <c r="L280" s="31">
        <f t="shared" si="72"/>
        <v>1</v>
      </c>
      <c r="M280" s="31">
        <f t="shared" si="73"/>
        <v>0</v>
      </c>
      <c r="N280" s="31">
        <f t="shared" si="74"/>
        <v>0</v>
      </c>
      <c r="O280" s="31">
        <f t="shared" si="75"/>
        <v>0</v>
      </c>
      <c r="P280" s="6">
        <f t="shared" si="76"/>
        <v>0</v>
      </c>
      <c r="Q280" s="31">
        <f t="shared" si="77"/>
        <v>0</v>
      </c>
      <c r="R280" s="31">
        <f t="shared" si="78"/>
        <v>1</v>
      </c>
      <c r="S280" s="31">
        <f t="shared" si="79"/>
        <v>0</v>
      </c>
      <c r="T280" s="31">
        <f t="shared" si="80"/>
        <v>0</v>
      </c>
      <c r="U280" s="31">
        <f t="shared" si="81"/>
        <v>0</v>
      </c>
      <c r="V280" s="31">
        <f t="shared" si="82"/>
        <v>0</v>
      </c>
      <c r="W280" s="31">
        <f t="shared" si="83"/>
        <v>0</v>
      </c>
      <c r="X280" s="31">
        <f t="shared" si="84"/>
        <v>1</v>
      </c>
      <c r="Y280" s="31">
        <f t="shared" si="85"/>
        <v>0</v>
      </c>
      <c r="AA280" s="2"/>
      <c r="AU280" s="2">
        <f>SUM(Table3[[#This Row],[2006]:[2025]])</f>
        <v>0</v>
      </c>
    </row>
    <row r="281" spans="1:47" ht="55.05" customHeight="1">
      <c r="A281" s="2" t="s">
        <v>9</v>
      </c>
      <c r="B281" s="2" t="s">
        <v>1015</v>
      </c>
      <c r="C281" s="2" t="s">
        <v>1019</v>
      </c>
      <c r="D281" s="2" t="s">
        <v>29</v>
      </c>
      <c r="E281" s="26">
        <v>2018</v>
      </c>
      <c r="F281" s="2" t="s">
        <v>14</v>
      </c>
      <c r="G281" s="2" t="s">
        <v>1020</v>
      </c>
      <c r="H281" s="9" t="s">
        <v>1015</v>
      </c>
      <c r="I281" s="2" t="str">
        <f t="shared" si="69"/>
        <v xml:space="preserve">Principles: transparency, accountability, human control, do no harm; </v>
      </c>
      <c r="J281" s="2" t="str">
        <f t="shared" si="70"/>
        <v xml:space="preserve"> ethical responsibility, fairness, societal trust, human-centric development</v>
      </c>
      <c r="K281" s="31">
        <f t="shared" si="71"/>
        <v>0</v>
      </c>
      <c r="L281" s="31">
        <f t="shared" si="72"/>
        <v>1</v>
      </c>
      <c r="M281" s="31">
        <f t="shared" si="73"/>
        <v>1</v>
      </c>
      <c r="N281" s="31">
        <f t="shared" si="74"/>
        <v>0</v>
      </c>
      <c r="O281" s="31">
        <f t="shared" si="75"/>
        <v>0</v>
      </c>
      <c r="P281" s="6">
        <f t="shared" si="76"/>
        <v>1</v>
      </c>
      <c r="Q281" s="31">
        <f t="shared" si="77"/>
        <v>1</v>
      </c>
      <c r="R281" s="31">
        <f t="shared" si="78"/>
        <v>0</v>
      </c>
      <c r="S281" s="31">
        <f t="shared" si="79"/>
        <v>0</v>
      </c>
      <c r="T281" s="31">
        <f t="shared" si="80"/>
        <v>0</v>
      </c>
      <c r="U281" s="31">
        <f t="shared" si="81"/>
        <v>0</v>
      </c>
      <c r="V281" s="31">
        <f t="shared" si="82"/>
        <v>0</v>
      </c>
      <c r="W281" s="31">
        <f t="shared" si="83"/>
        <v>0</v>
      </c>
      <c r="X281" s="31">
        <f t="shared" si="84"/>
        <v>0</v>
      </c>
      <c r="Y281" s="31">
        <f t="shared" si="85"/>
        <v>0</v>
      </c>
      <c r="AA281" s="2"/>
      <c r="AU281" s="2">
        <f>SUM(Table3[[#This Row],[2006]:[2025]])</f>
        <v>0</v>
      </c>
    </row>
    <row r="282" spans="1:47" ht="55.05" customHeight="1">
      <c r="A282" s="2" t="s">
        <v>10</v>
      </c>
      <c r="B282" s="2" t="s">
        <v>1021</v>
      </c>
      <c r="C282" s="2" t="s">
        <v>1022</v>
      </c>
      <c r="D282" s="2" t="s">
        <v>39</v>
      </c>
      <c r="E282" s="26">
        <v>2024</v>
      </c>
      <c r="F282" s="2" t="s">
        <v>170</v>
      </c>
      <c r="G282" s="2" t="s">
        <v>1023</v>
      </c>
      <c r="H282" s="2" t="s">
        <v>1024</v>
      </c>
      <c r="I282" s="2" t="str">
        <f t="shared" si="69"/>
        <v>advancing AI research, developing efficient AI models, addressing complex challenges, creating high-impact outcomes</v>
      </c>
      <c r="J282" s="2" t="str">
        <f t="shared" si="70"/>
        <v/>
      </c>
      <c r="K282" s="31">
        <f t="shared" si="71"/>
        <v>0</v>
      </c>
      <c r="L282" s="31">
        <f t="shared" si="72"/>
        <v>0</v>
      </c>
      <c r="M282" s="31">
        <f t="shared" si="73"/>
        <v>0</v>
      </c>
      <c r="N282" s="31">
        <f t="shared" si="74"/>
        <v>0</v>
      </c>
      <c r="O282" s="31">
        <f t="shared" si="75"/>
        <v>0</v>
      </c>
      <c r="P282" s="6">
        <f t="shared" si="76"/>
        <v>0</v>
      </c>
      <c r="Q282" s="31">
        <f t="shared" si="77"/>
        <v>0</v>
      </c>
      <c r="R282" s="31">
        <f t="shared" si="78"/>
        <v>0</v>
      </c>
      <c r="S282" s="31">
        <f t="shared" si="79"/>
        <v>0</v>
      </c>
      <c r="T282" s="31">
        <f t="shared" si="80"/>
        <v>0</v>
      </c>
      <c r="U282" s="31">
        <f t="shared" si="81"/>
        <v>0</v>
      </c>
      <c r="V282" s="31">
        <f t="shared" si="82"/>
        <v>0</v>
      </c>
      <c r="W282" s="31">
        <f t="shared" si="83"/>
        <v>0</v>
      </c>
      <c r="X282" s="31">
        <f t="shared" si="84"/>
        <v>0</v>
      </c>
      <c r="Y282" s="31">
        <f t="shared" si="85"/>
        <v>0</v>
      </c>
      <c r="AA282" s="2"/>
      <c r="AU282" s="2">
        <f>SUM(Table3[[#This Row],[2006]:[2025]])</f>
        <v>0</v>
      </c>
    </row>
    <row r="283" spans="1:47" ht="55.05" customHeight="1">
      <c r="A283" s="2" t="s">
        <v>10</v>
      </c>
      <c r="B283" s="2" t="s">
        <v>1025</v>
      </c>
      <c r="C283" s="2" t="s">
        <v>1026</v>
      </c>
      <c r="D283" s="2" t="s">
        <v>17</v>
      </c>
      <c r="E283" s="26">
        <v>2025</v>
      </c>
      <c r="F283" s="2" t="s">
        <v>170</v>
      </c>
      <c r="G283" s="2" t="s">
        <v>1027</v>
      </c>
      <c r="H283" s="9" t="s">
        <v>1025</v>
      </c>
      <c r="I283" s="2" t="str">
        <f t="shared" si="69"/>
        <v xml:space="preserve">Principles: fairness, accountability, transparency, privacy, human-centered AI, robustness, safety; </v>
      </c>
      <c r="J283" s="2" t="str">
        <f t="shared" si="70"/>
        <v xml:space="preserve"> ethical responsibility, societal trust, innovation, human-centric development</v>
      </c>
      <c r="K283" s="31">
        <f t="shared" si="71"/>
        <v>0</v>
      </c>
      <c r="L283" s="31">
        <f t="shared" si="72"/>
        <v>1</v>
      </c>
      <c r="M283" s="31">
        <f t="shared" si="73"/>
        <v>1</v>
      </c>
      <c r="N283" s="31">
        <f t="shared" si="74"/>
        <v>0</v>
      </c>
      <c r="O283" s="31">
        <f t="shared" si="75"/>
        <v>0</v>
      </c>
      <c r="P283" s="6">
        <f t="shared" si="76"/>
        <v>1</v>
      </c>
      <c r="Q283" s="31">
        <f t="shared" si="77"/>
        <v>1</v>
      </c>
      <c r="R283" s="31">
        <f t="shared" si="78"/>
        <v>1</v>
      </c>
      <c r="S283" s="31">
        <f t="shared" si="79"/>
        <v>1</v>
      </c>
      <c r="T283" s="31">
        <f t="shared" si="80"/>
        <v>0</v>
      </c>
      <c r="U283" s="31">
        <f t="shared" si="81"/>
        <v>0</v>
      </c>
      <c r="V283" s="31">
        <f t="shared" si="82"/>
        <v>0</v>
      </c>
      <c r="W283" s="31">
        <f t="shared" si="83"/>
        <v>0</v>
      </c>
      <c r="X283" s="31">
        <f t="shared" si="84"/>
        <v>0</v>
      </c>
      <c r="Y283" s="31">
        <f t="shared" si="85"/>
        <v>0</v>
      </c>
      <c r="AA283" s="2"/>
      <c r="AU283" s="2">
        <f>SUM(Table3[[#This Row],[2006]:[2025]])</f>
        <v>0</v>
      </c>
    </row>
    <row r="284" spans="1:47" ht="55.05" customHeight="1">
      <c r="A284" s="2" t="s">
        <v>10</v>
      </c>
      <c r="B284" s="2" t="s">
        <v>1028</v>
      </c>
      <c r="C284" s="2" t="s">
        <v>565</v>
      </c>
      <c r="D284" s="2" t="s">
        <v>23</v>
      </c>
      <c r="E284" s="26">
        <v>2023</v>
      </c>
      <c r="F284" s="2" t="s">
        <v>13</v>
      </c>
      <c r="G284" s="2" t="s">
        <v>374</v>
      </c>
      <c r="H284" s="2" t="s">
        <v>1029</v>
      </c>
      <c r="I284" s="2" t="str">
        <f t="shared" si="69"/>
        <v xml:space="preserve">Principles: Transparency, accountability, fairness, privacy, safety, inclusivity.​
</v>
      </c>
      <c r="J284" s="2" t="str">
        <f t="shared" si="70"/>
        <v xml:space="preserve"> Trust, ethical responsibility, respect, diversity, innovation.</v>
      </c>
      <c r="K284" s="31">
        <f t="shared" si="71"/>
        <v>0</v>
      </c>
      <c r="L284" s="31">
        <f t="shared" si="72"/>
        <v>1</v>
      </c>
      <c r="M284" s="31">
        <f t="shared" si="73"/>
        <v>1</v>
      </c>
      <c r="N284" s="31">
        <f t="shared" si="74"/>
        <v>0</v>
      </c>
      <c r="O284" s="31">
        <f t="shared" si="75"/>
        <v>1</v>
      </c>
      <c r="P284" s="6">
        <f t="shared" si="76"/>
        <v>1</v>
      </c>
      <c r="Q284" s="31">
        <f t="shared" si="77"/>
        <v>1</v>
      </c>
      <c r="R284" s="31">
        <f t="shared" si="78"/>
        <v>1</v>
      </c>
      <c r="S284" s="31">
        <f t="shared" si="79"/>
        <v>1</v>
      </c>
      <c r="T284" s="31">
        <f t="shared" si="80"/>
        <v>0</v>
      </c>
      <c r="U284" s="31">
        <f t="shared" si="81"/>
        <v>0</v>
      </c>
      <c r="V284" s="31">
        <f t="shared" si="82"/>
        <v>0</v>
      </c>
      <c r="W284" s="31">
        <f t="shared" si="83"/>
        <v>0</v>
      </c>
      <c r="X284" s="31">
        <f t="shared" si="84"/>
        <v>0</v>
      </c>
      <c r="Y284" s="31">
        <f t="shared" si="85"/>
        <v>0</v>
      </c>
      <c r="AA284" s="2"/>
      <c r="AU284" s="2">
        <f>SUM(Table3[[#This Row],[2006]:[2025]])</f>
        <v>0</v>
      </c>
    </row>
    <row r="285" spans="1:47" ht="55.05" customHeight="1">
      <c r="A285" s="2" t="s">
        <v>7</v>
      </c>
      <c r="B285" s="2" t="s">
        <v>1030</v>
      </c>
      <c r="C285" s="2" t="s">
        <v>910</v>
      </c>
      <c r="D285" s="11" t="s">
        <v>50</v>
      </c>
      <c r="E285" s="28">
        <v>2021</v>
      </c>
      <c r="F285" s="2" t="s">
        <v>12</v>
      </c>
      <c r="G285" s="2" t="s">
        <v>1031</v>
      </c>
      <c r="H285" s="9" t="s">
        <v>1032</v>
      </c>
      <c r="I285" s="2" t="str">
        <f t="shared" si="69"/>
        <v xml:space="preserve">Principles: human-centered approach, inclusive deliberation, ethical considerations, proactive ethics, participatory governance, shared egalitarian future, democratic principles, justice, solidarity, defending democracy, combating socio-economic injustices; </v>
      </c>
      <c r="J285" s="2" t="str">
        <f t="shared" si="70"/>
        <v xml:space="preserve"> European identity, ethical standards, societal values, fundamental rights</v>
      </c>
      <c r="K285" s="31">
        <f t="shared" si="71"/>
        <v>1</v>
      </c>
      <c r="L285" s="31">
        <f t="shared" si="72"/>
        <v>0</v>
      </c>
      <c r="M285" s="31">
        <f t="shared" si="73"/>
        <v>0</v>
      </c>
      <c r="N285" s="31">
        <f t="shared" si="74"/>
        <v>0</v>
      </c>
      <c r="O285" s="31">
        <f t="shared" si="75"/>
        <v>0</v>
      </c>
      <c r="P285" s="6">
        <f t="shared" si="76"/>
        <v>0</v>
      </c>
      <c r="Q285" s="31">
        <f t="shared" si="77"/>
        <v>0</v>
      </c>
      <c r="R285" s="31">
        <f t="shared" si="78"/>
        <v>0</v>
      </c>
      <c r="S285" s="31">
        <f t="shared" si="79"/>
        <v>0</v>
      </c>
      <c r="T285" s="31">
        <f t="shared" si="80"/>
        <v>0</v>
      </c>
      <c r="U285" s="31">
        <f t="shared" si="81"/>
        <v>0</v>
      </c>
      <c r="V285" s="31">
        <f t="shared" si="82"/>
        <v>0</v>
      </c>
      <c r="W285" s="31">
        <f t="shared" si="83"/>
        <v>0</v>
      </c>
      <c r="X285" s="31">
        <f t="shared" si="84"/>
        <v>0</v>
      </c>
      <c r="Y285" s="31">
        <f t="shared" si="85"/>
        <v>0</v>
      </c>
      <c r="AA285" s="2"/>
      <c r="AU285" s="2">
        <f>SUM(Table3[[#This Row],[2006]:[2025]])</f>
        <v>0</v>
      </c>
    </row>
    <row r="286" spans="1:47" ht="55.05" customHeight="1">
      <c r="A286" s="2" t="s">
        <v>10</v>
      </c>
      <c r="B286" s="2" t="s">
        <v>1033</v>
      </c>
      <c r="C286" s="2" t="s">
        <v>1034</v>
      </c>
      <c r="D286" s="2" t="s">
        <v>50</v>
      </c>
      <c r="E286" s="26">
        <v>2024</v>
      </c>
      <c r="F286" s="2" t="s">
        <v>13</v>
      </c>
      <c r="G286" s="2" t="s">
        <v>1035</v>
      </c>
      <c r="H286" s="2" t="s">
        <v>1036</v>
      </c>
      <c r="I286" s="2" t="str">
        <f t="shared" si="69"/>
        <v xml:space="preserve">Principles: artificial intelligence advancements, humanoid robotics, sustainability, ethical AI, automation, renewable energy, digital transformation, technological innovation, environmental responsibility, workforce adaptation </v>
      </c>
      <c r="J286" s="2" t="str">
        <f t="shared" si="70"/>
        <v xml:space="preserve"> innovation, ethical responsibility, environmental stewardship, societal progress</v>
      </c>
      <c r="K286" s="31">
        <f t="shared" si="71"/>
        <v>0</v>
      </c>
      <c r="L286" s="31">
        <f t="shared" si="72"/>
        <v>0</v>
      </c>
      <c r="M286" s="31">
        <f t="shared" si="73"/>
        <v>1</v>
      </c>
      <c r="N286" s="31">
        <f t="shared" si="74"/>
        <v>0</v>
      </c>
      <c r="O286" s="31">
        <f t="shared" si="75"/>
        <v>0</v>
      </c>
      <c r="P286" s="6">
        <f t="shared" si="76"/>
        <v>0</v>
      </c>
      <c r="Q286" s="31">
        <f t="shared" si="77"/>
        <v>1</v>
      </c>
      <c r="R286" s="31">
        <f t="shared" si="78"/>
        <v>0</v>
      </c>
      <c r="S286" s="31">
        <f t="shared" si="79"/>
        <v>1</v>
      </c>
      <c r="T286" s="31">
        <f t="shared" si="80"/>
        <v>1</v>
      </c>
      <c r="U286" s="31">
        <f t="shared" si="81"/>
        <v>0</v>
      </c>
      <c r="V286" s="31">
        <f t="shared" si="82"/>
        <v>0</v>
      </c>
      <c r="W286" s="31">
        <f t="shared" si="83"/>
        <v>0</v>
      </c>
      <c r="X286" s="31">
        <f t="shared" si="84"/>
        <v>0</v>
      </c>
      <c r="Y286" s="31">
        <f t="shared" si="85"/>
        <v>0</v>
      </c>
      <c r="AA286" s="2"/>
      <c r="AU286" s="2">
        <f>SUM(Table3[[#This Row],[2006]:[2025]])</f>
        <v>0</v>
      </c>
    </row>
    <row r="287" spans="1:47" ht="55.05" customHeight="1">
      <c r="A287" s="2" t="s">
        <v>10</v>
      </c>
      <c r="B287" s="2" t="s">
        <v>1037</v>
      </c>
      <c r="C287" s="2" t="s">
        <v>1038</v>
      </c>
      <c r="D287" s="2" t="s">
        <v>41</v>
      </c>
      <c r="E287" s="26">
        <v>2021</v>
      </c>
      <c r="F287" s="2" t="s">
        <v>170</v>
      </c>
      <c r="G287" s="2" t="s">
        <v>1039</v>
      </c>
      <c r="H287" s="9" t="s">
        <v>1037</v>
      </c>
      <c r="I287" s="2" t="str">
        <f t="shared" si="69"/>
        <v xml:space="preserve">Principles: nonviolence, alleviation of suffering, interdependence, mindfulness, ethical intent; </v>
      </c>
      <c r="J287" s="2" t="str">
        <f t="shared" si="70"/>
        <v xml:space="preserve"> compassion, ethical responsibility, societal well-being, harmony</v>
      </c>
      <c r="K287" s="31">
        <f t="shared" si="71"/>
        <v>0</v>
      </c>
      <c r="L287" s="31">
        <f t="shared" si="72"/>
        <v>0</v>
      </c>
      <c r="M287" s="31">
        <f t="shared" si="73"/>
        <v>1</v>
      </c>
      <c r="N287" s="31">
        <f t="shared" si="74"/>
        <v>0</v>
      </c>
      <c r="O287" s="31">
        <f t="shared" si="75"/>
        <v>0</v>
      </c>
      <c r="P287" s="6">
        <f t="shared" si="76"/>
        <v>0</v>
      </c>
      <c r="Q287" s="31">
        <f t="shared" si="77"/>
        <v>1</v>
      </c>
      <c r="R287" s="31">
        <f t="shared" si="78"/>
        <v>0</v>
      </c>
      <c r="S287" s="31">
        <f t="shared" si="79"/>
        <v>0</v>
      </c>
      <c r="T287" s="31">
        <f t="shared" si="80"/>
        <v>0</v>
      </c>
      <c r="U287" s="31">
        <f t="shared" si="81"/>
        <v>0</v>
      </c>
      <c r="V287" s="31">
        <f t="shared" si="82"/>
        <v>0</v>
      </c>
      <c r="W287" s="31">
        <f t="shared" si="83"/>
        <v>0</v>
      </c>
      <c r="X287" s="31">
        <f t="shared" si="84"/>
        <v>0</v>
      </c>
      <c r="Y287" s="31">
        <f t="shared" si="85"/>
        <v>0</v>
      </c>
      <c r="AA287" s="2"/>
      <c r="AU287" s="2">
        <f>SUM(Table3[[#This Row],[2006]:[2025]])</f>
        <v>0</v>
      </c>
    </row>
    <row r="288" spans="1:47" ht="55.05" customHeight="1">
      <c r="A288" s="2" t="s">
        <v>10</v>
      </c>
      <c r="B288" s="2" t="s">
        <v>1040</v>
      </c>
      <c r="C288" s="2" t="s">
        <v>426</v>
      </c>
      <c r="D288" s="2" t="s">
        <v>23</v>
      </c>
      <c r="E288" s="26">
        <v>2024</v>
      </c>
      <c r="F288" s="2" t="s">
        <v>13</v>
      </c>
      <c r="G288" s="2" t="s">
        <v>1041</v>
      </c>
      <c r="H288" s="2" t="s">
        <v>1042</v>
      </c>
      <c r="I288" s="2" t="str">
        <f t="shared" si="69"/>
        <v>IBM AI principles, data ownership, transparency and explainability, explainability, fairness, robustness, privacy, AI Ethics Board, trustworthy AI, augmenting human intelligence</v>
      </c>
      <c r="J288" s="2" t="str">
        <f t="shared" si="70"/>
        <v/>
      </c>
      <c r="K288" s="31">
        <f t="shared" si="71"/>
        <v>0</v>
      </c>
      <c r="L288" s="31">
        <f t="shared" si="72"/>
        <v>1</v>
      </c>
      <c r="M288" s="31">
        <f t="shared" si="73"/>
        <v>0</v>
      </c>
      <c r="N288" s="31">
        <f t="shared" si="74"/>
        <v>0</v>
      </c>
      <c r="O288" s="31">
        <f t="shared" si="75"/>
        <v>0</v>
      </c>
      <c r="P288" s="6">
        <f t="shared" si="76"/>
        <v>1</v>
      </c>
      <c r="Q288" s="31">
        <f t="shared" si="77"/>
        <v>0</v>
      </c>
      <c r="R288" s="31">
        <f t="shared" si="78"/>
        <v>1</v>
      </c>
      <c r="S288" s="31">
        <f t="shared" si="79"/>
        <v>0</v>
      </c>
      <c r="T288" s="31">
        <f t="shared" si="80"/>
        <v>0</v>
      </c>
      <c r="U288" s="31">
        <f t="shared" si="81"/>
        <v>0</v>
      </c>
      <c r="V288" s="31">
        <f t="shared" si="82"/>
        <v>0</v>
      </c>
      <c r="W288" s="31">
        <f t="shared" si="83"/>
        <v>0</v>
      </c>
      <c r="X288" s="31">
        <f t="shared" si="84"/>
        <v>0</v>
      </c>
      <c r="Y288" s="31">
        <f t="shared" si="85"/>
        <v>0</v>
      </c>
      <c r="AA288" s="2"/>
      <c r="AU288" s="2">
        <f>SUM(Table3[[#This Row],[2006]:[2025]])</f>
        <v>0</v>
      </c>
    </row>
    <row r="289" spans="1:47" ht="55.05" customHeight="1">
      <c r="A289" s="2" t="s">
        <v>10</v>
      </c>
      <c r="B289" s="2" t="s">
        <v>1043</v>
      </c>
      <c r="C289" s="2" t="s">
        <v>1044</v>
      </c>
      <c r="D289" s="2" t="s">
        <v>23</v>
      </c>
      <c r="E289" s="26">
        <v>2022</v>
      </c>
      <c r="F289" s="2" t="s">
        <v>12</v>
      </c>
      <c r="G289" s="2" t="s">
        <v>1045</v>
      </c>
      <c r="H289" s="2" t="s">
        <v>1046</v>
      </c>
      <c r="I289" s="2" t="str">
        <f t="shared" si="69"/>
        <v xml:space="preserve">Principles: Safety, effectiveness, non-discrimination, data privacy, transparency, human oversight.
</v>
      </c>
      <c r="J289" s="2" t="str">
        <f t="shared" si="70"/>
        <v xml:space="preserve"> Civil rights, privacy, equity, accountability, trust.</v>
      </c>
      <c r="K289" s="31">
        <f t="shared" si="71"/>
        <v>0</v>
      </c>
      <c r="L289" s="31">
        <f t="shared" si="72"/>
        <v>1</v>
      </c>
      <c r="M289" s="31">
        <f t="shared" si="73"/>
        <v>0</v>
      </c>
      <c r="N289" s="31">
        <f t="shared" si="74"/>
        <v>0</v>
      </c>
      <c r="O289" s="31">
        <f t="shared" si="75"/>
        <v>0</v>
      </c>
      <c r="P289" s="6">
        <f t="shared" si="76"/>
        <v>1</v>
      </c>
      <c r="Q289" s="31">
        <f t="shared" si="77"/>
        <v>0</v>
      </c>
      <c r="R289" s="31">
        <f t="shared" si="78"/>
        <v>1</v>
      </c>
      <c r="S289" s="31">
        <f t="shared" si="79"/>
        <v>0</v>
      </c>
      <c r="T289" s="31">
        <f t="shared" si="80"/>
        <v>0</v>
      </c>
      <c r="U289" s="31">
        <f t="shared" si="81"/>
        <v>0</v>
      </c>
      <c r="V289" s="31">
        <f t="shared" si="82"/>
        <v>0</v>
      </c>
      <c r="W289" s="31">
        <f t="shared" si="83"/>
        <v>0</v>
      </c>
      <c r="X289" s="31">
        <f t="shared" si="84"/>
        <v>0</v>
      </c>
      <c r="Y289" s="31">
        <f t="shared" si="85"/>
        <v>0</v>
      </c>
      <c r="AA289" s="2"/>
      <c r="AU289" s="2">
        <f>SUM(Table3[[#This Row],[2006]:[2025]])</f>
        <v>0</v>
      </c>
    </row>
    <row r="290" spans="1:47" ht="55.05" customHeight="1">
      <c r="A290" s="2" t="s">
        <v>8</v>
      </c>
      <c r="B290" s="2" t="s">
        <v>1047</v>
      </c>
      <c r="C290" s="2" t="s">
        <v>1048</v>
      </c>
      <c r="D290" s="2" t="s">
        <v>32</v>
      </c>
      <c r="E290" s="26">
        <v>2018</v>
      </c>
      <c r="F290" s="2" t="s">
        <v>14</v>
      </c>
      <c r="G290" s="2" t="s">
        <v>1049</v>
      </c>
      <c r="H290" s="2" t="s">
        <v>1050</v>
      </c>
      <c r="I290" s="2" t="str">
        <f t="shared" si="69"/>
        <v xml:space="preserve">Principles: Active inclusion, fairness, right to understanding, access to redress.​
</v>
      </c>
      <c r="J290" s="2" t="str">
        <f t="shared" si="70"/>
        <v xml:space="preserve"> Equality, non-discrimination, transparency, accountability, human rights.</v>
      </c>
      <c r="K290" s="31">
        <f t="shared" si="71"/>
        <v>0</v>
      </c>
      <c r="L290" s="31">
        <f t="shared" si="72"/>
        <v>1</v>
      </c>
      <c r="M290" s="31">
        <f t="shared" si="73"/>
        <v>0</v>
      </c>
      <c r="N290" s="31">
        <f t="shared" si="74"/>
        <v>0</v>
      </c>
      <c r="O290" s="31">
        <f t="shared" si="75"/>
        <v>0</v>
      </c>
      <c r="P290" s="6">
        <f t="shared" si="76"/>
        <v>0</v>
      </c>
      <c r="Q290" s="31">
        <f t="shared" si="77"/>
        <v>0</v>
      </c>
      <c r="R290" s="31">
        <f t="shared" si="78"/>
        <v>0</v>
      </c>
      <c r="S290" s="31">
        <f t="shared" si="79"/>
        <v>0</v>
      </c>
      <c r="T290" s="31">
        <f t="shared" si="80"/>
        <v>0</v>
      </c>
      <c r="U290" s="31">
        <f t="shared" si="81"/>
        <v>0</v>
      </c>
      <c r="V290" s="31">
        <f t="shared" si="82"/>
        <v>0</v>
      </c>
      <c r="W290" s="31">
        <f t="shared" si="83"/>
        <v>0</v>
      </c>
      <c r="X290" s="31">
        <f t="shared" si="84"/>
        <v>1</v>
      </c>
      <c r="Y290" s="31">
        <f t="shared" si="85"/>
        <v>0</v>
      </c>
      <c r="AA290" s="2"/>
      <c r="AU290" s="2">
        <f>SUM(Table3[[#This Row],[2006]:[2025]])</f>
        <v>0</v>
      </c>
    </row>
    <row r="291" spans="1:47" ht="55.05" customHeight="1">
      <c r="A291" s="2" t="s">
        <v>8</v>
      </c>
      <c r="B291" s="2" t="s">
        <v>1051</v>
      </c>
      <c r="C291" s="2" t="s">
        <v>1052</v>
      </c>
      <c r="D291" s="2" t="s">
        <v>285</v>
      </c>
      <c r="E291" s="26">
        <v>2018</v>
      </c>
      <c r="F291" s="2" t="s">
        <v>12</v>
      </c>
      <c r="G291" s="2" t="s">
        <v>1053</v>
      </c>
      <c r="H291" s="2" t="s">
        <v>1054</v>
      </c>
      <c r="I291" s="2" t="str">
        <f t="shared" si="69"/>
        <v>Human-centricity, transparency, fairness, responsibility, safety and security</v>
      </c>
      <c r="J291" s="2" t="str">
        <f t="shared" si="70"/>
        <v/>
      </c>
      <c r="K291" s="31">
        <f t="shared" si="71"/>
        <v>0</v>
      </c>
      <c r="L291" s="31">
        <f t="shared" si="72"/>
        <v>1</v>
      </c>
      <c r="M291" s="31">
        <f t="shared" si="73"/>
        <v>1</v>
      </c>
      <c r="N291" s="31">
        <f t="shared" si="74"/>
        <v>0</v>
      </c>
      <c r="O291" s="31">
        <f t="shared" si="75"/>
        <v>0</v>
      </c>
      <c r="P291" s="6">
        <f t="shared" si="76"/>
        <v>0</v>
      </c>
      <c r="Q291" s="31">
        <f t="shared" si="77"/>
        <v>0</v>
      </c>
      <c r="R291" s="31">
        <f t="shared" si="78"/>
        <v>0</v>
      </c>
      <c r="S291" s="31">
        <f t="shared" si="79"/>
        <v>0</v>
      </c>
      <c r="T291" s="31">
        <f t="shared" si="80"/>
        <v>0</v>
      </c>
      <c r="U291" s="31">
        <f t="shared" si="81"/>
        <v>0</v>
      </c>
      <c r="V291" s="31">
        <f t="shared" si="82"/>
        <v>0</v>
      </c>
      <c r="W291" s="31">
        <f t="shared" si="83"/>
        <v>0</v>
      </c>
      <c r="X291" s="31">
        <f t="shared" si="84"/>
        <v>0</v>
      </c>
      <c r="Y291" s="31">
        <f t="shared" si="85"/>
        <v>0</v>
      </c>
      <c r="AA291" s="2"/>
      <c r="AU291" s="2">
        <f>SUM(Table3[[#This Row],[2006]:[2025]])</f>
        <v>0</v>
      </c>
    </row>
    <row r="292" spans="1:47" ht="55.05" customHeight="1">
      <c r="A292" s="2" t="s">
        <v>10</v>
      </c>
      <c r="B292" s="2" t="s">
        <v>1055</v>
      </c>
      <c r="C292" s="2" t="s">
        <v>1056</v>
      </c>
      <c r="D292" s="2" t="s">
        <v>32</v>
      </c>
      <c r="E292" s="26">
        <v>2021</v>
      </c>
      <c r="F292" s="2" t="s">
        <v>847</v>
      </c>
      <c r="G292" s="2" t="s">
        <v>1057</v>
      </c>
      <c r="H292" s="2" t="s">
        <v>1058</v>
      </c>
      <c r="I292" s="2" t="str">
        <f t="shared" si="69"/>
        <v/>
      </c>
      <c r="J292" s="2" t="str">
        <f t="shared" si="70"/>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K292" s="31">
        <f t="shared" si="71"/>
        <v>1</v>
      </c>
      <c r="L292" s="31">
        <f t="shared" si="72"/>
        <v>1</v>
      </c>
      <c r="M292" s="31">
        <f t="shared" si="73"/>
        <v>1</v>
      </c>
      <c r="N292" s="31">
        <f t="shared" si="74"/>
        <v>0</v>
      </c>
      <c r="O292" s="31">
        <f t="shared" si="75"/>
        <v>0</v>
      </c>
      <c r="P292" s="6">
        <f t="shared" si="76"/>
        <v>0</v>
      </c>
      <c r="Q292" s="31">
        <f t="shared" si="77"/>
        <v>1</v>
      </c>
      <c r="R292" s="31">
        <f t="shared" si="78"/>
        <v>0</v>
      </c>
      <c r="S292" s="31">
        <f t="shared" si="79"/>
        <v>0</v>
      </c>
      <c r="T292" s="31">
        <f t="shared" si="80"/>
        <v>1</v>
      </c>
      <c r="U292" s="31">
        <f t="shared" si="81"/>
        <v>1</v>
      </c>
      <c r="V292" s="31">
        <f t="shared" si="82"/>
        <v>1</v>
      </c>
      <c r="W292" s="31">
        <f t="shared" si="83"/>
        <v>0</v>
      </c>
      <c r="X292" s="31">
        <f t="shared" si="84"/>
        <v>0</v>
      </c>
      <c r="Y292" s="31">
        <f t="shared" si="85"/>
        <v>0</v>
      </c>
      <c r="AA292" s="2"/>
      <c r="AU292" s="2">
        <f>SUM(Table3[[#This Row],[2006]:[2025]])</f>
        <v>0</v>
      </c>
    </row>
    <row r="293" spans="1:47" ht="12.6" customHeight="1">
      <c r="A293" s="13"/>
      <c r="B293" s="13"/>
      <c r="C293" s="13"/>
      <c r="D293" s="13"/>
      <c r="E293" s="29"/>
      <c r="F293" s="13"/>
      <c r="G293" s="13"/>
      <c r="H293" s="13"/>
      <c r="I293" s="13"/>
      <c r="J293" s="13"/>
      <c r="K293" s="18">
        <v>305</v>
      </c>
      <c r="L293" s="18">
        <v>257</v>
      </c>
      <c r="M293" s="18">
        <v>255</v>
      </c>
      <c r="N293" s="18">
        <v>181</v>
      </c>
      <c r="O293" s="18">
        <v>123</v>
      </c>
      <c r="P293" s="25">
        <v>113</v>
      </c>
      <c r="Q293" s="25">
        <v>96</v>
      </c>
      <c r="R293" s="25">
        <v>89</v>
      </c>
      <c r="S293" s="25">
        <v>83</v>
      </c>
      <c r="T293" s="25">
        <v>79</v>
      </c>
      <c r="U293" s="25">
        <v>52</v>
      </c>
      <c r="V293" s="25">
        <v>46</v>
      </c>
      <c r="W293" s="25">
        <v>42</v>
      </c>
      <c r="X293" s="25">
        <v>42</v>
      </c>
      <c r="Y293" s="25">
        <v>35</v>
      </c>
      <c r="Z293" s="25"/>
      <c r="AA293" s="2"/>
      <c r="AU293" s="2">
        <f>SUM(Table3[[#This Row],[2006]:[2025]])</f>
        <v>0</v>
      </c>
    </row>
    <row r="294" spans="1:47" ht="12.6" customHeight="1">
      <c r="A294" s="11"/>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F8F6C-0376-4E40-9832-9CDC4824EDB3}">
  <dimension ref="A3:P20"/>
  <sheetViews>
    <sheetView workbookViewId="0">
      <selection activeCell="W8" sqref="W8"/>
    </sheetView>
  </sheetViews>
  <sheetFormatPr defaultRowHeight="14.4"/>
  <cols>
    <col min="1" max="1" width="19.5546875" bestFit="1" customWidth="1"/>
    <col min="2" max="2" width="16.33203125" bestFit="1" customWidth="1"/>
    <col min="3" max="15" width="5" bestFit="1" customWidth="1"/>
    <col min="16" max="16" width="11" bestFit="1" customWidth="1"/>
  </cols>
  <sheetData>
    <row r="3" spans="1:16">
      <c r="A3" s="33" t="s">
        <v>1172</v>
      </c>
      <c r="B3" s="33" t="s">
        <v>1171</v>
      </c>
    </row>
    <row r="4" spans="1:16">
      <c r="A4" s="33" t="s">
        <v>1169</v>
      </c>
      <c r="B4">
        <v>2007</v>
      </c>
      <c r="C4">
        <v>2011</v>
      </c>
      <c r="D4">
        <v>2014</v>
      </c>
      <c r="E4">
        <v>2015</v>
      </c>
      <c r="F4">
        <v>2016</v>
      </c>
      <c r="G4">
        <v>2017</v>
      </c>
      <c r="H4">
        <v>2018</v>
      </c>
      <c r="I4">
        <v>2019</v>
      </c>
      <c r="J4">
        <v>2020</v>
      </c>
      <c r="K4">
        <v>2021</v>
      </c>
      <c r="L4">
        <v>2022</v>
      </c>
      <c r="M4">
        <v>2023</v>
      </c>
      <c r="N4">
        <v>2024</v>
      </c>
      <c r="O4">
        <v>2025</v>
      </c>
      <c r="P4" t="s">
        <v>1170</v>
      </c>
    </row>
    <row r="5" spans="1:16">
      <c r="A5" s="34" t="s">
        <v>1119</v>
      </c>
      <c r="B5">
        <v>0</v>
      </c>
      <c r="C5">
        <v>0</v>
      </c>
      <c r="D5">
        <v>0</v>
      </c>
      <c r="E5">
        <v>1</v>
      </c>
      <c r="F5">
        <v>3</v>
      </c>
      <c r="G5">
        <v>6</v>
      </c>
      <c r="H5">
        <v>9</v>
      </c>
      <c r="I5">
        <v>7</v>
      </c>
      <c r="J5">
        <v>1</v>
      </c>
      <c r="K5">
        <v>3</v>
      </c>
      <c r="L5">
        <v>0</v>
      </c>
      <c r="M5">
        <v>3</v>
      </c>
      <c r="N5">
        <v>2</v>
      </c>
      <c r="O5">
        <v>0</v>
      </c>
      <c r="P5">
        <v>35</v>
      </c>
    </row>
    <row r="6" spans="1:16">
      <c r="A6" s="34" t="s">
        <v>1085</v>
      </c>
      <c r="B6">
        <v>0</v>
      </c>
      <c r="C6">
        <v>0</v>
      </c>
      <c r="D6">
        <v>0</v>
      </c>
      <c r="E6">
        <v>0</v>
      </c>
      <c r="F6">
        <v>0</v>
      </c>
      <c r="G6">
        <v>0</v>
      </c>
      <c r="H6">
        <v>1</v>
      </c>
      <c r="I6">
        <v>3</v>
      </c>
      <c r="J6">
        <v>0</v>
      </c>
      <c r="K6">
        <v>0</v>
      </c>
      <c r="L6">
        <v>0</v>
      </c>
      <c r="M6">
        <v>1</v>
      </c>
      <c r="N6">
        <v>0</v>
      </c>
      <c r="O6">
        <v>0</v>
      </c>
      <c r="P6">
        <v>5</v>
      </c>
    </row>
    <row r="7" spans="1:16">
      <c r="A7" s="34" t="s">
        <v>1118</v>
      </c>
      <c r="B7">
        <v>0</v>
      </c>
      <c r="C7">
        <v>0</v>
      </c>
      <c r="D7">
        <v>0</v>
      </c>
      <c r="E7">
        <v>0</v>
      </c>
      <c r="F7">
        <v>3</v>
      </c>
      <c r="G7">
        <v>10</v>
      </c>
      <c r="H7">
        <v>11</v>
      </c>
      <c r="I7">
        <v>7</v>
      </c>
      <c r="J7">
        <v>6</v>
      </c>
      <c r="K7">
        <v>9</v>
      </c>
      <c r="L7">
        <v>0</v>
      </c>
      <c r="M7">
        <v>5</v>
      </c>
      <c r="N7">
        <v>5</v>
      </c>
      <c r="O7">
        <v>12</v>
      </c>
      <c r="P7">
        <v>68</v>
      </c>
    </row>
    <row r="8" spans="1:16">
      <c r="A8" s="34" t="s">
        <v>1083</v>
      </c>
      <c r="B8">
        <v>0</v>
      </c>
      <c r="C8">
        <v>1</v>
      </c>
      <c r="D8">
        <v>0</v>
      </c>
      <c r="E8">
        <v>1</v>
      </c>
      <c r="F8">
        <v>2</v>
      </c>
      <c r="G8">
        <v>7</v>
      </c>
      <c r="H8">
        <v>7</v>
      </c>
      <c r="I8">
        <v>9</v>
      </c>
      <c r="J8">
        <v>2</v>
      </c>
      <c r="K8">
        <v>4</v>
      </c>
      <c r="L8">
        <v>0</v>
      </c>
      <c r="M8">
        <v>6</v>
      </c>
      <c r="N8">
        <v>6</v>
      </c>
      <c r="O8">
        <v>0</v>
      </c>
      <c r="P8">
        <v>45</v>
      </c>
    </row>
    <row r="9" spans="1:16">
      <c r="A9" s="34" t="s">
        <v>1116</v>
      </c>
      <c r="B9">
        <v>0</v>
      </c>
      <c r="C9">
        <v>1</v>
      </c>
      <c r="D9">
        <v>0</v>
      </c>
      <c r="E9">
        <v>0</v>
      </c>
      <c r="F9">
        <v>1</v>
      </c>
      <c r="G9">
        <v>7</v>
      </c>
      <c r="H9">
        <v>27</v>
      </c>
      <c r="I9">
        <v>12</v>
      </c>
      <c r="J9">
        <v>6</v>
      </c>
      <c r="K9">
        <v>11</v>
      </c>
      <c r="L9">
        <v>2</v>
      </c>
      <c r="M9">
        <v>6</v>
      </c>
      <c r="N9">
        <v>13</v>
      </c>
      <c r="O9">
        <v>10</v>
      </c>
      <c r="P9">
        <v>96</v>
      </c>
    </row>
    <row r="10" spans="1:16">
      <c r="A10" s="34" t="s">
        <v>1120</v>
      </c>
      <c r="B10">
        <v>0</v>
      </c>
      <c r="C10">
        <v>1</v>
      </c>
      <c r="D10">
        <v>0</v>
      </c>
      <c r="E10">
        <v>0</v>
      </c>
      <c r="F10">
        <v>2</v>
      </c>
      <c r="G10">
        <v>8</v>
      </c>
      <c r="H10">
        <v>13</v>
      </c>
      <c r="I10">
        <v>9</v>
      </c>
      <c r="J10">
        <v>2</v>
      </c>
      <c r="K10">
        <v>7</v>
      </c>
      <c r="L10">
        <v>0</v>
      </c>
      <c r="M10">
        <v>3</v>
      </c>
      <c r="N10">
        <v>8</v>
      </c>
      <c r="O10">
        <v>3</v>
      </c>
      <c r="P10">
        <v>56</v>
      </c>
    </row>
    <row r="11" spans="1:16">
      <c r="A11" s="34" t="s">
        <v>1115</v>
      </c>
      <c r="B11">
        <v>0</v>
      </c>
      <c r="C11">
        <v>0</v>
      </c>
      <c r="D11">
        <v>1</v>
      </c>
      <c r="E11">
        <v>0</v>
      </c>
      <c r="F11">
        <v>4</v>
      </c>
      <c r="G11">
        <v>9</v>
      </c>
      <c r="H11">
        <v>29</v>
      </c>
      <c r="I11">
        <v>12</v>
      </c>
      <c r="J11">
        <v>7</v>
      </c>
      <c r="K11">
        <v>12</v>
      </c>
      <c r="L11">
        <v>1</v>
      </c>
      <c r="M11">
        <v>11</v>
      </c>
      <c r="N11">
        <v>12</v>
      </c>
      <c r="O11">
        <v>15</v>
      </c>
      <c r="P11">
        <v>113</v>
      </c>
    </row>
    <row r="12" spans="1:16">
      <c r="A12" s="34" t="s">
        <v>1117</v>
      </c>
      <c r="B12">
        <v>0</v>
      </c>
      <c r="C12">
        <v>0</v>
      </c>
      <c r="D12">
        <v>1</v>
      </c>
      <c r="E12">
        <v>0</v>
      </c>
      <c r="F12">
        <v>3</v>
      </c>
      <c r="G12">
        <v>7</v>
      </c>
      <c r="H12">
        <v>20</v>
      </c>
      <c r="I12">
        <v>10</v>
      </c>
      <c r="J12">
        <v>9</v>
      </c>
      <c r="K12">
        <v>15</v>
      </c>
      <c r="L12">
        <v>2</v>
      </c>
      <c r="M12">
        <v>10</v>
      </c>
      <c r="N12">
        <v>6</v>
      </c>
      <c r="O12">
        <v>17</v>
      </c>
      <c r="P12">
        <v>100</v>
      </c>
    </row>
    <row r="13" spans="1:16">
      <c r="A13" s="34" t="s">
        <v>1082</v>
      </c>
      <c r="B13">
        <v>0</v>
      </c>
      <c r="C13">
        <v>1</v>
      </c>
      <c r="D13">
        <v>0</v>
      </c>
      <c r="E13">
        <v>0</v>
      </c>
      <c r="F13">
        <v>3</v>
      </c>
      <c r="G13">
        <v>5</v>
      </c>
      <c r="H13">
        <v>12</v>
      </c>
      <c r="I13">
        <v>9</v>
      </c>
      <c r="J13">
        <v>1</v>
      </c>
      <c r="K13">
        <v>5</v>
      </c>
      <c r="L13">
        <v>0</v>
      </c>
      <c r="M13">
        <v>4</v>
      </c>
      <c r="N13">
        <v>9</v>
      </c>
      <c r="O13">
        <v>2</v>
      </c>
      <c r="P13">
        <v>51</v>
      </c>
    </row>
    <row r="14" spans="1:16">
      <c r="A14" s="34" t="s">
        <v>1084</v>
      </c>
      <c r="B14">
        <v>0</v>
      </c>
      <c r="C14">
        <v>0</v>
      </c>
      <c r="D14">
        <v>0</v>
      </c>
      <c r="E14">
        <v>0</v>
      </c>
      <c r="F14">
        <v>0</v>
      </c>
      <c r="G14">
        <v>1</v>
      </c>
      <c r="H14">
        <v>3</v>
      </c>
      <c r="I14">
        <v>4</v>
      </c>
      <c r="J14">
        <v>0</v>
      </c>
      <c r="K14">
        <v>0</v>
      </c>
      <c r="L14">
        <v>0</v>
      </c>
      <c r="M14">
        <v>1</v>
      </c>
      <c r="N14">
        <v>0</v>
      </c>
      <c r="O14">
        <v>0</v>
      </c>
      <c r="P14">
        <v>9</v>
      </c>
    </row>
    <row r="15" spans="1:16">
      <c r="A15" s="34" t="s">
        <v>1102</v>
      </c>
      <c r="B15">
        <v>0</v>
      </c>
      <c r="C15">
        <v>0</v>
      </c>
      <c r="D15">
        <v>0</v>
      </c>
      <c r="E15">
        <v>1</v>
      </c>
      <c r="F15">
        <v>4</v>
      </c>
      <c r="G15">
        <v>14</v>
      </c>
      <c r="H15">
        <v>38</v>
      </c>
      <c r="I15">
        <v>14</v>
      </c>
      <c r="J15">
        <v>7</v>
      </c>
      <c r="K15">
        <v>8</v>
      </c>
      <c r="L15">
        <v>3</v>
      </c>
      <c r="M15">
        <v>12</v>
      </c>
      <c r="N15">
        <v>13</v>
      </c>
      <c r="O15">
        <v>10</v>
      </c>
      <c r="P15">
        <v>124</v>
      </c>
    </row>
    <row r="16" spans="1:16">
      <c r="A16" s="34" t="s">
        <v>1079</v>
      </c>
      <c r="B16">
        <v>1</v>
      </c>
      <c r="C16">
        <v>2</v>
      </c>
      <c r="D16">
        <v>1</v>
      </c>
      <c r="E16">
        <v>0</v>
      </c>
      <c r="F16">
        <v>4</v>
      </c>
      <c r="G16">
        <v>20</v>
      </c>
      <c r="H16">
        <v>42</v>
      </c>
      <c r="I16">
        <v>17</v>
      </c>
      <c r="J16">
        <v>10</v>
      </c>
      <c r="K16">
        <v>17</v>
      </c>
      <c r="L16">
        <v>5</v>
      </c>
      <c r="M16">
        <v>15</v>
      </c>
      <c r="N16">
        <v>21</v>
      </c>
      <c r="O16">
        <v>14</v>
      </c>
      <c r="P16">
        <v>169</v>
      </c>
    </row>
    <row r="17" spans="1:16">
      <c r="A17" s="34" t="s">
        <v>1080</v>
      </c>
      <c r="B17">
        <v>0</v>
      </c>
      <c r="C17">
        <v>0</v>
      </c>
      <c r="D17">
        <v>1</v>
      </c>
      <c r="E17">
        <v>0</v>
      </c>
      <c r="F17">
        <v>3</v>
      </c>
      <c r="G17">
        <v>6</v>
      </c>
      <c r="H17">
        <v>15</v>
      </c>
      <c r="I17">
        <v>15</v>
      </c>
      <c r="J17">
        <v>7</v>
      </c>
      <c r="K17">
        <v>15</v>
      </c>
      <c r="L17">
        <v>2</v>
      </c>
      <c r="M17">
        <v>7</v>
      </c>
      <c r="N17">
        <v>14</v>
      </c>
      <c r="O17">
        <v>7</v>
      </c>
      <c r="P17">
        <v>92</v>
      </c>
    </row>
    <row r="18" spans="1:16">
      <c r="A18" s="34" t="s">
        <v>1076</v>
      </c>
      <c r="B18">
        <v>1</v>
      </c>
      <c r="C18">
        <v>1</v>
      </c>
      <c r="D18">
        <v>1</v>
      </c>
      <c r="E18">
        <v>1</v>
      </c>
      <c r="F18">
        <v>9</v>
      </c>
      <c r="G18">
        <v>20</v>
      </c>
      <c r="H18">
        <v>50</v>
      </c>
      <c r="I18">
        <v>31</v>
      </c>
      <c r="J18">
        <v>12</v>
      </c>
      <c r="K18">
        <v>22</v>
      </c>
      <c r="L18">
        <v>4</v>
      </c>
      <c r="M18">
        <v>17</v>
      </c>
      <c r="N18">
        <v>27</v>
      </c>
      <c r="O18">
        <v>17</v>
      </c>
      <c r="P18">
        <v>213</v>
      </c>
    </row>
    <row r="19" spans="1:16">
      <c r="A19" s="34" t="s">
        <v>1081</v>
      </c>
      <c r="B19">
        <v>0</v>
      </c>
      <c r="C19">
        <v>1</v>
      </c>
      <c r="D19">
        <v>1</v>
      </c>
      <c r="E19">
        <v>0</v>
      </c>
      <c r="F19">
        <v>4</v>
      </c>
      <c r="G19">
        <v>9</v>
      </c>
      <c r="H19">
        <v>23</v>
      </c>
      <c r="I19">
        <v>16</v>
      </c>
      <c r="J19">
        <v>8</v>
      </c>
      <c r="K19">
        <v>20</v>
      </c>
      <c r="L19">
        <v>4</v>
      </c>
      <c r="M19">
        <v>11</v>
      </c>
      <c r="N19">
        <v>16</v>
      </c>
      <c r="O19">
        <v>15</v>
      </c>
      <c r="P19">
        <v>128</v>
      </c>
    </row>
    <row r="20" spans="1:16">
      <c r="A20" s="34" t="s">
        <v>1170</v>
      </c>
      <c r="B20">
        <v>2</v>
      </c>
      <c r="C20">
        <v>8</v>
      </c>
      <c r="D20">
        <v>6</v>
      </c>
      <c r="E20">
        <v>4</v>
      </c>
      <c r="F20">
        <v>45</v>
      </c>
      <c r="G20">
        <v>129</v>
      </c>
      <c r="H20">
        <v>300</v>
      </c>
      <c r="I20">
        <v>175</v>
      </c>
      <c r="J20">
        <v>78</v>
      </c>
      <c r="K20">
        <v>148</v>
      </c>
      <c r="L20">
        <v>23</v>
      </c>
      <c r="M20">
        <v>112</v>
      </c>
      <c r="N20">
        <v>152</v>
      </c>
      <c r="O20">
        <v>122</v>
      </c>
      <c r="P20">
        <v>1304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ABC0-BEA8-446C-A185-F64FAF682F65}">
  <dimension ref="A1:J3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6.6640625" customWidth="1"/>
    <col min="2" max="2" width="24.21875" customWidth="1"/>
    <col min="3" max="3" width="17" bestFit="1" customWidth="1"/>
    <col min="4" max="4" width="26.33203125" bestFit="1" customWidth="1"/>
    <col min="5" max="5" width="19.44140625" bestFit="1" customWidth="1"/>
    <col min="6" max="6" width="27.109375" bestFit="1" customWidth="1"/>
    <col min="7" max="7" width="15.21875" bestFit="1" customWidth="1"/>
    <col min="8" max="8" width="21.33203125" customWidth="1"/>
    <col min="9" max="9" width="21.44140625" customWidth="1"/>
    <col min="10" max="10" width="11.21875" customWidth="1"/>
  </cols>
  <sheetData>
    <row r="1" spans="1:10" ht="33.6">
      <c r="A1" s="44" t="s">
        <v>1087</v>
      </c>
      <c r="B1" s="46" t="s">
        <v>1347</v>
      </c>
      <c r="C1" s="54" t="s">
        <v>1173</v>
      </c>
      <c r="D1" s="45" t="s">
        <v>1349</v>
      </c>
      <c r="E1" s="47" t="s">
        <v>1088</v>
      </c>
      <c r="F1" s="47" t="s">
        <v>1089</v>
      </c>
      <c r="G1" s="45" t="s">
        <v>1174</v>
      </c>
      <c r="H1" s="45" t="s">
        <v>1354</v>
      </c>
      <c r="I1" s="45" t="s">
        <v>1356</v>
      </c>
      <c r="J1" s="44" t="s">
        <v>1090</v>
      </c>
    </row>
    <row r="2" spans="1:10" s="39" customFormat="1" ht="43.2">
      <c r="A2" s="40"/>
      <c r="B2" s="56" t="s">
        <v>1348</v>
      </c>
      <c r="D2" s="56" t="s">
        <v>1350</v>
      </c>
      <c r="E2" s="43" t="s">
        <v>1351</v>
      </c>
      <c r="F2" s="56" t="s">
        <v>1352</v>
      </c>
      <c r="G2" s="57" t="s">
        <v>1353</v>
      </c>
      <c r="H2" s="56" t="s">
        <v>1355</v>
      </c>
      <c r="I2" s="57" t="s">
        <v>1357</v>
      </c>
    </row>
    <row r="3" spans="1:10">
      <c r="A3" s="17">
        <v>2006</v>
      </c>
      <c r="B3" s="17">
        <v>0</v>
      </c>
      <c r="D3" s="17">
        <f t="shared" ref="D3:D21" si="0">ROUND($J$23 * B4 / $B$23, 0)</f>
        <v>0</v>
      </c>
      <c r="E3" s="24">
        <f t="shared" ref="E3:E22" si="1">B3/$B$23</f>
        <v>0</v>
      </c>
      <c r="F3" s="38">
        <f>IFERROR(AVERAGEIFS('Stratified Sample - 60'!$Q:$Q, 'Stratified Sample - 60'!$F:$F, A4), 0)</f>
        <v>0</v>
      </c>
      <c r="G3" s="24" cm="1">
        <f t="array" ref="G3">IFERROR(_xlfn.VAR.S(_xlfn._xlws.FILTER('Stratified Sample - 60'!$Q$2:$Q$61, 'Stratified Sample - 60'!$F$2:$F$61 = A3)), 0)</f>
        <v>0</v>
      </c>
      <c r="H3" s="17">
        <f>IF(D3&gt;0, G3/D3, 0)</f>
        <v>0</v>
      </c>
      <c r="I3" s="41">
        <f>(E3^2)*H3</f>
        <v>0</v>
      </c>
    </row>
    <row r="4" spans="1:10">
      <c r="A4" s="17">
        <v>2007</v>
      </c>
      <c r="B4" s="17">
        <v>1</v>
      </c>
      <c r="D4" s="17">
        <f t="shared" si="0"/>
        <v>0</v>
      </c>
      <c r="E4" s="24">
        <f t="shared" si="1"/>
        <v>3.4364261168384879E-3</v>
      </c>
      <c r="F4" s="38">
        <f>IFERROR(AVERAGEIFS('Stratified Sample - 60'!$Q:$Q, 'Stratified Sample - 60'!$F:$F, A5), 0)</f>
        <v>0</v>
      </c>
      <c r="G4" s="24" cm="1">
        <f t="array" ref="G4">IFERROR(_xlfn.VAR.S(_xlfn._xlws.FILTER('Stratified Sample - 60'!$Q$2:$Q$61, 'Stratified Sample - 60'!$F$2:$F$61 = A4)), 0)</f>
        <v>0</v>
      </c>
      <c r="H4" s="17">
        <f t="shared" ref="H4:H22" si="2">IF(D4&gt;0, G4/D4, 0)</f>
        <v>0</v>
      </c>
      <c r="I4" s="41">
        <f t="shared" ref="I4:I22" si="3">(E4^2)*H4</f>
        <v>0</v>
      </c>
    </row>
    <row r="5" spans="1:10">
      <c r="A5" s="17">
        <v>2008</v>
      </c>
      <c r="B5" s="17">
        <v>0</v>
      </c>
      <c r="D5" s="17">
        <f t="shared" si="0"/>
        <v>0</v>
      </c>
      <c r="E5" s="24">
        <f t="shared" si="1"/>
        <v>0</v>
      </c>
      <c r="F5" s="38">
        <f>IFERROR(AVERAGEIFS('Stratified Sample - 60'!$Q:$Q, 'Stratified Sample - 60'!$F:$F, A6), 0)</f>
        <v>0</v>
      </c>
      <c r="G5" s="24" cm="1">
        <f t="array" ref="G5">IFERROR(_xlfn.VAR.S(_xlfn._xlws.FILTER('Stratified Sample - 60'!$Q$2:$Q$61, 'Stratified Sample - 60'!$F$2:$F$61 = A5)), 0)</f>
        <v>0</v>
      </c>
      <c r="H5" s="17">
        <f t="shared" si="2"/>
        <v>0</v>
      </c>
      <c r="I5" s="41">
        <f t="shared" si="3"/>
        <v>0</v>
      </c>
    </row>
    <row r="6" spans="1:10">
      <c r="A6" s="17">
        <v>2009</v>
      </c>
      <c r="B6" s="17">
        <v>0</v>
      </c>
      <c r="D6" s="17">
        <f t="shared" si="0"/>
        <v>0</v>
      </c>
      <c r="E6" s="24">
        <f t="shared" si="1"/>
        <v>0</v>
      </c>
      <c r="F6" s="38">
        <f>IFERROR(AVERAGEIFS('Stratified Sample - 60'!$Q:$Q, 'Stratified Sample - 60'!$F:$F, A7), 0)</f>
        <v>0</v>
      </c>
      <c r="G6" s="24" cm="1">
        <f t="array" ref="G6">IFERROR(_xlfn.VAR.S(_xlfn._xlws.FILTER('Stratified Sample - 60'!$Q$2:$Q$61, 'Stratified Sample - 60'!$F$2:$F$61 = A6)), 0)</f>
        <v>0</v>
      </c>
      <c r="H6" s="17">
        <f t="shared" si="2"/>
        <v>0</v>
      </c>
      <c r="I6" s="41">
        <f t="shared" si="3"/>
        <v>0</v>
      </c>
    </row>
    <row r="7" spans="1:10">
      <c r="A7" s="17">
        <v>2010</v>
      </c>
      <c r="B7" s="17">
        <v>0</v>
      </c>
      <c r="D7" s="17">
        <f t="shared" si="0"/>
        <v>0</v>
      </c>
      <c r="E7" s="24">
        <f t="shared" si="1"/>
        <v>0</v>
      </c>
      <c r="F7" s="38">
        <f>IFERROR(AVERAGEIFS('Stratified Sample - 60'!$Q:$Q, 'Stratified Sample - 60'!$F:$F, A8), 0)</f>
        <v>0</v>
      </c>
      <c r="G7" s="24" cm="1">
        <f t="array" ref="G7">IFERROR(_xlfn.VAR.S(_xlfn._xlws.FILTER('Stratified Sample - 60'!$Q$2:$Q$61, 'Stratified Sample - 60'!$F$2:$F$61 = A7)), 0)</f>
        <v>0</v>
      </c>
      <c r="H7" s="17">
        <f t="shared" si="2"/>
        <v>0</v>
      </c>
      <c r="I7" s="41">
        <f t="shared" si="3"/>
        <v>0</v>
      </c>
    </row>
    <row r="8" spans="1:10">
      <c r="A8" s="17">
        <v>2011</v>
      </c>
      <c r="B8" s="17">
        <v>2</v>
      </c>
      <c r="D8" s="17">
        <f t="shared" si="0"/>
        <v>0</v>
      </c>
      <c r="E8" s="24">
        <f t="shared" si="1"/>
        <v>6.8728522336769758E-3</v>
      </c>
      <c r="F8" s="38">
        <f>IFERROR(AVERAGEIFS('Stratified Sample - 60'!$Q:$Q, 'Stratified Sample - 60'!$F:$F, A9), 0)</f>
        <v>0</v>
      </c>
      <c r="G8" s="24" cm="1">
        <f t="array" ref="G8">IFERROR(_xlfn.VAR.S(_xlfn._xlws.FILTER('Stratified Sample - 60'!$Q$2:$Q$61, 'Stratified Sample - 60'!$F$2:$F$61 = A8)), 0)</f>
        <v>0</v>
      </c>
      <c r="H8" s="17">
        <f t="shared" si="2"/>
        <v>0</v>
      </c>
      <c r="I8" s="41">
        <f t="shared" si="3"/>
        <v>0</v>
      </c>
    </row>
    <row r="9" spans="1:10">
      <c r="A9" s="17">
        <v>2012</v>
      </c>
      <c r="B9" s="17">
        <v>0</v>
      </c>
      <c r="D9" s="17">
        <f t="shared" si="0"/>
        <v>0</v>
      </c>
      <c r="E9" s="24">
        <f t="shared" si="1"/>
        <v>0</v>
      </c>
      <c r="F9" s="38">
        <f>IFERROR(AVERAGEIFS('Stratified Sample - 60'!$Q:$Q, 'Stratified Sample - 60'!$F:$F, A10), 0)</f>
        <v>0</v>
      </c>
      <c r="G9" s="24" cm="1">
        <f t="array" ref="G9">IFERROR(_xlfn.VAR.S(_xlfn._xlws.FILTER('Stratified Sample - 60'!$Q$2:$Q$61, 'Stratified Sample - 60'!$F$2:$F$61 = A9)), 0)</f>
        <v>0</v>
      </c>
      <c r="H9" s="17">
        <f t="shared" si="2"/>
        <v>0</v>
      </c>
      <c r="I9" s="41">
        <f t="shared" si="3"/>
        <v>0</v>
      </c>
    </row>
    <row r="10" spans="1:10">
      <c r="A10" s="17">
        <v>2013</v>
      </c>
      <c r="B10" s="17">
        <v>0</v>
      </c>
      <c r="D10" s="17">
        <f t="shared" si="0"/>
        <v>1</v>
      </c>
      <c r="E10" s="24">
        <f t="shared" si="1"/>
        <v>0</v>
      </c>
      <c r="F10" s="38">
        <f>IFERROR(AVERAGEIFS('Stratified Sample - 60'!$Q:$Q, 'Stratified Sample - 60'!$F:$F, A11), 0)</f>
        <v>0</v>
      </c>
      <c r="G10" s="24" cm="1">
        <f t="array" ref="G10">IFERROR(_xlfn.VAR.S(_xlfn._xlws.FILTER('Stratified Sample - 60'!$Q$2:$Q$61, 'Stratified Sample - 60'!$F$2:$F$61 = A10)), 0)</f>
        <v>0</v>
      </c>
      <c r="H10" s="17">
        <f t="shared" si="2"/>
        <v>0</v>
      </c>
      <c r="I10" s="41">
        <f t="shared" si="3"/>
        <v>0</v>
      </c>
    </row>
    <row r="11" spans="1:10">
      <c r="A11" s="17">
        <v>2014</v>
      </c>
      <c r="B11" s="17">
        <v>3</v>
      </c>
      <c r="D11" s="17">
        <f t="shared" si="0"/>
        <v>0</v>
      </c>
      <c r="E11" s="24">
        <f t="shared" si="1"/>
        <v>1.0309278350515464E-2</v>
      </c>
      <c r="F11" s="38">
        <f>IFERROR(AVERAGEIFS('Stratified Sample - 60'!$Q:$Q, 'Stratified Sample - 60'!$F:$F, A12), 0)</f>
        <v>0</v>
      </c>
      <c r="G11" s="24" cm="1">
        <f t="array" ref="G11">IFERROR(_xlfn.VAR.S(_xlfn._xlws.FILTER('Stratified Sample - 60'!$Q$2:$Q$61, 'Stratified Sample - 60'!$F$2:$F$61 = A11)), 0)</f>
        <v>0</v>
      </c>
      <c r="H11" s="17">
        <f t="shared" si="2"/>
        <v>0</v>
      </c>
      <c r="I11" s="41">
        <f t="shared" si="3"/>
        <v>0</v>
      </c>
    </row>
    <row r="12" spans="1:10">
      <c r="A12" s="17">
        <v>2015</v>
      </c>
      <c r="B12" s="17">
        <v>1</v>
      </c>
      <c r="C12" s="55"/>
      <c r="D12" s="17">
        <f t="shared" si="0"/>
        <v>2</v>
      </c>
      <c r="E12" s="24">
        <f t="shared" si="1"/>
        <v>3.4364261168384879E-3</v>
      </c>
      <c r="F12" s="38">
        <f>IFERROR(AVERAGEIFS('Stratified Sample - 60'!$Q:$Q, 'Stratified Sample - 60'!$F:$F, A13), 0)</f>
        <v>1</v>
      </c>
      <c r="G12" s="24" cm="1">
        <f t="array" ref="G12">IFERROR(_xlfn.VAR.S(_xlfn._xlws.FILTER('Stratified Sample - 60'!$Q$2:$Q$61, 'Stratified Sample - 60'!$F$2:$F$61 = A12)), 0)</f>
        <v>0</v>
      </c>
      <c r="H12" s="17">
        <f t="shared" si="2"/>
        <v>0</v>
      </c>
      <c r="I12" s="41">
        <f t="shared" si="3"/>
        <v>0</v>
      </c>
    </row>
    <row r="13" spans="1:10">
      <c r="A13" s="17">
        <v>2016</v>
      </c>
      <c r="B13" s="17">
        <v>11</v>
      </c>
      <c r="D13" s="17">
        <f t="shared" si="0"/>
        <v>7</v>
      </c>
      <c r="E13" s="24">
        <f t="shared" si="1"/>
        <v>3.7800687285223365E-2</v>
      </c>
      <c r="F13" s="38">
        <f>IFERROR(AVERAGEIFS('Stratified Sample - 60'!$Q:$Q, 'Stratified Sample - 60'!$F:$F, A14), 0)</f>
        <v>1</v>
      </c>
      <c r="G13" s="24" cm="1">
        <f t="array" ref="G13">IFERROR(_xlfn.VAR.S(_xlfn._xlws.FILTER('Stratified Sample - 60'!$Q$2:$Q$61, 'Stratified Sample - 60'!$F$2:$F$61 = A13)), 0)</f>
        <v>0</v>
      </c>
      <c r="H13" s="17">
        <f t="shared" si="2"/>
        <v>0</v>
      </c>
      <c r="I13" s="41">
        <f t="shared" si="3"/>
        <v>0</v>
      </c>
    </row>
    <row r="14" spans="1:10">
      <c r="A14" s="17">
        <v>2017</v>
      </c>
      <c r="B14" s="17">
        <v>33</v>
      </c>
      <c r="D14" s="17">
        <f t="shared" si="0"/>
        <v>14</v>
      </c>
      <c r="E14" s="24">
        <f t="shared" si="1"/>
        <v>0.1134020618556701</v>
      </c>
      <c r="F14" s="38">
        <f>IFERROR(AVERAGEIFS('Stratified Sample - 60'!$Q:$Q, 'Stratified Sample - 60'!$F:$F, A15), 0)</f>
        <v>1</v>
      </c>
      <c r="G14" s="24" cm="1">
        <f t="array" ref="G14">IFERROR(_xlfn.VAR.S(_xlfn._xlws.FILTER('Stratified Sample - 60'!$Q$2:$Q$61, 'Stratified Sample - 60'!$F$2:$F$61 = A14)), 0)</f>
        <v>0</v>
      </c>
      <c r="H14" s="17">
        <f t="shared" si="2"/>
        <v>0</v>
      </c>
      <c r="I14" s="41">
        <f t="shared" si="3"/>
        <v>0</v>
      </c>
    </row>
    <row r="15" spans="1:10">
      <c r="A15" s="17">
        <v>2018</v>
      </c>
      <c r="B15" s="17">
        <v>69</v>
      </c>
      <c r="D15" s="17">
        <f t="shared" si="0"/>
        <v>8</v>
      </c>
      <c r="E15" s="24">
        <f t="shared" si="1"/>
        <v>0.23711340206185566</v>
      </c>
      <c r="F15" s="38">
        <f>IFERROR(AVERAGEIFS('Stratified Sample - 60'!$Q:$Q, 'Stratified Sample - 60'!$F:$F, A16), 0)</f>
        <v>1</v>
      </c>
      <c r="G15" s="24" cm="1">
        <f t="array" ref="G15">IFERROR(_xlfn.VAR.S(_xlfn._xlws.FILTER('Stratified Sample - 60'!$Q$2:$Q$61, 'Stratified Sample - 60'!$F$2:$F$61 = A15)), 0)</f>
        <v>0</v>
      </c>
      <c r="H15" s="17">
        <f t="shared" si="2"/>
        <v>0</v>
      </c>
      <c r="I15" s="41">
        <f t="shared" si="3"/>
        <v>0</v>
      </c>
    </row>
    <row r="16" spans="1:10">
      <c r="A16" s="17">
        <v>2019</v>
      </c>
      <c r="B16" s="17">
        <v>37</v>
      </c>
      <c r="D16" s="17">
        <f t="shared" si="0"/>
        <v>3</v>
      </c>
      <c r="E16" s="24">
        <f t="shared" si="1"/>
        <v>0.12714776632302405</v>
      </c>
      <c r="F16" s="38">
        <f>IFERROR(AVERAGEIFS('Stratified Sample - 60'!$Q:$Q, 'Stratified Sample - 60'!$F:$F, A17), 0)</f>
        <v>1</v>
      </c>
      <c r="G16" s="24" cm="1">
        <f t="array" ref="G16">IFERROR(_xlfn.VAR.S(_xlfn._xlws.FILTER('Stratified Sample - 60'!$Q$2:$Q$61, 'Stratified Sample - 60'!$F$2:$F$61 = A16)), 0)</f>
        <v>0</v>
      </c>
      <c r="H16" s="17">
        <f t="shared" si="2"/>
        <v>0</v>
      </c>
      <c r="I16" s="41">
        <f t="shared" si="3"/>
        <v>0</v>
      </c>
    </row>
    <row r="17" spans="1:10">
      <c r="A17" s="17">
        <v>2020</v>
      </c>
      <c r="B17" s="17">
        <v>15</v>
      </c>
      <c r="D17" s="17">
        <f t="shared" si="0"/>
        <v>6</v>
      </c>
      <c r="E17" s="24">
        <f t="shared" si="1"/>
        <v>5.1546391752577317E-2</v>
      </c>
      <c r="F17" s="38">
        <f>IFERROR(AVERAGEIFS('Stratified Sample - 60'!$Q:$Q, 'Stratified Sample - 60'!$F:$F, A18), 0)</f>
        <v>1</v>
      </c>
      <c r="G17" s="24" cm="1">
        <f t="array" ref="G17">IFERROR(_xlfn.VAR.S(_xlfn._xlws.FILTER('Stratified Sample - 60'!$Q$2:$Q$61, 'Stratified Sample - 60'!$F$2:$F$61 = A17)), 0)</f>
        <v>0</v>
      </c>
      <c r="H17" s="17">
        <f t="shared" si="2"/>
        <v>0</v>
      </c>
      <c r="I17" s="41">
        <f t="shared" si="3"/>
        <v>0</v>
      </c>
    </row>
    <row r="18" spans="1:10">
      <c r="A18" s="17">
        <v>2021</v>
      </c>
      <c r="B18" s="17">
        <v>27</v>
      </c>
      <c r="D18" s="17">
        <f t="shared" si="0"/>
        <v>1</v>
      </c>
      <c r="E18" s="24">
        <f t="shared" si="1"/>
        <v>9.2783505154639179E-2</v>
      </c>
      <c r="F18" s="38">
        <f>IFERROR(AVERAGEIFS('Stratified Sample - 60'!$Q:$Q, 'Stratified Sample - 60'!$F:$F, A19), 0)</f>
        <v>1</v>
      </c>
      <c r="G18" s="24" cm="1">
        <f t="array" ref="G18">IFERROR(_xlfn.VAR.S(_xlfn._xlws.FILTER('Stratified Sample - 60'!$Q$2:$Q$61, 'Stratified Sample - 60'!$F$2:$F$61 = A18)), 0)</f>
        <v>0</v>
      </c>
      <c r="H18" s="17">
        <f t="shared" si="2"/>
        <v>0</v>
      </c>
      <c r="I18" s="41">
        <f t="shared" si="3"/>
        <v>0</v>
      </c>
    </row>
    <row r="19" spans="1:10">
      <c r="A19" s="17">
        <v>2022</v>
      </c>
      <c r="B19" s="17">
        <v>6</v>
      </c>
      <c r="D19" s="17">
        <f t="shared" si="0"/>
        <v>5</v>
      </c>
      <c r="E19" s="24">
        <f t="shared" si="1"/>
        <v>2.0618556701030927E-2</v>
      </c>
      <c r="F19" s="38">
        <f>IFERROR(AVERAGEIFS('Stratified Sample - 60'!$Q:$Q, 'Stratified Sample - 60'!$F:$F, A20), 0)</f>
        <v>1</v>
      </c>
      <c r="G19" s="24" cm="1">
        <f t="array" ref="G19">IFERROR(_xlfn.VAR.S(_xlfn._xlws.FILTER('Stratified Sample - 60'!$Q$2:$Q$61, 'Stratified Sample - 60'!$F$2:$F$61 = A19)), 0)</f>
        <v>0</v>
      </c>
      <c r="H19" s="17">
        <f t="shared" si="2"/>
        <v>0</v>
      </c>
      <c r="I19" s="41">
        <f t="shared" si="3"/>
        <v>0</v>
      </c>
    </row>
    <row r="20" spans="1:10">
      <c r="A20" s="17">
        <v>2023</v>
      </c>
      <c r="B20" s="17">
        <v>22</v>
      </c>
      <c r="D20" s="17">
        <f t="shared" si="0"/>
        <v>7</v>
      </c>
      <c r="E20" s="24">
        <f t="shared" si="1"/>
        <v>7.560137457044673E-2</v>
      </c>
      <c r="F20" s="38">
        <f>IFERROR(AVERAGEIFS('Stratified Sample - 60'!$Q:$Q, 'Stratified Sample - 60'!$F:$F, A21), 0)</f>
        <v>1</v>
      </c>
      <c r="G20" s="24" cm="1">
        <f t="array" ref="G20">IFERROR(_xlfn.VAR.S(_xlfn._xlws.FILTER('Stratified Sample - 60'!$Q$2:$Q$61, 'Stratified Sample - 60'!$F$2:$F$61 = A20)), 0)</f>
        <v>0</v>
      </c>
      <c r="H20" s="17">
        <f t="shared" si="2"/>
        <v>0</v>
      </c>
      <c r="I20" s="41">
        <f t="shared" si="3"/>
        <v>0</v>
      </c>
    </row>
    <row r="21" spans="1:10">
      <c r="A21" s="17">
        <v>2024</v>
      </c>
      <c r="B21" s="17">
        <v>35</v>
      </c>
      <c r="D21" s="17">
        <f t="shared" si="0"/>
        <v>6</v>
      </c>
      <c r="E21" s="24">
        <f t="shared" si="1"/>
        <v>0.12027491408934708</v>
      </c>
      <c r="F21" s="38">
        <f>IFERROR(AVERAGEIFS('Stratified Sample - 60'!$Q:$Q, 'Stratified Sample - 60'!$F:$F, A22), 0)</f>
        <v>1</v>
      </c>
      <c r="G21" s="24" cm="1">
        <f t="array" ref="G21">IFERROR(_xlfn.VAR.S(_xlfn._xlws.FILTER('Stratified Sample - 60'!$Q$2:$Q$61, 'Stratified Sample - 60'!$F$2:$F$61 = A21)), 0)</f>
        <v>0</v>
      </c>
      <c r="H21" s="17">
        <f t="shared" si="2"/>
        <v>0</v>
      </c>
      <c r="I21" s="41">
        <f t="shared" si="3"/>
        <v>0</v>
      </c>
    </row>
    <row r="22" spans="1:10">
      <c r="A22" s="17">
        <v>2025</v>
      </c>
      <c r="B22" s="17">
        <v>29</v>
      </c>
      <c r="D22" s="17">
        <f>ROUND($J$23 * B25 / $B$23, 0)</f>
        <v>0</v>
      </c>
      <c r="E22" s="24">
        <f t="shared" si="1"/>
        <v>9.9656357388316158E-2</v>
      </c>
      <c r="F22" s="38">
        <f>IFERROR(AVERAGEIFS('Stratified Sample - 60'!$Q:$Q, 'Stratified Sample - 60'!$F:$F, A25), 0)</f>
        <v>0</v>
      </c>
      <c r="G22" s="24" cm="1">
        <f t="array" ref="G22">IFERROR(_xlfn.VAR.S(_xlfn._xlws.FILTER('Stratified Sample - 60'!$Q$2:$Q$61, 'Stratified Sample - 60'!$F$2:$F$61 = A22)), 0)</f>
        <v>0</v>
      </c>
      <c r="H22" s="17">
        <f t="shared" si="2"/>
        <v>0</v>
      </c>
      <c r="I22" s="41">
        <f t="shared" si="3"/>
        <v>0</v>
      </c>
    </row>
    <row r="23" spans="1:10">
      <c r="A23" s="23"/>
      <c r="B23" s="36">
        <v>291</v>
      </c>
      <c r="C23" s="23"/>
      <c r="D23" s="36">
        <f>SUM(D3:D22)</f>
        <v>60</v>
      </c>
      <c r="E23" s="23"/>
      <c r="F23" s="23"/>
      <c r="G23" s="23"/>
      <c r="H23" s="23"/>
      <c r="I23" s="42">
        <f>SUM(I3:I22)</f>
        <v>0</v>
      </c>
      <c r="J23" s="36">
        <v>60</v>
      </c>
    </row>
    <row r="25" spans="1:10">
      <c r="A25" s="63" t="s">
        <v>1346</v>
      </c>
      <c r="B25" s="63"/>
    </row>
    <row r="26" spans="1:10">
      <c r="A26" s="49" t="s">
        <v>1338</v>
      </c>
      <c r="B26" s="50">
        <f>SUM(B3:B22)</f>
        <v>291</v>
      </c>
      <c r="J26" s="17"/>
    </row>
    <row r="27" spans="1:10">
      <c r="A27" s="49" t="s">
        <v>1339</v>
      </c>
      <c r="B27" s="50">
        <f>SUM(D3:D22)</f>
        <v>60</v>
      </c>
    </row>
    <row r="28" spans="1:10" ht="28.8">
      <c r="A28" s="51" t="s">
        <v>1340</v>
      </c>
      <c r="B28" s="52">
        <f>SUMPRODUCT(E3:E22, F3:F22)</f>
        <v>0.8797250859106529</v>
      </c>
      <c r="I28" s="35"/>
      <c r="J28" s="35"/>
    </row>
    <row r="29" spans="1:10" ht="28.8">
      <c r="A29" s="51" t="s">
        <v>1358</v>
      </c>
      <c r="B29" s="53">
        <f>SUM(I3:I22)</f>
        <v>0</v>
      </c>
    </row>
    <row r="30" spans="1:10">
      <c r="A30" s="49" t="s">
        <v>1341</v>
      </c>
      <c r="B30" s="52">
        <f>SQRT(B29)</f>
        <v>0</v>
      </c>
    </row>
    <row r="31" spans="1:10">
      <c r="A31" s="49" t="s">
        <v>1342</v>
      </c>
      <c r="B31" s="52">
        <v>1.96</v>
      </c>
    </row>
    <row r="32" spans="1:10">
      <c r="A32" s="49" t="s">
        <v>1343</v>
      </c>
      <c r="B32" s="52">
        <f>B31*B30</f>
        <v>0</v>
      </c>
    </row>
    <row r="33" spans="1:2">
      <c r="A33" s="49" t="s">
        <v>1344</v>
      </c>
      <c r="B33" s="52">
        <f>+B28-B32</f>
        <v>0.8797250859106529</v>
      </c>
    </row>
    <row r="34" spans="1:2">
      <c r="A34" s="49" t="s">
        <v>1345</v>
      </c>
      <c r="B34" s="52">
        <f>+B28+B33</f>
        <v>1.7594501718213058</v>
      </c>
    </row>
    <row r="35" spans="1:2">
      <c r="A35" s="48"/>
    </row>
    <row r="36" spans="1:2">
      <c r="A36" s="48"/>
    </row>
  </sheetData>
  <mergeCells count="1">
    <mergeCell ref="A25:B2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EBD80-825B-42E9-A653-2175655543CF}">
  <dimension ref="A1:HT70"/>
  <sheetViews>
    <sheetView tabSelected="1" zoomScaleNormal="100" workbookViewId="0">
      <pane xSplit="1" ySplit="1" topLeftCell="Y47" activePane="bottomRight" state="frozen"/>
      <selection pane="topRight" activeCell="B1" sqref="B1"/>
      <selection pane="bottomLeft" activeCell="A2" sqref="A2"/>
      <selection pane="bottomRight" activeCell="AH67" sqref="AH67"/>
    </sheetView>
  </sheetViews>
  <sheetFormatPr defaultColWidth="27.21875" defaultRowHeight="19.95" customHeight="1"/>
  <cols>
    <col min="6" max="6" width="27.21875" style="17"/>
    <col min="8" max="10" width="27.21875" style="58"/>
    <col min="12" max="12" width="6.77734375" style="17" bestFit="1" customWidth="1"/>
    <col min="13" max="13" width="12.77734375" style="17" bestFit="1" customWidth="1"/>
    <col min="14" max="14" width="13.21875" style="17" bestFit="1" customWidth="1"/>
    <col min="15" max="15" width="15.77734375" style="17" bestFit="1" customWidth="1"/>
    <col min="16" max="16" width="9.5546875" style="17" bestFit="1" customWidth="1"/>
    <col min="17" max="17" width="5.21875" style="17" bestFit="1" customWidth="1"/>
    <col min="18" max="18" width="19.5546875" style="17" bestFit="1" customWidth="1"/>
    <col min="19" max="19" width="7.109375" style="17" bestFit="1" customWidth="1"/>
    <col min="20" max="20" width="10.109375" style="17" bestFit="1" customWidth="1"/>
    <col min="21" max="21" width="12.77734375" style="17" bestFit="1" customWidth="1"/>
    <col min="22" max="22" width="6.77734375" style="17" bestFit="1" customWidth="1"/>
    <col min="23" max="23" width="12.88671875" style="17" bestFit="1" customWidth="1"/>
    <col min="24" max="24" width="9.5546875" style="17" bestFit="1" customWidth="1"/>
    <col min="25" max="25" width="13" style="17" bestFit="1" customWidth="1"/>
    <col min="26" max="26" width="11.21875" style="17" bestFit="1" customWidth="1"/>
    <col min="27" max="27" width="8.88671875" bestFit="1" customWidth="1"/>
    <col min="28" max="28" width="13.5546875" customWidth="1"/>
  </cols>
  <sheetData>
    <row r="1" spans="1:172" ht="19.95" customHeight="1">
      <c r="B1" t="s">
        <v>0</v>
      </c>
      <c r="C1" t="s">
        <v>1</v>
      </c>
      <c r="D1" t="s">
        <v>2</v>
      </c>
      <c r="E1" t="s">
        <v>3</v>
      </c>
      <c r="F1" s="17" t="s">
        <v>4</v>
      </c>
      <c r="G1" t="s">
        <v>5</v>
      </c>
      <c r="H1" s="8" t="s">
        <v>1121</v>
      </c>
      <c r="I1" s="58" t="s">
        <v>6</v>
      </c>
      <c r="J1" s="8" t="s">
        <v>1122</v>
      </c>
      <c r="K1" s="37" t="s">
        <v>1123</v>
      </c>
      <c r="L1" s="17" t="s">
        <v>1082</v>
      </c>
      <c r="M1" s="17" t="s">
        <v>1076</v>
      </c>
      <c r="N1" s="17" t="s">
        <v>1079</v>
      </c>
      <c r="O1" s="17" t="s">
        <v>1084</v>
      </c>
      <c r="P1" s="17" t="s">
        <v>1115</v>
      </c>
      <c r="Q1" s="17" t="s">
        <v>1081</v>
      </c>
      <c r="R1" s="17" t="s">
        <v>1116</v>
      </c>
      <c r="S1" s="17" t="s">
        <v>1102</v>
      </c>
      <c r="T1" s="17" t="s">
        <v>1117</v>
      </c>
      <c r="U1" s="17" t="s">
        <v>1080</v>
      </c>
      <c r="V1" s="17" t="s">
        <v>1083</v>
      </c>
      <c r="W1" s="17" t="s">
        <v>1118</v>
      </c>
      <c r="X1" s="17" t="s">
        <v>1119</v>
      </c>
      <c r="Y1" s="17" t="s">
        <v>1120</v>
      </c>
      <c r="Z1" s="17" t="s">
        <v>1085</v>
      </c>
      <c r="AA1" t="s">
        <v>1114</v>
      </c>
      <c r="AC1" s="35" t="s">
        <v>12</v>
      </c>
      <c r="AD1" s="35" t="s">
        <v>13</v>
      </c>
      <c r="AE1" s="35" t="s">
        <v>170</v>
      </c>
      <c r="AF1" s="35" t="s">
        <v>14</v>
      </c>
      <c r="AG1" s="35" t="s">
        <v>847</v>
      </c>
      <c r="AH1" s="35" t="s">
        <v>1359</v>
      </c>
      <c r="FP1" s="37"/>
    </row>
    <row r="2" spans="1:172" ht="19.95" customHeight="1">
      <c r="A2">
        <v>193</v>
      </c>
      <c r="B2" t="s">
        <v>7</v>
      </c>
      <c r="C2" t="s">
        <v>716</v>
      </c>
      <c r="D2" t="s">
        <v>717</v>
      </c>
      <c r="E2" t="s">
        <v>77</v>
      </c>
      <c r="F2" s="17">
        <v>2016</v>
      </c>
      <c r="G2" t="s">
        <v>14</v>
      </c>
      <c r="H2" s="58" t="s">
        <v>691</v>
      </c>
      <c r="I2" s="58" t="s">
        <v>716</v>
      </c>
      <c r="J2" s="58" t="s">
        <v>1178</v>
      </c>
      <c r="K2" t="s">
        <v>1179</v>
      </c>
      <c r="L2" s="17">
        <v>1</v>
      </c>
      <c r="M2" s="17">
        <v>1</v>
      </c>
      <c r="N2" s="17">
        <v>0</v>
      </c>
      <c r="O2" s="17">
        <v>0</v>
      </c>
      <c r="P2" s="17">
        <v>0</v>
      </c>
      <c r="Q2" s="17">
        <v>1</v>
      </c>
      <c r="R2" s="17">
        <v>0</v>
      </c>
      <c r="S2" s="17">
        <v>1</v>
      </c>
      <c r="T2" s="17">
        <v>1</v>
      </c>
      <c r="U2" s="17">
        <v>1</v>
      </c>
      <c r="V2" s="17">
        <v>1</v>
      </c>
      <c r="W2" s="17">
        <v>0</v>
      </c>
      <c r="X2" s="17">
        <v>1</v>
      </c>
      <c r="Y2" s="17">
        <v>1</v>
      </c>
      <c r="Z2" s="17">
        <v>0</v>
      </c>
      <c r="AB2" s="38">
        <v>2006</v>
      </c>
      <c r="AC2" s="38">
        <f>COUNTIFS('Raw Data'!$E$2:$E$292, $AB2, 'Raw Data'!$F$2:$F$292, AC$1, 'Raw Data'!$Q$2:$Q$292, 1)</f>
        <v>0</v>
      </c>
      <c r="AD2" s="38">
        <f>COUNTIFS('Raw Data'!$E$2:$E$292, $AB2, 'Raw Data'!$F$2:$F$292, AD$1, 'Raw Data'!$Q$2:$Q$292, 1)</f>
        <v>0</v>
      </c>
      <c r="AE2" s="38">
        <f>COUNTIFS('Raw Data'!$E$2:$E$292, $AB2, 'Raw Data'!$F$2:$F$292, AE$1, 'Raw Data'!$Q$2:$Q$292, 1)</f>
        <v>0</v>
      </c>
      <c r="AF2" s="38">
        <f>COUNTIFS('Raw Data'!$E$2:$E$292, $AB2, 'Raw Data'!$F$2:$F$292, AF$1, 'Raw Data'!$Q$2:$Q$292, 1)</f>
        <v>0</v>
      </c>
      <c r="AG2" s="38">
        <f>COUNTIFS('Raw Data'!$E$2:$E$292, $AB2, 'Raw Data'!$F$2:$F$292, AG$1, 'Raw Data'!$Q$2:$Q$292, 1)</f>
        <v>0</v>
      </c>
      <c r="AH2" s="38">
        <f>SUM(AC2:AG2)</f>
        <v>0</v>
      </c>
    </row>
    <row r="3" spans="1:172" ht="19.95" customHeight="1">
      <c r="A3">
        <v>221</v>
      </c>
      <c r="B3" t="s">
        <v>10</v>
      </c>
      <c r="C3" t="s">
        <v>809</v>
      </c>
      <c r="D3" t="s">
        <v>810</v>
      </c>
      <c r="E3" t="s">
        <v>23</v>
      </c>
      <c r="F3" s="17">
        <v>2016</v>
      </c>
      <c r="G3" t="s">
        <v>13</v>
      </c>
      <c r="H3" s="8" t="s">
        <v>1175</v>
      </c>
      <c r="I3" s="58" t="s">
        <v>812</v>
      </c>
      <c r="J3" s="8" t="s">
        <v>1176</v>
      </c>
      <c r="K3" t="s">
        <v>1177</v>
      </c>
      <c r="L3" s="17">
        <v>0</v>
      </c>
      <c r="M3" s="17">
        <v>1</v>
      </c>
      <c r="N3" s="17">
        <v>1</v>
      </c>
      <c r="O3" s="17">
        <v>0</v>
      </c>
      <c r="P3" s="17">
        <v>1</v>
      </c>
      <c r="Q3" s="17">
        <v>1</v>
      </c>
      <c r="R3" s="17">
        <v>1</v>
      </c>
      <c r="S3" s="17">
        <v>1</v>
      </c>
      <c r="T3" s="17">
        <v>0</v>
      </c>
      <c r="U3" s="17">
        <v>0</v>
      </c>
      <c r="V3" s="17">
        <v>0</v>
      </c>
      <c r="W3" s="17">
        <v>0</v>
      </c>
      <c r="X3" s="17">
        <v>0</v>
      </c>
      <c r="Y3" s="17">
        <v>0</v>
      </c>
      <c r="Z3" s="17">
        <v>0</v>
      </c>
      <c r="AB3" s="38">
        <v>2007</v>
      </c>
      <c r="AC3" s="38">
        <f>COUNTIFS('Raw Data'!$E$2:$E$292, $AB3, 'Raw Data'!$F$2:$F$292, AC$1, 'Raw Data'!$Q$2:$Q$292, 1)</f>
        <v>0</v>
      </c>
      <c r="AD3" s="38">
        <f>COUNTIFS('Raw Data'!$E$2:$E$292, $AB3, 'Raw Data'!$F$2:$F$292, AD$1, 'Raw Data'!$Q$2:$Q$292, 1)</f>
        <v>0</v>
      </c>
      <c r="AE3" s="38">
        <f>COUNTIFS('Raw Data'!$E$2:$E$292, $AB3, 'Raw Data'!$F$2:$F$292, AE$1, 'Raw Data'!$Q$2:$Q$292, 1)</f>
        <v>0</v>
      </c>
      <c r="AF3" s="38">
        <f>COUNTIFS('Raw Data'!$E$2:$E$292, $AB3, 'Raw Data'!$F$2:$F$292, AF$1, 'Raw Data'!$Q$2:$Q$292, 1)</f>
        <v>0</v>
      </c>
      <c r="AG3" s="38">
        <f>COUNTIFS('Raw Data'!$E$2:$E$292, $AB3, 'Raw Data'!$F$2:$F$292, AG$1, 'Raw Data'!$Q$2:$Q$292, 1)</f>
        <v>0</v>
      </c>
      <c r="AH3" s="38">
        <f t="shared" ref="AH3:AH21" si="0">SUM(AC3:AG3)</f>
        <v>0</v>
      </c>
    </row>
    <row r="4" spans="1:172" ht="19.95" customHeight="1">
      <c r="A4">
        <v>167</v>
      </c>
      <c r="B4" t="s">
        <v>9</v>
      </c>
      <c r="C4" t="s">
        <v>632</v>
      </c>
      <c r="D4" t="s">
        <v>633</v>
      </c>
      <c r="E4" t="s">
        <v>17</v>
      </c>
      <c r="F4" s="17">
        <v>2017</v>
      </c>
      <c r="G4" t="s">
        <v>170</v>
      </c>
      <c r="H4" s="58" t="s">
        <v>634</v>
      </c>
      <c r="I4" s="58" t="s">
        <v>635</v>
      </c>
      <c r="J4" s="58" t="s">
        <v>1202</v>
      </c>
      <c r="K4" t="s">
        <v>1203</v>
      </c>
      <c r="L4" s="17">
        <v>1</v>
      </c>
      <c r="M4" s="17">
        <v>0</v>
      </c>
      <c r="N4" s="17">
        <v>1</v>
      </c>
      <c r="O4" s="17">
        <v>0</v>
      </c>
      <c r="P4" s="17">
        <v>1</v>
      </c>
      <c r="Q4" s="17">
        <v>1</v>
      </c>
      <c r="R4" s="17">
        <v>1</v>
      </c>
      <c r="S4" s="17">
        <v>1</v>
      </c>
      <c r="T4" s="17">
        <v>0</v>
      </c>
      <c r="U4" s="17">
        <v>1</v>
      </c>
      <c r="V4" s="17">
        <v>0</v>
      </c>
      <c r="W4" s="17">
        <v>1</v>
      </c>
      <c r="X4" s="17">
        <v>1</v>
      </c>
      <c r="Y4" s="17">
        <v>0</v>
      </c>
      <c r="Z4" s="17">
        <v>0</v>
      </c>
      <c r="AB4" s="38">
        <v>2008</v>
      </c>
      <c r="AC4" s="38">
        <f>COUNTIFS('Raw Data'!$E$2:$E$292, $AB4, 'Raw Data'!$F$2:$F$292, AC$1, 'Raw Data'!$Q$2:$Q$292, 1)</f>
        <v>0</v>
      </c>
      <c r="AD4" s="38">
        <f>COUNTIFS('Raw Data'!$E$2:$E$292, $AB4, 'Raw Data'!$F$2:$F$292, AD$1, 'Raw Data'!$Q$2:$Q$292, 1)</f>
        <v>0</v>
      </c>
      <c r="AE4" s="38">
        <f>COUNTIFS('Raw Data'!$E$2:$E$292, $AB4, 'Raw Data'!$F$2:$F$292, AE$1, 'Raw Data'!$Q$2:$Q$292, 1)</f>
        <v>0</v>
      </c>
      <c r="AF4" s="38">
        <f>COUNTIFS('Raw Data'!$E$2:$E$292, $AB4, 'Raw Data'!$F$2:$F$292, AF$1, 'Raw Data'!$Q$2:$Q$292, 1)</f>
        <v>0</v>
      </c>
      <c r="AG4" s="38">
        <f>COUNTIFS('Raw Data'!$E$2:$E$292, $AB4, 'Raw Data'!$F$2:$F$292, AG$1, 'Raw Data'!$Q$2:$Q$292, 1)</f>
        <v>0</v>
      </c>
      <c r="AH4" s="38">
        <f t="shared" si="0"/>
        <v>0</v>
      </c>
    </row>
    <row r="5" spans="1:172" ht="19.95" customHeight="1">
      <c r="A5">
        <v>71</v>
      </c>
      <c r="B5" t="s">
        <v>8</v>
      </c>
      <c r="C5" t="s">
        <v>311</v>
      </c>
      <c r="D5" t="s">
        <v>312</v>
      </c>
      <c r="E5" t="s">
        <v>23</v>
      </c>
      <c r="F5" s="17">
        <v>2017</v>
      </c>
      <c r="G5" t="s">
        <v>12</v>
      </c>
      <c r="H5" s="58" t="s">
        <v>313</v>
      </c>
      <c r="I5" s="59" t="s">
        <v>314</v>
      </c>
      <c r="J5" s="58" t="s">
        <v>1204</v>
      </c>
      <c r="K5" t="s">
        <v>1205</v>
      </c>
      <c r="L5" s="17">
        <v>0</v>
      </c>
      <c r="M5" s="17">
        <v>1</v>
      </c>
      <c r="N5" s="17">
        <v>0</v>
      </c>
      <c r="O5" s="17">
        <v>0</v>
      </c>
      <c r="P5" s="17">
        <v>0</v>
      </c>
      <c r="Q5" s="17">
        <v>1</v>
      </c>
      <c r="R5" s="17">
        <v>0</v>
      </c>
      <c r="S5" s="17">
        <v>0</v>
      </c>
      <c r="T5" s="17">
        <v>0</v>
      </c>
      <c r="U5" s="17">
        <v>0</v>
      </c>
      <c r="V5" s="17">
        <v>0</v>
      </c>
      <c r="W5" s="17">
        <v>0</v>
      </c>
      <c r="X5" s="17">
        <v>0</v>
      </c>
      <c r="Y5" s="17">
        <v>0</v>
      </c>
      <c r="Z5" s="17">
        <v>0</v>
      </c>
      <c r="AB5" s="38">
        <v>2009</v>
      </c>
      <c r="AC5" s="38">
        <f>COUNTIFS('Raw Data'!$E$2:$E$292, $AB5, 'Raw Data'!$F$2:$F$292, AC$1, 'Raw Data'!$Q$2:$Q$292, 1)</f>
        <v>0</v>
      </c>
      <c r="AD5" s="38">
        <f>COUNTIFS('Raw Data'!$E$2:$E$292, $AB5, 'Raw Data'!$F$2:$F$292, AD$1, 'Raw Data'!$Q$2:$Q$292, 1)</f>
        <v>0</v>
      </c>
      <c r="AE5" s="38">
        <f>COUNTIFS('Raw Data'!$E$2:$E$292, $AB5, 'Raw Data'!$F$2:$F$292, AE$1, 'Raw Data'!$Q$2:$Q$292, 1)</f>
        <v>0</v>
      </c>
      <c r="AF5" s="38">
        <f>COUNTIFS('Raw Data'!$E$2:$E$292, $AB5, 'Raw Data'!$F$2:$F$292, AF$1, 'Raw Data'!$Q$2:$Q$292, 1)</f>
        <v>0</v>
      </c>
      <c r="AG5" s="38">
        <f>COUNTIFS('Raw Data'!$E$2:$E$292, $AB5, 'Raw Data'!$F$2:$F$292, AG$1, 'Raw Data'!$Q$2:$Q$292, 1)</f>
        <v>0</v>
      </c>
      <c r="AH5" s="38">
        <f t="shared" si="0"/>
        <v>0</v>
      </c>
    </row>
    <row r="6" spans="1:172" ht="19.95" customHeight="1">
      <c r="A6">
        <v>149</v>
      </c>
      <c r="B6" t="s">
        <v>8</v>
      </c>
      <c r="C6" t="s">
        <v>576</v>
      </c>
      <c r="D6" t="s">
        <v>577</v>
      </c>
      <c r="E6" t="s">
        <v>23</v>
      </c>
      <c r="F6" s="17">
        <v>2017</v>
      </c>
      <c r="G6" t="s">
        <v>13</v>
      </c>
      <c r="H6" s="8" t="s">
        <v>1206</v>
      </c>
      <c r="I6" s="58" t="s">
        <v>579</v>
      </c>
      <c r="J6" s="8" t="s">
        <v>1207</v>
      </c>
      <c r="K6" t="s">
        <v>1208</v>
      </c>
      <c r="L6" s="17">
        <v>0</v>
      </c>
      <c r="M6" s="17">
        <v>1</v>
      </c>
      <c r="N6" s="17">
        <v>1</v>
      </c>
      <c r="O6" s="17">
        <v>0</v>
      </c>
      <c r="P6" s="17">
        <v>1</v>
      </c>
      <c r="Q6" s="17">
        <v>1</v>
      </c>
      <c r="R6" s="17">
        <v>0</v>
      </c>
      <c r="S6" s="17">
        <v>1</v>
      </c>
      <c r="T6" s="17">
        <v>1</v>
      </c>
      <c r="U6" s="17">
        <v>0</v>
      </c>
      <c r="V6" s="17">
        <v>0</v>
      </c>
      <c r="W6" s="17">
        <v>1</v>
      </c>
      <c r="X6" s="17">
        <v>0</v>
      </c>
      <c r="Y6" s="17">
        <v>1</v>
      </c>
      <c r="Z6" s="17">
        <v>0</v>
      </c>
      <c r="AB6" s="38">
        <v>2010</v>
      </c>
      <c r="AC6" s="38">
        <f>COUNTIFS('Raw Data'!$E$2:$E$292, $AB6, 'Raw Data'!$F$2:$F$292, AC$1, 'Raw Data'!$Q$2:$Q$292, 1)</f>
        <v>0</v>
      </c>
      <c r="AD6" s="38">
        <f>COUNTIFS('Raw Data'!$E$2:$E$292, $AB6, 'Raw Data'!$F$2:$F$292, AD$1, 'Raw Data'!$Q$2:$Q$292, 1)</f>
        <v>0</v>
      </c>
      <c r="AE6" s="38">
        <f>COUNTIFS('Raw Data'!$E$2:$E$292, $AB6, 'Raw Data'!$F$2:$F$292, AE$1, 'Raw Data'!$Q$2:$Q$292, 1)</f>
        <v>0</v>
      </c>
      <c r="AF6" s="38">
        <f>COUNTIFS('Raw Data'!$E$2:$E$292, $AB6, 'Raw Data'!$F$2:$F$292, AF$1, 'Raw Data'!$Q$2:$Q$292, 1)</f>
        <v>0</v>
      </c>
      <c r="AG6" s="38">
        <f>COUNTIFS('Raw Data'!$E$2:$E$292, $AB6, 'Raw Data'!$F$2:$F$292, AG$1, 'Raw Data'!$Q$2:$Q$292, 1)</f>
        <v>0</v>
      </c>
      <c r="AH6" s="38">
        <f t="shared" si="0"/>
        <v>0</v>
      </c>
    </row>
    <row r="7" spans="1:172" ht="19.95" customHeight="1">
      <c r="A7">
        <v>50</v>
      </c>
      <c r="B7" t="s">
        <v>8</v>
      </c>
      <c r="C7" t="s">
        <v>237</v>
      </c>
      <c r="D7" t="s">
        <v>238</v>
      </c>
      <c r="E7" t="s">
        <v>22</v>
      </c>
      <c r="F7" s="17">
        <v>2017</v>
      </c>
      <c r="G7" t="s">
        <v>12</v>
      </c>
      <c r="H7" s="58" t="s">
        <v>239</v>
      </c>
      <c r="I7" s="59" t="s">
        <v>240</v>
      </c>
      <c r="J7" s="58" t="s">
        <v>1180</v>
      </c>
      <c r="K7" t="s">
        <v>1181</v>
      </c>
      <c r="L7" s="17">
        <v>0</v>
      </c>
      <c r="M7" s="17">
        <v>1</v>
      </c>
      <c r="N7" s="17">
        <v>1</v>
      </c>
      <c r="O7" s="17">
        <v>0</v>
      </c>
      <c r="P7" s="17">
        <v>0</v>
      </c>
      <c r="Q7" s="17">
        <v>1</v>
      </c>
      <c r="R7" s="17">
        <v>1</v>
      </c>
      <c r="S7" s="17">
        <v>1</v>
      </c>
      <c r="T7" s="17">
        <v>0</v>
      </c>
      <c r="U7" s="17">
        <v>0</v>
      </c>
      <c r="V7" s="17">
        <v>0</v>
      </c>
      <c r="W7" s="17">
        <v>0</v>
      </c>
      <c r="X7" s="17">
        <v>0</v>
      </c>
      <c r="Y7" s="17">
        <v>0</v>
      </c>
      <c r="Z7" s="17">
        <v>0</v>
      </c>
      <c r="AB7" s="38">
        <v>2011</v>
      </c>
      <c r="AC7" s="38">
        <f>COUNTIFS('Raw Data'!$E$2:$E$292, $AB7, 'Raw Data'!$F$2:$F$292, AC$1, 'Raw Data'!$Q$2:$Q$292, 1)</f>
        <v>0</v>
      </c>
      <c r="AD7" s="38">
        <f>COUNTIFS('Raw Data'!$E$2:$E$292, $AB7, 'Raw Data'!$F$2:$F$292, AD$1, 'Raw Data'!$Q$2:$Q$292, 1)</f>
        <v>0</v>
      </c>
      <c r="AE7" s="38">
        <f>COUNTIFS('Raw Data'!$E$2:$E$292, $AB7, 'Raw Data'!$F$2:$F$292, AE$1, 'Raw Data'!$Q$2:$Q$292, 1)</f>
        <v>1</v>
      </c>
      <c r="AF7" s="38">
        <f>COUNTIFS('Raw Data'!$E$2:$E$292, $AB7, 'Raw Data'!$F$2:$F$292, AF$1, 'Raw Data'!$Q$2:$Q$292, 1)</f>
        <v>0</v>
      </c>
      <c r="AG7" s="38">
        <f>COUNTIFS('Raw Data'!$E$2:$E$292, $AB7, 'Raw Data'!$F$2:$F$292, AG$1, 'Raw Data'!$Q$2:$Q$292, 1)</f>
        <v>0</v>
      </c>
      <c r="AH7" s="38">
        <f t="shared" si="0"/>
        <v>1</v>
      </c>
    </row>
    <row r="8" spans="1:172" ht="19.95" customHeight="1">
      <c r="A8">
        <v>209</v>
      </c>
      <c r="B8" t="s">
        <v>8</v>
      </c>
      <c r="C8" t="s">
        <v>1209</v>
      </c>
      <c r="D8" t="s">
        <v>206</v>
      </c>
      <c r="E8" t="s">
        <v>23</v>
      </c>
      <c r="F8" s="17">
        <v>2018</v>
      </c>
      <c r="G8" t="s">
        <v>13</v>
      </c>
      <c r="H8" s="8" t="s">
        <v>770</v>
      </c>
      <c r="I8" s="58" t="s">
        <v>771</v>
      </c>
      <c r="J8" s="8" t="s">
        <v>1210</v>
      </c>
      <c r="K8" t="s">
        <v>1211</v>
      </c>
      <c r="L8" s="17">
        <v>0</v>
      </c>
      <c r="M8" s="17">
        <v>1</v>
      </c>
      <c r="N8" s="17">
        <v>1</v>
      </c>
      <c r="O8" s="17">
        <v>0</v>
      </c>
      <c r="P8" s="17">
        <v>0</v>
      </c>
      <c r="Q8" s="17">
        <v>1</v>
      </c>
      <c r="R8" s="17">
        <v>1</v>
      </c>
      <c r="S8" s="17">
        <v>1</v>
      </c>
      <c r="T8" s="17">
        <v>1</v>
      </c>
      <c r="U8" s="17">
        <v>0</v>
      </c>
      <c r="V8" s="17">
        <v>0</v>
      </c>
      <c r="W8" s="17">
        <v>0</v>
      </c>
      <c r="X8" s="17">
        <v>0</v>
      </c>
      <c r="Y8" s="17">
        <v>0</v>
      </c>
      <c r="Z8" s="17">
        <v>0</v>
      </c>
      <c r="AB8" s="38">
        <v>2012</v>
      </c>
      <c r="AC8" s="38">
        <f>COUNTIFS('Raw Data'!$E$2:$E$292, $AB8, 'Raw Data'!$F$2:$F$292, AC$1, 'Raw Data'!$Q$2:$Q$292, 1)</f>
        <v>0</v>
      </c>
      <c r="AD8" s="38">
        <f>COUNTIFS('Raw Data'!$E$2:$E$292, $AB8, 'Raw Data'!$F$2:$F$292, AD$1, 'Raw Data'!$Q$2:$Q$292, 1)</f>
        <v>0</v>
      </c>
      <c r="AE8" s="38">
        <f>COUNTIFS('Raw Data'!$E$2:$E$292, $AB8, 'Raw Data'!$F$2:$F$292, AE$1, 'Raw Data'!$Q$2:$Q$292, 1)</f>
        <v>0</v>
      </c>
      <c r="AF8" s="38">
        <f>COUNTIFS('Raw Data'!$E$2:$E$292, $AB8, 'Raw Data'!$F$2:$F$292, AF$1, 'Raw Data'!$Q$2:$Q$292, 1)</f>
        <v>0</v>
      </c>
      <c r="AG8" s="38">
        <f>COUNTIFS('Raw Data'!$E$2:$E$292, $AB8, 'Raw Data'!$F$2:$F$292, AG$1, 'Raw Data'!$Q$2:$Q$292, 1)</f>
        <v>0</v>
      </c>
      <c r="AH8" s="38">
        <f t="shared" si="0"/>
        <v>0</v>
      </c>
    </row>
    <row r="9" spans="1:172" ht="19.95" customHeight="1">
      <c r="A9">
        <v>137</v>
      </c>
      <c r="B9" t="s">
        <v>8</v>
      </c>
      <c r="C9" t="s">
        <v>1212</v>
      </c>
      <c r="D9" t="s">
        <v>426</v>
      </c>
      <c r="E9" t="s">
        <v>23</v>
      </c>
      <c r="F9" s="17">
        <v>2018</v>
      </c>
      <c r="G9" t="s">
        <v>13</v>
      </c>
      <c r="H9" s="8" t="s">
        <v>536</v>
      </c>
      <c r="I9" s="8" t="s">
        <v>537</v>
      </c>
      <c r="J9" s="8" t="s">
        <v>1213</v>
      </c>
      <c r="K9" t="s">
        <v>1214</v>
      </c>
      <c r="L9" s="17">
        <v>0</v>
      </c>
      <c r="M9" s="17">
        <v>1</v>
      </c>
      <c r="N9" s="17">
        <v>1</v>
      </c>
      <c r="O9" s="17">
        <v>0</v>
      </c>
      <c r="P9" s="17">
        <v>0</v>
      </c>
      <c r="Q9" s="17">
        <v>1</v>
      </c>
      <c r="R9" s="17">
        <v>0</v>
      </c>
      <c r="S9" s="17">
        <v>1</v>
      </c>
      <c r="T9" s="17">
        <v>0</v>
      </c>
      <c r="U9" s="17">
        <v>0</v>
      </c>
      <c r="V9" s="17">
        <v>0</v>
      </c>
      <c r="W9" s="17">
        <v>0</v>
      </c>
      <c r="X9" s="17">
        <v>0</v>
      </c>
      <c r="Y9" s="17">
        <v>0</v>
      </c>
      <c r="Z9" s="17">
        <v>0</v>
      </c>
      <c r="AB9" s="38">
        <v>2013</v>
      </c>
      <c r="AC9" s="38">
        <f>COUNTIFS('Raw Data'!$E$2:$E$292, $AB9, 'Raw Data'!$F$2:$F$292, AC$1, 'Raw Data'!$Q$2:$Q$292, 1)</f>
        <v>0</v>
      </c>
      <c r="AD9" s="38">
        <f>COUNTIFS('Raw Data'!$E$2:$E$292, $AB9, 'Raw Data'!$F$2:$F$292, AD$1, 'Raw Data'!$Q$2:$Q$292, 1)</f>
        <v>0</v>
      </c>
      <c r="AE9" s="38">
        <f>COUNTIFS('Raw Data'!$E$2:$E$292, $AB9, 'Raw Data'!$F$2:$F$292, AE$1, 'Raw Data'!$Q$2:$Q$292, 1)</f>
        <v>0</v>
      </c>
      <c r="AF9" s="38">
        <f>COUNTIFS('Raw Data'!$E$2:$E$292, $AB9, 'Raw Data'!$F$2:$F$292, AF$1, 'Raw Data'!$Q$2:$Q$292, 1)</f>
        <v>0</v>
      </c>
      <c r="AG9" s="38">
        <f>COUNTIFS('Raw Data'!$E$2:$E$292, $AB9, 'Raw Data'!$F$2:$F$292, AG$1, 'Raw Data'!$Q$2:$Q$292, 1)</f>
        <v>0</v>
      </c>
      <c r="AH9" s="38">
        <f t="shared" si="0"/>
        <v>0</v>
      </c>
    </row>
    <row r="10" spans="1:172" ht="19.95" customHeight="1">
      <c r="A10">
        <v>13</v>
      </c>
      <c r="B10" t="s">
        <v>8</v>
      </c>
      <c r="C10" t="s">
        <v>1215</v>
      </c>
      <c r="D10" t="s">
        <v>117</v>
      </c>
      <c r="E10" t="s">
        <v>19</v>
      </c>
      <c r="F10" s="17">
        <v>2018</v>
      </c>
      <c r="G10" t="s">
        <v>13</v>
      </c>
      <c r="H10" s="58" t="s">
        <v>118</v>
      </c>
      <c r="I10" s="58" t="s">
        <v>117</v>
      </c>
      <c r="J10" s="58" t="s">
        <v>1216</v>
      </c>
      <c r="K10" t="s">
        <v>1217</v>
      </c>
      <c r="L10" s="17">
        <v>0</v>
      </c>
      <c r="M10" s="17">
        <v>0</v>
      </c>
      <c r="N10" s="17">
        <v>1</v>
      </c>
      <c r="O10" s="17">
        <v>0</v>
      </c>
      <c r="P10" s="17">
        <v>0</v>
      </c>
      <c r="Q10" s="17">
        <v>1</v>
      </c>
      <c r="R10" s="17">
        <v>0</v>
      </c>
      <c r="S10" s="17">
        <v>0</v>
      </c>
      <c r="T10" s="17">
        <v>1</v>
      </c>
      <c r="U10" s="17">
        <v>0</v>
      </c>
      <c r="V10" s="17">
        <v>0</v>
      </c>
      <c r="W10" s="17">
        <v>0</v>
      </c>
      <c r="X10" s="17">
        <v>0</v>
      </c>
      <c r="Y10" s="17">
        <v>0</v>
      </c>
      <c r="Z10" s="17">
        <v>0</v>
      </c>
      <c r="AB10" s="38">
        <v>2014</v>
      </c>
      <c r="AC10" s="38">
        <f>COUNTIFS('Raw Data'!$E$2:$E$292, $AB10, 'Raw Data'!$F$2:$F$292, AC$1, 'Raw Data'!$Q$2:$Q$292, 1)</f>
        <v>0</v>
      </c>
      <c r="AD10" s="38">
        <f>COUNTIFS('Raw Data'!$E$2:$E$292, $AB10, 'Raw Data'!$F$2:$F$292, AD$1, 'Raw Data'!$Q$2:$Q$292, 1)</f>
        <v>0</v>
      </c>
      <c r="AE10" s="38">
        <f>COUNTIFS('Raw Data'!$E$2:$E$292, $AB10, 'Raw Data'!$F$2:$F$292, AE$1, 'Raw Data'!$Q$2:$Q$292, 1)</f>
        <v>0</v>
      </c>
      <c r="AF10" s="38">
        <f>COUNTIFS('Raw Data'!$E$2:$E$292, $AB10, 'Raw Data'!$F$2:$F$292, AF$1, 'Raw Data'!$Q$2:$Q$292, 1)</f>
        <v>0</v>
      </c>
      <c r="AG10" s="38">
        <f>COUNTIFS('Raw Data'!$E$2:$E$292, $AB10, 'Raw Data'!$F$2:$F$292, AG$1, 'Raw Data'!$Q$2:$Q$292, 1)</f>
        <v>0</v>
      </c>
      <c r="AH10" s="38">
        <f t="shared" si="0"/>
        <v>0</v>
      </c>
    </row>
    <row r="11" spans="1:172" ht="19.95" customHeight="1">
      <c r="A11">
        <v>110</v>
      </c>
      <c r="B11" t="s">
        <v>9</v>
      </c>
      <c r="C11" t="s">
        <v>449</v>
      </c>
      <c r="D11" t="s">
        <v>1218</v>
      </c>
      <c r="E11" t="s">
        <v>18</v>
      </c>
      <c r="F11" s="17">
        <v>2018</v>
      </c>
      <c r="G11" t="s">
        <v>12</v>
      </c>
      <c r="H11" s="58" t="s">
        <v>451</v>
      </c>
      <c r="I11" s="58" t="s">
        <v>449</v>
      </c>
      <c r="J11" s="58" t="s">
        <v>1219</v>
      </c>
      <c r="K11" t="s">
        <v>1220</v>
      </c>
      <c r="L11" s="17">
        <v>0</v>
      </c>
      <c r="M11" s="17">
        <v>1</v>
      </c>
      <c r="N11" s="17">
        <v>1</v>
      </c>
      <c r="O11" s="17">
        <v>0</v>
      </c>
      <c r="P11" s="17">
        <v>1</v>
      </c>
      <c r="Q11" s="17">
        <v>1</v>
      </c>
      <c r="R11" s="17">
        <v>1</v>
      </c>
      <c r="S11" s="17">
        <v>1</v>
      </c>
      <c r="T11" s="17">
        <v>0</v>
      </c>
      <c r="U11" s="17">
        <v>1</v>
      </c>
      <c r="V11" s="17">
        <v>0</v>
      </c>
      <c r="W11" s="17">
        <v>1</v>
      </c>
      <c r="X11" s="17">
        <v>0</v>
      </c>
      <c r="Y11" s="17">
        <v>0</v>
      </c>
      <c r="Z11" s="17">
        <v>0</v>
      </c>
      <c r="AB11" s="38">
        <v>2015</v>
      </c>
      <c r="AC11" s="38">
        <f>COUNTIFS('Raw Data'!$E$2:$E$292, $AB11, 'Raw Data'!$F$2:$F$292, AC$1, 'Raw Data'!$Q$2:$Q$292, 1)</f>
        <v>0</v>
      </c>
      <c r="AD11" s="38">
        <f>COUNTIFS('Raw Data'!$E$2:$E$292, $AB11, 'Raw Data'!$F$2:$F$292, AD$1, 'Raw Data'!$Q$2:$Q$292, 1)</f>
        <v>0</v>
      </c>
      <c r="AE11" s="38">
        <f>COUNTIFS('Raw Data'!$E$2:$E$292, $AB11, 'Raw Data'!$F$2:$F$292, AE$1, 'Raw Data'!$Q$2:$Q$292, 1)</f>
        <v>0</v>
      </c>
      <c r="AF11" s="38">
        <f>COUNTIFS('Raw Data'!$E$2:$E$292, $AB11, 'Raw Data'!$F$2:$F$292, AF$1, 'Raw Data'!$Q$2:$Q$292, 1)</f>
        <v>0</v>
      </c>
      <c r="AG11" s="38">
        <f>COUNTIFS('Raw Data'!$E$2:$E$292, $AB11, 'Raw Data'!$F$2:$F$292, AG$1, 'Raw Data'!$Q$2:$Q$292, 1)</f>
        <v>0</v>
      </c>
      <c r="AH11" s="38">
        <f t="shared" si="0"/>
        <v>0</v>
      </c>
    </row>
    <row r="12" spans="1:172" ht="19.95" customHeight="1">
      <c r="A12">
        <v>228</v>
      </c>
      <c r="B12" t="s">
        <v>8</v>
      </c>
      <c r="C12" t="s">
        <v>831</v>
      </c>
      <c r="D12" t="s">
        <v>611</v>
      </c>
      <c r="E12" t="s">
        <v>23</v>
      </c>
      <c r="F12" s="17">
        <v>2018</v>
      </c>
      <c r="G12" t="s">
        <v>13</v>
      </c>
      <c r="H12" s="8" t="s">
        <v>1184</v>
      </c>
      <c r="I12" s="58" t="s">
        <v>833</v>
      </c>
      <c r="J12" s="8" t="s">
        <v>1185</v>
      </c>
      <c r="K12" t="s">
        <v>1186</v>
      </c>
      <c r="L12" s="17">
        <v>0</v>
      </c>
      <c r="M12" s="17">
        <v>1</v>
      </c>
      <c r="N12" s="17">
        <v>1</v>
      </c>
      <c r="O12" s="17">
        <v>0</v>
      </c>
      <c r="P12" s="17">
        <v>0</v>
      </c>
      <c r="Q12" s="17">
        <v>1</v>
      </c>
      <c r="R12" s="17">
        <v>1</v>
      </c>
      <c r="S12" s="17">
        <v>1</v>
      </c>
      <c r="T12" s="17">
        <v>1</v>
      </c>
      <c r="U12" s="17">
        <v>0</v>
      </c>
      <c r="V12" s="17">
        <v>0</v>
      </c>
      <c r="W12" s="17">
        <v>0</v>
      </c>
      <c r="X12" s="17">
        <v>1</v>
      </c>
      <c r="Y12" s="17">
        <v>0</v>
      </c>
      <c r="Z12" s="17">
        <v>0</v>
      </c>
      <c r="AB12" s="38">
        <v>2016</v>
      </c>
      <c r="AC12" s="38">
        <f>COUNTIFS('Raw Data'!$E$2:$E$292, $AB12, 'Raw Data'!$F$2:$F$292, AC$1, 'Raw Data'!$Q$2:$Q$292, 1)</f>
        <v>0</v>
      </c>
      <c r="AD12" s="38">
        <f>COUNTIFS('Raw Data'!$E$2:$E$292, $AB12, 'Raw Data'!$F$2:$F$292, AD$1, 'Raw Data'!$Q$2:$Q$292, 1)</f>
        <v>1</v>
      </c>
      <c r="AE12" s="38">
        <f>COUNTIFS('Raw Data'!$E$2:$E$292, $AB12, 'Raw Data'!$F$2:$F$292, AE$1, 'Raw Data'!$Q$2:$Q$292, 1)</f>
        <v>0</v>
      </c>
      <c r="AF12" s="38">
        <f>COUNTIFS('Raw Data'!$E$2:$E$292, $AB12, 'Raw Data'!$F$2:$F$292, AF$1, 'Raw Data'!$Q$2:$Q$292, 1)</f>
        <v>0</v>
      </c>
      <c r="AG12" s="38">
        <f>COUNTIFS('Raw Data'!$E$2:$E$292, $AB12, 'Raw Data'!$F$2:$F$292, AG$1, 'Raw Data'!$Q$2:$Q$292, 1)</f>
        <v>0</v>
      </c>
      <c r="AH12" s="38">
        <f t="shared" si="0"/>
        <v>1</v>
      </c>
    </row>
    <row r="13" spans="1:172" ht="19.95" customHeight="1">
      <c r="A13">
        <v>163</v>
      </c>
      <c r="B13" t="s">
        <v>9</v>
      </c>
      <c r="C13" t="s">
        <v>618</v>
      </c>
      <c r="D13" t="s">
        <v>611</v>
      </c>
      <c r="E13" t="s">
        <v>23</v>
      </c>
      <c r="F13" s="17">
        <v>2018</v>
      </c>
      <c r="G13" t="s">
        <v>13</v>
      </c>
      <c r="H13" s="58" t="s">
        <v>619</v>
      </c>
      <c r="I13" s="58" t="s">
        <v>618</v>
      </c>
      <c r="J13" s="58" t="s">
        <v>1221</v>
      </c>
      <c r="K13" t="s">
        <v>1222</v>
      </c>
      <c r="L13" s="17">
        <v>0</v>
      </c>
      <c r="M13" s="17">
        <v>1</v>
      </c>
      <c r="N13" s="17">
        <v>1</v>
      </c>
      <c r="O13" s="17">
        <v>0</v>
      </c>
      <c r="P13" s="17">
        <v>0</v>
      </c>
      <c r="Q13" s="17">
        <v>1</v>
      </c>
      <c r="R13" s="17">
        <v>1</v>
      </c>
      <c r="S13" s="17">
        <v>1</v>
      </c>
      <c r="T13" s="17">
        <v>0</v>
      </c>
      <c r="U13" s="17">
        <v>0</v>
      </c>
      <c r="V13" s="17">
        <v>0</v>
      </c>
      <c r="W13" s="17">
        <v>0</v>
      </c>
      <c r="X13" s="17">
        <v>0</v>
      </c>
      <c r="Y13" s="17">
        <v>0</v>
      </c>
      <c r="Z13" s="17">
        <v>0</v>
      </c>
      <c r="AB13" s="38">
        <v>2017</v>
      </c>
      <c r="AC13" s="38">
        <f>COUNTIFS('Raw Data'!$E$2:$E$292, $AB13, 'Raw Data'!$F$2:$F$292, AC$1, 'Raw Data'!$Q$2:$Q$292, 1)</f>
        <v>4</v>
      </c>
      <c r="AD13" s="38">
        <f>COUNTIFS('Raw Data'!$E$2:$E$292, $AB13, 'Raw Data'!$F$2:$F$292, AD$1, 'Raw Data'!$Q$2:$Q$292, 1)</f>
        <v>0</v>
      </c>
      <c r="AE13" s="38">
        <f>COUNTIFS('Raw Data'!$E$2:$E$292, $AB13, 'Raw Data'!$F$2:$F$292, AE$1, 'Raw Data'!$Q$2:$Q$292, 1)</f>
        <v>2</v>
      </c>
      <c r="AF13" s="38">
        <f>COUNTIFS('Raw Data'!$E$2:$E$292, $AB13, 'Raw Data'!$F$2:$F$292, AF$1, 'Raw Data'!$Q$2:$Q$292, 1)</f>
        <v>1</v>
      </c>
      <c r="AG13" s="38">
        <f>COUNTIFS('Raw Data'!$E$2:$E$292, $AB13, 'Raw Data'!$F$2:$F$292, AG$1, 'Raw Data'!$Q$2:$Q$292, 1)</f>
        <v>0</v>
      </c>
      <c r="AH13" s="38">
        <f t="shared" si="0"/>
        <v>7</v>
      </c>
    </row>
    <row r="14" spans="1:172" ht="19.95" customHeight="1">
      <c r="A14">
        <v>15</v>
      </c>
      <c r="B14" t="s">
        <v>9</v>
      </c>
      <c r="C14" t="s">
        <v>123</v>
      </c>
      <c r="D14" t="s">
        <v>124</v>
      </c>
      <c r="E14" t="s">
        <v>22</v>
      </c>
      <c r="F14" s="17">
        <v>2018</v>
      </c>
      <c r="G14" t="s">
        <v>12</v>
      </c>
      <c r="H14" s="58" t="s">
        <v>125</v>
      </c>
      <c r="I14" s="58" t="s">
        <v>126</v>
      </c>
      <c r="J14" s="58" t="s">
        <v>1223</v>
      </c>
      <c r="K14" t="s">
        <v>1183</v>
      </c>
      <c r="L14" s="17">
        <v>1</v>
      </c>
      <c r="M14" s="17">
        <v>1</v>
      </c>
      <c r="N14" s="17">
        <v>1</v>
      </c>
      <c r="O14" s="17">
        <v>1</v>
      </c>
      <c r="P14" s="17">
        <v>1</v>
      </c>
      <c r="Q14" s="17">
        <v>1</v>
      </c>
      <c r="R14" s="17">
        <v>1</v>
      </c>
      <c r="S14" s="17">
        <v>1</v>
      </c>
      <c r="T14" s="17">
        <v>0</v>
      </c>
      <c r="U14" s="17">
        <v>1</v>
      </c>
      <c r="V14" s="17">
        <v>0</v>
      </c>
      <c r="W14" s="17">
        <v>0</v>
      </c>
      <c r="X14" s="17">
        <v>0</v>
      </c>
      <c r="Y14" s="17">
        <v>0</v>
      </c>
      <c r="Z14" s="17">
        <v>0</v>
      </c>
      <c r="AB14" s="38">
        <v>2018</v>
      </c>
      <c r="AC14" s="38">
        <f>COUNTIFS('Raw Data'!$E$2:$E$292, $AB14, 'Raw Data'!$F$2:$F$292, AC$1, 'Raw Data'!$Q$2:$Q$292, 1)</f>
        <v>14</v>
      </c>
      <c r="AD14" s="38">
        <f>COUNTIFS('Raw Data'!$E$2:$E$292, $AB14, 'Raw Data'!$F$2:$F$292, AD$1, 'Raw Data'!$Q$2:$Q$292, 1)</f>
        <v>9</v>
      </c>
      <c r="AE14" s="38">
        <f>COUNTIFS('Raw Data'!$E$2:$E$292, $AB14, 'Raw Data'!$F$2:$F$292, AE$1, 'Raw Data'!$Q$2:$Q$292, 1)</f>
        <v>2</v>
      </c>
      <c r="AF14" s="38">
        <f>COUNTIFS('Raw Data'!$E$2:$E$292, $AB14, 'Raw Data'!$F$2:$F$292, AF$1, 'Raw Data'!$Q$2:$Q$292, 1)</f>
        <v>2</v>
      </c>
      <c r="AG14" s="38">
        <f>COUNTIFS('Raw Data'!$E$2:$E$292, $AB14, 'Raw Data'!$F$2:$F$292, AG$1, 'Raw Data'!$Q$2:$Q$292, 1)</f>
        <v>0</v>
      </c>
      <c r="AH14" s="38">
        <f t="shared" si="0"/>
        <v>27</v>
      </c>
    </row>
    <row r="15" spans="1:172" ht="19.95" customHeight="1">
      <c r="A15">
        <v>188</v>
      </c>
      <c r="B15" t="s">
        <v>10</v>
      </c>
      <c r="C15" t="s">
        <v>1224</v>
      </c>
      <c r="D15" t="s">
        <v>699</v>
      </c>
      <c r="E15" t="s">
        <v>23</v>
      </c>
      <c r="F15" s="17">
        <v>2018</v>
      </c>
      <c r="G15" t="s">
        <v>13</v>
      </c>
      <c r="H15" s="58" t="s">
        <v>703</v>
      </c>
      <c r="I15" s="58" t="s">
        <v>704</v>
      </c>
      <c r="J15" s="58" t="s">
        <v>1225</v>
      </c>
      <c r="K15" t="s">
        <v>1226</v>
      </c>
      <c r="L15" s="17">
        <v>1</v>
      </c>
      <c r="M15" s="17">
        <v>1</v>
      </c>
      <c r="N15" s="17">
        <v>0</v>
      </c>
      <c r="O15" s="17">
        <v>0</v>
      </c>
      <c r="P15" s="17">
        <v>0</v>
      </c>
      <c r="Q15" s="17">
        <v>1</v>
      </c>
      <c r="R15" s="17">
        <v>0</v>
      </c>
      <c r="S15" s="17">
        <v>1</v>
      </c>
      <c r="T15" s="17">
        <v>1</v>
      </c>
      <c r="U15" s="17">
        <v>1</v>
      </c>
      <c r="V15" s="17">
        <v>1</v>
      </c>
      <c r="W15" s="17">
        <v>0</v>
      </c>
      <c r="X15" s="17">
        <v>1</v>
      </c>
      <c r="Y15" s="17">
        <v>1</v>
      </c>
      <c r="Z15" s="17">
        <v>0</v>
      </c>
      <c r="AB15" s="38">
        <v>2019</v>
      </c>
      <c r="AC15" s="38">
        <f>COUNTIFS('Raw Data'!$E$2:$E$292, $AB15, 'Raw Data'!$F$2:$F$292, AC$1, 'Raw Data'!$Q$2:$Q$292, 1)</f>
        <v>6</v>
      </c>
      <c r="AD15" s="38">
        <f>COUNTIFS('Raw Data'!$E$2:$E$292, $AB15, 'Raw Data'!$F$2:$F$292, AD$1, 'Raw Data'!$Q$2:$Q$292, 1)</f>
        <v>2</v>
      </c>
      <c r="AE15" s="38">
        <f>COUNTIFS('Raw Data'!$E$2:$E$292, $AB15, 'Raw Data'!$F$2:$F$292, AE$1, 'Raw Data'!$Q$2:$Q$292, 1)</f>
        <v>2</v>
      </c>
      <c r="AF15" s="38">
        <f>COUNTIFS('Raw Data'!$E$2:$E$292, $AB15, 'Raw Data'!$F$2:$F$292, AF$1, 'Raw Data'!$Q$2:$Q$292, 1)</f>
        <v>2</v>
      </c>
      <c r="AG15" s="38">
        <f>COUNTIFS('Raw Data'!$E$2:$E$292, $AB15, 'Raw Data'!$F$2:$F$292, AG$1, 'Raw Data'!$Q$2:$Q$292, 1)</f>
        <v>0</v>
      </c>
      <c r="AH15" s="38">
        <f t="shared" si="0"/>
        <v>12</v>
      </c>
    </row>
    <row r="16" spans="1:172" ht="19.95" customHeight="1">
      <c r="A16">
        <v>57</v>
      </c>
      <c r="B16" t="s">
        <v>8</v>
      </c>
      <c r="C16" t="s">
        <v>259</v>
      </c>
      <c r="D16" t="s">
        <v>260</v>
      </c>
      <c r="E16" t="s">
        <v>17</v>
      </c>
      <c r="F16" s="17">
        <v>2018</v>
      </c>
      <c r="G16" t="s">
        <v>12</v>
      </c>
      <c r="H16" s="8" t="s">
        <v>261</v>
      </c>
      <c r="I16" s="58" t="s">
        <v>262</v>
      </c>
      <c r="J16" s="8" t="s">
        <v>1227</v>
      </c>
      <c r="K16" t="s">
        <v>1228</v>
      </c>
      <c r="L16" s="17">
        <v>0</v>
      </c>
      <c r="M16" s="17">
        <v>1</v>
      </c>
      <c r="N16" s="17">
        <v>0</v>
      </c>
      <c r="O16" s="17">
        <v>0</v>
      </c>
      <c r="P16" s="17">
        <v>1</v>
      </c>
      <c r="Q16" s="17">
        <v>1</v>
      </c>
      <c r="R16" s="17">
        <v>0</v>
      </c>
      <c r="S16" s="17">
        <v>1</v>
      </c>
      <c r="T16" s="17">
        <v>1</v>
      </c>
      <c r="U16" s="17">
        <v>0</v>
      </c>
      <c r="V16" s="17">
        <v>0</v>
      </c>
      <c r="W16" s="17">
        <v>1</v>
      </c>
      <c r="X16" s="17">
        <v>0</v>
      </c>
      <c r="Y16" s="17">
        <v>1</v>
      </c>
      <c r="Z16" s="17">
        <v>0</v>
      </c>
      <c r="AB16" s="38">
        <v>2020</v>
      </c>
      <c r="AC16" s="38">
        <f>COUNTIFS('Raw Data'!$E$2:$E$292, $AB16, 'Raw Data'!$F$2:$F$292, AC$1, 'Raw Data'!$Q$2:$Q$292, 1)</f>
        <v>4</v>
      </c>
      <c r="AD16" s="38">
        <f>COUNTIFS('Raw Data'!$E$2:$E$292, $AB16, 'Raw Data'!$F$2:$F$292, AD$1, 'Raw Data'!$Q$2:$Q$292, 1)</f>
        <v>0</v>
      </c>
      <c r="AE16" s="38">
        <f>COUNTIFS('Raw Data'!$E$2:$E$292, $AB16, 'Raw Data'!$F$2:$F$292, AE$1, 'Raw Data'!$Q$2:$Q$292, 1)</f>
        <v>2</v>
      </c>
      <c r="AF16" s="38">
        <f>COUNTIFS('Raw Data'!$E$2:$E$292, $AB16, 'Raw Data'!$F$2:$F$292, AF$1, 'Raw Data'!$Q$2:$Q$292, 1)</f>
        <v>0</v>
      </c>
      <c r="AG16" s="38">
        <f>COUNTIFS('Raw Data'!$E$2:$E$292, $AB16, 'Raw Data'!$F$2:$F$292, AG$1, 'Raw Data'!$Q$2:$Q$292, 1)</f>
        <v>0</v>
      </c>
      <c r="AH16" s="38">
        <f t="shared" si="0"/>
        <v>6</v>
      </c>
    </row>
    <row r="17" spans="1:228" ht="19.95" customHeight="1">
      <c r="A17">
        <v>16</v>
      </c>
      <c r="B17" t="s">
        <v>7</v>
      </c>
      <c r="C17" t="s">
        <v>123</v>
      </c>
      <c r="D17" t="s">
        <v>124</v>
      </c>
      <c r="E17" t="s">
        <v>22</v>
      </c>
      <c r="F17" s="17">
        <v>2018</v>
      </c>
      <c r="G17" t="s">
        <v>12</v>
      </c>
      <c r="H17" s="58" t="s">
        <v>127</v>
      </c>
      <c r="I17" s="58" t="s">
        <v>128</v>
      </c>
      <c r="J17" s="58" t="s">
        <v>1229</v>
      </c>
      <c r="K17" t="s">
        <v>1183</v>
      </c>
      <c r="L17" s="17">
        <v>1</v>
      </c>
      <c r="M17" s="17">
        <v>1</v>
      </c>
      <c r="N17" s="17">
        <v>1</v>
      </c>
      <c r="O17" s="17">
        <v>0</v>
      </c>
      <c r="P17" s="17">
        <v>1</v>
      </c>
      <c r="Q17" s="17">
        <v>1</v>
      </c>
      <c r="R17" s="17">
        <v>1</v>
      </c>
      <c r="S17" s="17">
        <v>0</v>
      </c>
      <c r="T17" s="17">
        <v>0</v>
      </c>
      <c r="U17" s="17">
        <v>0</v>
      </c>
      <c r="V17" s="17">
        <v>1</v>
      </c>
      <c r="W17" s="17">
        <v>0</v>
      </c>
      <c r="X17" s="17">
        <v>0</v>
      </c>
      <c r="Y17" s="17">
        <v>0</v>
      </c>
      <c r="Z17" s="17">
        <v>0</v>
      </c>
      <c r="AB17" s="38">
        <v>2021</v>
      </c>
      <c r="AC17" s="38">
        <f>COUNTIFS('Raw Data'!$E$2:$E$292, $AB17, 'Raw Data'!$F$2:$F$292, AC$1, 'Raw Data'!$Q$2:$Q$292, 1)</f>
        <v>4</v>
      </c>
      <c r="AD17" s="38">
        <f>COUNTIFS('Raw Data'!$E$2:$E$292, $AB17, 'Raw Data'!$F$2:$F$292, AD$1, 'Raw Data'!$Q$2:$Q$292, 1)</f>
        <v>4</v>
      </c>
      <c r="AE17" s="38">
        <f>COUNTIFS('Raw Data'!$E$2:$E$292, $AB17, 'Raw Data'!$F$2:$F$292, AE$1, 'Raw Data'!$Q$2:$Q$292, 1)</f>
        <v>1</v>
      </c>
      <c r="AF17" s="38">
        <f>COUNTIFS('Raw Data'!$E$2:$E$292, $AB17, 'Raw Data'!$F$2:$F$292, AF$1, 'Raw Data'!$Q$2:$Q$292, 1)</f>
        <v>1</v>
      </c>
      <c r="AG17" s="38">
        <f>COUNTIFS('Raw Data'!$E$2:$E$292, $AB17, 'Raw Data'!$F$2:$F$292, AG$1, 'Raw Data'!$Q$2:$Q$292, 1)</f>
        <v>1</v>
      </c>
      <c r="AH17" s="38">
        <f t="shared" si="0"/>
        <v>11</v>
      </c>
      <c r="HT17" t="s">
        <v>1230</v>
      </c>
    </row>
    <row r="18" spans="1:228" ht="19.95" customHeight="1">
      <c r="A18">
        <v>161</v>
      </c>
      <c r="B18" t="s">
        <v>10</v>
      </c>
      <c r="C18" t="s">
        <v>1231</v>
      </c>
      <c r="D18" t="s">
        <v>611</v>
      </c>
      <c r="E18" t="s">
        <v>23</v>
      </c>
      <c r="F18" s="17">
        <v>2018</v>
      </c>
      <c r="G18" t="s">
        <v>13</v>
      </c>
      <c r="H18" s="58" t="s">
        <v>1232</v>
      </c>
      <c r="I18" s="58" t="s">
        <v>614</v>
      </c>
      <c r="J18" s="58" t="s">
        <v>1196</v>
      </c>
      <c r="K18" t="s">
        <v>1195</v>
      </c>
      <c r="L18" s="17">
        <v>0</v>
      </c>
      <c r="M18" s="17">
        <v>1</v>
      </c>
      <c r="N18" s="17">
        <v>1</v>
      </c>
      <c r="O18" s="17">
        <v>0</v>
      </c>
      <c r="P18" s="17">
        <v>1</v>
      </c>
      <c r="Q18" s="17">
        <v>1</v>
      </c>
      <c r="R18" s="17">
        <v>0</v>
      </c>
      <c r="S18" s="17">
        <v>1</v>
      </c>
      <c r="T18" s="17">
        <v>1</v>
      </c>
      <c r="U18" s="17">
        <v>1</v>
      </c>
      <c r="V18" s="17">
        <v>0</v>
      </c>
      <c r="W18" s="17">
        <v>0</v>
      </c>
      <c r="X18" s="17">
        <v>0</v>
      </c>
      <c r="Y18" s="17">
        <v>0</v>
      </c>
      <c r="Z18" s="17">
        <v>0</v>
      </c>
      <c r="AB18" s="38">
        <v>2022</v>
      </c>
      <c r="AC18" s="38">
        <f>COUNTIFS('Raw Data'!$E$2:$E$292, $AB18, 'Raw Data'!$F$2:$F$292, AC$1, 'Raw Data'!$Q$2:$Q$292, 1)</f>
        <v>0</v>
      </c>
      <c r="AD18" s="38">
        <f>COUNTIFS('Raw Data'!$E$2:$E$292, $AB18, 'Raw Data'!$F$2:$F$292, AD$1, 'Raw Data'!$Q$2:$Q$292, 1)</f>
        <v>0</v>
      </c>
      <c r="AE18" s="38">
        <f>COUNTIFS('Raw Data'!$E$2:$E$292, $AB18, 'Raw Data'!$F$2:$F$292, AE$1, 'Raw Data'!$Q$2:$Q$292, 1)</f>
        <v>2</v>
      </c>
      <c r="AF18" s="38">
        <f>COUNTIFS('Raw Data'!$E$2:$E$292, $AB18, 'Raw Data'!$F$2:$F$292, AF$1, 'Raw Data'!$Q$2:$Q$292, 1)</f>
        <v>0</v>
      </c>
      <c r="AG18" s="38">
        <f>COUNTIFS('Raw Data'!$E$2:$E$292, $AB18, 'Raw Data'!$F$2:$F$292, AG$1, 'Raw Data'!$Q$2:$Q$292, 1)</f>
        <v>0</v>
      </c>
      <c r="AH18" s="38">
        <f t="shared" si="0"/>
        <v>2</v>
      </c>
    </row>
    <row r="19" spans="1:228" ht="19.95" customHeight="1">
      <c r="A19">
        <v>22</v>
      </c>
      <c r="B19" t="s">
        <v>8</v>
      </c>
      <c r="C19" t="s">
        <v>144</v>
      </c>
      <c r="D19" t="s">
        <v>145</v>
      </c>
      <c r="E19" t="s">
        <v>146</v>
      </c>
      <c r="F19" s="17">
        <v>2019</v>
      </c>
      <c r="G19" t="s">
        <v>12</v>
      </c>
      <c r="H19" s="58" t="s">
        <v>147</v>
      </c>
      <c r="I19" s="58" t="s">
        <v>148</v>
      </c>
      <c r="J19" s="58" t="s">
        <v>147</v>
      </c>
      <c r="L19" s="17">
        <v>1</v>
      </c>
      <c r="M19" s="17">
        <v>1</v>
      </c>
      <c r="N19" s="17">
        <v>0</v>
      </c>
      <c r="O19" s="17">
        <v>0</v>
      </c>
      <c r="P19" s="17">
        <v>0</v>
      </c>
      <c r="Q19" s="17">
        <v>1</v>
      </c>
      <c r="R19" s="17">
        <v>0</v>
      </c>
      <c r="S19" s="17">
        <v>0</v>
      </c>
      <c r="T19" s="17">
        <v>0</v>
      </c>
      <c r="U19" s="17">
        <v>0</v>
      </c>
      <c r="V19" s="17">
        <v>0</v>
      </c>
      <c r="W19" s="17">
        <v>0</v>
      </c>
      <c r="X19" s="17">
        <v>0</v>
      </c>
      <c r="Y19" s="17">
        <v>0</v>
      </c>
      <c r="Z19" s="17">
        <v>0</v>
      </c>
      <c r="AB19" s="38">
        <v>2023</v>
      </c>
      <c r="AC19" s="38">
        <f>COUNTIFS('Raw Data'!$E$2:$E$292, $AB19, 'Raw Data'!$F$2:$F$292, AC$1, 'Raw Data'!$Q$2:$Q$292, 1)</f>
        <v>2</v>
      </c>
      <c r="AD19" s="38">
        <f>COUNTIFS('Raw Data'!$E$2:$E$292, $AB19, 'Raw Data'!$F$2:$F$292, AD$1, 'Raw Data'!$Q$2:$Q$292, 1)</f>
        <v>2</v>
      </c>
      <c r="AE19" s="38">
        <f>COUNTIFS('Raw Data'!$E$2:$E$292, $AB19, 'Raw Data'!$F$2:$F$292, AE$1, 'Raw Data'!$Q$2:$Q$292, 1)</f>
        <v>2</v>
      </c>
      <c r="AF19" s="38">
        <f>COUNTIFS('Raw Data'!$E$2:$E$292, $AB19, 'Raw Data'!$F$2:$F$292, AF$1, 'Raw Data'!$Q$2:$Q$292, 1)</f>
        <v>0</v>
      </c>
      <c r="AG19" s="38">
        <f>COUNTIFS('Raw Data'!$E$2:$E$292, $AB19, 'Raw Data'!$F$2:$F$292, AG$1, 'Raw Data'!$Q$2:$Q$292, 1)</f>
        <v>0</v>
      </c>
      <c r="AH19" s="38">
        <f t="shared" si="0"/>
        <v>6</v>
      </c>
    </row>
    <row r="20" spans="1:228" ht="19.95" customHeight="1">
      <c r="A20">
        <v>26</v>
      </c>
      <c r="B20" t="s">
        <v>10</v>
      </c>
      <c r="C20" t="s">
        <v>160</v>
      </c>
      <c r="D20" t="s">
        <v>161</v>
      </c>
      <c r="E20" t="s">
        <v>17</v>
      </c>
      <c r="F20" s="17">
        <v>2019</v>
      </c>
      <c r="G20" t="s">
        <v>170</v>
      </c>
      <c r="H20" s="58" t="s">
        <v>162</v>
      </c>
      <c r="I20" s="58" t="s">
        <v>163</v>
      </c>
      <c r="J20" s="58" t="s">
        <v>1233</v>
      </c>
      <c r="K20" t="s">
        <v>1234</v>
      </c>
      <c r="L20" s="17">
        <v>0</v>
      </c>
      <c r="M20" s="17">
        <v>1</v>
      </c>
      <c r="N20" s="17">
        <v>0</v>
      </c>
      <c r="O20" s="17">
        <v>0</v>
      </c>
      <c r="P20" s="17">
        <v>1</v>
      </c>
      <c r="Q20" s="17">
        <v>1</v>
      </c>
      <c r="R20" s="17">
        <v>0</v>
      </c>
      <c r="S20" s="17">
        <v>0</v>
      </c>
      <c r="T20" s="17">
        <v>1</v>
      </c>
      <c r="U20" s="17">
        <v>1</v>
      </c>
      <c r="V20" s="17">
        <v>0</v>
      </c>
      <c r="W20" s="17">
        <v>1</v>
      </c>
      <c r="X20" s="17">
        <v>0</v>
      </c>
      <c r="Y20" s="17">
        <v>0</v>
      </c>
      <c r="Z20" s="17">
        <v>0</v>
      </c>
      <c r="AB20" s="38">
        <v>2024</v>
      </c>
      <c r="AC20" s="38">
        <f>COUNTIFS('Raw Data'!$E$2:$E$292, $AB20, 'Raw Data'!$F$2:$F$292, AC$1, 'Raw Data'!$Q$2:$Q$292, 1)</f>
        <v>6</v>
      </c>
      <c r="AD20" s="38">
        <f>COUNTIFS('Raw Data'!$E$2:$E$292, $AB20, 'Raw Data'!$F$2:$F$292, AD$1, 'Raw Data'!$Q$2:$Q$292, 1)</f>
        <v>5</v>
      </c>
      <c r="AE20" s="38">
        <f>COUNTIFS('Raw Data'!$E$2:$E$292, $AB20, 'Raw Data'!$F$2:$F$292, AE$1, 'Raw Data'!$Q$2:$Q$292, 1)</f>
        <v>2</v>
      </c>
      <c r="AF20" s="38">
        <f>COUNTIFS('Raw Data'!$E$2:$E$292, $AB20, 'Raw Data'!$F$2:$F$292, AF$1, 'Raw Data'!$Q$2:$Q$292, 1)</f>
        <v>0</v>
      </c>
      <c r="AG20" s="38">
        <f>COUNTIFS('Raw Data'!$E$2:$E$292, $AB20, 'Raw Data'!$F$2:$F$292, AG$1, 'Raw Data'!$Q$2:$Q$292, 1)</f>
        <v>0</v>
      </c>
      <c r="AH20" s="38">
        <f t="shared" si="0"/>
        <v>13</v>
      </c>
    </row>
    <row r="21" spans="1:228" ht="19.95" customHeight="1">
      <c r="A21">
        <v>69</v>
      </c>
      <c r="B21" t="s">
        <v>10</v>
      </c>
      <c r="C21" t="s">
        <v>304</v>
      </c>
      <c r="D21" t="s">
        <v>305</v>
      </c>
      <c r="E21" t="s">
        <v>45</v>
      </c>
      <c r="F21" s="17">
        <v>2019</v>
      </c>
      <c r="G21" t="s">
        <v>12</v>
      </c>
      <c r="H21" s="58" t="s">
        <v>306</v>
      </c>
      <c r="I21" s="58" t="s">
        <v>307</v>
      </c>
      <c r="J21" s="58" t="s">
        <v>1235</v>
      </c>
      <c r="K21" t="s">
        <v>1236</v>
      </c>
      <c r="L21" s="17">
        <v>0</v>
      </c>
      <c r="M21" s="17">
        <v>1</v>
      </c>
      <c r="N21" s="17">
        <v>0</v>
      </c>
      <c r="O21" s="17">
        <v>0</v>
      </c>
      <c r="P21" s="17">
        <v>0</v>
      </c>
      <c r="Q21" s="17">
        <v>1</v>
      </c>
      <c r="R21" s="17">
        <v>0</v>
      </c>
      <c r="S21" s="17">
        <v>0</v>
      </c>
      <c r="T21" s="17">
        <v>1</v>
      </c>
      <c r="U21" s="17">
        <v>0</v>
      </c>
      <c r="V21" s="17">
        <v>0</v>
      </c>
      <c r="W21" s="17">
        <v>0</v>
      </c>
      <c r="X21" s="17">
        <v>0</v>
      </c>
      <c r="Y21" s="17">
        <v>1</v>
      </c>
      <c r="Z21" s="17">
        <v>0</v>
      </c>
      <c r="AB21" s="38">
        <v>2025</v>
      </c>
      <c r="AC21" s="38">
        <f>COUNTIFS('Raw Data'!$E$2:$E$292, $AB21, 'Raw Data'!$F$2:$F$292, AC$1, 'Raw Data'!$Q$2:$Q$292, 1)</f>
        <v>1</v>
      </c>
      <c r="AD21" s="38">
        <f>COUNTIFS('Raw Data'!$E$2:$E$292, $AB21, 'Raw Data'!$F$2:$F$292, AD$1, 'Raw Data'!$Q$2:$Q$292, 1)</f>
        <v>3</v>
      </c>
      <c r="AE21" s="38">
        <f>COUNTIFS('Raw Data'!$E$2:$E$292, $AB21, 'Raw Data'!$F$2:$F$292, AE$1, 'Raw Data'!$Q$2:$Q$292, 1)</f>
        <v>3</v>
      </c>
      <c r="AF21" s="38">
        <f>COUNTIFS('Raw Data'!$E$2:$E$292, $AB21, 'Raw Data'!$F$2:$F$292, AF$1, 'Raw Data'!$Q$2:$Q$292, 1)</f>
        <v>3</v>
      </c>
      <c r="AG21" s="38">
        <f>COUNTIFS('Raw Data'!$E$2:$E$292, $AB21, 'Raw Data'!$F$2:$F$292, AG$1, 'Raw Data'!$Q$2:$Q$292, 1)</f>
        <v>0</v>
      </c>
      <c r="AH21" s="38">
        <f t="shared" si="0"/>
        <v>10</v>
      </c>
    </row>
    <row r="22" spans="1:228" ht="19.95" customHeight="1">
      <c r="A22">
        <v>242</v>
      </c>
      <c r="B22" t="s">
        <v>10</v>
      </c>
      <c r="C22" t="s">
        <v>884</v>
      </c>
      <c r="D22" t="s">
        <v>145</v>
      </c>
      <c r="E22" t="s">
        <v>146</v>
      </c>
      <c r="F22" s="17">
        <v>2019</v>
      </c>
      <c r="G22" t="s">
        <v>12</v>
      </c>
      <c r="H22" s="8" t="s">
        <v>1237</v>
      </c>
      <c r="I22" s="58" t="s">
        <v>886</v>
      </c>
      <c r="J22" s="8" t="s">
        <v>1238</v>
      </c>
      <c r="K22" t="s">
        <v>1239</v>
      </c>
      <c r="L22" s="17">
        <v>0</v>
      </c>
      <c r="M22" s="17">
        <v>1</v>
      </c>
      <c r="N22" s="17">
        <v>1</v>
      </c>
      <c r="O22" s="17">
        <v>0</v>
      </c>
      <c r="P22" s="17">
        <v>1</v>
      </c>
      <c r="Q22" s="17">
        <v>1</v>
      </c>
      <c r="R22" s="17">
        <v>1</v>
      </c>
      <c r="S22" s="17">
        <v>0</v>
      </c>
      <c r="T22" s="17">
        <v>0</v>
      </c>
      <c r="U22" s="17">
        <v>0</v>
      </c>
      <c r="V22" s="17">
        <v>0</v>
      </c>
      <c r="W22" s="17">
        <v>1</v>
      </c>
      <c r="X22" s="17">
        <v>0</v>
      </c>
      <c r="Y22" s="17">
        <v>0</v>
      </c>
      <c r="Z22" s="17">
        <v>0</v>
      </c>
      <c r="AB22" s="35" t="s">
        <v>1360</v>
      </c>
      <c r="AC22" s="38">
        <f>SUM(AC2:AC21)</f>
        <v>41</v>
      </c>
      <c r="AD22" s="38">
        <f t="shared" ref="AD22:AG22" si="1">SUM(AD2:AD21)</f>
        <v>26</v>
      </c>
      <c r="AE22" s="38">
        <f t="shared" si="1"/>
        <v>19</v>
      </c>
      <c r="AF22" s="38">
        <f t="shared" si="1"/>
        <v>9</v>
      </c>
      <c r="AG22" s="38">
        <f t="shared" si="1"/>
        <v>1</v>
      </c>
      <c r="AH22" s="60">
        <f>SUM(AC22:AG22)</f>
        <v>96</v>
      </c>
    </row>
    <row r="23" spans="1:228" ht="19.95" customHeight="1">
      <c r="A23">
        <v>183</v>
      </c>
      <c r="B23" t="s">
        <v>10</v>
      </c>
      <c r="C23" t="s">
        <v>33</v>
      </c>
      <c r="D23" t="s">
        <v>433</v>
      </c>
      <c r="E23" t="s">
        <v>18</v>
      </c>
      <c r="F23" s="17">
        <v>2019</v>
      </c>
      <c r="G23" t="s">
        <v>12</v>
      </c>
      <c r="H23" s="58" t="s">
        <v>691</v>
      </c>
      <c r="I23" s="58" t="s">
        <v>690</v>
      </c>
      <c r="J23" s="58" t="s">
        <v>1178</v>
      </c>
      <c r="K23" t="s">
        <v>1179</v>
      </c>
      <c r="L23" s="17">
        <v>1</v>
      </c>
      <c r="M23" s="17">
        <v>1</v>
      </c>
      <c r="N23" s="17">
        <v>0</v>
      </c>
      <c r="O23" s="17">
        <v>0</v>
      </c>
      <c r="P23" s="17">
        <v>0</v>
      </c>
      <c r="Q23" s="17">
        <v>1</v>
      </c>
      <c r="R23" s="17">
        <v>0</v>
      </c>
      <c r="S23" s="17">
        <v>1</v>
      </c>
      <c r="T23" s="17">
        <v>1</v>
      </c>
      <c r="U23" s="17">
        <v>1</v>
      </c>
      <c r="V23" s="17">
        <v>1</v>
      </c>
      <c r="W23" s="17">
        <v>0</v>
      </c>
      <c r="X23" s="17">
        <v>1</v>
      </c>
      <c r="Y23" s="17">
        <v>1</v>
      </c>
      <c r="Z23" s="17">
        <v>0</v>
      </c>
      <c r="AC23" s="17"/>
      <c r="AD23" s="17"/>
      <c r="AE23" s="17"/>
      <c r="AF23" s="17"/>
      <c r="AG23" s="17"/>
      <c r="AH23" s="35" t="s">
        <v>1113</v>
      </c>
    </row>
    <row r="24" spans="1:228" ht="19.95" customHeight="1">
      <c r="A24">
        <v>175</v>
      </c>
      <c r="B24" t="s">
        <v>10</v>
      </c>
      <c r="C24" t="s">
        <v>660</v>
      </c>
      <c r="D24" t="s">
        <v>661</v>
      </c>
      <c r="E24" t="s">
        <v>43</v>
      </c>
      <c r="F24" s="17">
        <v>2019</v>
      </c>
      <c r="G24" t="s">
        <v>12</v>
      </c>
      <c r="H24" s="58" t="s">
        <v>662</v>
      </c>
      <c r="I24" s="58" t="s">
        <v>663</v>
      </c>
      <c r="J24" s="58" t="s">
        <v>1240</v>
      </c>
      <c r="K24" t="s">
        <v>1241</v>
      </c>
      <c r="L24" s="17">
        <v>0</v>
      </c>
      <c r="M24" s="17">
        <v>1</v>
      </c>
      <c r="N24" s="17">
        <v>0</v>
      </c>
      <c r="O24" s="17">
        <v>0</v>
      </c>
      <c r="P24" s="17">
        <v>0</v>
      </c>
      <c r="Q24" s="17">
        <v>1</v>
      </c>
      <c r="R24" s="17">
        <v>0</v>
      </c>
      <c r="S24" s="17">
        <v>0</v>
      </c>
      <c r="T24" s="17">
        <v>0</v>
      </c>
      <c r="U24" s="17">
        <v>0</v>
      </c>
      <c r="V24" s="17">
        <v>0</v>
      </c>
      <c r="W24" s="17">
        <v>0</v>
      </c>
      <c r="X24" s="17">
        <v>0</v>
      </c>
      <c r="Y24" s="17">
        <v>0</v>
      </c>
      <c r="Z24" s="17">
        <v>0</v>
      </c>
      <c r="AH24" s="17"/>
    </row>
    <row r="25" spans="1:228" ht="19.95" customHeight="1">
      <c r="A25">
        <v>102</v>
      </c>
      <c r="B25" t="s">
        <v>9</v>
      </c>
      <c r="C25" t="s">
        <v>425</v>
      </c>
      <c r="D25" t="s">
        <v>426</v>
      </c>
      <c r="E25" t="s">
        <v>23</v>
      </c>
      <c r="F25" s="17">
        <v>2019</v>
      </c>
      <c r="G25" t="s">
        <v>13</v>
      </c>
      <c r="H25" s="58" t="s">
        <v>427</v>
      </c>
      <c r="I25" s="58" t="s">
        <v>428</v>
      </c>
      <c r="J25" s="58" t="s">
        <v>1242</v>
      </c>
      <c r="K25" t="s">
        <v>1243</v>
      </c>
      <c r="L25" s="17">
        <v>0</v>
      </c>
      <c r="M25" s="17">
        <v>1</v>
      </c>
      <c r="N25" s="17">
        <v>1</v>
      </c>
      <c r="O25" s="17">
        <v>0</v>
      </c>
      <c r="P25" s="17">
        <v>1</v>
      </c>
      <c r="Q25" s="17">
        <v>1</v>
      </c>
      <c r="R25" s="17">
        <v>1</v>
      </c>
      <c r="S25" s="17">
        <v>1</v>
      </c>
      <c r="T25" s="17">
        <v>0</v>
      </c>
      <c r="U25" s="17">
        <v>0</v>
      </c>
      <c r="V25" s="17">
        <v>0</v>
      </c>
      <c r="W25" s="17">
        <v>0</v>
      </c>
      <c r="X25" s="17">
        <v>0</v>
      </c>
      <c r="Y25" s="17">
        <v>0</v>
      </c>
      <c r="Z25" s="17">
        <v>0</v>
      </c>
    </row>
    <row r="26" spans="1:228" ht="19.95" customHeight="1">
      <c r="A26">
        <v>124</v>
      </c>
      <c r="B26" t="s">
        <v>9</v>
      </c>
      <c r="C26" t="s">
        <v>489</v>
      </c>
      <c r="D26" t="s">
        <v>490</v>
      </c>
      <c r="E26" t="s">
        <v>41</v>
      </c>
      <c r="F26" s="17">
        <v>2019</v>
      </c>
      <c r="G26" t="s">
        <v>12</v>
      </c>
      <c r="H26" s="58" t="s">
        <v>1125</v>
      </c>
      <c r="I26" s="58" t="s">
        <v>489</v>
      </c>
      <c r="J26" s="58" t="s">
        <v>1244</v>
      </c>
      <c r="K26" t="s">
        <v>1245</v>
      </c>
      <c r="L26" s="17">
        <v>1</v>
      </c>
      <c r="M26" s="17">
        <v>0</v>
      </c>
      <c r="N26" s="17">
        <v>1</v>
      </c>
      <c r="O26" s="17">
        <v>0</v>
      </c>
      <c r="P26" s="17">
        <v>1</v>
      </c>
      <c r="Q26" s="17">
        <v>1</v>
      </c>
      <c r="R26" s="17">
        <v>1</v>
      </c>
      <c r="S26" s="17">
        <v>1</v>
      </c>
      <c r="T26" s="17">
        <v>0</v>
      </c>
      <c r="U26" s="17">
        <v>1</v>
      </c>
      <c r="V26" s="17">
        <v>0</v>
      </c>
      <c r="W26" s="17">
        <v>1</v>
      </c>
      <c r="X26" s="17">
        <v>0</v>
      </c>
      <c r="Y26" s="17">
        <v>0</v>
      </c>
      <c r="Z26" s="17">
        <v>0</v>
      </c>
    </row>
    <row r="27" spans="1:228" ht="19.95" customHeight="1">
      <c r="A27">
        <v>88</v>
      </c>
      <c r="B27" t="s">
        <v>10</v>
      </c>
      <c r="C27" t="s">
        <v>372</v>
      </c>
      <c r="D27" t="s">
        <v>373</v>
      </c>
      <c r="E27" t="s">
        <v>23</v>
      </c>
      <c r="F27" s="17">
        <v>2020</v>
      </c>
      <c r="G27" t="s">
        <v>170</v>
      </c>
      <c r="H27" s="8" t="s">
        <v>1246</v>
      </c>
      <c r="I27" s="8" t="s">
        <v>375</v>
      </c>
      <c r="J27" s="8" t="s">
        <v>1247</v>
      </c>
      <c r="K27" t="s">
        <v>1248</v>
      </c>
      <c r="L27" s="17">
        <v>0</v>
      </c>
      <c r="M27" s="17">
        <v>1</v>
      </c>
      <c r="N27" s="17">
        <v>1</v>
      </c>
      <c r="O27" s="17">
        <v>0</v>
      </c>
      <c r="P27" s="17">
        <v>1</v>
      </c>
      <c r="Q27" s="17">
        <v>1</v>
      </c>
      <c r="R27" s="17">
        <v>1</v>
      </c>
      <c r="S27" s="17">
        <v>1</v>
      </c>
      <c r="T27" s="17">
        <v>1</v>
      </c>
      <c r="U27" s="17">
        <v>0</v>
      </c>
      <c r="V27" s="17">
        <v>0</v>
      </c>
      <c r="W27" s="17">
        <v>0</v>
      </c>
      <c r="X27" s="17">
        <v>0</v>
      </c>
      <c r="Y27" s="17">
        <v>0</v>
      </c>
      <c r="Z27" s="17">
        <v>0</v>
      </c>
    </row>
    <row r="28" spans="1:228" ht="19.95" customHeight="1">
      <c r="A28">
        <v>127</v>
      </c>
      <c r="B28" t="s">
        <v>10</v>
      </c>
      <c r="C28" t="s">
        <v>499</v>
      </c>
      <c r="D28" t="s">
        <v>500</v>
      </c>
      <c r="E28" t="s">
        <v>32</v>
      </c>
      <c r="F28" s="17">
        <v>2020</v>
      </c>
      <c r="G28" t="s">
        <v>12</v>
      </c>
      <c r="H28" s="58" t="s">
        <v>1126</v>
      </c>
      <c r="I28" s="58" t="s">
        <v>499</v>
      </c>
      <c r="J28" s="58" t="s">
        <v>1190</v>
      </c>
      <c r="K28" t="s">
        <v>1191</v>
      </c>
      <c r="L28" s="17">
        <v>0</v>
      </c>
      <c r="M28" s="17">
        <v>1</v>
      </c>
      <c r="N28" s="17">
        <v>1</v>
      </c>
      <c r="O28" s="17">
        <v>0</v>
      </c>
      <c r="P28" s="17">
        <v>1</v>
      </c>
      <c r="Q28" s="17">
        <v>1</v>
      </c>
      <c r="R28" s="17">
        <v>1</v>
      </c>
      <c r="S28" s="17">
        <v>0</v>
      </c>
      <c r="T28" s="17">
        <v>0</v>
      </c>
      <c r="U28" s="17">
        <v>0</v>
      </c>
      <c r="V28" s="17">
        <v>0</v>
      </c>
      <c r="W28" s="17">
        <v>0</v>
      </c>
      <c r="X28" s="17">
        <v>0</v>
      </c>
      <c r="Y28" s="17">
        <v>0</v>
      </c>
      <c r="Z28" s="17">
        <v>0</v>
      </c>
    </row>
    <row r="29" spans="1:228" ht="19.95" customHeight="1">
      <c r="A29">
        <v>62</v>
      </c>
      <c r="B29" t="s">
        <v>10</v>
      </c>
      <c r="C29" t="s">
        <v>277</v>
      </c>
      <c r="D29" t="s">
        <v>1249</v>
      </c>
      <c r="E29" t="s">
        <v>151</v>
      </c>
      <c r="F29" s="17">
        <v>2020</v>
      </c>
      <c r="G29" t="s">
        <v>170</v>
      </c>
      <c r="H29" s="58" t="s">
        <v>279</v>
      </c>
      <c r="I29" s="58" t="s">
        <v>277</v>
      </c>
      <c r="J29" s="58" t="s">
        <v>1250</v>
      </c>
      <c r="K29" t="s">
        <v>1220</v>
      </c>
      <c r="L29" s="17">
        <v>0</v>
      </c>
      <c r="M29" s="17">
        <v>1</v>
      </c>
      <c r="N29" s="17">
        <v>1</v>
      </c>
      <c r="O29" s="17">
        <v>0</v>
      </c>
      <c r="P29" s="17">
        <v>1</v>
      </c>
      <c r="Q29" s="17">
        <v>1</v>
      </c>
      <c r="R29" s="17">
        <v>1</v>
      </c>
      <c r="S29" s="17">
        <v>1</v>
      </c>
      <c r="T29" s="17">
        <v>0</v>
      </c>
      <c r="U29" s="17">
        <v>1</v>
      </c>
      <c r="V29" s="17">
        <v>0</v>
      </c>
      <c r="W29" s="17">
        <v>1</v>
      </c>
      <c r="X29" s="17">
        <v>0</v>
      </c>
      <c r="Y29" s="17">
        <v>0</v>
      </c>
      <c r="Z29" s="17">
        <v>0</v>
      </c>
    </row>
    <row r="30" spans="1:228" ht="19.95" customHeight="1">
      <c r="A30">
        <v>232</v>
      </c>
      <c r="B30" t="s">
        <v>10</v>
      </c>
      <c r="C30" t="s">
        <v>845</v>
      </c>
      <c r="D30" t="s">
        <v>846</v>
      </c>
      <c r="E30" t="s">
        <v>20</v>
      </c>
      <c r="F30" s="17">
        <v>2020</v>
      </c>
      <c r="G30" t="s">
        <v>847</v>
      </c>
      <c r="H30" s="58" t="s">
        <v>848</v>
      </c>
      <c r="I30" s="58" t="s">
        <v>849</v>
      </c>
      <c r="J30" s="58" t="s">
        <v>1188</v>
      </c>
      <c r="K30" t="s">
        <v>1189</v>
      </c>
      <c r="L30" s="17">
        <v>0</v>
      </c>
      <c r="M30" s="17">
        <v>1</v>
      </c>
      <c r="N30" s="17">
        <v>1</v>
      </c>
      <c r="O30" s="17">
        <v>0</v>
      </c>
      <c r="P30" s="17">
        <v>0</v>
      </c>
      <c r="Q30" s="17">
        <v>1</v>
      </c>
      <c r="R30" s="17">
        <v>0</v>
      </c>
      <c r="S30" s="17">
        <v>1</v>
      </c>
      <c r="T30" s="17">
        <v>1</v>
      </c>
      <c r="U30" s="17">
        <v>0</v>
      </c>
      <c r="V30" s="17">
        <v>1</v>
      </c>
      <c r="W30" s="17">
        <v>0</v>
      </c>
      <c r="X30" s="17">
        <v>0</v>
      </c>
      <c r="Y30" s="17">
        <v>0</v>
      </c>
      <c r="Z30" s="17">
        <v>0</v>
      </c>
    </row>
    <row r="31" spans="1:228" ht="19.95" customHeight="1">
      <c r="A31">
        <v>5</v>
      </c>
      <c r="B31" t="s">
        <v>10</v>
      </c>
      <c r="C31" t="s">
        <v>1251</v>
      </c>
      <c r="D31" t="s">
        <v>84</v>
      </c>
      <c r="E31" t="s">
        <v>23</v>
      </c>
      <c r="F31" s="17">
        <v>2021</v>
      </c>
      <c r="G31" t="s">
        <v>13</v>
      </c>
      <c r="H31" s="58" t="s">
        <v>85</v>
      </c>
      <c r="I31" s="58" t="s">
        <v>86</v>
      </c>
      <c r="J31" s="58" t="s">
        <v>1252</v>
      </c>
      <c r="K31" t="s">
        <v>1253</v>
      </c>
      <c r="L31" s="17">
        <v>0</v>
      </c>
      <c r="M31" s="17">
        <v>1</v>
      </c>
      <c r="N31" s="17">
        <v>1</v>
      </c>
      <c r="O31" s="17">
        <v>0</v>
      </c>
      <c r="P31" s="17">
        <v>1</v>
      </c>
      <c r="Q31" s="17">
        <v>1</v>
      </c>
      <c r="R31" s="17">
        <v>1</v>
      </c>
      <c r="S31" s="17">
        <v>0</v>
      </c>
      <c r="T31" s="17">
        <v>1</v>
      </c>
      <c r="U31" s="17">
        <v>0</v>
      </c>
      <c r="V31" s="17">
        <v>0</v>
      </c>
      <c r="W31" s="17">
        <v>0</v>
      </c>
      <c r="X31" s="17">
        <v>0</v>
      </c>
      <c r="Y31" s="17">
        <v>0</v>
      </c>
      <c r="Z31" s="17">
        <v>0</v>
      </c>
      <c r="BH31" t="s">
        <v>1201</v>
      </c>
      <c r="HM31" t="s">
        <v>1254</v>
      </c>
      <c r="HN31" t="s">
        <v>1255</v>
      </c>
      <c r="HQ31" t="s">
        <v>1256</v>
      </c>
      <c r="HR31" t="s">
        <v>1257</v>
      </c>
      <c r="HS31" t="s">
        <v>1258</v>
      </c>
    </row>
    <row r="32" spans="1:228" ht="19.95" customHeight="1">
      <c r="A32">
        <v>237</v>
      </c>
      <c r="B32" t="s">
        <v>10</v>
      </c>
      <c r="C32" t="s">
        <v>1259</v>
      </c>
      <c r="D32" t="s">
        <v>867</v>
      </c>
      <c r="E32" t="s">
        <v>868</v>
      </c>
      <c r="F32" s="17">
        <v>2021</v>
      </c>
      <c r="G32" t="s">
        <v>12</v>
      </c>
      <c r="H32" s="58" t="s">
        <v>363</v>
      </c>
      <c r="I32" s="58" t="s">
        <v>869</v>
      </c>
      <c r="J32" s="58" t="s">
        <v>1182</v>
      </c>
      <c r="K32" t="s">
        <v>1179</v>
      </c>
      <c r="L32" s="17">
        <v>1</v>
      </c>
      <c r="M32" s="17">
        <v>1</v>
      </c>
      <c r="N32" s="17">
        <v>0</v>
      </c>
      <c r="O32" s="17">
        <v>0</v>
      </c>
      <c r="P32" s="17">
        <v>0</v>
      </c>
      <c r="Q32" s="17">
        <v>1</v>
      </c>
      <c r="R32" s="17">
        <v>0</v>
      </c>
      <c r="S32" s="17">
        <v>1</v>
      </c>
      <c r="T32" s="17">
        <v>1</v>
      </c>
      <c r="U32" s="17">
        <v>1</v>
      </c>
      <c r="V32" s="17">
        <v>1</v>
      </c>
      <c r="W32" s="17">
        <v>0</v>
      </c>
      <c r="X32" s="17">
        <v>1</v>
      </c>
      <c r="Y32" s="17">
        <v>1</v>
      </c>
      <c r="Z32" s="17">
        <v>0</v>
      </c>
    </row>
    <row r="33" spans="1:228" ht="19.95" customHeight="1">
      <c r="A33">
        <v>174</v>
      </c>
      <c r="B33" t="s">
        <v>10</v>
      </c>
      <c r="C33" t="s">
        <v>656</v>
      </c>
      <c r="D33" t="s">
        <v>1260</v>
      </c>
      <c r="E33" t="s">
        <v>49</v>
      </c>
      <c r="F33" s="17">
        <v>2021</v>
      </c>
      <c r="G33" t="s">
        <v>12</v>
      </c>
      <c r="H33" s="58" t="s">
        <v>658</v>
      </c>
      <c r="I33" s="58" t="s">
        <v>659</v>
      </c>
      <c r="J33" s="58" t="s">
        <v>1261</v>
      </c>
      <c r="K33" t="s">
        <v>1262</v>
      </c>
      <c r="L33" s="17">
        <v>0</v>
      </c>
      <c r="M33" s="17">
        <v>1</v>
      </c>
      <c r="N33" s="17">
        <v>1</v>
      </c>
      <c r="O33" s="17">
        <v>0</v>
      </c>
      <c r="P33" s="17">
        <v>0</v>
      </c>
      <c r="Q33" s="17">
        <v>1</v>
      </c>
      <c r="R33" s="17">
        <v>0</v>
      </c>
      <c r="S33" s="17">
        <v>1</v>
      </c>
      <c r="T33" s="17">
        <v>0</v>
      </c>
      <c r="U33" s="17">
        <v>1</v>
      </c>
      <c r="V33" s="17">
        <v>0</v>
      </c>
      <c r="W33" s="17">
        <v>0</v>
      </c>
      <c r="X33" s="17">
        <v>0</v>
      </c>
      <c r="Y33" s="17">
        <v>1</v>
      </c>
      <c r="Z33" s="17">
        <v>0</v>
      </c>
    </row>
    <row r="34" spans="1:228" ht="19.95" customHeight="1">
      <c r="A34">
        <v>11</v>
      </c>
      <c r="B34" t="s">
        <v>10</v>
      </c>
      <c r="C34" t="s">
        <v>107</v>
      </c>
      <c r="D34" t="s">
        <v>108</v>
      </c>
      <c r="E34" t="s">
        <v>109</v>
      </c>
      <c r="F34" s="17">
        <v>2021</v>
      </c>
      <c r="G34" t="s">
        <v>14</v>
      </c>
      <c r="H34" s="58" t="s">
        <v>110</v>
      </c>
      <c r="I34" s="58" t="s">
        <v>111</v>
      </c>
      <c r="J34" s="58" t="s">
        <v>1263</v>
      </c>
      <c r="K34" t="s">
        <v>1264</v>
      </c>
      <c r="L34" s="17">
        <v>0</v>
      </c>
      <c r="M34" s="17">
        <v>1</v>
      </c>
      <c r="N34" s="17">
        <v>1</v>
      </c>
      <c r="O34" s="17">
        <v>0</v>
      </c>
      <c r="P34" s="17">
        <v>0</v>
      </c>
      <c r="Q34" s="17">
        <v>1</v>
      </c>
      <c r="R34" s="17">
        <v>0</v>
      </c>
      <c r="S34" s="17">
        <v>0</v>
      </c>
      <c r="T34" s="17">
        <v>1</v>
      </c>
      <c r="U34" s="17">
        <v>1</v>
      </c>
      <c r="V34" s="17">
        <v>0</v>
      </c>
      <c r="W34" s="17">
        <v>1</v>
      </c>
      <c r="X34" s="17">
        <v>1</v>
      </c>
      <c r="Y34" s="17">
        <v>0</v>
      </c>
      <c r="Z34" s="17">
        <v>0</v>
      </c>
    </row>
    <row r="35" spans="1:228" ht="19.95" customHeight="1">
      <c r="A35">
        <v>82</v>
      </c>
      <c r="B35" t="s">
        <v>10</v>
      </c>
      <c r="C35" s="37" t="s">
        <v>349</v>
      </c>
      <c r="D35" t="s">
        <v>350</v>
      </c>
      <c r="E35" t="s">
        <v>41</v>
      </c>
      <c r="F35" s="17">
        <v>2021</v>
      </c>
      <c r="G35" t="s">
        <v>12</v>
      </c>
      <c r="H35" s="58" t="s">
        <v>351</v>
      </c>
      <c r="I35" s="58" t="s">
        <v>352</v>
      </c>
      <c r="J35" s="58" t="s">
        <v>351</v>
      </c>
      <c r="L35" s="17">
        <v>1</v>
      </c>
      <c r="M35" s="17">
        <v>0</v>
      </c>
      <c r="N35" s="17">
        <v>0</v>
      </c>
      <c r="O35" s="17">
        <v>0</v>
      </c>
      <c r="P35" s="17">
        <v>0</v>
      </c>
      <c r="Q35" s="17">
        <v>1</v>
      </c>
      <c r="R35" s="17">
        <v>0</v>
      </c>
      <c r="S35" s="17">
        <v>1</v>
      </c>
      <c r="T35" s="17">
        <v>0</v>
      </c>
      <c r="U35" s="17">
        <v>0</v>
      </c>
      <c r="V35" s="17">
        <v>0</v>
      </c>
      <c r="W35" s="17">
        <v>0</v>
      </c>
      <c r="X35" s="17">
        <v>0</v>
      </c>
      <c r="Y35" s="17">
        <v>0</v>
      </c>
      <c r="Z35" s="17">
        <v>0</v>
      </c>
    </row>
    <row r="36" spans="1:228" ht="19.95" customHeight="1">
      <c r="A36">
        <v>51</v>
      </c>
      <c r="B36" t="s">
        <v>10</v>
      </c>
      <c r="C36" t="s">
        <v>241</v>
      </c>
      <c r="D36" t="s">
        <v>242</v>
      </c>
      <c r="E36" t="s">
        <v>40</v>
      </c>
      <c r="F36" s="17">
        <v>2021</v>
      </c>
      <c r="G36" t="s">
        <v>12</v>
      </c>
      <c r="H36" s="58" t="s">
        <v>243</v>
      </c>
      <c r="I36" s="58" t="s">
        <v>241</v>
      </c>
      <c r="J36" s="58" t="s">
        <v>1265</v>
      </c>
      <c r="K36" t="s">
        <v>1266</v>
      </c>
      <c r="L36" s="17">
        <v>0</v>
      </c>
      <c r="M36" s="17">
        <v>1</v>
      </c>
      <c r="N36" s="17">
        <v>1</v>
      </c>
      <c r="O36" s="17">
        <v>0</v>
      </c>
      <c r="P36" s="17">
        <v>1</v>
      </c>
      <c r="Q36" s="17">
        <v>1</v>
      </c>
      <c r="R36" s="17">
        <v>1</v>
      </c>
      <c r="S36" s="17">
        <v>0</v>
      </c>
      <c r="T36" s="17">
        <v>1</v>
      </c>
      <c r="U36" s="17">
        <v>0</v>
      </c>
      <c r="V36" s="17">
        <v>0</v>
      </c>
      <c r="W36" s="17">
        <v>0</v>
      </c>
      <c r="X36" s="17">
        <v>0</v>
      </c>
      <c r="Y36" s="17">
        <v>0</v>
      </c>
      <c r="Z36" s="17">
        <v>0</v>
      </c>
      <c r="AB36" s="35" t="s">
        <v>1361</v>
      </c>
      <c r="AC36" s="35" t="s">
        <v>1081</v>
      </c>
      <c r="AD36" s="35" t="s">
        <v>1076</v>
      </c>
      <c r="AE36" s="35" t="s">
        <v>1079</v>
      </c>
      <c r="AF36" s="35" t="s">
        <v>1116</v>
      </c>
      <c r="AH36" s="35"/>
    </row>
    <row r="37" spans="1:228" ht="19.95" customHeight="1">
      <c r="A37">
        <v>142</v>
      </c>
      <c r="B37" t="s">
        <v>10</v>
      </c>
      <c r="C37" t="s">
        <v>1267</v>
      </c>
      <c r="D37" t="s">
        <v>206</v>
      </c>
      <c r="E37" t="s">
        <v>23</v>
      </c>
      <c r="F37" s="17">
        <v>2021</v>
      </c>
      <c r="G37" t="s">
        <v>13</v>
      </c>
      <c r="H37" s="8" t="s">
        <v>1268</v>
      </c>
      <c r="I37" s="58" t="s">
        <v>556</v>
      </c>
      <c r="J37" s="8" t="s">
        <v>1269</v>
      </c>
      <c r="K37" t="s">
        <v>1270</v>
      </c>
      <c r="L37" s="17">
        <v>0</v>
      </c>
      <c r="M37" s="17">
        <v>1</v>
      </c>
      <c r="N37" s="17">
        <v>1</v>
      </c>
      <c r="O37" s="17">
        <v>0</v>
      </c>
      <c r="P37" s="17">
        <v>1</v>
      </c>
      <c r="Q37" s="17">
        <v>1</v>
      </c>
      <c r="R37" s="17">
        <v>1</v>
      </c>
      <c r="S37" s="17">
        <v>1</v>
      </c>
      <c r="T37" s="17">
        <v>0</v>
      </c>
      <c r="U37" s="17">
        <v>1</v>
      </c>
      <c r="V37" s="17">
        <v>0</v>
      </c>
      <c r="W37" s="17">
        <v>0</v>
      </c>
      <c r="X37" s="17">
        <v>0</v>
      </c>
      <c r="Y37" s="17">
        <v>1</v>
      </c>
      <c r="Z37" s="17">
        <v>0</v>
      </c>
      <c r="AB37" s="38">
        <v>2006</v>
      </c>
      <c r="AC37" s="17">
        <f>COUNTIFS('Raw Data'!$E$2:$E$292, AB37, 'Raw Data'!$P$2:$P$292, 1)</f>
        <v>0</v>
      </c>
      <c r="AD37" s="17">
        <f>COUNTIFS('Raw Data'!$E$2:$E$292, AB37, 'Raw Data'!$L$2:$L$292, 1)</f>
        <v>0</v>
      </c>
      <c r="AE37" s="17">
        <f>COUNTIFS('Raw Data'!$E$2:$E$292, $AB37, 'Raw Data'!$M$2:$M$292, 1)</f>
        <v>0</v>
      </c>
      <c r="AF37" s="17">
        <f>COUNTIFS('Raw Data'!$E$2:$E$292, $AB37, 'Raw Data'!$Q$2:$Q$292, 1)</f>
        <v>0</v>
      </c>
      <c r="AH37" s="38"/>
      <c r="HT37" t="s">
        <v>1271</v>
      </c>
    </row>
    <row r="38" spans="1:228" ht="19.95" customHeight="1">
      <c r="A38">
        <v>30</v>
      </c>
      <c r="B38" t="s">
        <v>8</v>
      </c>
      <c r="C38" t="s">
        <v>173</v>
      </c>
      <c r="D38" t="s">
        <v>174</v>
      </c>
      <c r="E38" t="s">
        <v>50</v>
      </c>
      <c r="F38" s="17">
        <v>2021</v>
      </c>
      <c r="G38" t="s">
        <v>12</v>
      </c>
      <c r="H38" s="58" t="s">
        <v>175</v>
      </c>
      <c r="I38" s="59" t="s">
        <v>177</v>
      </c>
      <c r="J38" s="58" t="s">
        <v>1272</v>
      </c>
      <c r="K38" t="s">
        <v>1273</v>
      </c>
      <c r="L38" s="17">
        <v>0</v>
      </c>
      <c r="M38" s="17">
        <v>1</v>
      </c>
      <c r="N38" s="17">
        <v>0</v>
      </c>
      <c r="O38" s="17">
        <v>0</v>
      </c>
      <c r="P38" s="17">
        <v>1</v>
      </c>
      <c r="Q38" s="17">
        <v>1</v>
      </c>
      <c r="R38" s="17">
        <v>0</v>
      </c>
      <c r="S38" s="17">
        <v>0</v>
      </c>
      <c r="T38" s="17">
        <v>0</v>
      </c>
      <c r="U38" s="17">
        <v>0</v>
      </c>
      <c r="V38" s="17">
        <v>0</v>
      </c>
      <c r="W38" s="17">
        <v>0</v>
      </c>
      <c r="X38" s="17">
        <v>0</v>
      </c>
      <c r="Y38" s="17">
        <v>0</v>
      </c>
      <c r="Z38" s="17">
        <v>0</v>
      </c>
      <c r="AB38" s="38">
        <v>2007</v>
      </c>
      <c r="AC38" s="17">
        <f>COUNTIFS('Raw Data'!$E$2:$E$292, AB38, 'Raw Data'!$P$2:$P$292, 1)</f>
        <v>0</v>
      </c>
      <c r="AD38" s="17">
        <f>COUNTIFS('Raw Data'!$E$2:$E$292, AB38, 'Raw Data'!$L$2:$L$292, 1)</f>
        <v>1</v>
      </c>
      <c r="AE38" s="17">
        <f>COUNTIFS('Raw Data'!$E$2:$E$292, $AB38, 'Raw Data'!$M$2:$M$292, 1)</f>
        <v>1</v>
      </c>
      <c r="AF38" s="17">
        <f>COUNTIFS('Raw Data'!$E$2:$E$292, $AB38, 'Raw Data'!$Q$2:$Q$292, 1)</f>
        <v>0</v>
      </c>
      <c r="AH38" s="38"/>
    </row>
    <row r="39" spans="1:228" ht="19.95" customHeight="1">
      <c r="A39">
        <v>251</v>
      </c>
      <c r="B39" t="s">
        <v>10</v>
      </c>
      <c r="C39" s="37" t="s">
        <v>916</v>
      </c>
      <c r="D39" t="s">
        <v>917</v>
      </c>
      <c r="E39" t="s">
        <v>40</v>
      </c>
      <c r="F39" s="17">
        <v>2021</v>
      </c>
      <c r="G39" t="s">
        <v>12</v>
      </c>
      <c r="H39" s="58" t="s">
        <v>918</v>
      </c>
      <c r="I39" s="58" t="s">
        <v>919</v>
      </c>
      <c r="J39" s="58" t="s">
        <v>1274</v>
      </c>
      <c r="K39" t="s">
        <v>1275</v>
      </c>
      <c r="L39" s="17">
        <v>0</v>
      </c>
      <c r="M39" s="17">
        <v>1</v>
      </c>
      <c r="N39" s="17">
        <v>0</v>
      </c>
      <c r="O39" s="17">
        <v>0</v>
      </c>
      <c r="P39" s="17">
        <v>0</v>
      </c>
      <c r="Q39" s="17">
        <v>1</v>
      </c>
      <c r="R39" s="17">
        <v>0</v>
      </c>
      <c r="S39" s="17">
        <v>0</v>
      </c>
      <c r="T39" s="17">
        <v>1</v>
      </c>
      <c r="U39" s="17">
        <v>1</v>
      </c>
      <c r="V39" s="17">
        <v>0</v>
      </c>
      <c r="W39" s="17">
        <v>0</v>
      </c>
      <c r="X39" s="17">
        <v>0</v>
      </c>
      <c r="Y39" s="17">
        <v>1</v>
      </c>
      <c r="Z39" s="17">
        <v>0</v>
      </c>
      <c r="AB39" s="38">
        <v>2008</v>
      </c>
      <c r="AC39" s="17">
        <f>COUNTIFS('Raw Data'!$E$2:$E$292, AB39, 'Raw Data'!$P$2:$P$292, 1)</f>
        <v>0</v>
      </c>
      <c r="AD39" s="17">
        <f>COUNTIFS('Raw Data'!$E$2:$E$292, AB39, 'Raw Data'!$L$2:$L$292, 1)</f>
        <v>0</v>
      </c>
      <c r="AE39" s="17">
        <f>COUNTIFS('Raw Data'!$E$2:$E$292, $AB39, 'Raw Data'!$M$2:$M$292, 1)</f>
        <v>0</v>
      </c>
      <c r="AF39" s="17">
        <f>COUNTIFS('Raw Data'!$E$2:$E$292, $AB39, 'Raw Data'!$Q$2:$Q$292, 1)</f>
        <v>0</v>
      </c>
      <c r="AH39" s="38"/>
    </row>
    <row r="40" spans="1:228" ht="19.95" customHeight="1">
      <c r="A40">
        <v>222</v>
      </c>
      <c r="B40" t="s">
        <v>10</v>
      </c>
      <c r="C40" t="s">
        <v>813</v>
      </c>
      <c r="D40" t="s">
        <v>814</v>
      </c>
      <c r="E40" t="s">
        <v>23</v>
      </c>
      <c r="F40" s="17">
        <v>2022</v>
      </c>
      <c r="G40" t="s">
        <v>170</v>
      </c>
      <c r="H40" s="8" t="s">
        <v>815</v>
      </c>
      <c r="I40" s="58" t="s">
        <v>813</v>
      </c>
      <c r="J40" s="8" t="s">
        <v>1276</v>
      </c>
      <c r="K40" t="s">
        <v>1277</v>
      </c>
      <c r="L40" s="17">
        <v>0</v>
      </c>
      <c r="M40" s="17">
        <v>1</v>
      </c>
      <c r="N40" s="17">
        <v>1</v>
      </c>
      <c r="O40" s="17">
        <v>0</v>
      </c>
      <c r="P40" s="17">
        <v>0</v>
      </c>
      <c r="Q40" s="17">
        <v>1</v>
      </c>
      <c r="R40" s="17">
        <v>1</v>
      </c>
      <c r="S40" s="17">
        <v>0</v>
      </c>
      <c r="T40" s="17">
        <v>0</v>
      </c>
      <c r="U40" s="17">
        <v>1</v>
      </c>
      <c r="V40" s="17">
        <v>0</v>
      </c>
      <c r="W40" s="17">
        <v>0</v>
      </c>
      <c r="X40" s="17">
        <v>0</v>
      </c>
      <c r="Y40" s="17">
        <v>0</v>
      </c>
      <c r="Z40" s="17">
        <v>0</v>
      </c>
      <c r="AB40" s="38">
        <v>2009</v>
      </c>
      <c r="AC40" s="17">
        <f>COUNTIFS('Raw Data'!$E$2:$E$292, AB40, 'Raw Data'!$P$2:$P$292, 1)</f>
        <v>0</v>
      </c>
      <c r="AD40" s="17">
        <f>COUNTIFS('Raw Data'!$E$2:$E$292, AB40, 'Raw Data'!$L$2:$L$292, 1)</f>
        <v>0</v>
      </c>
      <c r="AE40" s="17">
        <f>COUNTIFS('Raw Data'!$E$2:$E$292, $AB40, 'Raw Data'!$M$2:$M$292, 1)</f>
        <v>0</v>
      </c>
      <c r="AF40" s="17">
        <f>COUNTIFS('Raw Data'!$E$2:$E$292, $AB40, 'Raw Data'!$Q$2:$Q$292, 1)</f>
        <v>0</v>
      </c>
      <c r="AH40" s="38"/>
    </row>
    <row r="41" spans="1:228" ht="19.95" customHeight="1">
      <c r="A41">
        <v>287</v>
      </c>
      <c r="B41" t="s">
        <v>10</v>
      </c>
      <c r="C41" t="s">
        <v>1043</v>
      </c>
      <c r="D41" t="s">
        <v>1044</v>
      </c>
      <c r="E41" t="s">
        <v>23</v>
      </c>
      <c r="F41" s="17">
        <v>2022</v>
      </c>
      <c r="G41" t="s">
        <v>12</v>
      </c>
      <c r="H41" s="8" t="s">
        <v>1045</v>
      </c>
      <c r="I41" s="8" t="s">
        <v>1046</v>
      </c>
      <c r="J41" s="8" t="s">
        <v>1192</v>
      </c>
      <c r="K41" t="s">
        <v>1193</v>
      </c>
      <c r="L41" s="17">
        <v>0</v>
      </c>
      <c r="M41" s="17">
        <v>1</v>
      </c>
      <c r="N41" s="17">
        <v>0</v>
      </c>
      <c r="O41" s="17">
        <v>0</v>
      </c>
      <c r="P41" s="17">
        <v>0</v>
      </c>
      <c r="Q41" s="17">
        <v>1</v>
      </c>
      <c r="R41" s="17">
        <v>0</v>
      </c>
      <c r="S41" s="17">
        <v>1</v>
      </c>
      <c r="T41" s="17">
        <v>0</v>
      </c>
      <c r="U41" s="17">
        <v>0</v>
      </c>
      <c r="V41" s="17">
        <v>0</v>
      </c>
      <c r="W41" s="17">
        <v>0</v>
      </c>
      <c r="X41" s="17">
        <v>0</v>
      </c>
      <c r="Y41" s="17">
        <v>0</v>
      </c>
      <c r="Z41" s="17">
        <v>0</v>
      </c>
      <c r="AB41" s="38">
        <v>2010</v>
      </c>
      <c r="AC41" s="17">
        <f>COUNTIFS('Raw Data'!$E$2:$E$292, AB41, 'Raw Data'!$P$2:$P$292, 1)</f>
        <v>0</v>
      </c>
      <c r="AD41" s="17">
        <f>COUNTIFS('Raw Data'!$E$2:$E$292, AB41, 'Raw Data'!$L$2:$L$292, 1)</f>
        <v>0</v>
      </c>
      <c r="AE41" s="17">
        <f>COUNTIFS('Raw Data'!$E$2:$E$292, $AB41, 'Raw Data'!$M$2:$M$292, 1)</f>
        <v>0</v>
      </c>
      <c r="AF41" s="17">
        <f>COUNTIFS('Raw Data'!$E$2:$E$292, $AB41, 'Raw Data'!$Q$2:$Q$292, 1)</f>
        <v>0</v>
      </c>
      <c r="AH41" s="38"/>
    </row>
    <row r="42" spans="1:228" ht="19.95" customHeight="1">
      <c r="A42">
        <v>173</v>
      </c>
      <c r="B42" t="s">
        <v>10</v>
      </c>
      <c r="C42" t="s">
        <v>652</v>
      </c>
      <c r="D42" t="s">
        <v>653</v>
      </c>
      <c r="E42" t="s">
        <v>23</v>
      </c>
      <c r="F42" s="17">
        <v>2023</v>
      </c>
      <c r="G42" t="s">
        <v>12</v>
      </c>
      <c r="H42" s="8" t="s">
        <v>654</v>
      </c>
      <c r="I42" s="58" t="s">
        <v>655</v>
      </c>
      <c r="J42" s="58" t="s">
        <v>1278</v>
      </c>
      <c r="K42" s="37" t="s">
        <v>1279</v>
      </c>
      <c r="L42" s="17">
        <v>0</v>
      </c>
      <c r="M42" s="17">
        <v>1</v>
      </c>
      <c r="N42" s="17">
        <v>0</v>
      </c>
      <c r="O42" s="17">
        <v>0</v>
      </c>
      <c r="P42" s="17">
        <v>0</v>
      </c>
      <c r="Q42" s="17">
        <v>1</v>
      </c>
      <c r="R42" s="17">
        <v>0</v>
      </c>
      <c r="S42" s="17">
        <v>0</v>
      </c>
      <c r="T42" s="17">
        <v>1</v>
      </c>
      <c r="U42" s="17">
        <v>1</v>
      </c>
      <c r="V42" s="17">
        <v>0</v>
      </c>
      <c r="W42" s="17">
        <v>1</v>
      </c>
      <c r="X42" s="17">
        <v>0</v>
      </c>
      <c r="Y42" s="17">
        <v>1</v>
      </c>
      <c r="Z42" s="17">
        <v>0</v>
      </c>
      <c r="AB42" s="38">
        <v>2011</v>
      </c>
      <c r="AC42" s="17">
        <f>COUNTIFS('Raw Data'!$E$2:$E$292, AB42, 'Raw Data'!$P$2:$P$292, 1)</f>
        <v>1</v>
      </c>
      <c r="AD42" s="17">
        <f>COUNTIFS('Raw Data'!$E$2:$E$292, AB42, 'Raw Data'!$L$2:$L$292, 1)</f>
        <v>1</v>
      </c>
      <c r="AE42" s="17">
        <f>COUNTIFS('Raw Data'!$E$2:$E$292, $AB42, 'Raw Data'!$M$2:$M$292, 1)</f>
        <v>2</v>
      </c>
      <c r="AF42" s="17">
        <f>COUNTIFS('Raw Data'!$E$2:$E$292, $AB42, 'Raw Data'!$Q$2:$Q$292, 1)</f>
        <v>1</v>
      </c>
      <c r="AH42" s="38"/>
    </row>
    <row r="43" spans="1:228" ht="19.95" customHeight="1">
      <c r="A43">
        <v>53</v>
      </c>
      <c r="B43" t="s">
        <v>10</v>
      </c>
      <c r="C43" t="s">
        <v>247</v>
      </c>
      <c r="D43" t="s">
        <v>248</v>
      </c>
      <c r="E43" t="s">
        <v>23</v>
      </c>
      <c r="F43" s="17">
        <v>2023</v>
      </c>
      <c r="G43" t="s">
        <v>13</v>
      </c>
      <c r="H43" s="58" t="s">
        <v>1194</v>
      </c>
      <c r="I43" s="58" t="s">
        <v>250</v>
      </c>
      <c r="J43" s="58" t="s">
        <v>1187</v>
      </c>
      <c r="K43" t="s">
        <v>1195</v>
      </c>
      <c r="L43" s="17">
        <v>0</v>
      </c>
      <c r="M43" s="17">
        <v>1</v>
      </c>
      <c r="N43" s="17">
        <v>1</v>
      </c>
      <c r="O43" s="17">
        <v>0</v>
      </c>
      <c r="P43" s="17">
        <v>1</v>
      </c>
      <c r="Q43" s="17">
        <v>1</v>
      </c>
      <c r="R43" s="17">
        <v>0</v>
      </c>
      <c r="S43" s="17">
        <v>1</v>
      </c>
      <c r="T43" s="17">
        <v>1</v>
      </c>
      <c r="U43" s="17">
        <v>1</v>
      </c>
      <c r="V43" s="17">
        <v>0</v>
      </c>
      <c r="W43" s="17">
        <v>0</v>
      </c>
      <c r="X43" s="17">
        <v>0</v>
      </c>
      <c r="Y43" s="17">
        <v>0</v>
      </c>
      <c r="Z43" s="17">
        <v>0</v>
      </c>
      <c r="AB43" s="38">
        <v>2012</v>
      </c>
      <c r="AC43" s="17">
        <f>COUNTIFS('Raw Data'!$E$2:$E$292, AB43, 'Raw Data'!$P$2:$P$292, 1)</f>
        <v>0</v>
      </c>
      <c r="AD43" s="17">
        <f>COUNTIFS('Raw Data'!$E$2:$E$292, AB43, 'Raw Data'!$L$2:$L$292, 1)</f>
        <v>0</v>
      </c>
      <c r="AE43" s="17">
        <f>COUNTIFS('Raw Data'!$E$2:$E$292, $AB43, 'Raw Data'!$M$2:$M$292, 1)</f>
        <v>0</v>
      </c>
      <c r="AF43" s="17">
        <f>COUNTIFS('Raw Data'!$E$2:$E$292, $AB43, 'Raw Data'!$Q$2:$Q$292, 1)</f>
        <v>0</v>
      </c>
      <c r="AH43" s="38"/>
    </row>
    <row r="44" spans="1:228" ht="19.95" customHeight="1">
      <c r="A44">
        <v>273</v>
      </c>
      <c r="B44" t="s">
        <v>10</v>
      </c>
      <c r="C44" t="s">
        <v>996</v>
      </c>
      <c r="D44" t="s">
        <v>997</v>
      </c>
      <c r="E44" t="s">
        <v>23</v>
      </c>
      <c r="F44" s="17">
        <v>2023</v>
      </c>
      <c r="G44" t="s">
        <v>12</v>
      </c>
      <c r="H44" s="58" t="s">
        <v>998</v>
      </c>
      <c r="I44" s="58" t="s">
        <v>996</v>
      </c>
      <c r="J44" s="58" t="s">
        <v>1197</v>
      </c>
      <c r="K44" t="s">
        <v>1198</v>
      </c>
      <c r="L44" s="17">
        <v>0</v>
      </c>
      <c r="M44" s="17">
        <v>1</v>
      </c>
      <c r="N44" s="17">
        <v>1</v>
      </c>
      <c r="O44" s="17">
        <v>0</v>
      </c>
      <c r="P44" s="17">
        <v>0</v>
      </c>
      <c r="Q44" s="17">
        <v>1</v>
      </c>
      <c r="R44" s="17">
        <v>0</v>
      </c>
      <c r="S44" s="17">
        <v>0</v>
      </c>
      <c r="T44" s="17">
        <v>0</v>
      </c>
      <c r="U44" s="17">
        <v>0</v>
      </c>
      <c r="V44" s="17">
        <v>0</v>
      </c>
      <c r="W44" s="17">
        <v>0</v>
      </c>
      <c r="X44" s="17">
        <v>0</v>
      </c>
      <c r="Y44" s="17">
        <v>0</v>
      </c>
      <c r="Z44" s="17">
        <v>0</v>
      </c>
      <c r="AB44" s="38">
        <v>2013</v>
      </c>
      <c r="AC44" s="17">
        <f>COUNTIFS('Raw Data'!$E$2:$E$292, AB44, 'Raw Data'!$P$2:$P$292, 1)</f>
        <v>0</v>
      </c>
      <c r="AD44" s="17">
        <f>COUNTIFS('Raw Data'!$E$2:$E$292, AB44, 'Raw Data'!$L$2:$L$292, 1)</f>
        <v>0</v>
      </c>
      <c r="AE44" s="17">
        <f>COUNTIFS('Raw Data'!$E$2:$E$292, $AB44, 'Raw Data'!$M$2:$M$292, 1)</f>
        <v>0</v>
      </c>
      <c r="AF44" s="17">
        <f>COUNTIFS('Raw Data'!$E$2:$E$292, $AB44, 'Raw Data'!$Q$2:$Q$292, 1)</f>
        <v>0</v>
      </c>
      <c r="AH44" s="38"/>
    </row>
    <row r="45" spans="1:228" ht="19.95" customHeight="1">
      <c r="A45">
        <v>282</v>
      </c>
      <c r="B45" t="s">
        <v>10</v>
      </c>
      <c r="C45" t="s">
        <v>1028</v>
      </c>
      <c r="D45" t="s">
        <v>565</v>
      </c>
      <c r="E45" t="s">
        <v>23</v>
      </c>
      <c r="F45" s="17">
        <v>2023</v>
      </c>
      <c r="G45" t="s">
        <v>13</v>
      </c>
      <c r="H45" s="8" t="s">
        <v>1246</v>
      </c>
      <c r="I45" s="58" t="s">
        <v>1029</v>
      </c>
      <c r="J45" s="8" t="s">
        <v>1247</v>
      </c>
      <c r="K45" t="s">
        <v>1248</v>
      </c>
      <c r="L45" s="17">
        <v>0</v>
      </c>
      <c r="M45" s="17">
        <v>1</v>
      </c>
      <c r="N45" s="17">
        <v>1</v>
      </c>
      <c r="O45" s="17">
        <v>0</v>
      </c>
      <c r="P45" s="17">
        <v>1</v>
      </c>
      <c r="Q45" s="17">
        <v>1</v>
      </c>
      <c r="R45" s="17">
        <v>1</v>
      </c>
      <c r="S45" s="17">
        <v>1</v>
      </c>
      <c r="T45" s="17">
        <v>1</v>
      </c>
      <c r="U45" s="17">
        <v>0</v>
      </c>
      <c r="V45" s="17">
        <v>0</v>
      </c>
      <c r="W45" s="17">
        <v>0</v>
      </c>
      <c r="X45" s="17">
        <v>0</v>
      </c>
      <c r="Y45" s="17">
        <v>0</v>
      </c>
      <c r="Z45" s="17">
        <v>0</v>
      </c>
      <c r="AB45" s="38">
        <v>2014</v>
      </c>
      <c r="AC45" s="17">
        <f>COUNTIFS('Raw Data'!$E$2:$E$292, AB45, 'Raw Data'!$P$2:$P$292, 1)</f>
        <v>1</v>
      </c>
      <c r="AD45" s="17">
        <f>COUNTIFS('Raw Data'!$E$2:$E$292, AB45, 'Raw Data'!$L$2:$L$292, 1)</f>
        <v>1</v>
      </c>
      <c r="AE45" s="17">
        <f>COUNTIFS('Raw Data'!$E$2:$E$292, $AB45, 'Raw Data'!$M$2:$M$292, 1)</f>
        <v>1</v>
      </c>
      <c r="AF45" s="17">
        <f>COUNTIFS('Raw Data'!$E$2:$E$292, $AB45, 'Raw Data'!$Q$2:$Q$292, 1)</f>
        <v>0</v>
      </c>
      <c r="AH45" s="38"/>
    </row>
    <row r="46" spans="1:228" ht="19.95" customHeight="1">
      <c r="A46">
        <v>136</v>
      </c>
      <c r="B46" t="s">
        <v>10</v>
      </c>
      <c r="C46" t="s">
        <v>531</v>
      </c>
      <c r="D46" t="s">
        <v>532</v>
      </c>
      <c r="E46" t="s">
        <v>19</v>
      </c>
      <c r="F46" s="17">
        <v>2023</v>
      </c>
      <c r="G46" t="s">
        <v>170</v>
      </c>
      <c r="H46" s="58" t="s">
        <v>533</v>
      </c>
      <c r="I46" s="58" t="s">
        <v>534</v>
      </c>
      <c r="J46" s="58" t="s">
        <v>1280</v>
      </c>
      <c r="K46" t="s">
        <v>1281</v>
      </c>
      <c r="L46" s="17">
        <v>1</v>
      </c>
      <c r="M46" s="17">
        <v>1</v>
      </c>
      <c r="N46" s="17">
        <v>1</v>
      </c>
      <c r="O46" s="17">
        <v>0</v>
      </c>
      <c r="P46" s="17">
        <v>1</v>
      </c>
      <c r="Q46" s="17">
        <v>1</v>
      </c>
      <c r="R46" s="17">
        <v>1</v>
      </c>
      <c r="S46" s="17">
        <v>1</v>
      </c>
      <c r="T46" s="17">
        <v>0</v>
      </c>
      <c r="U46" s="17">
        <v>1</v>
      </c>
      <c r="V46" s="17">
        <v>1</v>
      </c>
      <c r="W46" s="17">
        <v>0</v>
      </c>
      <c r="X46" s="17">
        <v>1</v>
      </c>
      <c r="Y46" s="17">
        <v>0</v>
      </c>
      <c r="Z46" s="17">
        <v>0</v>
      </c>
      <c r="AB46" s="38">
        <v>2015</v>
      </c>
      <c r="AC46" s="17">
        <f>COUNTIFS('Raw Data'!$E$2:$E$292, AB46, 'Raw Data'!$P$2:$P$292, 1)</f>
        <v>0</v>
      </c>
      <c r="AD46" s="17">
        <f>COUNTIFS('Raw Data'!$E$2:$E$292, AB46, 'Raw Data'!$L$2:$L$292, 1)</f>
        <v>1</v>
      </c>
      <c r="AE46" s="17">
        <f>COUNTIFS('Raw Data'!$E$2:$E$292, $AB46, 'Raw Data'!$M$2:$M$292, 1)</f>
        <v>0</v>
      </c>
      <c r="AF46" s="17">
        <f>COUNTIFS('Raw Data'!$E$2:$E$292, $AB46, 'Raw Data'!$Q$2:$Q$292, 1)</f>
        <v>0</v>
      </c>
      <c r="AH46" s="38"/>
    </row>
    <row r="47" spans="1:228" ht="19.95" customHeight="1">
      <c r="A47">
        <v>31</v>
      </c>
      <c r="B47" t="s">
        <v>10</v>
      </c>
      <c r="C47" t="s">
        <v>178</v>
      </c>
      <c r="D47" t="s">
        <v>174</v>
      </c>
      <c r="E47" t="s">
        <v>50</v>
      </c>
      <c r="F47" s="17">
        <v>2024</v>
      </c>
      <c r="G47" t="s">
        <v>12</v>
      </c>
      <c r="H47" s="58" t="s">
        <v>179</v>
      </c>
      <c r="I47" s="58" t="s">
        <v>178</v>
      </c>
      <c r="J47" s="58" t="s">
        <v>1282</v>
      </c>
      <c r="K47" t="s">
        <v>1283</v>
      </c>
      <c r="L47" s="17">
        <v>0</v>
      </c>
      <c r="M47" s="17">
        <v>1</v>
      </c>
      <c r="N47" s="17">
        <v>0</v>
      </c>
      <c r="O47" s="17">
        <v>0</v>
      </c>
      <c r="P47" s="17">
        <v>0</v>
      </c>
      <c r="Q47" s="17">
        <v>1</v>
      </c>
      <c r="R47" s="17">
        <v>0</v>
      </c>
      <c r="S47" s="17">
        <v>0</v>
      </c>
      <c r="T47" s="17">
        <v>0</v>
      </c>
      <c r="U47" s="17">
        <v>0</v>
      </c>
      <c r="V47" s="17">
        <v>0</v>
      </c>
      <c r="W47" s="17">
        <v>0</v>
      </c>
      <c r="X47" s="17">
        <v>0</v>
      </c>
      <c r="Y47" s="17">
        <v>0</v>
      </c>
      <c r="Z47" s="17">
        <v>0</v>
      </c>
      <c r="AB47" s="38">
        <v>2016</v>
      </c>
      <c r="AC47" s="17">
        <f>COUNTIFS('Raw Data'!$E$2:$E$292, AB47, 'Raw Data'!$P$2:$P$292, 1)</f>
        <v>4</v>
      </c>
      <c r="AD47" s="17">
        <f>COUNTIFS('Raw Data'!$E$2:$E$292, AB47, 'Raw Data'!$L$2:$L$292, 1)</f>
        <v>9</v>
      </c>
      <c r="AE47" s="17">
        <f>COUNTIFS('Raw Data'!$E$2:$E$292, $AB47, 'Raw Data'!$M$2:$M$292, 1)</f>
        <v>4</v>
      </c>
      <c r="AF47" s="17">
        <f>COUNTIFS('Raw Data'!$E$2:$E$292, $AB47, 'Raw Data'!$Q$2:$Q$292, 1)</f>
        <v>1</v>
      </c>
      <c r="AH47" s="38"/>
    </row>
    <row r="48" spans="1:228" ht="19.95" customHeight="1">
      <c r="A48">
        <v>52</v>
      </c>
      <c r="B48" t="s">
        <v>10</v>
      </c>
      <c r="C48" t="s">
        <v>244</v>
      </c>
      <c r="D48" t="s">
        <v>35</v>
      </c>
      <c r="E48" t="s">
        <v>23</v>
      </c>
      <c r="F48" s="17">
        <v>2024</v>
      </c>
      <c r="G48" t="s">
        <v>13</v>
      </c>
      <c r="H48" s="58" t="s">
        <v>245</v>
      </c>
      <c r="I48" s="58" t="s">
        <v>246</v>
      </c>
      <c r="J48" s="58" t="s">
        <v>1284</v>
      </c>
      <c r="K48" t="s">
        <v>1285</v>
      </c>
      <c r="L48" s="17">
        <v>0</v>
      </c>
      <c r="M48" s="17">
        <v>1</v>
      </c>
      <c r="N48" s="17">
        <v>1</v>
      </c>
      <c r="O48" s="17">
        <v>0</v>
      </c>
      <c r="P48" s="17">
        <v>1</v>
      </c>
      <c r="Q48" s="17">
        <v>1</v>
      </c>
      <c r="R48" s="17">
        <v>1</v>
      </c>
      <c r="S48" s="17">
        <v>0</v>
      </c>
      <c r="T48" s="17">
        <v>1</v>
      </c>
      <c r="U48" s="17">
        <v>1</v>
      </c>
      <c r="V48" s="17">
        <v>0</v>
      </c>
      <c r="W48" s="17">
        <v>1</v>
      </c>
      <c r="X48" s="17">
        <v>0</v>
      </c>
      <c r="Y48" s="17">
        <v>0</v>
      </c>
      <c r="Z48" s="17">
        <v>0</v>
      </c>
      <c r="AB48" s="38">
        <v>2017</v>
      </c>
      <c r="AC48" s="17">
        <f>COUNTIFS('Raw Data'!$E$2:$E$292, AB48, 'Raw Data'!$P$2:$P$292, 1)</f>
        <v>9</v>
      </c>
      <c r="AD48" s="17">
        <f>COUNTIFS('Raw Data'!$E$2:$E$292, AB48, 'Raw Data'!$L$2:$L$292, 1)</f>
        <v>20</v>
      </c>
      <c r="AE48" s="17">
        <f>COUNTIFS('Raw Data'!$E$2:$E$292, $AB48, 'Raw Data'!$M$2:$M$292, 1)</f>
        <v>20</v>
      </c>
      <c r="AF48" s="17">
        <f>COUNTIFS('Raw Data'!$E$2:$E$292, $AB48, 'Raw Data'!$Q$2:$Q$292, 1)</f>
        <v>7</v>
      </c>
      <c r="AH48" s="38"/>
    </row>
    <row r="49" spans="1:227" ht="19.95" customHeight="1">
      <c r="A49">
        <v>130</v>
      </c>
      <c r="B49" t="s">
        <v>10</v>
      </c>
      <c r="C49" t="s">
        <v>507</v>
      </c>
      <c r="D49" t="s">
        <v>508</v>
      </c>
      <c r="E49" t="s">
        <v>21</v>
      </c>
      <c r="F49" s="17">
        <v>2024</v>
      </c>
      <c r="G49" t="s">
        <v>12</v>
      </c>
      <c r="H49" s="58" t="s">
        <v>509</v>
      </c>
      <c r="I49" s="58" t="s">
        <v>510</v>
      </c>
      <c r="J49" s="58" t="s">
        <v>1286</v>
      </c>
      <c r="K49" t="s">
        <v>1287</v>
      </c>
      <c r="L49" s="17">
        <v>0</v>
      </c>
      <c r="M49" s="17">
        <v>1</v>
      </c>
      <c r="N49" s="17">
        <v>1</v>
      </c>
      <c r="O49" s="17">
        <v>0</v>
      </c>
      <c r="P49" s="17">
        <v>0</v>
      </c>
      <c r="Q49" s="17">
        <v>1</v>
      </c>
      <c r="R49" s="17">
        <v>1</v>
      </c>
      <c r="S49" s="17">
        <v>0</v>
      </c>
      <c r="T49" s="17">
        <v>0</v>
      </c>
      <c r="U49" s="17">
        <v>0</v>
      </c>
      <c r="V49" s="17">
        <v>0</v>
      </c>
      <c r="W49" s="17">
        <v>0</v>
      </c>
      <c r="X49" s="17">
        <v>0</v>
      </c>
      <c r="Y49" s="17">
        <v>0</v>
      </c>
      <c r="Z49" s="17">
        <v>0</v>
      </c>
      <c r="AB49" s="38">
        <v>2018</v>
      </c>
      <c r="AC49" s="17">
        <f>COUNTIFS('Raw Data'!$E$2:$E$292, AB49, 'Raw Data'!$P$2:$P$292, 1)</f>
        <v>23</v>
      </c>
      <c r="AD49" s="17">
        <f>COUNTIFS('Raw Data'!$E$2:$E$292, AB49, 'Raw Data'!$L$2:$L$292, 1)</f>
        <v>50</v>
      </c>
      <c r="AE49" s="17">
        <f>COUNTIFS('Raw Data'!$E$2:$E$292, $AB49, 'Raw Data'!$M$2:$M$292, 1)</f>
        <v>42</v>
      </c>
      <c r="AF49" s="17">
        <f>COUNTIFS('Raw Data'!$E$2:$E$292, $AB49, 'Raw Data'!$Q$2:$Q$292, 1)</f>
        <v>27</v>
      </c>
      <c r="AH49" s="38"/>
    </row>
    <row r="50" spans="1:227" ht="19.95" customHeight="1">
      <c r="A50">
        <v>264</v>
      </c>
      <c r="B50" t="s">
        <v>10</v>
      </c>
      <c r="C50" t="s">
        <v>960</v>
      </c>
      <c r="D50" t="s">
        <v>961</v>
      </c>
      <c r="E50" t="s">
        <v>23</v>
      </c>
      <c r="F50" s="17">
        <v>2024</v>
      </c>
      <c r="G50" t="s">
        <v>12</v>
      </c>
      <c r="H50" s="8" t="s">
        <v>962</v>
      </c>
      <c r="I50" s="58" t="s">
        <v>963</v>
      </c>
      <c r="J50" s="8" t="s">
        <v>1288</v>
      </c>
      <c r="K50" t="s">
        <v>1289</v>
      </c>
      <c r="L50" s="17">
        <v>0</v>
      </c>
      <c r="M50" s="17">
        <v>1</v>
      </c>
      <c r="N50" s="17">
        <v>1</v>
      </c>
      <c r="O50" s="17">
        <v>0</v>
      </c>
      <c r="P50" s="17">
        <v>0</v>
      </c>
      <c r="Q50" s="17">
        <v>1</v>
      </c>
      <c r="R50" s="17">
        <v>1</v>
      </c>
      <c r="S50" s="17">
        <v>1</v>
      </c>
      <c r="T50" s="17">
        <v>0</v>
      </c>
      <c r="U50" s="17">
        <v>0</v>
      </c>
      <c r="V50" s="17">
        <v>0</v>
      </c>
      <c r="W50" s="17">
        <v>0</v>
      </c>
      <c r="X50" s="17">
        <v>0</v>
      </c>
      <c r="Y50" s="17">
        <v>1</v>
      </c>
      <c r="Z50" s="17">
        <v>0</v>
      </c>
      <c r="AB50" s="38">
        <v>2019</v>
      </c>
      <c r="AC50" s="17">
        <f>COUNTIFS('Raw Data'!$E$2:$E$292, AB50, 'Raw Data'!$P$2:$P$292, 1)</f>
        <v>16</v>
      </c>
      <c r="AD50" s="17">
        <f>COUNTIFS('Raw Data'!$E$2:$E$292, AB50, 'Raw Data'!$L$2:$L$292, 1)</f>
        <v>31</v>
      </c>
      <c r="AE50" s="17">
        <f>COUNTIFS('Raw Data'!$E$2:$E$292, $AB50, 'Raw Data'!$M$2:$M$292, 1)</f>
        <v>17</v>
      </c>
      <c r="AF50" s="17">
        <f>COUNTIFS('Raw Data'!$E$2:$E$292, $AB50, 'Raw Data'!$Q$2:$Q$292, 1)</f>
        <v>12</v>
      </c>
      <c r="AH50" s="38"/>
    </row>
    <row r="51" spans="1:227" ht="19.95" customHeight="1">
      <c r="A51">
        <v>258</v>
      </c>
      <c r="B51" t="s">
        <v>10</v>
      </c>
      <c r="C51" t="s">
        <v>939</v>
      </c>
      <c r="D51" t="s">
        <v>940</v>
      </c>
      <c r="E51" t="s">
        <v>23</v>
      </c>
      <c r="F51" s="17">
        <v>2024</v>
      </c>
      <c r="G51" t="s">
        <v>13</v>
      </c>
      <c r="H51" s="58" t="s">
        <v>941</v>
      </c>
      <c r="I51" s="58" t="s">
        <v>942</v>
      </c>
      <c r="J51" s="58" t="s">
        <v>1199</v>
      </c>
      <c r="K51" t="s">
        <v>1200</v>
      </c>
      <c r="L51" s="17">
        <v>0</v>
      </c>
      <c r="M51" s="17">
        <v>1</v>
      </c>
      <c r="N51" s="17">
        <v>1</v>
      </c>
      <c r="O51" s="17">
        <v>0</v>
      </c>
      <c r="P51" s="17">
        <v>1</v>
      </c>
      <c r="Q51" s="17">
        <v>1</v>
      </c>
      <c r="R51" s="17">
        <v>1</v>
      </c>
      <c r="S51" s="17">
        <v>0</v>
      </c>
      <c r="T51" s="17">
        <v>0</v>
      </c>
      <c r="U51" s="17">
        <v>0</v>
      </c>
      <c r="V51" s="17">
        <v>0</v>
      </c>
      <c r="W51" s="17">
        <v>0</v>
      </c>
      <c r="X51" s="17">
        <v>0</v>
      </c>
      <c r="Y51" s="17">
        <v>0</v>
      </c>
      <c r="Z51" s="17">
        <v>0</v>
      </c>
      <c r="AB51" s="38">
        <v>2020</v>
      </c>
      <c r="AC51" s="17">
        <f>COUNTIFS('Raw Data'!$E$2:$E$292, AB51, 'Raw Data'!$P$2:$P$292, 1)</f>
        <v>8</v>
      </c>
      <c r="AD51" s="17">
        <f>COUNTIFS('Raw Data'!$E$2:$E$292, AB51, 'Raw Data'!$L$2:$L$292, 1)</f>
        <v>12</v>
      </c>
      <c r="AE51" s="17">
        <f>COUNTIFS('Raw Data'!$E$2:$E$292, $AB51, 'Raw Data'!$M$2:$M$292, 1)</f>
        <v>10</v>
      </c>
      <c r="AF51" s="17">
        <f>COUNTIFS('Raw Data'!$E$2:$E$292, $AB51, 'Raw Data'!$Q$2:$Q$292, 1)</f>
        <v>6</v>
      </c>
      <c r="AH51" s="38"/>
    </row>
    <row r="52" spans="1:227" ht="19.95" customHeight="1">
      <c r="A52">
        <v>230</v>
      </c>
      <c r="B52" t="s">
        <v>10</v>
      </c>
      <c r="C52" t="s">
        <v>837</v>
      </c>
      <c r="D52" t="s">
        <v>838</v>
      </c>
      <c r="E52" t="s">
        <v>23</v>
      </c>
      <c r="F52" s="17">
        <v>2024</v>
      </c>
      <c r="G52" t="s">
        <v>12</v>
      </c>
      <c r="H52" s="8" t="s">
        <v>1290</v>
      </c>
      <c r="I52" s="8" t="s">
        <v>840</v>
      </c>
      <c r="J52" s="8" t="s">
        <v>1291</v>
      </c>
      <c r="K52" t="s">
        <v>1292</v>
      </c>
      <c r="L52" s="17">
        <v>1</v>
      </c>
      <c r="M52" s="17">
        <v>1</v>
      </c>
      <c r="N52" s="17">
        <v>1</v>
      </c>
      <c r="O52" s="17">
        <v>0</v>
      </c>
      <c r="P52" s="17">
        <v>0</v>
      </c>
      <c r="Q52" s="17">
        <v>1</v>
      </c>
      <c r="R52" s="17">
        <v>0</v>
      </c>
      <c r="S52" s="17">
        <v>0</v>
      </c>
      <c r="T52" s="17">
        <v>0</v>
      </c>
      <c r="U52" s="17">
        <v>0</v>
      </c>
      <c r="V52" s="17">
        <v>1</v>
      </c>
      <c r="W52" s="17">
        <v>0</v>
      </c>
      <c r="X52" s="17">
        <v>0</v>
      </c>
      <c r="Y52" s="17">
        <v>1</v>
      </c>
      <c r="Z52" s="17">
        <v>0</v>
      </c>
      <c r="AB52" s="38">
        <v>2021</v>
      </c>
      <c r="AC52" s="17">
        <f>COUNTIFS('Raw Data'!$E$2:$E$292, AB52, 'Raw Data'!$P$2:$P$292, 1)</f>
        <v>20</v>
      </c>
      <c r="AD52" s="17">
        <f>COUNTIFS('Raw Data'!$E$2:$E$292, AB52, 'Raw Data'!$L$2:$L$292, 1)</f>
        <v>22</v>
      </c>
      <c r="AE52" s="17">
        <f>COUNTIFS('Raw Data'!$E$2:$E$292, $AB52, 'Raw Data'!$M$2:$M$292, 1)</f>
        <v>17</v>
      </c>
      <c r="AF52" s="17">
        <f>COUNTIFS('Raw Data'!$E$2:$E$292, $AB52, 'Raw Data'!$Q$2:$Q$292, 1)</f>
        <v>11</v>
      </c>
      <c r="AH52" s="38"/>
    </row>
    <row r="53" spans="1:227" ht="19.95" customHeight="1">
      <c r="A53">
        <v>206</v>
      </c>
      <c r="B53" t="s">
        <v>10</v>
      </c>
      <c r="C53" t="s">
        <v>1293</v>
      </c>
      <c r="D53" t="s">
        <v>759</v>
      </c>
      <c r="E53" t="s">
        <v>23</v>
      </c>
      <c r="F53" s="17">
        <v>2024</v>
      </c>
      <c r="G53" t="s">
        <v>13</v>
      </c>
      <c r="H53" s="58" t="s">
        <v>760</v>
      </c>
      <c r="I53" s="58" t="s">
        <v>759</v>
      </c>
      <c r="J53" s="58" t="s">
        <v>1294</v>
      </c>
      <c r="K53" t="s">
        <v>1295</v>
      </c>
      <c r="L53" s="17">
        <v>0</v>
      </c>
      <c r="M53" s="17">
        <v>1</v>
      </c>
      <c r="N53" s="17">
        <v>1</v>
      </c>
      <c r="O53" s="17">
        <v>0</v>
      </c>
      <c r="P53" s="17">
        <v>0</v>
      </c>
      <c r="Q53" s="17">
        <v>1</v>
      </c>
      <c r="R53" s="17">
        <v>0</v>
      </c>
      <c r="S53" s="17">
        <v>0</v>
      </c>
      <c r="T53" s="17">
        <v>0</v>
      </c>
      <c r="U53" s="17">
        <v>0</v>
      </c>
      <c r="V53" s="17">
        <v>0</v>
      </c>
      <c r="W53" s="17">
        <v>0</v>
      </c>
      <c r="X53" s="17">
        <v>0</v>
      </c>
      <c r="Y53" s="17">
        <v>0</v>
      </c>
      <c r="Z53" s="17">
        <v>0</v>
      </c>
      <c r="AB53" s="38">
        <v>2022</v>
      </c>
      <c r="AC53" s="17">
        <f>COUNTIFS('Raw Data'!$E$2:$E$292, AB53, 'Raw Data'!$P$2:$P$292, 1)</f>
        <v>4</v>
      </c>
      <c r="AD53" s="17">
        <f>COUNTIFS('Raw Data'!$E$2:$E$292, AB53, 'Raw Data'!$L$2:$L$292, 1)</f>
        <v>4</v>
      </c>
      <c r="AE53" s="17">
        <f>COUNTIFS('Raw Data'!$E$2:$E$292, $AB53, 'Raw Data'!$M$2:$M$292, 1)</f>
        <v>5</v>
      </c>
      <c r="AF53" s="17">
        <f>COUNTIFS('Raw Data'!$E$2:$E$292, $AB53, 'Raw Data'!$Q$2:$Q$292, 1)</f>
        <v>2</v>
      </c>
      <c r="AH53" s="38"/>
    </row>
    <row r="54" spans="1:227" ht="19.95" customHeight="1">
      <c r="A54">
        <v>212</v>
      </c>
      <c r="B54" t="s">
        <v>10</v>
      </c>
      <c r="C54" t="s">
        <v>777</v>
      </c>
      <c r="D54" t="s">
        <v>778</v>
      </c>
      <c r="E54" t="s">
        <v>23</v>
      </c>
      <c r="F54" s="17">
        <v>2024</v>
      </c>
      <c r="G54" t="s">
        <v>13</v>
      </c>
      <c r="H54" s="58" t="s">
        <v>779</v>
      </c>
      <c r="I54" s="58" t="s">
        <v>777</v>
      </c>
      <c r="J54" s="58" t="s">
        <v>1296</v>
      </c>
      <c r="K54" t="s">
        <v>1297</v>
      </c>
      <c r="L54" s="17">
        <v>0</v>
      </c>
      <c r="M54" s="17">
        <v>1</v>
      </c>
      <c r="N54" s="17">
        <v>0</v>
      </c>
      <c r="O54" s="17">
        <v>0</v>
      </c>
      <c r="P54" s="17">
        <v>0</v>
      </c>
      <c r="Q54" s="17">
        <v>1</v>
      </c>
      <c r="R54" s="17">
        <v>0</v>
      </c>
      <c r="S54" s="17">
        <v>0</v>
      </c>
      <c r="T54" s="17">
        <v>0</v>
      </c>
      <c r="U54" s="17">
        <v>0</v>
      </c>
      <c r="V54" s="17">
        <v>0</v>
      </c>
      <c r="W54" s="17">
        <v>0</v>
      </c>
      <c r="X54" s="17">
        <v>0</v>
      </c>
      <c r="Y54" s="17">
        <v>0</v>
      </c>
      <c r="Z54" s="17">
        <v>0</v>
      </c>
      <c r="AB54" s="38">
        <v>2023</v>
      </c>
      <c r="AC54" s="17">
        <f>COUNTIFS('Raw Data'!$E$2:$E$292, AB54, 'Raw Data'!$P$2:$P$292, 1)</f>
        <v>11</v>
      </c>
      <c r="AD54" s="17">
        <f>COUNTIFS('Raw Data'!$E$2:$E$292, AB54, 'Raw Data'!$L$2:$L$292, 1)</f>
        <v>17</v>
      </c>
      <c r="AE54" s="17">
        <f>COUNTIFS('Raw Data'!$E$2:$E$292, $AB54, 'Raw Data'!$M$2:$M$292, 1)</f>
        <v>15</v>
      </c>
      <c r="AF54" s="17">
        <f>COUNTIFS('Raw Data'!$E$2:$E$292, $AB54, 'Raw Data'!$Q$2:$Q$292, 1)</f>
        <v>6</v>
      </c>
      <c r="AH54" s="38"/>
    </row>
    <row r="55" spans="1:227" ht="19.95" customHeight="1">
      <c r="A55">
        <v>196</v>
      </c>
      <c r="B55" t="s">
        <v>10</v>
      </c>
      <c r="C55" t="s">
        <v>722</v>
      </c>
      <c r="D55" t="s">
        <v>723</v>
      </c>
      <c r="E55" t="s">
        <v>41</v>
      </c>
      <c r="F55" s="17">
        <v>2025</v>
      </c>
      <c r="G55" t="s">
        <v>170</v>
      </c>
      <c r="H55" s="58" t="s">
        <v>1298</v>
      </c>
      <c r="I55" s="58" t="s">
        <v>725</v>
      </c>
      <c r="J55" s="58" t="s">
        <v>1299</v>
      </c>
      <c r="K55" t="s">
        <v>1300</v>
      </c>
      <c r="L55" s="17">
        <v>1</v>
      </c>
      <c r="M55" s="17">
        <v>1</v>
      </c>
      <c r="N55" s="17">
        <v>1</v>
      </c>
      <c r="O55" s="17">
        <v>0</v>
      </c>
      <c r="P55" s="17">
        <v>1</v>
      </c>
      <c r="Q55" s="17">
        <v>1</v>
      </c>
      <c r="R55" s="17">
        <v>0</v>
      </c>
      <c r="S55" s="17">
        <v>1</v>
      </c>
      <c r="T55" s="17">
        <v>0</v>
      </c>
      <c r="U55" s="17">
        <v>0</v>
      </c>
      <c r="V55" s="17">
        <v>0</v>
      </c>
      <c r="W55" s="17">
        <v>1</v>
      </c>
      <c r="X55" s="17">
        <v>0</v>
      </c>
      <c r="Y55" s="17">
        <v>0</v>
      </c>
      <c r="Z55" s="17">
        <v>0</v>
      </c>
      <c r="AB55" s="38">
        <v>2024</v>
      </c>
      <c r="AC55" s="17">
        <f>COUNTIFS('Raw Data'!$E$2:$E$292, AB55, 'Raw Data'!$P$2:$P$292, 1)</f>
        <v>16</v>
      </c>
      <c r="AD55" s="17">
        <f>COUNTIFS('Raw Data'!$E$2:$E$292, AB55, 'Raw Data'!$L$2:$L$292, 1)</f>
        <v>27</v>
      </c>
      <c r="AE55" s="17">
        <f>COUNTIFS('Raw Data'!$E$2:$E$292, $AB55, 'Raw Data'!$M$2:$M$292, 1)</f>
        <v>21</v>
      </c>
      <c r="AF55" s="17">
        <f>COUNTIFS('Raw Data'!$E$2:$E$292, $AB55, 'Raw Data'!$Q$2:$Q$292, 1)</f>
        <v>13</v>
      </c>
      <c r="AH55" s="38"/>
    </row>
    <row r="56" spans="1:227" ht="19.95" customHeight="1">
      <c r="A56">
        <v>224</v>
      </c>
      <c r="B56" t="s">
        <v>10</v>
      </c>
      <c r="C56" t="s">
        <v>820</v>
      </c>
      <c r="D56" t="s">
        <v>821</v>
      </c>
      <c r="E56" t="s">
        <v>23</v>
      </c>
      <c r="F56" s="17">
        <v>2025</v>
      </c>
      <c r="G56" t="s">
        <v>13</v>
      </c>
      <c r="H56" s="58" t="s">
        <v>822</v>
      </c>
      <c r="I56" s="58" t="s">
        <v>820</v>
      </c>
      <c r="J56" s="58" t="s">
        <v>1301</v>
      </c>
      <c r="K56" t="s">
        <v>1302</v>
      </c>
      <c r="L56" s="17">
        <v>0</v>
      </c>
      <c r="M56" s="17">
        <v>1</v>
      </c>
      <c r="N56" s="17">
        <v>0</v>
      </c>
      <c r="O56" s="17">
        <v>0</v>
      </c>
      <c r="P56" s="17">
        <v>1</v>
      </c>
      <c r="Q56" s="17">
        <v>1</v>
      </c>
      <c r="R56" s="17">
        <v>0</v>
      </c>
      <c r="S56" s="17">
        <v>1</v>
      </c>
      <c r="T56" s="17">
        <v>0</v>
      </c>
      <c r="U56" s="17">
        <v>0</v>
      </c>
      <c r="V56" s="17">
        <v>0</v>
      </c>
      <c r="W56" s="17">
        <v>0</v>
      </c>
      <c r="X56" s="17">
        <v>0</v>
      </c>
      <c r="Y56" s="17">
        <v>0</v>
      </c>
      <c r="Z56" s="17">
        <v>0</v>
      </c>
      <c r="AB56" s="38">
        <v>2025</v>
      </c>
      <c r="AC56" s="17">
        <f>COUNTIFS('Raw Data'!$E$2:$E$292, AB56, 'Raw Data'!$P$2:$P$292, 1)</f>
        <v>15</v>
      </c>
      <c r="AD56" s="17">
        <f>COUNTIFS('Raw Data'!$E$2:$E$292, AB56, 'Raw Data'!$L$2:$L$292, 1)</f>
        <v>17</v>
      </c>
      <c r="AE56" s="17">
        <f>COUNTIFS('Raw Data'!$E$2:$E$292, $AB56, 'Raw Data'!$M$2:$M$292, 1)</f>
        <v>14</v>
      </c>
      <c r="AF56" s="17">
        <f>COUNTIFS('Raw Data'!$E$2:$E$292, $AB56, 'Raw Data'!$Q$2:$Q$292, 1)</f>
        <v>10</v>
      </c>
      <c r="AH56" s="38"/>
    </row>
    <row r="57" spans="1:227" ht="19.95" customHeight="1">
      <c r="A57">
        <v>1</v>
      </c>
      <c r="B57" t="s">
        <v>10</v>
      </c>
      <c r="C57" t="s">
        <v>34</v>
      </c>
      <c r="D57" t="s">
        <v>35</v>
      </c>
      <c r="E57" t="s">
        <v>23</v>
      </c>
      <c r="F57" s="17">
        <v>2025</v>
      </c>
      <c r="G57" t="s">
        <v>13</v>
      </c>
      <c r="H57" s="58" t="s">
        <v>36</v>
      </c>
      <c r="I57" s="58" t="s">
        <v>34</v>
      </c>
      <c r="J57" s="58" t="s">
        <v>1303</v>
      </c>
      <c r="K57" t="s">
        <v>1304</v>
      </c>
      <c r="L57" s="17">
        <v>0</v>
      </c>
      <c r="M57" s="17">
        <v>1</v>
      </c>
      <c r="N57" s="17">
        <v>1</v>
      </c>
      <c r="O57" s="17">
        <v>0</v>
      </c>
      <c r="P57" s="17">
        <v>1</v>
      </c>
      <c r="Q57" s="17">
        <v>1</v>
      </c>
      <c r="R57" s="17">
        <v>1</v>
      </c>
      <c r="S57" s="17">
        <v>0</v>
      </c>
      <c r="T57" s="17">
        <v>1</v>
      </c>
      <c r="U57" s="17">
        <v>1</v>
      </c>
      <c r="V57" s="17">
        <v>0</v>
      </c>
      <c r="W57" s="17">
        <v>1</v>
      </c>
      <c r="X57" s="17">
        <v>0</v>
      </c>
      <c r="Y57" s="17">
        <v>0</v>
      </c>
      <c r="Z57" s="17">
        <v>0</v>
      </c>
      <c r="DA57" t="s">
        <v>37</v>
      </c>
      <c r="DB57" t="s">
        <v>38</v>
      </c>
      <c r="DC57" t="s">
        <v>39</v>
      </c>
      <c r="DD57" t="s">
        <v>40</v>
      </c>
      <c r="DE57" t="s">
        <v>17</v>
      </c>
      <c r="DF57" t="s">
        <v>41</v>
      </c>
      <c r="DG57" t="s">
        <v>18</v>
      </c>
      <c r="DH57" t="s">
        <v>19</v>
      </c>
      <c r="DI57" t="s">
        <v>42</v>
      </c>
      <c r="DJ57" t="s">
        <v>43</v>
      </c>
      <c r="DK57" t="s">
        <v>20</v>
      </c>
      <c r="DL57" t="s">
        <v>21</v>
      </c>
      <c r="DM57" t="s">
        <v>44</v>
      </c>
      <c r="DN57" t="s">
        <v>45</v>
      </c>
      <c r="DO57" t="s">
        <v>46</v>
      </c>
      <c r="DP57" t="s">
        <v>47</v>
      </c>
      <c r="DQ57" t="s">
        <v>48</v>
      </c>
      <c r="DR57" t="s">
        <v>49</v>
      </c>
      <c r="DS57" t="s">
        <v>22</v>
      </c>
      <c r="DT57" t="s">
        <v>23</v>
      </c>
      <c r="DU57" t="s">
        <v>50</v>
      </c>
      <c r="DZ57">
        <v>20</v>
      </c>
      <c r="EC57" t="s">
        <v>1305</v>
      </c>
      <c r="ED57" t="s">
        <v>1306</v>
      </c>
      <c r="EE57" t="s">
        <v>1307</v>
      </c>
      <c r="EJ57" t="s">
        <v>1308</v>
      </c>
      <c r="EK57" t="s">
        <v>1309</v>
      </c>
      <c r="EP57" t="s">
        <v>1310</v>
      </c>
      <c r="ER57" t="s">
        <v>1311</v>
      </c>
      <c r="EV57" t="s">
        <v>1312</v>
      </c>
      <c r="EZ57" t="s">
        <v>1313</v>
      </c>
      <c r="FA57" t="s">
        <v>1314</v>
      </c>
      <c r="FF57" t="s">
        <v>1315</v>
      </c>
      <c r="FQ57" t="s">
        <v>1316</v>
      </c>
      <c r="FZ57" t="s">
        <v>1317</v>
      </c>
      <c r="GJ57" t="s">
        <v>1318</v>
      </c>
      <c r="GO57" t="s">
        <v>1319</v>
      </c>
      <c r="GY57" t="s">
        <v>1320</v>
      </c>
      <c r="HB57" t="s">
        <v>1321</v>
      </c>
      <c r="HC57" t="s">
        <v>1322</v>
      </c>
      <c r="HD57" t="s">
        <v>1323</v>
      </c>
      <c r="HH57" t="s">
        <v>1324</v>
      </c>
      <c r="HM57" t="s">
        <v>51</v>
      </c>
      <c r="HN57" t="s">
        <v>1325</v>
      </c>
      <c r="HO57" t="s">
        <v>1326</v>
      </c>
      <c r="HQ57" t="s">
        <v>1327</v>
      </c>
      <c r="HR57" t="s">
        <v>1328</v>
      </c>
      <c r="HS57" t="s">
        <v>1329</v>
      </c>
    </row>
    <row r="58" spans="1:227" ht="19.95" customHeight="1">
      <c r="A58">
        <v>263</v>
      </c>
      <c r="B58" t="s">
        <v>10</v>
      </c>
      <c r="C58" t="s">
        <v>957</v>
      </c>
      <c r="D58" t="s">
        <v>759</v>
      </c>
      <c r="E58" t="s">
        <v>23</v>
      </c>
      <c r="F58" s="17">
        <v>2025</v>
      </c>
      <c r="G58" t="s">
        <v>13</v>
      </c>
      <c r="H58" s="58" t="s">
        <v>958</v>
      </c>
      <c r="I58" s="58" t="s">
        <v>959</v>
      </c>
      <c r="J58" s="58" t="s">
        <v>1330</v>
      </c>
      <c r="K58" t="s">
        <v>1331</v>
      </c>
      <c r="L58" s="17">
        <v>0</v>
      </c>
      <c r="M58" s="17">
        <v>1</v>
      </c>
      <c r="N58" s="17">
        <v>1</v>
      </c>
      <c r="O58" s="17">
        <v>0</v>
      </c>
      <c r="P58" s="17">
        <v>0</v>
      </c>
      <c r="Q58" s="17">
        <v>1</v>
      </c>
      <c r="R58" s="17">
        <v>0</v>
      </c>
      <c r="S58" s="17">
        <v>0</v>
      </c>
      <c r="T58" s="17">
        <v>1</v>
      </c>
      <c r="U58" s="17">
        <v>0</v>
      </c>
      <c r="V58" s="17">
        <v>0</v>
      </c>
      <c r="W58" s="17">
        <v>0</v>
      </c>
      <c r="X58" s="17">
        <v>0</v>
      </c>
      <c r="Y58" s="17">
        <v>0</v>
      </c>
      <c r="Z58" s="17">
        <v>0</v>
      </c>
    </row>
    <row r="59" spans="1:227" ht="19.95" customHeight="1">
      <c r="A59">
        <v>55</v>
      </c>
      <c r="B59" t="s">
        <v>10</v>
      </c>
      <c r="C59" t="s">
        <v>255</v>
      </c>
      <c r="D59" t="s">
        <v>139</v>
      </c>
      <c r="E59" t="s">
        <v>50</v>
      </c>
      <c r="F59" s="17">
        <v>2025</v>
      </c>
      <c r="G59" t="s">
        <v>14</v>
      </c>
      <c r="H59" s="58" t="s">
        <v>140</v>
      </c>
      <c r="I59" s="58" t="s">
        <v>255</v>
      </c>
      <c r="J59" s="58" t="s">
        <v>1332</v>
      </c>
      <c r="K59" t="s">
        <v>1333</v>
      </c>
      <c r="L59" s="17">
        <v>0</v>
      </c>
      <c r="M59" s="17">
        <v>1</v>
      </c>
      <c r="N59" s="17">
        <v>1</v>
      </c>
      <c r="O59" s="17">
        <v>0</v>
      </c>
      <c r="P59" s="17">
        <v>1</v>
      </c>
      <c r="Q59" s="17">
        <v>1</v>
      </c>
      <c r="R59" s="17">
        <v>1</v>
      </c>
      <c r="S59" s="17">
        <v>0</v>
      </c>
      <c r="T59" s="17">
        <v>1</v>
      </c>
      <c r="U59" s="17">
        <v>0</v>
      </c>
      <c r="V59" s="17">
        <v>0</v>
      </c>
      <c r="W59" s="17">
        <v>0</v>
      </c>
      <c r="X59" s="17">
        <v>0</v>
      </c>
      <c r="Y59" s="17">
        <v>1</v>
      </c>
      <c r="Z59" s="17">
        <v>0</v>
      </c>
    </row>
    <row r="60" spans="1:227" ht="19.95" customHeight="1">
      <c r="A60">
        <v>180</v>
      </c>
      <c r="B60" t="s">
        <v>10</v>
      </c>
      <c r="C60" t="s">
        <v>681</v>
      </c>
      <c r="D60" t="s">
        <v>682</v>
      </c>
      <c r="E60" t="s">
        <v>44</v>
      </c>
      <c r="F60" s="17">
        <v>2025</v>
      </c>
      <c r="G60" t="s">
        <v>12</v>
      </c>
      <c r="H60" s="58" t="s">
        <v>683</v>
      </c>
      <c r="I60" s="58" t="s">
        <v>681</v>
      </c>
      <c r="J60" s="58" t="s">
        <v>1334</v>
      </c>
      <c r="K60" t="s">
        <v>1335</v>
      </c>
      <c r="L60" s="17">
        <v>0</v>
      </c>
      <c r="M60" s="17">
        <v>0</v>
      </c>
      <c r="N60" s="17">
        <v>0</v>
      </c>
      <c r="O60" s="17">
        <v>0</v>
      </c>
      <c r="P60" s="17">
        <v>1</v>
      </c>
      <c r="Q60" s="17">
        <v>1</v>
      </c>
      <c r="R60" s="17">
        <v>0</v>
      </c>
      <c r="S60" s="17">
        <v>1</v>
      </c>
      <c r="T60" s="17">
        <v>1</v>
      </c>
      <c r="U60" s="17">
        <v>1</v>
      </c>
      <c r="V60" s="17">
        <v>0</v>
      </c>
      <c r="W60" s="17">
        <v>1</v>
      </c>
      <c r="X60" s="17">
        <v>0</v>
      </c>
      <c r="Y60" s="17">
        <v>1</v>
      </c>
      <c r="Z60" s="17">
        <v>0</v>
      </c>
    </row>
    <row r="61" spans="1:227" ht="19.95" customHeight="1">
      <c r="A61">
        <v>10</v>
      </c>
      <c r="B61" t="s">
        <v>10</v>
      </c>
      <c r="C61" t="s">
        <v>104</v>
      </c>
      <c r="D61" t="s">
        <v>105</v>
      </c>
      <c r="E61" t="s">
        <v>77</v>
      </c>
      <c r="F61" s="17">
        <v>2025</v>
      </c>
      <c r="G61" t="s">
        <v>13</v>
      </c>
      <c r="H61" s="58" t="s">
        <v>106</v>
      </c>
      <c r="I61" s="58" t="s">
        <v>104</v>
      </c>
      <c r="J61" s="58" t="s">
        <v>1336</v>
      </c>
      <c r="K61" t="s">
        <v>1337</v>
      </c>
      <c r="L61" s="17">
        <v>0</v>
      </c>
      <c r="M61" s="17">
        <v>1</v>
      </c>
      <c r="N61" s="17">
        <v>1</v>
      </c>
      <c r="O61" s="17">
        <v>0</v>
      </c>
      <c r="P61" s="17">
        <v>1</v>
      </c>
      <c r="Q61" s="17">
        <v>1</v>
      </c>
      <c r="R61" s="17">
        <v>1</v>
      </c>
      <c r="S61" s="17">
        <v>0</v>
      </c>
      <c r="T61" s="17">
        <v>0</v>
      </c>
      <c r="U61" s="17">
        <v>0</v>
      </c>
      <c r="V61" s="17">
        <v>0</v>
      </c>
      <c r="W61" s="17">
        <v>0</v>
      </c>
      <c r="X61" s="17">
        <v>0</v>
      </c>
      <c r="Y61" s="17">
        <v>0</v>
      </c>
      <c r="Z61" s="17">
        <v>0</v>
      </c>
    </row>
    <row r="62" spans="1:227" ht="19.95" customHeight="1">
      <c r="L62" s="17">
        <f>SUM(L2:L61)</f>
        <v>13</v>
      </c>
      <c r="M62" s="17">
        <f t="shared" ref="M62:Z62" si="2">SUM(M2:M61)</f>
        <v>55</v>
      </c>
      <c r="N62" s="17">
        <f t="shared" si="2"/>
        <v>41</v>
      </c>
      <c r="O62" s="17">
        <f t="shared" si="2"/>
        <v>1</v>
      </c>
      <c r="P62" s="17">
        <f t="shared" si="2"/>
        <v>30</v>
      </c>
      <c r="Q62" s="17">
        <f t="shared" si="2"/>
        <v>60</v>
      </c>
      <c r="R62" s="17">
        <f t="shared" si="2"/>
        <v>28</v>
      </c>
      <c r="S62" s="17">
        <f t="shared" si="2"/>
        <v>32</v>
      </c>
      <c r="T62" s="17">
        <f t="shared" si="2"/>
        <v>26</v>
      </c>
      <c r="U62" s="17">
        <f t="shared" si="2"/>
        <v>22</v>
      </c>
      <c r="V62" s="17">
        <f t="shared" si="2"/>
        <v>8</v>
      </c>
      <c r="W62" s="17">
        <f t="shared" si="2"/>
        <v>14</v>
      </c>
      <c r="X62" s="17">
        <f t="shared" si="2"/>
        <v>8</v>
      </c>
      <c r="Y62" s="17">
        <f t="shared" si="2"/>
        <v>15</v>
      </c>
      <c r="Z62" s="17">
        <f t="shared" si="2"/>
        <v>0</v>
      </c>
    </row>
    <row r="69" spans="31:31" ht="19.95" customHeight="1">
      <c r="AE69" t="s">
        <v>1362</v>
      </c>
    </row>
    <row r="70" spans="31:31" ht="19.95" customHeight="1">
      <c r="AE70" t="s">
        <v>1363</v>
      </c>
    </row>
  </sheetData>
  <conditionalFormatting sqref="AC2:AG21">
    <cfRule type="colorScale" priority="1">
      <colorScale>
        <cfvo type="min"/>
        <cfvo type="max"/>
        <color rgb="FFFCFCFF"/>
        <color rgb="FF63BE7B"/>
      </colorScale>
    </cfRule>
  </conditionalFormatting>
  <hyperlinks>
    <hyperlink ref="I5" r:id="rId1" xr:uid="{E8B0EFB9-7AF8-4F50-95C0-47AD56F66DC4}"/>
    <hyperlink ref="I7" r:id="rId2" xr:uid="{EF48765C-BF8A-4A01-845D-A59851DEB8C5}"/>
    <hyperlink ref="I38" r:id="rId3" xr:uid="{2E99DEC9-BF63-47F9-B0D2-75865ECC5EC4}"/>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E8F53-E148-466A-B856-8DC0530BF1AD}">
  <dimension ref="A1:F16"/>
  <sheetViews>
    <sheetView workbookViewId="0">
      <selection sqref="A1:F16"/>
    </sheetView>
  </sheetViews>
  <sheetFormatPr defaultRowHeight="14.4"/>
  <cols>
    <col min="1" max="1" width="22.6640625" customWidth="1"/>
    <col min="2" max="2" width="23.88671875" style="17" customWidth="1"/>
    <col min="3" max="3" width="27.33203125" bestFit="1" customWidth="1"/>
    <col min="4" max="4" width="31.5546875" bestFit="1" customWidth="1"/>
    <col min="5" max="5" width="15.5546875" bestFit="1" customWidth="1"/>
    <col min="6" max="6" width="32.109375" bestFit="1" customWidth="1"/>
  </cols>
  <sheetData>
    <row r="1" spans="1:6">
      <c r="A1" t="s">
        <v>1091</v>
      </c>
      <c r="B1" s="17" t="s">
        <v>1059</v>
      </c>
      <c r="C1" t="s">
        <v>8</v>
      </c>
      <c r="D1" t="s">
        <v>9</v>
      </c>
      <c r="E1" t="s">
        <v>7</v>
      </c>
      <c r="F1" t="s">
        <v>1092</v>
      </c>
    </row>
    <row r="2" spans="1:6">
      <c r="A2" t="s">
        <v>1070</v>
      </c>
      <c r="B2" s="17">
        <v>305</v>
      </c>
      <c r="C2" t="s">
        <v>1093</v>
      </c>
      <c r="D2" t="s">
        <v>1094</v>
      </c>
      <c r="E2" t="s">
        <v>1070</v>
      </c>
      <c r="F2" t="s">
        <v>1078</v>
      </c>
    </row>
    <row r="3" spans="1:6">
      <c r="A3" t="s">
        <v>1060</v>
      </c>
      <c r="B3" s="17">
        <v>257</v>
      </c>
      <c r="C3" t="s">
        <v>1076</v>
      </c>
      <c r="D3" t="s">
        <v>1095</v>
      </c>
      <c r="E3" t="s">
        <v>1071</v>
      </c>
      <c r="F3" t="s">
        <v>1095</v>
      </c>
    </row>
    <row r="4" spans="1:6">
      <c r="A4" t="s">
        <v>1066</v>
      </c>
      <c r="B4" s="17">
        <v>255</v>
      </c>
      <c r="C4" t="s">
        <v>1079</v>
      </c>
      <c r="D4" t="s">
        <v>1077</v>
      </c>
      <c r="E4" t="s">
        <v>1096</v>
      </c>
      <c r="F4" t="s">
        <v>1077</v>
      </c>
    </row>
    <row r="5" spans="1:6">
      <c r="A5" t="s">
        <v>1074</v>
      </c>
      <c r="B5" s="17">
        <v>181</v>
      </c>
      <c r="C5" t="s">
        <v>1084</v>
      </c>
      <c r="D5" t="s">
        <v>1097</v>
      </c>
      <c r="E5" t="s">
        <v>1074</v>
      </c>
      <c r="F5" t="s">
        <v>1098</v>
      </c>
    </row>
    <row r="6" spans="1:6">
      <c r="A6" t="s">
        <v>1061</v>
      </c>
      <c r="B6" s="17">
        <v>123</v>
      </c>
      <c r="C6" t="s">
        <v>1096</v>
      </c>
      <c r="D6" t="s">
        <v>1096</v>
      </c>
      <c r="E6" t="s">
        <v>1096</v>
      </c>
      <c r="F6" t="s">
        <v>1099</v>
      </c>
    </row>
    <row r="7" spans="1:6">
      <c r="A7" t="s">
        <v>1067</v>
      </c>
      <c r="B7" s="17">
        <v>113</v>
      </c>
      <c r="C7" t="s">
        <v>1081</v>
      </c>
      <c r="D7" t="s">
        <v>1100</v>
      </c>
      <c r="E7" t="s">
        <v>1096</v>
      </c>
      <c r="F7" t="s">
        <v>1101</v>
      </c>
    </row>
    <row r="8" spans="1:6">
      <c r="A8" t="s">
        <v>1062</v>
      </c>
      <c r="B8" s="17">
        <v>96</v>
      </c>
      <c r="C8" t="s">
        <v>1079</v>
      </c>
      <c r="D8" t="s">
        <v>1077</v>
      </c>
      <c r="E8" t="s">
        <v>1096</v>
      </c>
      <c r="F8" t="s">
        <v>1077</v>
      </c>
    </row>
    <row r="9" spans="1:6">
      <c r="A9" t="s">
        <v>1063</v>
      </c>
      <c r="B9" s="17">
        <v>89</v>
      </c>
      <c r="C9" t="s">
        <v>1102</v>
      </c>
      <c r="D9" t="s">
        <v>1102</v>
      </c>
      <c r="E9" t="s">
        <v>1096</v>
      </c>
      <c r="F9" t="s">
        <v>1103</v>
      </c>
    </row>
    <row r="10" spans="1:6">
      <c r="A10" t="s">
        <v>1064</v>
      </c>
      <c r="B10" s="17">
        <v>83</v>
      </c>
      <c r="C10" t="s">
        <v>1096</v>
      </c>
      <c r="D10" t="s">
        <v>1104</v>
      </c>
      <c r="E10" t="s">
        <v>1096</v>
      </c>
      <c r="F10" t="s">
        <v>1105</v>
      </c>
    </row>
    <row r="11" spans="1:6">
      <c r="A11" t="s">
        <v>1065</v>
      </c>
      <c r="B11" s="17">
        <v>79</v>
      </c>
      <c r="C11" t="s">
        <v>1106</v>
      </c>
      <c r="D11" t="s">
        <v>1096</v>
      </c>
      <c r="E11" t="s">
        <v>1096</v>
      </c>
      <c r="F11" t="s">
        <v>1107</v>
      </c>
    </row>
    <row r="12" spans="1:6">
      <c r="A12" t="s">
        <v>1073</v>
      </c>
      <c r="B12" s="17">
        <v>52</v>
      </c>
      <c r="C12" t="s">
        <v>1083</v>
      </c>
      <c r="D12" t="s">
        <v>1108</v>
      </c>
      <c r="E12" t="s">
        <v>1096</v>
      </c>
      <c r="F12" t="s">
        <v>1099</v>
      </c>
    </row>
    <row r="13" spans="1:6">
      <c r="A13" t="s">
        <v>1068</v>
      </c>
      <c r="B13" s="17">
        <v>46</v>
      </c>
      <c r="C13" t="s">
        <v>1086</v>
      </c>
      <c r="D13" t="s">
        <v>1108</v>
      </c>
      <c r="E13" t="s">
        <v>1096</v>
      </c>
      <c r="F13" t="s">
        <v>1109</v>
      </c>
    </row>
    <row r="14" spans="1:6">
      <c r="A14" t="s">
        <v>1072</v>
      </c>
      <c r="B14" s="17">
        <v>42</v>
      </c>
      <c r="C14" t="s">
        <v>1110</v>
      </c>
      <c r="D14" t="s">
        <v>1108</v>
      </c>
      <c r="E14" t="s">
        <v>1072</v>
      </c>
      <c r="F14" t="s">
        <v>1111</v>
      </c>
    </row>
    <row r="15" spans="1:6">
      <c r="A15" t="s">
        <v>1069</v>
      </c>
      <c r="B15" s="17">
        <v>42</v>
      </c>
      <c r="C15" t="s">
        <v>1096</v>
      </c>
      <c r="D15" t="s">
        <v>1108</v>
      </c>
      <c r="E15" t="s">
        <v>1096</v>
      </c>
      <c r="F15" t="s">
        <v>1099</v>
      </c>
    </row>
    <row r="16" spans="1:6">
      <c r="A16" t="s">
        <v>1075</v>
      </c>
      <c r="B16" s="17">
        <v>35</v>
      </c>
      <c r="C16" t="s">
        <v>1085</v>
      </c>
      <c r="D16" t="s">
        <v>1108</v>
      </c>
      <c r="E16" t="s">
        <v>1075</v>
      </c>
      <c r="F16" t="s">
        <v>1112</v>
      </c>
    </row>
  </sheetData>
  <autoFilter ref="A1:B18" xr:uid="{FBEE8F53-E148-466A-B856-8DC0530BF1AD}">
    <sortState xmlns:xlrd2="http://schemas.microsoft.com/office/spreadsheetml/2017/richdata2" ref="A2:B18">
      <sortCondition descending="1" ref="B1:B1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989461-9C8E-4B04-9EF5-1FB97E3CA5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Canonical Terms</vt:lpstr>
      <vt:lpstr>Stratified Sampling</vt:lpstr>
      <vt:lpstr>Stratified Sample - 60</vt:lpstr>
      <vt:lpstr>Normalized Extracted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2025-04-15T06:07:22Z</dcterms:created>
  <dcterms:modified xsi:type="dcterms:W3CDTF">2025-04-20T03:28:07Z</dcterms:modified>
</cp:coreProperties>
</file>