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<sst xmlns="http://schemas.openxmlformats.org/spreadsheetml/2006/main" count="3480" uniqueCount="1645">
  <si>
    <t>Unique_ID</t>
  </si>
  <si>
    <t>Researcher</t>
  </si>
  <si>
    <t>Name of Document</t>
  </si>
  <si>
    <t>Issuer</t>
  </si>
  <si>
    <t>Date of Issue</t>
  </si>
  <si>
    <t>URL</t>
  </si>
  <si>
    <t>Sector</t>
  </si>
  <si>
    <t>Sector_Override</t>
  </si>
  <si>
    <t>Country</t>
  </si>
  <si>
    <t>Matched_PDF</t>
  </si>
  <si>
    <t>Confirmed_Match</t>
  </si>
  <si>
    <t>Citation_Label</t>
  </si>
  <si>
    <t>Citation_Source</t>
  </si>
  <si>
    <t>Normalized Principles</t>
  </si>
  <si>
    <t>Normalized Values</t>
  </si>
  <si>
    <t>Disvalue_Flag</t>
  </si>
  <si>
    <t>Notes</t>
  </si>
  <si>
    <t>DOC_001</t>
  </si>
  <si>
    <t>DOC_002</t>
  </si>
  <si>
    <t>DOC_003</t>
  </si>
  <si>
    <t>DOC_004</t>
  </si>
  <si>
    <t>DOC_005</t>
  </si>
  <si>
    <t>DOC_006</t>
  </si>
  <si>
    <t>DOC_007</t>
  </si>
  <si>
    <t>DOC_008</t>
  </si>
  <si>
    <t>DOC_009</t>
  </si>
  <si>
    <t>DOC_010</t>
  </si>
  <si>
    <t>DOC_011</t>
  </si>
  <si>
    <t>DOC_012</t>
  </si>
  <si>
    <t>DOC_013</t>
  </si>
  <si>
    <t>DOC_014</t>
  </si>
  <si>
    <t>DOC_015</t>
  </si>
  <si>
    <t>DOC_016</t>
  </si>
  <si>
    <t>DOC_017</t>
  </si>
  <si>
    <t>DOC_018</t>
  </si>
  <si>
    <t>DOC_019</t>
  </si>
  <si>
    <t>DOC_020</t>
  </si>
  <si>
    <t>DOC_021</t>
  </si>
  <si>
    <t>DOC_022</t>
  </si>
  <si>
    <t>DOC_023</t>
  </si>
  <si>
    <t>DOC_024</t>
  </si>
  <si>
    <t>DOC_025</t>
  </si>
  <si>
    <t>DOC_026</t>
  </si>
  <si>
    <t>DOC_027</t>
  </si>
  <si>
    <t>DOC_028</t>
  </si>
  <si>
    <t>DOC_029</t>
  </si>
  <si>
    <t>DOC_030</t>
  </si>
  <si>
    <t>DOC_031</t>
  </si>
  <si>
    <t>DOC_032</t>
  </si>
  <si>
    <t>DOC_033</t>
  </si>
  <si>
    <t>DOC_034</t>
  </si>
  <si>
    <t>DOC_035</t>
  </si>
  <si>
    <t>DOC_036</t>
  </si>
  <si>
    <t>DOC_037</t>
  </si>
  <si>
    <t>DOC_038</t>
  </si>
  <si>
    <t>DOC_039</t>
  </si>
  <si>
    <t>DOC_040</t>
  </si>
  <si>
    <t>DOC_041</t>
  </si>
  <si>
    <t>DOC_042</t>
  </si>
  <si>
    <t>DOC_043</t>
  </si>
  <si>
    <t>DOC_044</t>
  </si>
  <si>
    <t>DOC_045</t>
  </si>
  <si>
    <t>DOC_046</t>
  </si>
  <si>
    <t>DOC_047</t>
  </si>
  <si>
    <t>DOC_048</t>
  </si>
  <si>
    <t>DOC_049</t>
  </si>
  <si>
    <t>DOC_050</t>
  </si>
  <si>
    <t>DOC_051</t>
  </si>
  <si>
    <t>DOC_052</t>
  </si>
  <si>
    <t>DOC_053</t>
  </si>
  <si>
    <t>DOC_054</t>
  </si>
  <si>
    <t>DOC_055</t>
  </si>
  <si>
    <t>DOC_056</t>
  </si>
  <si>
    <t>DOC_057</t>
  </si>
  <si>
    <t>DOC_058</t>
  </si>
  <si>
    <t>DOC_059</t>
  </si>
  <si>
    <t>DOC_060</t>
  </si>
  <si>
    <t>DOC_061</t>
  </si>
  <si>
    <t>DOC_062</t>
  </si>
  <si>
    <t>DOC_063</t>
  </si>
  <si>
    <t>DOC_064</t>
  </si>
  <si>
    <t>DOC_065</t>
  </si>
  <si>
    <t>DOC_066</t>
  </si>
  <si>
    <t>DOC_067</t>
  </si>
  <si>
    <t>DOC_068</t>
  </si>
  <si>
    <t>DOC_069</t>
  </si>
  <si>
    <t>DOC_070</t>
  </si>
  <si>
    <t>DOC_071</t>
  </si>
  <si>
    <t>DOC_072</t>
  </si>
  <si>
    <t>DOC_073</t>
  </si>
  <si>
    <t>DOC_074</t>
  </si>
  <si>
    <t>DOC_075</t>
  </si>
  <si>
    <t>DOC_076</t>
  </si>
  <si>
    <t>DOC_077</t>
  </si>
  <si>
    <t>DOC_078</t>
  </si>
  <si>
    <t>DOC_079</t>
  </si>
  <si>
    <t>DOC_080</t>
  </si>
  <si>
    <t>DOC_081</t>
  </si>
  <si>
    <t>DOC_082</t>
  </si>
  <si>
    <t>DOC_083</t>
  </si>
  <si>
    <t>DOC_084</t>
  </si>
  <si>
    <t>DOC_085</t>
  </si>
  <si>
    <t>DOC_086</t>
  </si>
  <si>
    <t>DOC_087</t>
  </si>
  <si>
    <t>DOC_088</t>
  </si>
  <si>
    <t>DOC_089</t>
  </si>
  <si>
    <t>DOC_090</t>
  </si>
  <si>
    <t>DOC_091</t>
  </si>
  <si>
    <t>DOC_092</t>
  </si>
  <si>
    <t>DOC_093</t>
  </si>
  <si>
    <t>DOC_094</t>
  </si>
  <si>
    <t>DOC_095</t>
  </si>
  <si>
    <t>DOC_096</t>
  </si>
  <si>
    <t>DOC_097</t>
  </si>
  <si>
    <t>DOC_098</t>
  </si>
  <si>
    <t>DOC_099</t>
  </si>
  <si>
    <t>DOC_100</t>
  </si>
  <si>
    <t>DOC_101</t>
  </si>
  <si>
    <t>DOC_102</t>
  </si>
  <si>
    <t>DOC_103</t>
  </si>
  <si>
    <t>DOC_104</t>
  </si>
  <si>
    <t>DOC_105</t>
  </si>
  <si>
    <t>DOC_106</t>
  </si>
  <si>
    <t>DOC_107</t>
  </si>
  <si>
    <t>DOC_108</t>
  </si>
  <si>
    <t>DOC_109</t>
  </si>
  <si>
    <t>DOC_110</t>
  </si>
  <si>
    <t>DOC_111</t>
  </si>
  <si>
    <t>DOC_112</t>
  </si>
  <si>
    <t>DOC_113</t>
  </si>
  <si>
    <t>DOC_114</t>
  </si>
  <si>
    <t>DOC_115</t>
  </si>
  <si>
    <t>DOC_116</t>
  </si>
  <si>
    <t>DOC_117</t>
  </si>
  <si>
    <t>DOC_118</t>
  </si>
  <si>
    <t>DOC_119</t>
  </si>
  <si>
    <t>DOC_120</t>
  </si>
  <si>
    <t>DOC_121</t>
  </si>
  <si>
    <t>DOC_122</t>
  </si>
  <si>
    <t>DOC_123</t>
  </si>
  <si>
    <t>DOC_124</t>
  </si>
  <si>
    <t>DOC_125</t>
  </si>
  <si>
    <t>DOC_126</t>
  </si>
  <si>
    <t>DOC_127</t>
  </si>
  <si>
    <t>DOC_128</t>
  </si>
  <si>
    <t>DOC_129</t>
  </si>
  <si>
    <t>DOC_130</t>
  </si>
  <si>
    <t>DOC_131</t>
  </si>
  <si>
    <t>DOC_132</t>
  </si>
  <si>
    <t>DOC_133</t>
  </si>
  <si>
    <t>DOC_134</t>
  </si>
  <si>
    <t>DOC_135</t>
  </si>
  <si>
    <t>DOC_136</t>
  </si>
  <si>
    <t>DOC_137</t>
  </si>
  <si>
    <t>DOC_138</t>
  </si>
  <si>
    <t>DOC_139</t>
  </si>
  <si>
    <t>DOC_140</t>
  </si>
  <si>
    <t>DOC_141</t>
  </si>
  <si>
    <t>DOC_142</t>
  </si>
  <si>
    <t>DOC_143</t>
  </si>
  <si>
    <t>DOC_144</t>
  </si>
  <si>
    <t>DOC_145</t>
  </si>
  <si>
    <t>DOC_146</t>
  </si>
  <si>
    <t>DOC_147</t>
  </si>
  <si>
    <t>DOC_148</t>
  </si>
  <si>
    <t>DOC_149</t>
  </si>
  <si>
    <t>DOC_150</t>
  </si>
  <si>
    <t>DOC_151</t>
  </si>
  <si>
    <t>DOC_152</t>
  </si>
  <si>
    <t>DOC_153</t>
  </si>
  <si>
    <t>DOC_154</t>
  </si>
  <si>
    <t>DOC_155</t>
  </si>
  <si>
    <t>DOC_156</t>
  </si>
  <si>
    <t>DOC_157</t>
  </si>
  <si>
    <t>DOC_158</t>
  </si>
  <si>
    <t>DOC_159</t>
  </si>
  <si>
    <t>DOC_160</t>
  </si>
  <si>
    <t>DOC_161</t>
  </si>
  <si>
    <t>DOC_162</t>
  </si>
  <si>
    <t>DOC_163</t>
  </si>
  <si>
    <t>DOC_164</t>
  </si>
  <si>
    <t>DOC_165</t>
  </si>
  <si>
    <t>DOC_166</t>
  </si>
  <si>
    <t>DOC_167</t>
  </si>
  <si>
    <t>DOC_168</t>
  </si>
  <si>
    <t>DOC_169</t>
  </si>
  <si>
    <t>DOC_170</t>
  </si>
  <si>
    <t>DOC_171</t>
  </si>
  <si>
    <t>DOC_172</t>
  </si>
  <si>
    <t>DOC_173</t>
  </si>
  <si>
    <t>DOC_174</t>
  </si>
  <si>
    <t>DOC_175</t>
  </si>
  <si>
    <t>DOC_176</t>
  </si>
  <si>
    <t>DOC_177</t>
  </si>
  <si>
    <t>DOC_178</t>
  </si>
  <si>
    <t>DOC_179</t>
  </si>
  <si>
    <t>DOC_180</t>
  </si>
  <si>
    <t>DOC_181</t>
  </si>
  <si>
    <t>DOC_182</t>
  </si>
  <si>
    <t>DOC_183</t>
  </si>
  <si>
    <t>DOC_184</t>
  </si>
  <si>
    <t>DOC_185</t>
  </si>
  <si>
    <t>DOC_186</t>
  </si>
  <si>
    <t>DOC_187</t>
  </si>
  <si>
    <t>DOC_188</t>
  </si>
  <si>
    <t>DOC_189</t>
  </si>
  <si>
    <t>DOC_190</t>
  </si>
  <si>
    <t>DOC_191</t>
  </si>
  <si>
    <t>DOC_192</t>
  </si>
  <si>
    <t>DOC_193</t>
  </si>
  <si>
    <t>DOC_194</t>
  </si>
  <si>
    <t>DOC_195</t>
  </si>
  <si>
    <t>DOC_196</t>
  </si>
  <si>
    <t>DOC_197</t>
  </si>
  <si>
    <t>DOC_198</t>
  </si>
  <si>
    <t>DOC_199</t>
  </si>
  <si>
    <t>DOC_200</t>
  </si>
  <si>
    <t>DOC_201</t>
  </si>
  <si>
    <t>DOC_202</t>
  </si>
  <si>
    <t>DOC_203</t>
  </si>
  <si>
    <t>DOC_204</t>
  </si>
  <si>
    <t>DOC_205</t>
  </si>
  <si>
    <t>DOC_206</t>
  </si>
  <si>
    <t>DOC_207</t>
  </si>
  <si>
    <t>DOC_208</t>
  </si>
  <si>
    <t>DOC_209</t>
  </si>
  <si>
    <t>DOC_210</t>
  </si>
  <si>
    <t>DOC_211</t>
  </si>
  <si>
    <t>DOC_212</t>
  </si>
  <si>
    <t>DOC_213</t>
  </si>
  <si>
    <t>DOC_214</t>
  </si>
  <si>
    <t>DOC_215</t>
  </si>
  <si>
    <t>DOC_216</t>
  </si>
  <si>
    <t>DOC_217</t>
  </si>
  <si>
    <t>DOC_218</t>
  </si>
  <si>
    <t>DOC_219</t>
  </si>
  <si>
    <t>DOC_220</t>
  </si>
  <si>
    <t>DOC_221</t>
  </si>
  <si>
    <t>DOC_222</t>
  </si>
  <si>
    <t>DOC_223</t>
  </si>
  <si>
    <t>DOC_224</t>
  </si>
  <si>
    <t>DOC_225</t>
  </si>
  <si>
    <t>DOC_226</t>
  </si>
  <si>
    <t>DOC_227</t>
  </si>
  <si>
    <t>DOC_228</t>
  </si>
  <si>
    <t>DOC_229</t>
  </si>
  <si>
    <t>DOC_230</t>
  </si>
  <si>
    <t>DOC_231</t>
  </si>
  <si>
    <t>DOC_232</t>
  </si>
  <si>
    <t>DOC_233</t>
  </si>
  <si>
    <t>DOC_234</t>
  </si>
  <si>
    <t>DOC_235</t>
  </si>
  <si>
    <t>DOC_236</t>
  </si>
  <si>
    <t>DOC_237</t>
  </si>
  <si>
    <t>DOC_238</t>
  </si>
  <si>
    <t>DOC_239</t>
  </si>
  <si>
    <t>DOC_240</t>
  </si>
  <si>
    <t>DOC_241</t>
  </si>
  <si>
    <t>DOC_242</t>
  </si>
  <si>
    <t>DOC_243</t>
  </si>
  <si>
    <t>DOC_244</t>
  </si>
  <si>
    <t>DOC_245</t>
  </si>
  <si>
    <t>DOC_246</t>
  </si>
  <si>
    <t>DOC_247</t>
  </si>
  <si>
    <t>DOC_248</t>
  </si>
  <si>
    <t>DOC_249</t>
  </si>
  <si>
    <t>DOC_250</t>
  </si>
  <si>
    <t>DOC_251</t>
  </si>
  <si>
    <t>DOC_252</t>
  </si>
  <si>
    <t>DOC_253</t>
  </si>
  <si>
    <t>DOC_254</t>
  </si>
  <si>
    <t>DOC_255</t>
  </si>
  <si>
    <t>DOC_256</t>
  </si>
  <si>
    <t>DOC_257</t>
  </si>
  <si>
    <t>DOC_258</t>
  </si>
  <si>
    <t>DOC_259</t>
  </si>
  <si>
    <t>DOC_260</t>
  </si>
  <si>
    <t>DOC_261</t>
  </si>
  <si>
    <t>DOC_262</t>
  </si>
  <si>
    <t>DOC_263</t>
  </si>
  <si>
    <t>DOC_264</t>
  </si>
  <si>
    <t>DOC_265</t>
  </si>
  <si>
    <t>DOC_266</t>
  </si>
  <si>
    <t>DOC_267</t>
  </si>
  <si>
    <t>DOC_268</t>
  </si>
  <si>
    <t>DOC_269</t>
  </si>
  <si>
    <t>DOC_270</t>
  </si>
  <si>
    <t>DOC_271</t>
  </si>
  <si>
    <t>DOC_272</t>
  </si>
  <si>
    <t>DOC_273</t>
  </si>
  <si>
    <t>DOC_274</t>
  </si>
  <si>
    <t>DOC_275</t>
  </si>
  <si>
    <t>DOC_276</t>
  </si>
  <si>
    <t>DOC_277</t>
  </si>
  <si>
    <t>DOC_278</t>
  </si>
  <si>
    <t>DOC_279</t>
  </si>
  <si>
    <t>DOC_280</t>
  </si>
  <si>
    <t>DOC_281</t>
  </si>
  <si>
    <t>DOC_282</t>
  </si>
  <si>
    <t>DOC_283</t>
  </si>
  <si>
    <t>DOC_284</t>
  </si>
  <si>
    <t>DOC_285</t>
  </si>
  <si>
    <t>DOC_286</t>
  </si>
  <si>
    <t>DOC_287</t>
  </si>
  <si>
    <t>DOC_288</t>
  </si>
  <si>
    <t>DOC_289</t>
  </si>
  <si>
    <t>DOC_290</t>
  </si>
  <si>
    <t>DOC_291</t>
  </si>
  <si>
    <t>DOC_292</t>
  </si>
  <si>
    <t>DOC_293</t>
  </si>
  <si>
    <t>Jobin</t>
  </si>
  <si>
    <t>Hinrichs</t>
  </si>
  <si>
    <t>Harvard</t>
  </si>
  <si>
    <t>Floridi</t>
  </si>
  <si>
    <t>Women Leading in AI</t>
  </si>
  <si>
    <t>Google Deep Minds</t>
  </si>
  <si>
    <t>IBM Institute for Business Value (IBM IBV)</t>
  </si>
  <si>
    <t>Future of Life Institute</t>
  </si>
  <si>
    <t>State Council of China</t>
  </si>
  <si>
    <t>Adobe Inc.</t>
  </si>
  <si>
    <t>International Conference on Artificial Intelligence, Navigation, Engineering, and Aviation Technology (ICANEAT)</t>
  </si>
  <si>
    <t>Norwegian Data Protection Authority (Datatilsynet)</t>
  </si>
  <si>
    <t>Victoria University of Wellington</t>
  </si>
  <si>
    <t>EY (Ernst &amp; Young)</t>
  </si>
  <si>
    <t>Cimphony AI</t>
  </si>
  <si>
    <t>Smart Africa &amp; Republic of South Africa</t>
  </si>
  <si>
    <t>Alibaba Group</t>
  </si>
  <si>
    <t>Deutsche Telekom</t>
  </si>
  <si>
    <t>College of Law, Qatar University (Author: Ezieddin Elmahjub)</t>
  </si>
  <si>
    <t>House of Lords Select Committee on Artificial Intelligence</t>
  </si>
  <si>
    <t>AI Now Institute</t>
  </si>
  <si>
    <t>UK Government</t>
  </si>
  <si>
    <t>Center for Democracy and Technology (CDT)</t>
  </si>
  <si>
    <t>Smart Dubai</t>
  </si>
  <si>
    <t>Telefónica</t>
  </si>
  <si>
    <t>British Embassy in Mexico, in collaboration with Oxford Insights and C Minds​</t>
  </si>
  <si>
    <t>United Nations University (UNU)</t>
  </si>
  <si>
    <t>Canadian Institute for Advanced Research (CIFAR)</t>
  </si>
  <si>
    <t>Task Force on the Future of Work and Education for the Digital Era (T20 Argentina)</t>
  </si>
  <si>
    <t>Royal College of Physicians</t>
  </si>
  <si>
    <t>European Union</t>
  </si>
  <si>
    <t>Heinrich Böll Stiftung</t>
  </si>
  <si>
    <t>Internet Society</t>
  </si>
  <si>
    <t>U.S. Senate (Senator Martin Heinrich)</t>
  </si>
  <si>
    <t>The Alan Turing Institute</t>
  </si>
  <si>
    <t>Economic Affairs Ministry, the Research Ministry, and the Labour Ministry</t>
  </si>
  <si>
    <t>Strategic Council for AI Technology, Government of Japan</t>
  </si>
  <si>
    <t>Department of Industry Innovation and Science</t>
  </si>
  <si>
    <t>Intel Corporation</t>
  </si>
  <si>
    <t>W20</t>
  </si>
  <si>
    <t>Commonwealth Scientific and Industrial Research Organisation (CSIRO) Data61</t>
  </si>
  <si>
    <t>Future Advocacy</t>
  </si>
  <si>
    <t>Australian Government, Department of Industry, Science and Resources</t>
  </si>
  <si>
    <t>Baidu Inc.</t>
  </si>
  <si>
    <t>Government of Argentina</t>
  </si>
  <si>
    <t>Beijing Academy of Artificial Intelligence (BAAI)</t>
  </si>
  <si>
    <t>Information Commissioner's Office (ICO)</t>
  </si>
  <si>
    <t>Ministry of Science, Technology, and Innovation (MCTI) of Brazil</t>
  </si>
  <si>
    <t>Meta Platforms, Inc.</t>
  </si>
  <si>
    <t>Institute of Business Ethics</t>
  </si>
  <si>
    <t>Center for the Governance of AI</t>
  </si>
  <si>
    <t>Leaders of the G7</t>
  </si>
  <si>
    <t>Ministry of Science, Technology, Knowledge, and Innovation, Chile</t>
  </si>
  <si>
    <t>Chile's Ministry of Science, Technology, Knowledge, and Innovation</t>
  </si>
  <si>
    <t>Asia Society Policy Institute</t>
  </si>
  <si>
    <t>Anthropic</t>
  </si>
  <si>
    <t>UPC (Universitat Politècnica de Catalunya)</t>
  </si>
  <si>
    <t>Alliance for Artificial Intelligence (A-AI), Russia</t>
  </si>
  <si>
    <t>OP Group</t>
  </si>
  <si>
    <t>Institute of Philosophy, Chinese Academy of Sciences (CASIP)</t>
  </si>
  <si>
    <t>African Union</t>
  </si>
  <si>
    <t>European Commission</t>
  </si>
  <si>
    <t>ICDPPC</t>
  </si>
  <si>
    <t>Office of the President of the Russian Federation</t>
  </si>
  <si>
    <t>Deep Minds</t>
  </si>
  <si>
    <t>Center for Democracy &amp; Technology</t>
  </si>
  <si>
    <t>Treasury Board of Canada Secretariat</t>
  </si>
  <si>
    <t>Personal Data Protection Commission Singapore</t>
  </si>
  <si>
    <t>National Institution for Transforming India (NITI Aayog)</t>
  </si>
  <si>
    <t>Department of Defense</t>
  </si>
  <si>
    <t>Institute for Information and Communications Policy (IICP), The Conference toward AI Network Society</t>
  </si>
  <si>
    <t>Special Interest Group on Artificial Intelligence (SIGAI), The Netherlands</t>
  </si>
  <si>
    <t>European Institute for Science, Media, and Democracy (EISMD)</t>
  </si>
  <si>
    <t>Tsinghua University AI Institute</t>
  </si>
  <si>
    <t>Ministry of Science and Technology, China</t>
  </si>
  <si>
    <t>Ministry for Security and Emerging Technologies</t>
  </si>
  <si>
    <t>Software &amp; Information Industry Association (SIIA), Public Policy Division</t>
  </si>
  <si>
    <t>IEEE Global Initiative on Ethics of Autonomous and Intelligent Systems</t>
  </si>
  <si>
    <t>IEEE</t>
  </si>
  <si>
    <t>MIT, Daniela Rus</t>
  </si>
  <si>
    <t>Federal Ministry for Digital and Transport (BMDV), Germany</t>
  </si>
  <si>
    <t>High-Level Expert Group on Artificial Intelligence (AI HLEG)</t>
  </si>
  <si>
    <t>High-Level Expert Group on Artificial Intelligence (AI HLEG), European Commission</t>
  </si>
  <si>
    <t>The Royal Society</t>
  </si>
  <si>
    <t>Joint European and North American Multisociety (including ACR, RSNA, ESR, and others)</t>
  </si>
  <si>
    <t>Sage</t>
  </si>
  <si>
    <t>Icelandic Institute for Intelligent Machines</t>
  </si>
  <si>
    <t>CERNA (Allistene)</t>
  </si>
  <si>
    <t>European Commission for the Efficiency of Justice (CEPEJ), Council of Europe</t>
  </si>
  <si>
    <t>European Commission for the Efficiency of Justice (CEPEJ), under the Council of Europe.</t>
  </si>
  <si>
    <t xml:space="preserve">Foffano, F., Scantamburlo, T, Cortes, A, &amp; Bissolo, C. </t>
  </si>
  <si>
    <t>IBM</t>
  </si>
  <si>
    <t>Organisation for Economic Co-operation and Development (OECD)</t>
  </si>
  <si>
    <t>Monetary Authority of Singapore (MAS)</t>
  </si>
  <si>
    <t>Cedric Villani</t>
  </si>
  <si>
    <t>Mission Villani
Cedric Villani</t>
  </si>
  <si>
    <t>Cédric Villani, French Parliament</t>
  </si>
  <si>
    <t>French Government</t>
  </si>
  <si>
    <t>Global Solutions Initiative</t>
  </si>
  <si>
    <t>G20 (via OECD AI)</t>
  </si>
  <si>
    <t>Markkula Center for Applied Ethics, Santa Clara University</t>
  </si>
  <si>
    <t>Federal Government of Germany</t>
  </si>
  <si>
    <t>DIN (Deutsches Institut für Normung e.V.)</t>
  </si>
  <si>
    <t>German Federal Government</t>
  </si>
  <si>
    <t>Google</t>
  </si>
  <si>
    <t>China's Ministry of Science and Technology</t>
  </si>
  <si>
    <t>Data &amp; Society</t>
  </si>
  <si>
    <t>Government of the Netherlands</t>
  </si>
  <si>
    <t>Swiss Federal Council</t>
  </si>
  <si>
    <t>United Nations Office of the High Commissioner for Human Rights (OHCHR)</t>
  </si>
  <si>
    <t>Telia Company</t>
  </si>
  <si>
    <t>Ministry of Foreign Affairs, Japan</t>
  </si>
  <si>
    <t>French Data Protection Authority (CNIL)</t>
  </si>
  <si>
    <t>Human Rights intergovernmental Cooperation, Council of Europe</t>
  </si>
  <si>
    <t>Access Now</t>
  </si>
  <si>
    <t>The Rathenau Institute</t>
  </si>
  <si>
    <t>Council for Science, Technology and Innovation, Japan</t>
  </si>
  <si>
    <t>German Ethics Council (Deutscher Ethikrat)</t>
  </si>
  <si>
    <t>IndiaAI</t>
  </si>
  <si>
    <t xml:space="preserve">Committee on AI Tools for Education and Research
Centre for Networked Intelligence  </t>
  </si>
  <si>
    <t xml:space="preserve">Kathleen Sandusky
CIFAR
</t>
  </si>
  <si>
    <t>UK Department of Health &amp; Social Care</t>
  </si>
  <si>
    <t>Office of the Central Cyberspace Affairs Commission</t>
  </si>
  <si>
    <t>Oxford Martin AI Governance Initiative (AIGI)</t>
  </si>
  <si>
    <t>Unity Technologies</t>
  </si>
  <si>
    <t>The Islamic Culture "As-Saqafat-ul Islamia" – Research Journal – Sheikh Zayed Islamic Centre, University of Karachi</t>
  </si>
  <si>
    <t>Ministry of Innovation, Science and Technology and the Ministry of Justice</t>
  </si>
  <si>
    <t>Information Technology Industry Council (ITI)</t>
  </si>
  <si>
    <t>Japanese Society for Artificial Intelligence</t>
  </si>
  <si>
    <t>Ministry of Economy, Trade and Industry (METI)</t>
  </si>
  <si>
    <t>Shalom Center</t>
  </si>
  <si>
    <t>The Jewish Education Project (Author: David Zvi Kalman)</t>
  </si>
  <si>
    <t>Agenzia per l’Italia Digitale (AGID)</t>
  </si>
  <si>
    <t>Digital Catapult</t>
  </si>
  <si>
    <t>Future of Humanity Institute; University of Oxford; Centre for the Study of Existential Risk; University of Cambridge; Center for a New American Security; Electronic Frontier Foundation; OpenAI</t>
  </si>
  <si>
    <t>Microsoft</t>
  </si>
  <si>
    <t>Government of the Republic of Korea</t>
  </si>
  <si>
    <t>Luciano Floridi et al., Atomium—EISMD Initiative</t>
  </si>
  <si>
    <t>Université de Montréal</t>
  </si>
  <si>
    <t>University of Montreal</t>
  </si>
  <si>
    <t>Council of Europe</t>
  </si>
  <si>
    <t>Department for Science, Innovation and Technology, Office for Artificial Intelligence, Department for Digital, Culture, Media &amp; Sport and Department for Business &amp; Industry Strategy</t>
  </si>
  <si>
    <t>Ministry of Science and ICT, Republic of Korea</t>
  </si>
  <si>
    <t>Office for Artificial Intelligence, Government of the United Kingdom</t>
  </si>
  <si>
    <t>National Science and Technology Council; Networking and Information Technology Research and Development Subcommittee</t>
  </si>
  <si>
    <t>National Science and Technology Council, Select Committee on Artificial Intelligence, Office of Science and Technology Policy</t>
  </si>
  <si>
    <t>Presidency of Türkiye Digital Transformation Office (DTO), Ministry of Industry and Technology (MoIT)</t>
  </si>
  <si>
    <t>Indonesia Artificial Intelligence Society (IAIS)</t>
  </si>
  <si>
    <t>NITI Aayog, India</t>
  </si>
  <si>
    <t>Saudi Data &amp; AI Authority (SDAIA)</t>
  </si>
  <si>
    <t>Ministry of Digital Transformation
OECD, Ukraine
Atlantic Council</t>
  </si>
  <si>
    <t xml:space="preserve"> Australian Information Industry Association (AIIA)​</t>
  </si>
  <si>
    <t>Mexican Congress</t>
  </si>
  <si>
    <t>Ministers from Denmark, Estonia, Finland, the Faroe Islands, Iceland, Latvia, Lithuania, Norway, Sweden, and the Åland Islands</t>
  </si>
  <si>
    <t>Future of Life Institute (Author: David Zvi Kalman)</t>
  </si>
  <si>
    <t>OpenAI</t>
  </si>
  <si>
    <t>Oxford Martin School, University of Oxford</t>
  </si>
  <si>
    <t>University of Oxford</t>
  </si>
  <si>
    <t>Partnership on AI</t>
  </si>
  <si>
    <t>Partnership on AI (PAI)</t>
  </si>
  <si>
    <t>Peking University</t>
  </si>
  <si>
    <t>National University of Singapore (NUS)</t>
  </si>
  <si>
    <t>American Medical Association (AMA)</t>
  </si>
  <si>
    <t>Green Digital Working Group</t>
  </si>
  <si>
    <t>Executive Office of the President, National Science and Technology Council Committee on Technology</t>
  </si>
  <si>
    <t>Executive Office of the President; National Science and Technology Council; Committee on Technology</t>
  </si>
  <si>
    <t>Berkman Klein Center for Internet &amp; Society, Harvard University</t>
  </si>
  <si>
    <t>Fairness, Accountability, and Transparency in Machine Learning (FATML)</t>
  </si>
  <si>
    <t>Harvard Data Science Review</t>
  </si>
  <si>
    <t>New York Times</t>
  </si>
  <si>
    <t>Engineering and Physical Sciences Research Council UK (EPSRC)</t>
  </si>
  <si>
    <t>Privacy International &amp; Article 19</t>
  </si>
  <si>
    <t>Cyberspace Administration of China (CAC)</t>
  </si>
  <si>
    <t>PricewaterhouseCoopers (PwC)</t>
  </si>
  <si>
    <t>UNESCO/COMEST</t>
  </si>
  <si>
    <t>United Nations Educational, Scientific and Cultural Organization (UNESCO)</t>
  </si>
  <si>
    <t>Advisory Board on Artificial Intelligence and Human Society (initiative of the Minister of State for Science and Technology Policy)</t>
  </si>
  <si>
    <t>Segal Marco Advisors (Lead Filer)</t>
  </si>
  <si>
    <t>European Parliament</t>
  </si>
  <si>
    <t>Accenture UK</t>
  </si>
  <si>
    <t>Responsible AI Institute</t>
  </si>
  <si>
    <t>Carnegie Mellon</t>
  </si>
  <si>
    <t>PricewaterhouseCoopers UK</t>
  </si>
  <si>
    <t>Amazon Web Services (AWS)</t>
  </si>
  <si>
    <t>Accenture</t>
  </si>
  <si>
    <t>Martin Ford</t>
  </si>
  <si>
    <t>US Department of State</t>
  </si>
  <si>
    <t>Hertie School in Berlin, Joanna Bryson</t>
  </si>
  <si>
    <t>Pontifical Academy for Life, Microsoft, IBM, FAO, Italian Ministry of Innovation</t>
  </si>
  <si>
    <t>President of the Russian Federation</t>
  </si>
  <si>
    <t>Salesforce</t>
  </si>
  <si>
    <t>SAP</t>
  </si>
  <si>
    <t>The Future Society</t>
  </si>
  <si>
    <t>Scottish Government</t>
  </si>
  <si>
    <t>Shanghai Jiao Tong University</t>
  </si>
  <si>
    <t>Sikh</t>
  </si>
  <si>
    <t>Personal Data Protection Commission SIngapore</t>
  </si>
  <si>
    <t>Smart Dubai Office</t>
  </si>
  <si>
    <t>Sony</t>
  </si>
  <si>
    <t>Sony Group</t>
  </si>
  <si>
    <t>Korean Information Society Development Institute (KISDI)</t>
  </si>
  <si>
    <t>Stanford University</t>
  </si>
  <si>
    <t>Association for Computing Machinery (ACM)</t>
  </si>
  <si>
    <t>European Group on Ethics in Science and New Technologies (EGE)</t>
  </si>
  <si>
    <t>Ministry of Education, University and Research, the Ministry of Economic Development and the Minister of Technological Innovation and Digital Transition</t>
  </si>
  <si>
    <t>Minister of Science, Technology, Innovation and Communications (MCTIC)</t>
  </si>
  <si>
    <t>Government Offices of Sweden</t>
  </si>
  <si>
    <t>Tencent Holdings Ltd.</t>
  </si>
  <si>
    <t>Tesla</t>
  </si>
  <si>
    <t>K&amp;L Gates Endowment for Ethics and Computational Technologies</t>
  </si>
  <si>
    <t>Allistene (Cerna Ethics Commission on Digital Technology and AI)</t>
  </si>
  <si>
    <t>Google DeepMind</t>
  </si>
  <si>
    <t>Think20 (T20) Japan</t>
  </si>
  <si>
    <t>Nature Machine Intelligence​, Jobin</t>
  </si>
  <si>
    <t>Daniela Rus and Gregory Mone</t>
  </si>
  <si>
    <t>OpenGlobalRights</t>
  </si>
  <si>
    <t>Amnesty International and Access Now</t>
  </si>
  <si>
    <t>Google Deep Minds
Crawford and Calo Article</t>
  </si>
  <si>
    <t>Tieto</t>
  </si>
  <si>
    <t>UNI Global Union</t>
  </si>
  <si>
    <t>Access Now; Amnesty International</t>
  </si>
  <si>
    <t>British Embassy in Mexico, Oxford Insights, C Minds</t>
  </si>
  <si>
    <t>Digichina</t>
  </si>
  <si>
    <t>nVidia</t>
  </si>
  <si>
    <t>Department of Veterans Affairs (VA), United States</t>
  </si>
  <si>
    <t>X</t>
  </si>
  <si>
    <t>His Highness Sheikh Mohammed bin Rashid Al Maktoum Vice President and Prime Minister of the UAE and Ruler of Dubai</t>
  </si>
  <si>
    <t>UNESCO</t>
  </si>
  <si>
    <t>The Information Accountability Foundation</t>
  </si>
  <si>
    <t>The Public Voice</t>
  </si>
  <si>
    <t>Center for AI and Digital Policy (CAIDP)</t>
  </si>
  <si>
    <t>Sydney Artificial Intelligence Centre</t>
  </si>
  <si>
    <t>University of Toronto</t>
  </si>
  <si>
    <t>Web Summit in Lisbon</t>
  </si>
  <si>
    <t>MIT Technology Review</t>
  </si>
  <si>
    <t>White House</t>
  </si>
  <si>
    <t>WEF, Global Future Council on Human Rights 2016-2018</t>
  </si>
  <si>
    <t>Ministry of Economic Affairs and Employment</t>
  </si>
  <si>
    <t>The World Council of Churches</t>
  </si>
  <si>
    <t>2025 and the Next Chapters of AI</t>
  </si>
  <si>
    <t>5 Trends for 2025</t>
  </si>
  <si>
    <t>A Hindu Perspective on AI Risks and Opportunities</t>
  </si>
  <si>
    <t>China National AI Strategy</t>
  </si>
  <si>
    <t>Adobe's AI Ethics Principles</t>
  </si>
  <si>
    <t>AI and Islamic Ethics</t>
  </si>
  <si>
    <t>Artificial intelligence and privacy</t>
  </si>
  <si>
    <t>AI and Society Research Group</t>
  </si>
  <si>
    <t>AI and Sustainability: Opportunities, Challanges and Impact</t>
  </si>
  <si>
    <t>AI Ethics: Principles, Frameworks &amp; Governance</t>
  </si>
  <si>
    <t>South Africa AI Strategy</t>
  </si>
  <si>
    <t>AI for Good: Alibaba's Vision for Tackling Global Challenges</t>
  </si>
  <si>
    <t>AI in Islamic Ethics</t>
  </si>
  <si>
    <t>AI in the UK: Ready, WIlling and Able 2019</t>
  </si>
  <si>
    <t>AI in the UK: Ready, WIlling and Able? 2018</t>
  </si>
  <si>
    <t>AI in the UK: ready, willing and able?</t>
  </si>
  <si>
    <t>AI Now 2017 Report</t>
  </si>
  <si>
    <t>AI Opportunity Action Plan</t>
  </si>
  <si>
    <t xml:space="preserve">AI Policy and Governance
</t>
  </si>
  <si>
    <t>Asilomar AI Principles</t>
  </si>
  <si>
    <t>https://www.digitaldubai.ae/docs/default-source/ai-principles-resources/ai-ethics.pdf?form=MG0AV3</t>
  </si>
  <si>
    <t>https://www.telefonica.com/wp-content/uploads/sites/7/2021/11/principios-ai-eng-2018.pdf</t>
  </si>
  <si>
    <t>AI Strategy for Mexico</t>
  </si>
  <si>
    <t>Aligning AI and Climate Governance</t>
  </si>
  <si>
    <t>Canada National AI Strategy</t>
  </si>
  <si>
    <t>Argentina AI Strategy</t>
  </si>
  <si>
    <t>https://www.rcp.ac.uk/policy-and-campaigns/policy-documents/artificial-intelligence-ai-in-health</t>
  </si>
  <si>
    <t>Artificial Intelligence Act EU</t>
  </si>
  <si>
    <t>https://artificialintelligenceact.eu/the-act/?form=MG0AV3</t>
  </si>
  <si>
    <t>Artificial Intelligence Act (AI Act)</t>
  </si>
  <si>
    <t>Artificial Intelligence and Climate Change</t>
  </si>
  <si>
    <t>https://www.internetsociety.org/resources/doc/2017/artificial-intelligence-and-machine-learning-policy-paper/?form=MG0AV3</t>
  </si>
  <si>
    <t>Artificial Intelligence Policy Priorities</t>
  </si>
  <si>
    <t>Artificial Intelligence Research Program</t>
  </si>
  <si>
    <t>Germany Artificial Intelligence Strategy</t>
  </si>
  <si>
    <t>Japan  AI Strategy</t>
  </si>
  <si>
    <t>https://www.csiro.au/-/media/D61/Reports/Artificial-Intelligence-ethics-framework.pdf?utm_source=chatgpt.com</t>
  </si>
  <si>
    <t>https://community.intel.com/legacyfs/online/files/Intel-Artificial-Intelligence-Public-Policy-White-Paper-2017.pdf</t>
  </si>
  <si>
    <t>https://webfoundation.org/docs/2018/06/AI-Gender.pdf?form=MG0AV3</t>
  </si>
  <si>
    <t>CSIRO Artificial Intelligence Roadmap for Australia</t>
  </si>
  <si>
    <t>Artificial Intelligence: The Road Ahead in Low and Middle-Income Countries</t>
  </si>
  <si>
    <t>Austalia's AI Ethics Principles</t>
  </si>
  <si>
    <t>Baidu's AI Ethics Principles</t>
  </si>
  <si>
    <t>Argentina National AI Strategy</t>
  </si>
  <si>
    <t>Beijing AI Principles</t>
  </si>
  <si>
    <t>https://ico.org.uk/media/for-organisations/documents/2013559/big-data-ai-ml-and-data-protection.pdf?form=MG0AV3</t>
  </si>
  <si>
    <t>Brazilian Artificial Intelligence Strategy (EBIA)</t>
  </si>
  <si>
    <t>Building AI that Benefits Humanity</t>
  </si>
  <si>
    <t>Building Generative AI Responsibily</t>
  </si>
  <si>
    <t>https://www.ibe.org.uk/resource/ibe-briefing-58-business-ethics-and-artificial-intelligence-pdf.html?form=MG0AV3</t>
  </si>
  <si>
    <t>CDT Europe's AI Bulletin - February 2025</t>
  </si>
  <si>
    <t>Center for the Governance of AI - UK and USA</t>
  </si>
  <si>
    <t>https://www.international.gc.ca/world-monde/assets/pdfs/international_relations-relations_internationales/g7/2018-06-09-artificial-intelligence-artificielle-en.pdf?form=MG0AV3</t>
  </si>
  <si>
    <t>Chile Ethical Artificial Intelligence</t>
  </si>
  <si>
    <t>Santiago Declaration to Promote Ethical AI in Latin America and the Caribbean</t>
  </si>
  <si>
    <t>China's Emerging Approach to Regulating General-Purpose Artificial Intelligence</t>
  </si>
  <si>
    <t>Claude's Constitution</t>
  </si>
  <si>
    <t>Code of Ethics for Artificial Intelligence</t>
  </si>
  <si>
    <t>https://www.op.fi/en/op-financial-group/corporate-social-responsibility/commitments-and-principles?form=MG0AV3</t>
  </si>
  <si>
    <t>Confucian Ethics and Artificial Intelligence</t>
  </si>
  <si>
    <t>Continental AI Strategy</t>
  </si>
  <si>
    <t>EU National AI Strategy</t>
  </si>
  <si>
    <t>https://www.privacyconference2018.org/system/files/2018-10/20180922_ICDPPC-40th_AI-Declaration_ADOPTED.pdf?form=MG0AV3</t>
  </si>
  <si>
    <t>Mexico  AI Strategy</t>
  </si>
  <si>
    <t>DeepMind Ethics &amp; Society</t>
  </si>
  <si>
    <t>https://cdt.org/insights/digital-decisions-tool/?form=MG0AV3</t>
  </si>
  <si>
    <t>Directive on Automated Decision-Making</t>
  </si>
  <si>
    <t>https://www.pdpc.gov.sg/-/media/Files/PDPC/PDF-Files/Resource-for-Organisation/AI/Discussion-Paper-on-AI-and-PD---050618.pdf</t>
  </si>
  <si>
    <t>https://www.niti.gov.in/sites/default/files/2023-03/National-Strategy-for-Artificial-Intelligence.pdf?form=MG0AV3</t>
  </si>
  <si>
    <t>DoD Ethical Principles for Artificial Intelligence</t>
  </si>
  <si>
    <t>https://www.soumu.go.jp/main_content/000507517.pdf?form=MG0AV3</t>
  </si>
  <si>
    <t>https://ii.tudelft.nl/bnvki/wp-content/uploads/2018/09/Dutch-AI-Manifesto.pdf?form=MG0AV3</t>
  </si>
  <si>
    <t>EISMD Website</t>
  </si>
  <si>
    <t>Ethical Framework for a Good AI Society (PDF)</t>
  </si>
  <si>
    <t>Ethical Governance of Artificial Intelligence</t>
  </si>
  <si>
    <t>Ethical Norms for New Generation Artificial Intelligence</t>
  </si>
  <si>
    <t>https://www.most.gov.cn/kjbgz/202109/t20210926_177063.html</t>
  </si>
  <si>
    <t>I have this document on my hard drive</t>
  </si>
  <si>
    <t>https://futureadvocacy.com/publications/ethical-social-and-political-challenges-of-artificial-intelligence-in-health/</t>
  </si>
  <si>
    <t>IEEE Ethically ALigned Design v2</t>
  </si>
  <si>
    <t>Ethically ALigned Design: V2</t>
  </si>
  <si>
    <t>https://standards.ieee.org/wp-content/uploads/import/documents/other/ead1e.pdf?form=MG0AV3</t>
  </si>
  <si>
    <t>https://cyberir.mit.edu/site/global-landscape-ai-ethics-guidelines/?form=MG0AV3
https://scholar.google.com/citations?user=910z20QAAAAJ&amp;hl=en&amp;form=MG0AV3</t>
  </si>
  <si>
    <t>https://bmdv.bund.de/SharedDocs/EN/publications/report-ethics-commission-automated-and-connected-driving.pdf?__blob=publicationFile&amp;form=MG0AV3</t>
  </si>
  <si>
    <t>Ethical Guidelines for Trustworthy AI</t>
  </si>
  <si>
    <t>https://digital-strategy.ec.europa.eu/en/library/ethics-guidelines-trustworthy-ai?form=MG0AV3</t>
  </si>
  <si>
    <t>Ethics of Artificial Intelligence</t>
  </si>
  <si>
    <t>https://pubs.rsna.org/doi/pdf/10.1148/radiol.2019191586?form=MG0AV3</t>
  </si>
  <si>
    <t>https://www.sage.com/investors/-/media/files/company/documents/pdf/business%20builders/latest%20news/business%20builders%20ethics%20of%20code.pdf?form=MG0AV3</t>
  </si>
  <si>
    <t>https://www.iiim.is/ethics-policy/?form=MG0AV3</t>
  </si>
  <si>
    <t>https://hal.science/ALLISTENE-CERNA/hal-01086579v1</t>
  </si>
  <si>
    <t>EU Ethical Charter on the use of AI in Judicial Systems</t>
  </si>
  <si>
    <t>https://op.europa.eu/en/publication-detail/-/publication/dfebe62e-4ce9-11e8-be1d-01aa75ed71a1?form=MG0AV3
https://www.unapcict.org/sites/default/files/2019-01/EC_AI-%20Robotics-%20and%20Autonomous%20Systems.pdf?form=MG0AV4</t>
  </si>
  <si>
    <t xml:space="preserve">
https://rm.coe.int/ethical-charter-en-for-publication-4-december-2018/16808f699c</t>
  </si>
  <si>
    <t>European Ethical Charter on the use of AI in Judicial SYstems 2018</t>
  </si>
  <si>
    <t>European Strategy on AI Harvard</t>
  </si>
  <si>
    <t>Everyday ethics for AI</t>
  </si>
  <si>
    <t>https://www.ibm.com/watson/assets/duo/pdf/everydayethics.pdf?form=MG0AV3</t>
  </si>
  <si>
    <t>Evolving with Innovation: The 2024 OECD AI Principles Update</t>
  </si>
  <si>
    <t>Evolving with innovation: The 2024 OECD AI Principles Update</t>
  </si>
  <si>
    <t>FEAT Principles</t>
  </si>
  <si>
    <t>For a Meaningful AI: Towars a French and European Strategy</t>
  </si>
  <si>
    <t>https://comite-etica.upc.edu/ca/actualitat/media/missionvillani_report_eng-vf.pdf?form=MG0AV3</t>
  </si>
  <si>
    <t>For a Meaningful Artificial Intelligence: Towards a French and European Strategy</t>
  </si>
  <si>
    <t>France AI Strategy Report</t>
  </si>
  <si>
    <t>France AI Strategy Report (PDF)</t>
  </si>
  <si>
    <t>G20 2017 Task Force Report Germany</t>
  </si>
  <si>
    <t>G20 AI Principles</t>
  </si>
  <si>
    <t>G20 Ministerial Statement on Trade and Digital Economy</t>
  </si>
  <si>
    <t>Genderal Data Protection Regulation (GDPR)</t>
  </si>
  <si>
    <t>General Data Protection Regulation (GDPR) - 2024 Update</t>
  </si>
  <si>
    <t>Generative AI and Ethics</t>
  </si>
  <si>
    <t>German AI Strategy (Updated Version)</t>
  </si>
  <si>
    <t>German Standardization Roadmap on Artificial Intelligence 2nd Edition</t>
  </si>
  <si>
    <t>Germany AI Strategy</t>
  </si>
  <si>
    <t>Google AI Principles</t>
  </si>
  <si>
    <t>Governance Principles for a New Generation of AI</t>
  </si>
  <si>
    <t>https://datasociety.net/library/governing-artificial-intelligence/</t>
  </si>
  <si>
    <t>Government wide vision on generative AI of the Netherlands</t>
  </si>
  <si>
    <t>Guidelines on Artificial Intelligence for the Confederation</t>
  </si>
  <si>
    <t>Guiding Principles on Business and Human Rights</t>
  </si>
  <si>
    <t>Guiding Principles of Trust AI Ethics</t>
  </si>
  <si>
    <t>Hiroshima Process International Code of Conuct for Organizations Developing Advanced AI Systems</t>
  </si>
  <si>
    <t>https://www.cnil.fr/en/how-can-humans-keep-upper-hand-report-ethical-matters-raised-algorithms-and-artificial-intelligence?form=MG0AV3</t>
  </si>
  <si>
    <t>Human Rights and Artificial Intelligence (CDDH-IA)</t>
  </si>
  <si>
    <t>Access Now AI and Human Rights Report</t>
  </si>
  <si>
    <t>https://www.rathenau.nl/sites/default/files/2018-02/Human%20Rights%20in%20the%20Robot%20Age-Rathenau%20Instituut-2017.pdf?form=MG0AV3</t>
  </si>
  <si>
    <t>Human-Centric AI Principles</t>
  </si>
  <si>
    <t>Humans and Machines - Challenges of Artificial Intelligence</t>
  </si>
  <si>
    <t>https://www.ibm.com/policy/trust-principles/?form=MG0AV3
https://www.ibm.com/policy/wp-content/uploads/2018/06/IBM_Principles_SHORT.V4.3.pdf?form=MG0AV3</t>
  </si>
  <si>
    <t>IndiaAI - National AI Portal</t>
  </si>
  <si>
    <t xml:space="preserve">https://iisc.ac.in/about/student-corner/academic-integrity/
</t>
  </si>
  <si>
    <t xml:space="preserve">CIFAR Canadian Institute for Advanced Research </t>
  </si>
  <si>
    <t xml:space="preserve">https://www.gov.uk/government/publications/code-of-conduct-for-data-driven-health-and-care-technology?form=MG0AV3
https://www.gov.uk/government/publications/code-of-conduct-for-data-driven-health-and-care-technology/initial-code-of-conduct-for-data-driven-health-and-care-technology
</t>
  </si>
  <si>
    <t>Intel's Responsible AI Principles.</t>
  </si>
  <si>
    <t>Indigenous Perspectives in AI</t>
  </si>
  <si>
    <t>Interim Measures for the Administration of Generative AI</t>
  </si>
  <si>
    <t>International AI Governance</t>
  </si>
  <si>
    <t>Could not fing Jobin's 2018 version of this paper</t>
  </si>
  <si>
    <t>Islamic Ethical Framework for AI</t>
  </si>
  <si>
    <t>Israel's Policy on AI regulationan and Ethics</t>
  </si>
  <si>
    <t>https://www.itic.org/policy/artificial-intelligence?form=MG0AV3</t>
  </si>
  <si>
    <t>Japan's AI Principles</t>
  </si>
  <si>
    <t>Jewish Ethics in AI (Shalom Center)</t>
  </si>
  <si>
    <t>Judaism's Three Doors into AI</t>
  </si>
  <si>
    <t>https://www.agid.gov.it/it/agenzia/stampa-e-comunicazione/notizie/2018/03/21/lintelligenza-artificiale-al-servizio-del-cittadino-sfide-opportunita?form=MG0AV3
https://libro-bianco-ia.readthedocs.io/it/latest/?form=MG0AV3</t>
  </si>
  <si>
    <t>https://www.digicatapult.org.uk/wp-content/uploads/2021/11/Machine_Intelligence_Garage_Impact_Report-2021-1.pdf?_gl=1*a2w0ho*_up*MQ..*_ga*MTk5MjgyNTkwOC4xNzQxODAwMzEw*_ga_8GYS9S4HND*MTc0MTgwMDMwOC4xLjAuMTc0MTgwMDMwOC4wLjAuMA..</t>
  </si>
  <si>
    <t>https://royalsociety.org/~/media/policy/projects/machine-learning/publications/machine-learning-report.pdf?form=MG0AV3</t>
  </si>
  <si>
    <t>https://arxiv.org/abs/1802.07228v1</t>
  </si>
  <si>
    <t>The Malicious Use of AI: Forecasting, Prevention and Mitigation</t>
  </si>
  <si>
    <t>Meta Llama Responsible Use Guide</t>
  </si>
  <si>
    <t>https://www.microsoft.com/en-us/ai/responsible-ai</t>
  </si>
  <si>
    <t>Microsoft Responsible AI Principles 2018</t>
  </si>
  <si>
    <t>Microsoft Responsible AI Principles and Approach 2023</t>
  </si>
  <si>
    <t>Microsoft's Six Principles for Facial Recognition Work</t>
  </si>
  <si>
    <t>https://datagovhub.elliott.gwu.edu/republic-of-korea-ai-strategy/?form=MG0AV3</t>
  </si>
  <si>
    <t>https://link.springer.com/article/10.1007/s11023-018-9482-5?form=MG0AV3</t>
  </si>
  <si>
    <t>Montreal Declaration for Responsible AI Development</t>
  </si>
  <si>
    <t>Montreal Declaration for a Responsible Development of AI</t>
  </si>
  <si>
    <t>Explanatory Report to the Council of Europe Framework Convention on AI and Human Rights, Democracy and the Rule of Law</t>
  </si>
  <si>
    <t>National AI Strategy</t>
  </si>
  <si>
    <t>South Korea AI Strategy</t>
  </si>
  <si>
    <t>United Kingom AI Strategy</t>
  </si>
  <si>
    <t>https://www.nitrd.gov/PUBS/national_ai_rd_strategic_plan.pdf?form=MG0AV3</t>
  </si>
  <si>
    <t>USA Biden  AI Strategy</t>
  </si>
  <si>
    <t>Turkey AI Strategy</t>
  </si>
  <si>
    <t>Indonesia AI Strategy</t>
  </si>
  <si>
    <t>National Strategy for AI Indian</t>
  </si>
  <si>
    <t>Saudi Arabia AI Strategy</t>
  </si>
  <si>
    <t>National Strategy for the Development of AI in Ukraine</t>
  </si>
  <si>
    <t>AIIA 2020 AI Strategy Landscape</t>
  </si>
  <si>
    <t>New Artificial Intelligence Legislation in Mexico</t>
  </si>
  <si>
    <t>AI in the Nordic-Baltic region</t>
  </si>
  <si>
    <t>OECD AI Principles 2019</t>
  </si>
  <si>
    <t>OECD AI Principles 2024</t>
  </si>
  <si>
    <t>OECD Updates AI Principles 2024</t>
  </si>
  <si>
    <t>On AI, Jewish Thought</t>
  </si>
  <si>
    <t>https://openai.com/charter/?form=MG0AV3
https://openai.com/index/moving-ai-governance-forward/?form=MG0AV3
https://openai.com/trust-and-transparency/?form=MG0AV3</t>
  </si>
  <si>
    <t>OpenAI's Charter</t>
  </si>
  <si>
    <t>Google's AI Principles 2024</t>
  </si>
  <si>
    <t>https://blog.google/technology/ai/ai-principles/?form=MG0AV3</t>
  </si>
  <si>
    <t>Oxford Martin AI Initiative</t>
  </si>
  <si>
    <t>Oxford AI programs Said Business School University of Oxford</t>
  </si>
  <si>
    <t>Partnership on AI Tenets</t>
  </si>
  <si>
    <t>https://partnershiponai.org/tenets/</t>
  </si>
  <si>
    <t>Partnership on AI Principles 2016</t>
  </si>
  <si>
    <t xml:space="preserve">Peking University </t>
  </si>
  <si>
    <t>Policy for Use of AI in Teaching and Learning</t>
  </si>
  <si>
    <t>https://policysearch.ama-assn.org/policyfinder/detail/augmented%20intelligence?uri=%2FAMADoc%2FHOD.xml-H-480.940.xml&amp;form=MG0AV3</t>
  </si>
  <si>
    <t>https://felixreda.eu/wp-content/uploads/2017/02/Green-Digital-Working-Group-Position-on-Robotics-and-Artificial-Intelligence-2016-11-22.pdf</t>
  </si>
  <si>
    <t>Preparing for the Future of AI Obama 2016</t>
  </si>
  <si>
    <t>https://obamawhitehouse.archives.gov/sites/default/files/whitehouse_files/microsites/ostp/NSTC/preparing_for_the_future_of_ai.pdf?form=MG0AV3</t>
  </si>
  <si>
    <t>Principled Artificial Intelligence</t>
  </si>
  <si>
    <t>Harvard Principled Artificial Intelligence</t>
  </si>
  <si>
    <t>https://www.fatml.org/resources/principles-for-accountable-algorithms?form=MG0AV3
https://sorelle.friedler.net/papers/principles.pdf?form=MG0AV3</t>
  </si>
  <si>
    <t>Principles for Ethical AI</t>
  </si>
  <si>
    <t>https://www.academia.edu/48798050/Principles_of_Robotics</t>
  </si>
  <si>
    <t>https://www.article19.org/wp-content/uploads/2018/04/Privacy-and-Freedom-of-Expression-In-the-Age-of-Artificial-Intelligence-1.pdf?form=MG0AV3</t>
  </si>
  <si>
    <t>https://www.intel.com/content/dam/www/public/us/en/ai/documents/Intels-AI-Privacy-Policy-White-Paper-2018.pdf?form=MG0AV3</t>
  </si>
  <si>
    <t>Provisions of the Management of Deep Synthesis of Internet Information</t>
  </si>
  <si>
    <t>Provision on the Management of Algorithmic Recommendation in Internet Information Services</t>
  </si>
  <si>
    <t>PwC Responsible AI</t>
  </si>
  <si>
    <t>PwC's Responsible AI 2021</t>
  </si>
  <si>
    <t>https://unesdoc.unesco.org/ark:/48223/pf0000253952?form=MG0AV3</t>
  </si>
  <si>
    <t>UNESCO AI Principles</t>
  </si>
  <si>
    <t>https://www8.cao.go.jp/cstp/tyousakai/ai/summary/aisociety_en.pdf?form=MG0AV3</t>
  </si>
  <si>
    <t>Apple AI Shareholder Proposal</t>
  </si>
  <si>
    <t>https://www.europarl.europa.eu/doceo/document/A-8-2017-0005_EN.html?form=MG0AV3</t>
  </si>
  <si>
    <t>Responsible AI #AIFORALL</t>
  </si>
  <si>
    <t>https://www.accenture.com/gb-en/insights/artificial-intelligence/responsible-ai-principles-practice?form=MG0AV3
https://www.accenture.com/content/dam/accenture/final/a-com-migration/pdf/pdf-149/accenture-responsible-ai-final.pdf#zoom=50
https://www.accenture.com/gb-en/services/data-ai/responsible-ai?form=MG0AV3</t>
  </si>
  <si>
    <t>Responsible AI Collaborative Joint Industry Initiative</t>
  </si>
  <si>
    <t>Responsible AI DoD's Ethical Principles for AI</t>
  </si>
  <si>
    <t>https://www.pwc.co.uk/services/risk/insights/accelerating-innovation-through-responsible-ai/responsible-ai-framework.html?form=MG0AV3</t>
  </si>
  <si>
    <t>Responsible AI Principles</t>
  </si>
  <si>
    <t>Responsible AI Principles and Practices</t>
  </si>
  <si>
    <t>https://www.microsoft.com/en-us/ai/principles-and-approach/?form=MG0AV3
https://www.microsoft.com/en-us/ai/responsible-ai?form=MG0AV3
https://cdn-dynmedia-1.microsoft.com/is/content/microsoftcorp/microsoft/msc/documents/presentations/CSR/Responsible-AI-Transparency-Report-2024.pdf</t>
  </si>
  <si>
    <t>https://www.niti.gov.in/sites/default/files/2023-03/Responsible-AI-AIForAll-Approach-Document-for-India-Part-Principles-for-Responsible-AI.pdf?form=MG0AV3&amp;form=MG0AV3</t>
  </si>
  <si>
    <t>https://www.microsoft.com/en-us/research/publication/responsible-bots/?form=MG0AV3</t>
  </si>
  <si>
    <t>https://www.basicbooks.com/titles/martin-ford/rise-of-the-robots/9780465097531/</t>
  </si>
  <si>
    <t xml:space="preserve">https://2021-2025.state.gov/risk-management-profile-for-ai-and-human-rights/?form=MG0AV3
</t>
  </si>
  <si>
    <t>https://www.joannajbryson.org/publications</t>
  </si>
  <si>
    <t>https://romecall.org/</t>
  </si>
  <si>
    <t>https://cset.georgetown.edu/wp-content/uploads/Decree-of-the-President-of-the-Russian-Federation-on-the-Development-of-Artificial-Intelligence-in-the-Russian-Federation-.pdf?form=MG0AV3
https://government.ru/en/news/49604/?form=MG0AV3
https://wp.oecd.ai/app/uploads/2021/12/Ukraine_National_Strategy_for_Development_of_Artificial_Intelligence_in_Ukraine_2021-2030.pdf</t>
  </si>
  <si>
    <t>https://www.salesforce.com/company/ethical-use-policy/?form=MG0AV3
https://www.salesforce.com/company/ethical-and-humane-use/?form=MG0AV3</t>
  </si>
  <si>
    <t>https://www.sap.com/documents/2022/01/a8431b91-117e-0010-bca6-c68f7e60039b.html?form=MG0AV3</t>
  </si>
  <si>
    <t>https://thefuturesociety.org/principles-law-and-society-initiative/?form=MG0AV3</t>
  </si>
  <si>
    <t>Scotland's AI Strategy: Trustworthy, Ethical, and Inclusive</t>
  </si>
  <si>
    <t>https://global.sjtu.edu.cn/en/news/view/1520</t>
  </si>
  <si>
    <t>https://www.sikhnet.com/news/ai-and-sikhism%C2%A0?form=MG0AV3&amp;form=MG0AV3</t>
  </si>
  <si>
    <t>https://www.pdpc.gov.sg/help-and-resources/2020/01/model-ai-governance-framework</t>
  </si>
  <si>
    <t>Smart Dubai 2019</t>
  </si>
  <si>
    <t>Smart Dubai 2014</t>
  </si>
  <si>
    <t>https://www.sony.com/en/SonyInfo/sony_ai/responsible_ai.html?form=MG0AV3</t>
  </si>
  <si>
    <t>Sony Group AI Ethics Guidelines</t>
  </si>
  <si>
    <t xml:space="preserve"> https://ai.kisdi.re.kr/eng/main/contents.do?menuNo=500011.
https://iapp.org/news/a/analyzing-south-korea-s-framework-act-on-the-development-of-ai.</t>
  </si>
  <si>
    <t xml:space="preserve">https://news.stanford.edu/stories/2025/01/report-outlines-stanford-principles-for-use-of-ai?form=MG0AV3
https://provost.stanford.edu/2025/01/09/report-of-the-ai-at-stanford-advisory-committee/
https://events.stanford.edu/event/ai-governance-at-a-turning-point-new-realities-post-ai-action-summit?form=MG0AV3
https://ethicsinsociety.stanford.edu/tech-ethics/career-pathways-professional-development/ethics-technology-and-public-policy-for-practitioners?form=MG0AV3
https://fsi9-prod.s3.us-west-1.amazonaws.com/s3fs-public/2024-10/GenAI_Report_REV_ExecutiveSummary%20as%20of%20Oct%2025%202024.pdf
</t>
  </si>
  <si>
    <t>https://www.acm.org/binaries/content/assets/public-policy/2017_usacm_statement_algorithms.pdf?form=MG0AV3</t>
  </si>
  <si>
    <t>AI, Robotics Autonomous Systems</t>
  </si>
  <si>
    <t>Italy  AI Strategy</t>
  </si>
  <si>
    <t>Brazil National AI Strategy</t>
  </si>
  <si>
    <t>Sweden to Lead AI Cooperation in Nordic-Baltic Region</t>
  </si>
  <si>
    <t>Telefonica's AI Principles</t>
  </si>
  <si>
    <t>Tencent's Responsible AI Principles</t>
  </si>
  <si>
    <t xml:space="preserve">https://www.tesla.com/legal/additional-resources?form=MG0AV3
https://www.forbes.com/sites/lanceeliot/2022/10/02/five-key-ways-that-ai-ethics-and-ai-laws-reveal-troubling-concerns-for-teslas-ai-day-showcase-and-the-ever-expanding-ai-ambitions-of-elon-musk/?form=MG0AV3
https://montrealethics.ai/applying-the-taii-framework-on-tesla-bot/?form=MG0AV3
</t>
  </si>
  <si>
    <t>https://www.klgates.com/The-DOL-Publishes-Best-Practices-That-Employers-Can-Follow-to-Decrease-the-Legal-Risks-Associated-With-Using-AI-in-Employment-Decisions?form=MG0AV3</t>
  </si>
  <si>
    <t>The Ethical and Moral Implications of Artificial Intelligence</t>
  </si>
  <si>
    <t>The Ethics of Advanced AI Assisstants</t>
  </si>
  <si>
    <t>The Future of Work and Education for the Digital Age</t>
  </si>
  <si>
    <t>Jobin's Global Landscape of AI Ethics Guidelines</t>
  </si>
  <si>
    <t>Heart and the Chip</t>
  </si>
  <si>
    <t>https://montrealdeclaration-responsibleai.com/the-declaration?utm_source=chatgpt.com</t>
  </si>
  <si>
    <t>Integration of AI Tools in Newsroom</t>
  </si>
  <si>
    <t>Role of AI in Predicting Human Rights</t>
  </si>
  <si>
    <t>Amnesty International AI Principles</t>
  </si>
  <si>
    <t>https://www.nature.com/articles/538311a</t>
  </si>
  <si>
    <t>https://www.tietoevry.com/en/newsroom/all-news-and-releases/press-releases/2018/10/tieto-strengthens-commitment-to-ethical-use-of-ai/?form=MG0AV3</t>
  </si>
  <si>
    <t>https://www.accessnow.org/press-release/the-toronto-declaration-protecting-the-rights-to-equality-and-non-discrimination-in-machine-learning-systems/?form=MG0AV3</t>
  </si>
  <si>
    <t>Russian  AI Strategy</t>
  </si>
  <si>
    <t>AI Law Model Law vs. 1.0</t>
  </si>
  <si>
    <t>https://www.nvidia.com/en-us/ai-data-science/trustworthy-ai/?form=MG0AV3</t>
  </si>
  <si>
    <t>Trustworthy AI Framework</t>
  </si>
  <si>
    <t>https://blog.x.com/en_us/topics/company/2021/introducing-responsible-machine-learning-initiative
https://stemeducationjournal.springeropen.com/articles/10.1186/s40594-025-00527-5?form=MG0AV3
https://www.emerald.com/insight/content/doi/10.1108/jrim-05-2024-0237/full/html?form=MG0AV3
https://epjdatascience.springeropen.com/articles/10.1140/epjds/s13688-023-00445-y?form=MG0AV3</t>
  </si>
  <si>
    <t xml:space="preserve">https://preprodafd-staticcdn.mbzuai.ac.ae/mbzuaiwpdev01/2022/07/UAE-National-Strategy-for-Artificial-Intelligence-2031.pdf?form=MG0AV3
https://ai.gov.ae/strategy/?form=MG0AV3
</t>
  </si>
  <si>
    <t>https://unesdoc.unesco.org/ark:/48223/pf0000381137?form=MG0AV3</t>
  </si>
  <si>
    <t>https://bigdata.fpf.org/wp-content/uploads/2015/11/IAF-Unified-Ethical-Frame-for-Big-Data-Analysis.pdf?form=MG0AV3
https://papers.ssrn.com/sol3/papers.cfm?abstract_id=2510934&amp;form=MG0AV3</t>
  </si>
  <si>
    <t>https://www.caidp.org/universal-guidelines-for-ai/?form=MG0AV3</t>
  </si>
  <si>
    <t>Universal Guidelines for Artificial Intelligence</t>
  </si>
  <si>
    <t>https://www.sydney.edu.au/engineering/our-research/data-science-and-computer-engineering/sydney-artificial-intelligence-centre.html</t>
  </si>
  <si>
    <t>University of Toronto AI Research Initiatives</t>
  </si>
  <si>
    <t>https://unity.com/blog/engine-platform/updating-unitys-guiding-principles-for-ethical-ai?form=MG0AV3</t>
  </si>
  <si>
    <t>EGE Statements</t>
  </si>
  <si>
    <t>https://websummit.com/blog/news/web-summit-2024-hosts-sold-out-event-with-record-breaking-71528-attendees</t>
  </si>
  <si>
    <t>What Buddhism Can Do for AI Ethics</t>
  </si>
  <si>
    <t>https://www.ibm.com/policy/trust-principles/?form=MG0AV3
https://www.ibm.com/think/topics/ai-ethics</t>
  </si>
  <si>
    <t>https://bidenwhitehouse.archives.gov/ostp/ai-bill-of-rights/?form=MG0AV3
https://data.aclum.org/wp-content/uploads/2025/01/OSTP_www_whitehouse_gov_ostp_ai-bill-of-rights.pdf?form=MG0AV3</t>
  </si>
  <si>
    <t>https://www3.weforum.org/docs/WEF_40065_White_Paper_How_to_Prevent_Discriminatory_Outcomes_in_Machine_Learning.pdf?form=MG0AV3</t>
  </si>
  <si>
    <t>https://julkaisut.valtioneuvosto.fi/handle/10024/160980?form=MG0AV3</t>
  </si>
  <si>
    <t>https://oikoumene.org/resources/documents/statement-on-the-unregulated-development-of-artificial-intelligence?form=MG0AV3</t>
  </si>
  <si>
    <t xml:space="preserve">https://connect.iisc.ac.in/2021/09/the-moral-scientist/
</t>
  </si>
  <si>
    <t>https://indiabioscience.org/news/2023/ethics-innovation-and-global-collaboration-takeaways-from-dialogue-2023</t>
  </si>
  <si>
    <t>Business</t>
  </si>
  <si>
    <t>Industry</t>
  </si>
  <si>
    <t>Religious Organization</t>
  </si>
  <si>
    <t>Government</t>
  </si>
  <si>
    <t>Academia</t>
  </si>
  <si>
    <t>Regulatory Body</t>
  </si>
  <si>
    <t>NGO</t>
  </si>
  <si>
    <t>International Organization</t>
  </si>
  <si>
    <t>Industy</t>
  </si>
  <si>
    <t>Technology Policy</t>
  </si>
  <si>
    <t>Trade Association</t>
  </si>
  <si>
    <t>Research</t>
  </si>
  <si>
    <t>Information Technology</t>
  </si>
  <si>
    <t>Healthcare</t>
  </si>
  <si>
    <t>Research Institute</t>
  </si>
  <si>
    <t>Government and Regulatory Affairs</t>
  </si>
  <si>
    <t>Academia 
Research</t>
  </si>
  <si>
    <t>Civil Society</t>
  </si>
  <si>
    <t>Inter-Governmental Organization</t>
  </si>
  <si>
    <t>Religion</t>
  </si>
  <si>
    <t>Academic</t>
  </si>
  <si>
    <t>Research
Business</t>
  </si>
  <si>
    <t>ind</t>
  </si>
  <si>
    <t>rel</t>
  </si>
  <si>
    <t>gov</t>
  </si>
  <si>
    <t>aca</t>
  </si>
  <si>
    <t>ngo</t>
  </si>
  <si>
    <t>UK</t>
  </si>
  <si>
    <t>USA</t>
  </si>
  <si>
    <t>International</t>
  </si>
  <si>
    <t>China</t>
  </si>
  <si>
    <t>Indonesia</t>
  </si>
  <si>
    <t>Norway</t>
  </si>
  <si>
    <t>New Zeland</t>
  </si>
  <si>
    <t>Netherlands</t>
  </si>
  <si>
    <t>South Africa (Pan-African Scope)</t>
  </si>
  <si>
    <t>Germany</t>
  </si>
  <si>
    <t>Qatar</t>
  </si>
  <si>
    <t>UAE</t>
  </si>
  <si>
    <t>Spain</t>
  </si>
  <si>
    <t>Mexico</t>
  </si>
  <si>
    <t>Canada</t>
  </si>
  <si>
    <t>Argentina</t>
  </si>
  <si>
    <t>EU</t>
  </si>
  <si>
    <t>Japan</t>
  </si>
  <si>
    <t>Australia</t>
  </si>
  <si>
    <t>Portugal</t>
  </si>
  <si>
    <t>Brazil</t>
  </si>
  <si>
    <t>Chile</t>
  </si>
  <si>
    <t>Russian Federation</t>
  </si>
  <si>
    <t>Finland</t>
  </si>
  <si>
    <t>Africa</t>
  </si>
  <si>
    <t>France</t>
  </si>
  <si>
    <t>Russia</t>
  </si>
  <si>
    <t>Singapore</t>
  </si>
  <si>
    <t>India</t>
  </si>
  <si>
    <t>Belgium</t>
  </si>
  <si>
    <t>Iceland</t>
  </si>
  <si>
    <t>Switzerland</t>
  </si>
  <si>
    <t>Sweden</t>
  </si>
  <si>
    <t>Pakistan</t>
  </si>
  <si>
    <t>Israel</t>
  </si>
  <si>
    <t>Italy</t>
  </si>
  <si>
    <t>South Korea</t>
  </si>
  <si>
    <t>Turkey</t>
  </si>
  <si>
    <t>Saudi Arabia</t>
  </si>
  <si>
    <t>Ukraine</t>
  </si>
  <si>
    <t>Denmark</t>
  </si>
  <si>
    <t>Scotland</t>
  </si>
  <si>
    <t>Taiwan</t>
  </si>
  <si>
    <t>No</t>
  </si>
  <si>
    <t>Women Leading in AI, 2018</t>
  </si>
  <si>
    <t>Google Deep Minds, 2025</t>
  </si>
  <si>
    <t>IBM Institute for Business Value (IBM IBV), 2025</t>
  </si>
  <si>
    <t>Future of Life Institute, 2024</t>
  </si>
  <si>
    <t>State Council of China, 2017</t>
  </si>
  <si>
    <t>Adobe Inc., 2021</t>
  </si>
  <si>
    <t>International Conference on Artificial Intelligence, Navigation, Engineering, and Aviation Technology (ICANEAT), 2023</t>
  </si>
  <si>
    <t>Norwegian Data Protection Authority (Datatilsynet), 2020</t>
  </si>
  <si>
    <t>Victoria University of Wellington, 2025</t>
  </si>
  <si>
    <t>EY (Ernst &amp; Young), 2025</t>
  </si>
  <si>
    <t>Cimphony AI, 2025</t>
  </si>
  <si>
    <t>Smart Africa &amp; Republic of South Africa, 2021</t>
  </si>
  <si>
    <t>Alibaba Group, 2025</t>
  </si>
  <si>
    <t>Deutsche Telekom, 2018</t>
  </si>
  <si>
    <t>College of Law, Qatar University (Author: Ezieddin Elmahjub), 2023</t>
  </si>
  <si>
    <t>House of Lords Select Committee on Artificial Intelligence, 2018</t>
  </si>
  <si>
    <t>AI Now Institute, 2017</t>
  </si>
  <si>
    <t>UK Government, 2025</t>
  </si>
  <si>
    <t>Center for Democracy and Technology (CDT), 2025</t>
  </si>
  <si>
    <t>Future of Life Institute, 2017</t>
  </si>
  <si>
    <t>Smart Dubai, 2019</t>
  </si>
  <si>
    <t>Telefónica, 2018</t>
  </si>
  <si>
    <t>British Embassy in Mexico, in collaboration with Oxford Insights and C Minds​, 2018</t>
  </si>
  <si>
    <t>United Nations University (UNU), 2021</t>
  </si>
  <si>
    <t>Canadian Institute for Advanced Research (CIFAR), 2019</t>
  </si>
  <si>
    <t>Task Force on the Future of Work and Education for the Digital Era (T20 Argentina), 2018</t>
  </si>
  <si>
    <t>Royal College of Physicians, 2018</t>
  </si>
  <si>
    <t>European Union, 2021</t>
  </si>
  <si>
    <t>European Union, 2024</t>
  </si>
  <si>
    <t>Heinrich Böll Stiftung, 2020</t>
  </si>
  <si>
    <t>Internet Society, 2017</t>
  </si>
  <si>
    <t>U.S. Senate (Senator Martin Heinrich), 2025</t>
  </si>
  <si>
    <t>The Alan Turing Institute, 2025</t>
  </si>
  <si>
    <t>Economic Affairs Ministry, the Research Ministry, and the Labour Ministry, 2021</t>
  </si>
  <si>
    <t>Strategic Council for AI Technology, Government of Japan, 2017</t>
  </si>
  <si>
    <t>Department of Industry Innovation and Science, 2019</t>
  </si>
  <si>
    <t>Intel Corporation, 2017</t>
  </si>
  <si>
    <t>W20, 2018</t>
  </si>
  <si>
    <t>Commonwealth Scientific and Industrial Research Organisation (CSIRO) Data61, 2019</t>
  </si>
  <si>
    <t>Future Advocacy, 2017</t>
  </si>
  <si>
    <t>Australian Government, Department of Industry, Science and Resources, 2019</t>
  </si>
  <si>
    <t>Baidu Inc., 2025</t>
  </si>
  <si>
    <t>Government of Argentina, 2018</t>
  </si>
  <si>
    <t>Beijing Academy of Artificial Intelligence (BAAI), 2019</t>
  </si>
  <si>
    <t>Information Commissioner's Office (ICO), 2017</t>
  </si>
  <si>
    <t>Ministry of Science, Technology, and Innovation (MCTI) of Brazil, 2021</t>
  </si>
  <si>
    <t>Google Deep Minds, 2024</t>
  </si>
  <si>
    <t>Meta Platforms, Inc., 2023</t>
  </si>
  <si>
    <t>Institute of Business Ethics, 2018</t>
  </si>
  <si>
    <t>Center for the Governance of AI, 2025</t>
  </si>
  <si>
    <t>Leaders of the G7, 2018</t>
  </si>
  <si>
    <t>Ministry of Science, Technology, Knowledge, and Innovation, Chile, 2023</t>
  </si>
  <si>
    <t>Chile's Ministry of Science, Technology, Knowledge, and Innovation, 2019</t>
  </si>
  <si>
    <t>Asia Society Policy Institute, 2023</t>
  </si>
  <si>
    <t>Anthropic, 2023</t>
  </si>
  <si>
    <t>UPC (Universitat Politècnica de Catalunya), 2020</t>
  </si>
  <si>
    <t>Alliance for Artificial Intelligence (A-AI), Russia, 2021</t>
  </si>
  <si>
    <t>OP Group, 2018</t>
  </si>
  <si>
    <t>Institute of Philosophy, Chinese Academy of Sciences (CASIP), 2022</t>
  </si>
  <si>
    <t>African Union, 2024</t>
  </si>
  <si>
    <t>European Commission, 2021</t>
  </si>
  <si>
    <t>ICDPPC, 2018</t>
  </si>
  <si>
    <t>Office of the President of the Russian Federation, 2019</t>
  </si>
  <si>
    <t>Deep Minds, 2025</t>
  </si>
  <si>
    <t>Center for Democracy &amp; Technology, 2017</t>
  </si>
  <si>
    <t>Treasury Board of Canada Secretariat, 2019</t>
  </si>
  <si>
    <t>Personal Data Protection Commission Singapore, 2018</t>
  </si>
  <si>
    <t>National Institution for Transforming India (NITI Aayog), 2018</t>
  </si>
  <si>
    <t>Department of Defense, 2020</t>
  </si>
  <si>
    <t>Institute for Information and Communications Policy (IICP), The Conference toward AI Network Society, 2017</t>
  </si>
  <si>
    <t>Special Interest Group on Artificial Intelligence (SIGAI), The Netherlands, 2018</t>
  </si>
  <si>
    <t>European Institute for Science, Media, and Democracy (EISMD), 2019</t>
  </si>
  <si>
    <t>Tsinghua University AI Institute, 2025</t>
  </si>
  <si>
    <t>Ministry of Science and Technology, China, 2021</t>
  </si>
  <si>
    <t>Ministry for Security and Emerging Technologies, 2021</t>
  </si>
  <si>
    <t>Software &amp; Information Industry Association (SIIA), Public Policy Division, 2017</t>
  </si>
  <si>
    <t>Future Advocacy, 2018</t>
  </si>
  <si>
    <t>IEEE Global Initiative on Ethics of Autonomous and Intelligent Systems, 2017</t>
  </si>
  <si>
    <t>IEEE, 2017</t>
  </si>
  <si>
    <t>MIT, Daniela Rus, 2020</t>
  </si>
  <si>
    <t>Federal Ministry for Digital and Transport (BMDV), Germany, 2017</t>
  </si>
  <si>
    <t>High-Level Expert Group on Artificial Intelligence (AI HLEG), 2019</t>
  </si>
  <si>
    <t>High-Level Expert Group on Artificial Intelligence (AI HLEG), European Commission, 2019</t>
  </si>
  <si>
    <t>The Royal Society, 2025</t>
  </si>
  <si>
    <t>Joint European and North American Multisociety (including ACR, RSNA, ESR, and others), 2019</t>
  </si>
  <si>
    <t>Sage, 2017</t>
  </si>
  <si>
    <t>Icelandic Institute for Intelligent Machines, 2017</t>
  </si>
  <si>
    <t>CERNA (Allistene), 2014</t>
  </si>
  <si>
    <t>European Commission, 2020</t>
  </si>
  <si>
    <t>European Commission, 2019</t>
  </si>
  <si>
    <t>European Commission for the Efficiency of Justice (CEPEJ), Council of Europe, 2018</t>
  </si>
  <si>
    <t>European Commission for the Efficiency of Justice (CEPEJ), under the Council of Europe., 2018</t>
  </si>
  <si>
    <t>Foffano, F., Scantamburlo, T, Cortes, A, &amp; Bissolo, C. , 2020</t>
  </si>
  <si>
    <t>IBM, 2019</t>
  </si>
  <si>
    <t>IBM, 2018</t>
  </si>
  <si>
    <t>Organisation for Economic Co-operation and Development (OECD), 2024</t>
  </si>
  <si>
    <t>Monetary Authority of Singapore (MAS), 2017</t>
  </si>
  <si>
    <t>Monetary Authority of Singapore (MAS), 2018</t>
  </si>
  <si>
    <t>Cedric Villani, 2021</t>
  </si>
  <si>
    <t>Mission Villani
Cedric Villani, 2018</t>
  </si>
  <si>
    <t>Cédric Villani, French Parliament, 2018</t>
  </si>
  <si>
    <t>European Commission, 2018</t>
  </si>
  <si>
    <t>French Government, 2019</t>
  </si>
  <si>
    <t>Global Solutions Initiative, 2017</t>
  </si>
  <si>
    <t>G20 (via OECD AI), 2019</t>
  </si>
  <si>
    <t>Organisation for Economic Co-operation and Development (OECD), 2019</t>
  </si>
  <si>
    <t>European Union, 2016</t>
  </si>
  <si>
    <t>Markkula Center for Applied Ethics, Santa Clara University, 2025</t>
  </si>
  <si>
    <t>Federal Government of Germany, 2020</t>
  </si>
  <si>
    <t>DIN (Deutsches Institut für Normung e.V.), 2023</t>
  </si>
  <si>
    <t>German Federal Government, 2018</t>
  </si>
  <si>
    <t>Google, 2018</t>
  </si>
  <si>
    <t>China's Ministry of Science and Technology, 2019</t>
  </si>
  <si>
    <t>Data &amp; Society, 2018</t>
  </si>
  <si>
    <t>Government of the Netherlands, 2024</t>
  </si>
  <si>
    <t>Swiss Federal Council, 2020</t>
  </si>
  <si>
    <t>United Nations Office of the High Commissioner for Human Rights (OHCHR), 2011</t>
  </si>
  <si>
    <t>Telia Company, 2019</t>
  </si>
  <si>
    <t>Ministry of Foreign Affairs, Japan, 2024</t>
  </si>
  <si>
    <t>French Data Protection Authority (CNIL), 2017</t>
  </si>
  <si>
    <t>Human Rights intergovernmental Cooperation, Council of Europe, 2024</t>
  </si>
  <si>
    <t>Access Now, 2018</t>
  </si>
  <si>
    <t>The Rathenau Institute, 2018</t>
  </si>
  <si>
    <t>Council for Science, Technology and Innovation, Japan, 2019</t>
  </si>
  <si>
    <t>German Ethics Council (Deutscher Ethikrat), 2023</t>
  </si>
  <si>
    <t>IndiaAI, 2021</t>
  </si>
  <si>
    <t>Committee on AI Tools for Education and Research
Centre for Networked Intelligence  , 2023</t>
  </si>
  <si>
    <t>Kathleen Sandusky
CIFAR
, 2024</t>
  </si>
  <si>
    <t>UK Department of Health &amp; Social Care, 2018</t>
  </si>
  <si>
    <t>Intel Corporation, 2021</t>
  </si>
  <si>
    <t>Intel Corporation, 2023</t>
  </si>
  <si>
    <t>Office of the Central Cyberspace Affairs Commission, 2023</t>
  </si>
  <si>
    <t>Oxford Martin AI Governance Initiative (AIGI), 2025</t>
  </si>
  <si>
    <t>Unity Technologies, 2018</t>
  </si>
  <si>
    <t>The Islamic Culture "As-Saqafat-ul Islamia" – Research Journal – Sheikh Zayed Islamic Centre, University of Karachi, 2024</t>
  </si>
  <si>
    <t>Ministry of Innovation, Science and Technology and the Ministry of Justice, 2023</t>
  </si>
  <si>
    <t>Information Technology Industry Council (ITI), 2017</t>
  </si>
  <si>
    <t>Japanese Society for Artificial Intelligence, 2024</t>
  </si>
  <si>
    <t>Ministry of Economy, Trade and Industry (METI), 2019</t>
  </si>
  <si>
    <t>Shalom Center, 2024</t>
  </si>
  <si>
    <t>The Jewish Education Project (Author: David Zvi Kalman), 2023</t>
  </si>
  <si>
    <t>Agenzia per l’Italia Digitale (AGID), 2018</t>
  </si>
  <si>
    <t>Digital Catapult, 2017</t>
  </si>
  <si>
    <t>The Royal Society, 2017</t>
  </si>
  <si>
    <t>Future of Humanity Institute; University of Oxford; Centre for the Study of Existential Risk; University of Cambridge; Center for a New American Security; Electronic Frontier Foundation; OpenAI, 2018</t>
  </si>
  <si>
    <t>Meta Platforms, Inc., 2020</t>
  </si>
  <si>
    <t>Microsoft, 2018</t>
  </si>
  <si>
    <t>Microsoft, 2023</t>
  </si>
  <si>
    <t>Government of the Republic of Korea, 2019</t>
  </si>
  <si>
    <t>Luciano Floridi et al., Atomium—EISMD Initiative, 2018</t>
  </si>
  <si>
    <t>Université de Montréal, 2018</t>
  </si>
  <si>
    <t>University of Montreal, 2017</t>
  </si>
  <si>
    <t>Council of Europe, 2021</t>
  </si>
  <si>
    <t>Department for Science, Innovation and Technology, Office for Artificial Intelligence, Department for Digital, Culture, Media &amp; Sport and Department for Business &amp; Industry Strategy, 2021</t>
  </si>
  <si>
    <t>Ministry of Science and ICT, Republic of Korea, 2019</t>
  </si>
  <si>
    <t>Office for Artificial Intelligence, Government of the United Kingdom, 2021</t>
  </si>
  <si>
    <t>National Science and Technology Council; Networking and Information Technology Research and Development Subcommittee, 2016</t>
  </si>
  <si>
    <t>National Science and Technology Council, Select Committee on Artificial Intelligence, Office of Science and Technology Policy, 2023</t>
  </si>
  <si>
    <t>Presidency of Türkiye Digital Transformation Office (DTO), Ministry of Industry and Technology (MoIT), 2021</t>
  </si>
  <si>
    <t>Indonesia Artificial Intelligence Society (IAIS), 2019</t>
  </si>
  <si>
    <t>NITI Aayog, India, 2018</t>
  </si>
  <si>
    <t>Saudi Data &amp; AI Authority (SDAIA), 2020</t>
  </si>
  <si>
    <t>Ministry of Digital Transformation
OECD, Ukraine
Atlantic Council, 2021</t>
  </si>
  <si>
    <t xml:space="preserve"> Australian Information Industry Association (AIIA)​, 2023</t>
  </si>
  <si>
    <t>Mexican Congress, 2025</t>
  </si>
  <si>
    <t>Ministers from Denmark, Estonia, Finland, the Faroe Islands, Iceland, Latvia, Lithuania, Norway, Sweden, and the Åland Islands, 2018</t>
  </si>
  <si>
    <t>Future of Life Institute (Author: David Zvi Kalman), 2024</t>
  </si>
  <si>
    <t>OpenAI, 2018</t>
  </si>
  <si>
    <t>Google, 2024</t>
  </si>
  <si>
    <t>Oxford Martin School, University of Oxford, 2025</t>
  </si>
  <si>
    <t>University of Oxford, 2025</t>
  </si>
  <si>
    <t>Partnership on AI, 2016</t>
  </si>
  <si>
    <t>Partnership on AI (PAI), 2016</t>
  </si>
  <si>
    <t>Peking University, 2025</t>
  </si>
  <si>
    <t>National University of Singapore (NUS), 2024</t>
  </si>
  <si>
    <t>American Medical Association (AMA), 2018</t>
  </si>
  <si>
    <t>Green Digital Working Group, 2016</t>
  </si>
  <si>
    <t>Executive Office of the President, National Science and Technology Council Committee on Technology, 2016</t>
  </si>
  <si>
    <t>Executive Office of the President; National Science and Technology Council; Committee on Technology, 2016</t>
  </si>
  <si>
    <t>Berkman Klein Center for Internet &amp; Society, Harvard University, 2020</t>
  </si>
  <si>
    <t>Fairness, Accountability, and Transparency in Machine Learning (FATML), 2016</t>
  </si>
  <si>
    <t>Harvard Data Science Review, 2019</t>
  </si>
  <si>
    <t>New York Times, 2024</t>
  </si>
  <si>
    <t>Engineering and Physical Sciences Research Council UK (EPSRC), 2011</t>
  </si>
  <si>
    <t>Privacy International &amp; Article 19, 2018</t>
  </si>
  <si>
    <t>Intel Corporation, 2018</t>
  </si>
  <si>
    <t>Office of the Central Cyberspace Affairs Commission, 2022</t>
  </si>
  <si>
    <t>Cyberspace Administration of China (CAC), 2022</t>
  </si>
  <si>
    <t>PricewaterhouseCoopers (PwC), 2024</t>
  </si>
  <si>
    <t>PricewaterhouseCoopers (PwC), 2025</t>
  </si>
  <si>
    <t>UNESCO/COMEST, 2017</t>
  </si>
  <si>
    <t>United Nations Educational, Scientific and Cultural Organization (UNESCO), 2018</t>
  </si>
  <si>
    <t>Advisory Board on Artificial Intelligence and Human Society (initiative of the Minister of State for Science and Technology Policy), 2017</t>
  </si>
  <si>
    <t>Segal Marco Advisors (Lead Filer), 2024</t>
  </si>
  <si>
    <t>European Parliament, 2017</t>
  </si>
  <si>
    <t>National Institution for Transforming India (NITI Aayog), 2023</t>
  </si>
  <si>
    <t>Accenture UK, 2018</t>
  </si>
  <si>
    <t>Responsible AI Institute, 2016</t>
  </si>
  <si>
    <t>Carnegie Mellon, 2022</t>
  </si>
  <si>
    <t>PricewaterhouseCoopers UK, 2019</t>
  </si>
  <si>
    <t>Amazon Web Services (AWS), 2025</t>
  </si>
  <si>
    <t>Accenture, 2021</t>
  </si>
  <si>
    <t>Microsoft, 2024</t>
  </si>
  <si>
    <t>NITI Aayog, India, 2023</t>
  </si>
  <si>
    <t>Martin Ford, 2015</t>
  </si>
  <si>
    <t>US Department of State, 2024</t>
  </si>
  <si>
    <t>Hertie School in Berlin, Joanna Bryson, 2007</t>
  </si>
  <si>
    <t>Pontifical Academy for Life, Microsoft, IBM, FAO, Italian Ministry of Innovation, 2020</t>
  </si>
  <si>
    <t>President of the Russian Federation, 2019</t>
  </si>
  <si>
    <t>Salesforce, 2023</t>
  </si>
  <si>
    <t>SAP, 2018</t>
  </si>
  <si>
    <t>The Future Society, 2017</t>
  </si>
  <si>
    <t>Scottish Government, 2021</t>
  </si>
  <si>
    <t>Shanghai Jiao Tong University, 2024</t>
  </si>
  <si>
    <t>Sikh, 2024</t>
  </si>
  <si>
    <t>Personal Data Protection Commission SIngapore, 2019</t>
  </si>
  <si>
    <t>Personal Data Protection Commission Singapore, 2020</t>
  </si>
  <si>
    <t>Smart Dubai Office, 2014</t>
  </si>
  <si>
    <t>Sony, 2018</t>
  </si>
  <si>
    <t>Sony Group, 2025</t>
  </si>
  <si>
    <t>Korean Information Society Development Institute (KISDI), 2024</t>
  </si>
  <si>
    <t>Stanford University, 2025</t>
  </si>
  <si>
    <t>Association for Computing Machinery (ACM), 2017</t>
  </si>
  <si>
    <t>European Group on Ethics in Science and New Technologies (EGE), 2018</t>
  </si>
  <si>
    <t>Ministry of Education, University and Research, the Ministry of Economic Development and the Minister of Technological Innovation and Digital Transition, 2024</t>
  </si>
  <si>
    <t>Minister of Science, Technology, Innovation and Communications (MCTIC), 2021</t>
  </si>
  <si>
    <t>Government Offices of Sweden, 2018</t>
  </si>
  <si>
    <t>Tencent Holdings Ltd., 2018</t>
  </si>
  <si>
    <t>Tesla, 2022</t>
  </si>
  <si>
    <t>K&amp;L Gates Endowment for Ethics and Computational Technologies, 2024</t>
  </si>
  <si>
    <t>Allistene (Cerna Ethics Commission on Digital Technology and AI), 2018</t>
  </si>
  <si>
    <t>Google DeepMind, 2024</t>
  </si>
  <si>
    <t>Think20 (T20) Japan, 2019</t>
  </si>
  <si>
    <t>Nature Machine Intelligence​, Jobin, 2019</t>
  </si>
  <si>
    <t>Daniela Rus and Gregory Mone, 2024</t>
  </si>
  <si>
    <t>New York Times, 2025</t>
  </si>
  <si>
    <t>OpenGlobalRights, 2024</t>
  </si>
  <si>
    <t>Amnesty International and Access Now, 2018</t>
  </si>
  <si>
    <t>Google Deep Minds
Crawford and Calo Article, 2016</t>
  </si>
  <si>
    <t>Tieto, 2019</t>
  </si>
  <si>
    <t>UNI Global Union, 2017</t>
  </si>
  <si>
    <t>Access Now; Amnesty International, 2018</t>
  </si>
  <si>
    <t>British Embassy in Mexico, Oxford Insights, C Minds, 2018</t>
  </si>
  <si>
    <t>Digichina, 2023</t>
  </si>
  <si>
    <t>nVidia, 2025</t>
  </si>
  <si>
    <t>Department of Veterans Affairs (VA), United States, 2023</t>
  </si>
  <si>
    <t>X, 2021</t>
  </si>
  <si>
    <t>His Highness Sheikh Mohammed bin Rashid Al Maktoum Vice President and Prime Minister of the UAE and Ruler of Dubai, 2017</t>
  </si>
  <si>
    <t>UNESCO, 2021</t>
  </si>
  <si>
    <t>The Information Accountability Foundation, 2014</t>
  </si>
  <si>
    <t>The Public Voice, 2018</t>
  </si>
  <si>
    <t>Center for AI and Digital Policy (CAIDP), 2018</t>
  </si>
  <si>
    <t>Sydney Artificial Intelligence Centre, 2024</t>
  </si>
  <si>
    <t>University of Toronto, 2025</t>
  </si>
  <si>
    <t>Unity Technologies, 2023</t>
  </si>
  <si>
    <t>European Group on Ethics in Science and New Technologies (EGE), 2021</t>
  </si>
  <si>
    <t>Web Summit in Lisbon, 2024</t>
  </si>
  <si>
    <t>MIT Technology Review, 2021</t>
  </si>
  <si>
    <t>IBM, 2024</t>
  </si>
  <si>
    <t>White House, 2022</t>
  </si>
  <si>
    <t>WEF, Global Future Council on Human Rights 2016-2018, 2018</t>
  </si>
  <si>
    <t>Ministry of Economic Affairs and Employment, 2018</t>
  </si>
  <si>
    <t>The World Council of Churches, 2021</t>
  </si>
  <si>
    <t>Unknown, n.d.</t>
  </si>
  <si>
    <t>Safety and security
Professional Responsibility</t>
  </si>
  <si>
    <t xml:space="preserve">Principles: trust, safety, transparency, fairness, proactive governance, ethical integration, addressing unintended consequences, fostering innovation responsibly; </t>
  </si>
  <si>
    <t xml:space="preserve">Principles: innovation through generative AI, agentic AI for autonomous decision-making, balancing agility and security, fostering digital transformation, addressing infrastructure challenges; </t>
  </si>
  <si>
    <t xml:space="preserve">Principles: enhancing human welfare, promoting global unity, preserving human autonomy, preventing bias and inequality, maintaining life purpose; </t>
  </si>
  <si>
    <t xml:space="preserve">Principles: Innovation-driven development, ethical AI, economic transformation, security, transparency, accountability, sustainability, governance, international cooperation, AI safety, workforce adaptation; </t>
  </si>
  <si>
    <t xml:space="preserve">Principles: accountability, responsibility, transparency; </t>
  </si>
  <si>
    <t xml:space="preserve">Principles: Justice (ʿadl), human dignity (karāmah), responsibility (mas’ūliyyah), public interest (maṣlaḥa), preservation of faith (dīn), life (nafs), intellect (ʿaql), lineage (nasl), and wealth (māl).​
</t>
  </si>
  <si>
    <t xml:space="preserve">Principles: fairness and discrimination, purpose limitation, data minimization, transparency, right to information; </t>
  </si>
  <si>
    <t xml:space="preserve">Principles: fairness, transparency, accountability, privacy, security; </t>
  </si>
  <si>
    <t xml:space="preserve">Principles: environmental sustainability, responsible AI development, energy efficiency, transparency, interdisciplinary collaboration; </t>
  </si>
  <si>
    <t xml:space="preserve">Principles: fairness, transparency, human control, doing good, avoiding harm, bias minimization, explainability, data protection; </t>
  </si>
  <si>
    <t xml:space="preserve">Principles: Human-centric AI, ethical AI, transparency, fairness, international collaboration, environmental sustainability, inclusive growth, responsible AI governance, digital infrastructure, AI sovereignty; </t>
  </si>
  <si>
    <t xml:space="preserve">Principles: climate risk mitigation, healthcare innovation, agricultural advancement, scientific discovery, educational enhancement; </t>
  </si>
  <si>
    <t xml:space="preserve">Principles: responsible, careful, supporting, transparent, secure, reliable, trustworthy, cooperative, illustrative; </t>
  </si>
  <si>
    <t xml:space="preserve">Principles: transparency, accountability, fairness, justice, privacy, sustainability, responsibility, non-maleficence; </t>
  </si>
  <si>
    <t xml:space="preserve">Principles: transparency, accountability, fairness, security, safety, human dignity, well-being, non-discrimination, justice; </t>
  </si>
  <si>
    <t xml:space="preserve">Principles: transparency, accountability, fairness, justice, privacy, sustainability, responsibility, non-maleficence </t>
  </si>
  <si>
    <t xml:space="preserve">Principles: labor and automation, bias and inclusion, rights and liberties, ethics and governance; </t>
  </si>
  <si>
    <t xml:space="preserve">Principles: economic growth, public service enhancement, infrastructure development, talent and research; </t>
  </si>
  <si>
    <t xml:space="preserve">Principles: AI governance, transparency, human rights, democratic values, public interest expertise, innovation, liability; </t>
  </si>
  <si>
    <t xml:space="preserve">Principles: research goal, research funding, science-policy link, research culture, race avoidance, safety, failure transparency, judicial transparency, responsibility, value alignment </t>
  </si>
  <si>
    <t>Using the NBRC Classification: Fairness - Normative (Foundational): reflects universal moral aspiration toward quality and justice. Accountability - Regulatory (Operational): enables traceability and enforceability within governance structures. Transparency - Normative (Operational): bridges principle with implementation; vital for pbulic trust. Explainability - Behavioral (Contextual): enables individual understand and ethical interaction with AI systems.</t>
  </si>
  <si>
    <t>fair AI, transparent and explainable AI, human-centric AI, privacy and security by design</t>
  </si>
  <si>
    <t xml:space="preserve">Principles: governance, government and public services, research and development, capacity, skills and education, data infrastructure, ethics and regulation </t>
  </si>
  <si>
    <t xml:space="preserve">Principles: Transparency, innovation, collaboration, research excellence, ethical AI, workforce development, societal impact, economic growth, sustainability, public-private partnership; </t>
  </si>
  <si>
    <t xml:space="preserve">Principles: equity, inclusivity, quality education, lifelong learning, innovation, collaboration; </t>
  </si>
  <si>
    <t>transparency, accountability, fairness, justice, human-centered AI, safety, security, sustainability, privacy</t>
  </si>
  <si>
    <t xml:space="preserve">Principles: fairness, transparency, accountability; </t>
  </si>
  <si>
    <t xml:space="preserve">Principles: fairness, transparency, accountability, risk-based classification, unacceptable risk, high risk, limited risk, minimal risk, governance and enforcement, conformity assessments; </t>
  </si>
  <si>
    <t>ethical considerations, interpretability, empowerment, responsibility, accountability, inclusive participation</t>
  </si>
  <si>
    <t xml:space="preserve">Principles: artificial intelligence initiative act, national strategy for AI leadership, AI policy roadmap, AI regulation, AI ethics, AI research funding, workforce development, AI safety and security; </t>
  </si>
  <si>
    <t xml:space="preserve">Principles: safe and ethical AI, human-AI interfaces and robotics, multi-agent systems; </t>
  </si>
  <si>
    <t xml:space="preserve">Principles: Innovation, transparency, security, trust, data protection, ethical AI, human-centric development, sustainability, economic growth, fairness, digital sovereignty, accountability; </t>
  </si>
  <si>
    <t xml:space="preserve">Principles: AI-driven industrialization, research and development, international collaboration, cybersecurity, responsible AI, public-private partnerships, AI education, technological advancement, sustainability; </t>
  </si>
  <si>
    <t xml:space="preserve">Principles: accountability, transparency, fairness, privacy, security, inclusivity, sustainability, human-centric design, explainability, ethical deployment; </t>
  </si>
  <si>
    <t xml:space="preserve">Principles: foster innovation and open development, create new human employment opportunities and protect people’s welfare, liberate data responsibly, rethink privacy </t>
  </si>
  <si>
    <t>Inclusivity, transparency, fairness, accountability, equity, diversity, safety and security, ethical governance, accessibility, impact assessment.</t>
  </si>
  <si>
    <t xml:space="preserve">Principles: Economic growth, innovation, data governance, cybersecurity, trust, workforce development, ethical AI, sustainability, interoperability, infrastructure; </t>
  </si>
  <si>
    <t xml:space="preserve">Principles: addressing development challenges, capacity building, ethical considerations, collaborative efforts </t>
  </si>
  <si>
    <t xml:space="preserve">Principles: Research goal, research funding, science-policy link, research culture, race avoidance, safety, failure transparency, judicial transparency, responsibility, value alignment, human values, personal privacy, liberty and privacy, shared benefit, shared prosperity, human control, non-subversion, AI arms race, capability caution, importance, risks, recursive self-improvement, common good. </t>
  </si>
  <si>
    <t>Principles: research goal, research funding, science-policy link, research culture, race avoidance, safety, failure transparency, judicial transparency, responsibility, value alignment, human values, personal privacy, liberty and privacy, shared benefit, shared prosperity, human control, non-subversion, AI arms race, capability caution, importance, risks, recursive self-improvement, common good</t>
  </si>
  <si>
    <t xml:space="preserve">Principles: human, social, and environmental wellbeing; human-centered values; fairness; privacy protection and security; reliability and safety; transparency and explainability; contestability; accountability; </t>
  </si>
  <si>
    <t xml:space="preserve">Principles: safe and controllable, promote equal access to technology, empower human learning and growth; </t>
  </si>
  <si>
    <t xml:space="preserve">Principles: Digital inclusion, transparency, privacy, cybersecurity, data protection, accessibility, economic development, infrastructure, digital literacy, public trust; </t>
  </si>
  <si>
    <t xml:space="preserve">Principles: do good, for humanity, be responsible, control risks, be ethical, be diverse and inclusive, open and share, use wisely and properly, informed consent, education and training, optimizing employment, harmony and cooperation, adaptation and moderation, subdivision and implementation, long-term planning </t>
  </si>
  <si>
    <t xml:space="preserve">Principles: do good, for humanity, be responsible, control risks, be ethical, be diverse and inclusive, open and share, use wisely and properly; </t>
  </si>
  <si>
    <t xml:space="preserve">Principles: fairness, transparency, purpose limitation, data minimization, accuracy, storage limitation, security, accountability, governance </t>
  </si>
  <si>
    <t xml:space="preserve">Principles: inclusive growth, sustainable development, and well-being; human-centered values and equity; transparency and responsible disclosure; robustness, security, and safety; accountability; </t>
  </si>
  <si>
    <t xml:space="preserve">Principles: safety, fairness, transparency, inclusivity, collaboration, ethical integration, addressing unintended consequences, fostering innovation responsibly; </t>
  </si>
  <si>
    <t xml:space="preserve">Principles: Fairness and inclusion, robustness and safety, privacy and security, transparency, accountability, ethical development, user empowerment, environmental sustainability; </t>
  </si>
  <si>
    <t>ethics risk, workforce risk, technology risk</t>
  </si>
  <si>
    <t xml:space="preserve">Principles: Innovation, collaboration, competitiveness, talent development, data infrastructure, governance; </t>
  </si>
  <si>
    <t xml:space="preserve">Principles: Human-centric AI, privacy protection, cybersecurity, transparency, accountability, safety, inclusivity, gender equality, lifelong learning, multistakeholder engagement.
</t>
  </si>
  <si>
    <t xml:space="preserve">Principles: proportionality, security, fairness, non-discrimination, gender equality, accessibility, sustainability, privacy, and data protection; </t>
  </si>
  <si>
    <t xml:space="preserve">Principles: proportionality, security, fairness, non-discrimination, gender equality, accessibility, sustainability, privacy and data protection; </t>
  </si>
  <si>
    <t xml:space="preserve">Principles: Alignment with Core Socialist Values, content labeling, data sovereignty, algorithmic accountability, public-private collaboration, international competitiveness; </t>
  </si>
  <si>
    <t xml:space="preserve">Principles: safety, helpfulness, harmlessness, honesty, fairness, transparency, respect for autonomy, protection of vulnerable individuals, refusal of illegal content, accuracy, clarity, responsibility; </t>
  </si>
  <si>
    <t xml:space="preserve">Principles: transparency, fairness, responsibility, privacy, inclusivity, sustainability, human oversight; </t>
  </si>
  <si>
    <t xml:space="preserve">Principles: legal compliance, responsibility and accountability, transparency, safety and security, continuous improvement; </t>
  </si>
  <si>
    <t>Good banking and insurance practices, corporate responsibility policies, UN Principles of Responsible Banking, UN Global Compact Initiative Principles, Code of Business Ethics, commitment to the Paris Agreement</t>
  </si>
  <si>
    <t xml:space="preserve">Principles: benevolence, righteousness, propriety, wisdom, fidelity, relationality, harmony, moral cultivation; </t>
  </si>
  <si>
    <t xml:space="preserve">Principles: local first, ethics and transparency, cooperation and integration; </t>
  </si>
  <si>
    <t xml:space="preserve">Principles: Human-centric AI, transparency, trust, security, data governance, digital sovereignty, sustainability, AI safety, innovation, fairness, accountability, inclusivity, interoperability, AI governance, collaboration; </t>
  </si>
  <si>
    <t>purpose specification, accountability, transparency, ethics by design, empowerment, non-discrimination</t>
  </si>
  <si>
    <t xml:space="preserve">Principles: Protection of human rights and liberties, security, transparency, AI governance, responsible AI, fairness, digital transformation, innovation-driven growth, workforce development; </t>
  </si>
  <si>
    <t xml:space="preserve">Principles: privacy, transparency, fairness, economic and social impacts, governance, accountability; </t>
  </si>
  <si>
    <t xml:space="preserve">Principles: automated decision-making, ethical design practices, interactive self-assessment; </t>
  </si>
  <si>
    <t xml:space="preserve">Principles: transparency, accountability, legality, procedural fairness; </t>
  </si>
  <si>
    <t>AI benefits and risks, AI governance framework, stakeholder roles, data protection by design, transparency, fairness, human-centricity</t>
  </si>
  <si>
    <t>Healthcare, agriculture, education, smart cities and infrastructure, smart mobility and transportation, data availability and quality, skilled workforce, ethical considerations, privacy, security, research and development, skilling for the AI age, accelerating adoption, ethics, privacy, security</t>
  </si>
  <si>
    <t xml:space="preserve">Principles: responsibility, equitable, traceable, reliable, governable; </t>
  </si>
  <si>
    <t>ethical considerations, governance, societal impacts, international collaboration, AI R&amp;D guidelines, global standards, AI development best practices</t>
  </si>
  <si>
    <t xml:space="preserve">Principles: national AI alliance, investment in foundational AI research, tackling multidisciplinary AI challenges, human capital development, research and innovation, data sharing, human-centric AI, support for startups </t>
  </si>
  <si>
    <t xml:space="preserve">Principles: beneficence, non-maleficence, autonomy, justice, explicability; </t>
  </si>
  <si>
    <t xml:space="preserve">Principles: beneficence, non-maleficence, authonomy, justice, explicability; </t>
  </si>
  <si>
    <t xml:space="preserve">Principles: ethical governance of artificial intelligence, global AI governance frameworks, AI governance ethics; </t>
  </si>
  <si>
    <t xml:space="preserve">Principles: innovation, harmony, fairness, justice, security, privacy, inclusivity, shared responsibility, openness, collaboration; </t>
  </si>
  <si>
    <t>advancement of human welfare, promotion of fairness and justice, protection of privacy and security, assurance of controllability and trustworthiness, strengthening of accountability, cultivation of ethics</t>
  </si>
  <si>
    <t>non-discrimination, transparency, accountability, sector-specific guidelines, ethics and regulatory framework, fairness and equal opportunity, comparing algorithmic systems</t>
  </si>
  <si>
    <t xml:space="preserve">Principles: algorithmic bias and fairness, transparency and explainability, data privacy and security, accountability and governance, informed consent </t>
  </si>
  <si>
    <t xml:space="preserve">Principles: inclusive growth, sustainable development, well-being, human rights, democratic values, fairness, privacy, transparency, explainability, robustness, security, safety, accountability; </t>
  </si>
  <si>
    <t xml:space="preserve">Principles: Human rights, well-being, accountability, transparency, awareness of misuse, competence. </t>
  </si>
  <si>
    <t xml:space="preserve">Principles: human rights, well-being, data agency, effectiveness, transparency, accountability, awareness of misuse, competence, sustainable development, ethical foundations, interdisciplinary collaboration, policy and regulation </t>
  </si>
  <si>
    <t xml:space="preserve">Principles: Transparency, accountability, fairness, privacy, safety, inclusivity.​
</t>
  </si>
  <si>
    <t xml:space="preserve">Principles: safety and risk reduction, human autonomy and control, ethical decision-making in dilemma situations, privacy and data protection, responsibility and liability; </t>
  </si>
  <si>
    <t>Principles: human agency and oversight, technical robustness and safety, privacy and data governance, transparency, diversity, non-discrimination, fairness, societal and environmental well-being, accountability</t>
  </si>
  <si>
    <t xml:space="preserve">Principles: respect for human autonomy, prevention of harm, fairness, explicability, human agency and oversight, technical robustness and safety, privacy and data governance, transparency </t>
  </si>
  <si>
    <t xml:space="preserve">Principles: responsible AI development, fairness, transparency, accountability, minimization of bias, privacy and consent, ethical integration of AI in society; </t>
  </si>
  <si>
    <t xml:space="preserve">Principles: well-being, minimize harm, distribute benefits and risks, transparency, accountability, human responsibility, ethical codes </t>
  </si>
  <si>
    <t>Diversity, transparency, showing its workings, creativity, accountability, inclusivity,  responsibility</t>
  </si>
  <si>
    <t>prohibition of harmful projects, rejection of military funding, exclusion of military-affiliated collaborations, opposition to military applications of AI, opposition to surveillance and privacy invasion</t>
  </si>
  <si>
    <t xml:space="preserve">Principles: moral and ethical implications, regulatory and governance frameworks, technological challenges and opportunities, ethical considerations in AI design, international cooperation on AI standards </t>
  </si>
  <si>
    <t xml:space="preserve">Principles: fostering excellence in AI, ensuring trustworthiness, promoting human-centric AI, boosting research and industrial capacity; </t>
  </si>
  <si>
    <t xml:space="preserve">Principles: human dignity, autonomy, responsibility, justice, equality, non-discrimination, privacy, safety, transparency, accountability, democracy, rule of law; </t>
  </si>
  <si>
    <t xml:space="preserve">Principles: security, transparency, impartiality, fairness, under user control; </t>
  </si>
  <si>
    <t xml:space="preserve">Principles: respect for fundamental rights, non-discrimination, quality and security, transparency, impartiality and fairness, under user control </t>
  </si>
  <si>
    <t xml:space="preserve">Principles: Inclusive growth, sustainable development, well-being, human rights, democratic values, fairness, privacy, transparency, explainability, robustness, security, safety, accountability​
</t>
  </si>
  <si>
    <t xml:space="preserve">Principles: Accountability, value alignment, explainability, fairness, user data rights. </t>
  </si>
  <si>
    <t>accountability, value alignment, explainability, fairness, user data rights</t>
  </si>
  <si>
    <t xml:space="preserve">Principles: safety, privacy, intellectual property rights, information integrity, fairness, transparency, accountability, environmental sustainability, interoperability, proactive governance; </t>
  </si>
  <si>
    <t xml:space="preserve">Principles: inclusive growth, sustainable development, well-being, human-centered values, fairness, transparency, explainability, robustness, security, safety, accountability, addressing mis- and disinformation, safeguarding information integrity, responsible business conduct, environmental sustainability; </t>
  </si>
  <si>
    <t xml:space="preserve">Principles: fairness, accountability, transparency; </t>
  </si>
  <si>
    <t xml:space="preserve">Principles: fairness, ethics, accountability, transparency, justifiability, accuracy, bias minimization; </t>
  </si>
  <si>
    <t xml:space="preserve">Principles: ethical design, transparency and openness, inclusivity and diversity, accountability, sustainability </t>
  </si>
  <si>
    <t xml:space="preserve">Principles: transparency, fairness, responsibility, privacy, inclusivity, sustainability, human oversight </t>
  </si>
  <si>
    <t xml:space="preserve">Principles: human capital development, open data policy, ethical framework; </t>
  </si>
  <si>
    <t xml:space="preserve">Principles: transparency, accountability, innovation, fostering research collaboration; </t>
  </si>
  <si>
    <t xml:space="preserve">Principles: resilience, sustainability, responsibility, integrity, inclusiveness; </t>
  </si>
  <si>
    <t xml:space="preserve">Principles: Inclusive growth, sustainable development, well-being, human-centered values, fairness, transparency, explainability, robustness, security, safety, accountability. </t>
  </si>
  <si>
    <t xml:space="preserve">Principles: transformation, technological innovation, inclusive growth, sustainable development, well-being, human-centered values and equity, transparency and responsible disclosure, robustness, security, safety, accountability; </t>
  </si>
  <si>
    <t xml:space="preserve">Principles: lawfulness, fairness, transparency, purpose limitation, data minimization, accuracy, storage limitation, integrity, confidentiality, accountability; </t>
  </si>
  <si>
    <t xml:space="preserve">Principles: lawfulness, fairness, transparency, purpose limitation, data minimization, accuracy, storage limitation, integrity, confidentiality, accountability, AI ethics, sustainability; </t>
  </si>
  <si>
    <t xml:space="preserve">Principles: transparency and disclosure, accuracy and fact-checking, bias awareness, intellectual property rights, academic integrity, environmental impact, clear communications about the origin of content for generative AI, decision-making process; </t>
  </si>
  <si>
    <t xml:space="preserve">Principles: human-centered development, research and innovation, AI ecosystems, transfer and application, regulatory framework, societal dialogue; </t>
  </si>
  <si>
    <t xml:space="preserve">Principles: human-centered AI, fairness, transparency, accountability, security, safety, testing, certification, sociotechnical systems; </t>
  </si>
  <si>
    <t xml:space="preserve">Principles: competitiveness, responsibility, integration, technology leadership, responsible AI development, environmental and climate protection, societal dialogue, European AI ecosystem </t>
  </si>
  <si>
    <t xml:space="preserve">Principles: be socially beneficial, avoid creating or reinforcing unfair bias, be built and tested for safety, be accountable to people, incorporate privacy design principles, uphold high standards of scientific excellence, be made available for uses that accord with these principles; </t>
  </si>
  <si>
    <t xml:space="preserve">Principles: bold innovation, responsibility, collaborative progress; </t>
  </si>
  <si>
    <t xml:space="preserve">Principles: harmony and friendliness, fairness and justice, inclusivity and sharing, respect for privacy, safety and controllability, shared responsibility, open collaboration, agile governance </t>
  </si>
  <si>
    <t xml:space="preserve">Principles: human rights approach, non discrimination, equality, political participation, privacy, freedom of expression </t>
  </si>
  <si>
    <t xml:space="preserve">Principles: human-centered approach, transparency, fairness and justice, accountability, sustainability, privacy and security, democratic participation, human oversight, AI governance framework, support for innovation, education and training, regulation and legal frameworks, global leadership and collaboration, AI risk assessment and management, transparency and public awareness; </t>
  </si>
  <si>
    <t xml:space="preserve">Principles: putting people first, regulatory conditions, transparency, traceability, and explainability, accountability, safety, active global AI governance, involving stakeholders, monitoring and continuous development; </t>
  </si>
  <si>
    <t xml:space="preserve">Principles: state duty to protect human rights, corporate responsibility to respect human rights, access to remedy; </t>
  </si>
  <si>
    <t xml:space="preserve">Principles: Responsible and value-centric, human-centric, rights-respecting, control, accountability, safety and security, transparency and explainability, fairness and equality, continuous review and dialogue. </t>
  </si>
  <si>
    <t xml:space="preserve">Principles: risk mitigation, vulnerability identification and reporting, transparency, information sharing, AI governance and risk management, security controls, content authentication, research investment, global challenges, international standards, data protection; </t>
  </si>
  <si>
    <t>Respect for human dignity, freedom and autonomy, equality and justice, transparency and intelligibility, responsibility, non-maleficence, privacy and data protection</t>
  </si>
  <si>
    <t xml:space="preserve">Principles: human rights protection, democracy, rule of law, ethical AI development, transparency, accountability; </t>
  </si>
  <si>
    <t xml:space="preserve">Principles: Transparency, accountability, fairness, data protection, human rights protection, non-discrimination, human oversight, ethical AI development
</t>
  </si>
  <si>
    <t xml:space="preserve">Principles: Respect for private life, human dignity, ownership, safety, liability, freedom of expression, prohibition of discrimination, access to justice, and the right to a fair trial. Additionally, the report proposes two novel human rights: the right not to be measured, analyzed, or coached, and the right to meaningful human contact. 
</t>
  </si>
  <si>
    <t xml:space="preserve">Principles: Human-centric approach, education and literacy, privacy protection, security, fairness, accountability, transparency, inclusivity, sustainability, collaboration; </t>
  </si>
  <si>
    <t xml:space="preserve">Principles: human authorship and responsibility, transparency, fairness, protection against bias and discrimination, privacy and security, social justice, autonomy in decision-making, ethical use across sectors; </t>
  </si>
  <si>
    <t xml:space="preserve">Principles: Augmentation, data ownership, transparency, explainability, fairness, robustness, privacy.
</t>
  </si>
  <si>
    <t xml:space="preserve">Principles: compute capacity, innovation centre, datasets platform, application development, futureskills, startup financing, safe &amp; trusted AI
</t>
  </si>
  <si>
    <t xml:space="preserve">Principles: Holistic thinking, relational AI, community engagement, reciprocity, cultural sovereignty, Indigenous data governance, environmental stewardship, interdisciplinary collaboration, knowledge integration, epistemic plurality; </t>
  </si>
  <si>
    <t xml:space="preserve">Principles: Ethics, value proposition, usability, accessibility, technical assurance, clinical safety, data protection, data transparency, cybersecurity, regulation, interoperability, evidence generation, commercial strategy.
</t>
  </si>
  <si>
    <t xml:space="preserve">Principles: Respect for human rights, human oversight, transparency and explainability, security, safety, reliability, privacy by design, equity, inclusion, environmental protection.​
</t>
  </si>
  <si>
    <t>respect human rights, enable human oversight, enable transparency and explainability, advance security, safety, and reliability, design for privacy, promote equity and inclusion, protect the environment</t>
  </si>
  <si>
    <t xml:space="preserve">Principles: Compliance with laws and regulations, adherence to social ethics, safeguarding national security and public interests, protection of citizens' legitimate rights, transparency, accountability, user autonomy, protection of minors, algorithmic fairness.​
</t>
  </si>
  <si>
    <t xml:space="preserve">Principles: Justice (adl), human dignity (karamah), responsibility (mas’ooliyyah)​
</t>
  </si>
  <si>
    <t xml:space="preserve">Principles: Human-centric AI, equality and non-discrimination, transparency and explainability, reliability, robustness, security and safety, accountability. ​
</t>
  </si>
  <si>
    <t xml:space="preserve">Principles: Transparency, accountability, safety, controllability, data integrity, interpretability, inclusivity, public-private partnership, innovation, intellectual property protection.​
</t>
  </si>
  <si>
    <t xml:space="preserve">Principles: Contribute to the peace and happiness of humanity, respect human rights, comply with laws and regulations, ensure the safety and robustness of AI systems, act with integrity, ensure transparency, accountability, and explainability, respect privacy, avoid unfair discrimination, contribute to sustainable development, engage in dialogue with society. ​
</t>
  </si>
  <si>
    <t xml:space="preserve">Principles: dignity, diversity, inclusion, sustainability, transparency, risk-assessment, safety, fairness; </t>
  </si>
  <si>
    <t xml:space="preserve">Principles: Human dignity, moral agency, responsibility, transparency, inclusivity, justice.​
</t>
  </si>
  <si>
    <t xml:space="preserve">Principles: Human dignity, moral agency, responsibility, transparency, inclusivity, justice​
</t>
  </si>
  <si>
    <t xml:space="preserve">Principles: Human-centric approach, ethical use, transparency, accountability, inclusivity, accessibility, data quality, privacy, security, reliability, continuous improvement.​
</t>
  </si>
  <si>
    <t>business and investment support, technical support, applied AI ethics support, ethical AI considerations, access to computational resources, startup acceleration, innovation and growth, investor connections, product development, AI ethics committee, increased turnover, team expansion, job creation, new product introduction.</t>
  </si>
  <si>
    <t xml:space="preserve">Principles: Transparency, interpretability, robustness, privacy, fairness, accountability, human oversight.​
</t>
  </si>
  <si>
    <t>Proactive mitigation, collaborative research, dual-use awareness, importation of best practices, stakeholder engagement.</t>
  </si>
  <si>
    <t xml:space="preserve">Principles: Security, responsibility, foresight, dual-use awareness, collaboration, prevention
</t>
  </si>
  <si>
    <t xml:space="preserve">Principles: Fairness, reliability and safety, privacy and security, inclusiveness, transparency, accountability; </t>
  </si>
  <si>
    <t xml:space="preserve">Principles: Fairness, reliability and safety, privacy and security, inclusiveness, transparency, accountability. </t>
  </si>
  <si>
    <t xml:space="preserve">Principles: data accessibility, openness, support for data-driven businesses, promotion of big data education, investment in AI research and development </t>
  </si>
  <si>
    <t xml:space="preserve">Principles: opportunities and risks of AI, ethical principles, beneficence, non-maleficence, autonomy, justice, explicability, recommendations for policymakers, industry leaders, stakeholders </t>
  </si>
  <si>
    <t>Principles: well-being, respect for autonomy, protection of privacy and intimacy, solidarity, democratic participation, equity, diversity and inclusion, prudence, responsibility, sustainable development</t>
  </si>
  <si>
    <t xml:space="preserve">Principles: well-being, autonomy, justice, privacy, knowledge, democracy, responsibility, sustainability, solidarity, caution; </t>
  </si>
  <si>
    <t xml:space="preserve">Principles: human rights protection, democratic integrity, rule of law, equality and non-discrimination, privacy and data protection, transparency and oversight, accountability and responsibility, safe innovation, legal compliance, promotion of human rights, democratic governance; </t>
  </si>
  <si>
    <t xml:space="preserve">Principles: Safety, security, robustness, transparency, explainability, fairness, accountability, governance, contestability, redress. ​
</t>
  </si>
  <si>
    <t xml:space="preserve">Principles: Human-centered AI, transparency, accountability, safety and security, fairness, explainability, inclusiveness, sustainability, ethical AI development, AI sovereignty; </t>
  </si>
  <si>
    <t xml:space="preserve">Principles: Human-centered AI, transparency, accountability, fairness, safety and security, inclusiveness, ethical AI, innovation, AI governance, sustainability, international collaboration; </t>
  </si>
  <si>
    <t xml:space="preserve">Principles: Long-term investments in responsible AI research, human-AI collaboration, ethical, legal, and societal considerations, safety and security, shared datasets and environments, standards and benchmarks, workforce development, public-private partnerships, international collaboration
</t>
  </si>
  <si>
    <t xml:space="preserve">Principles: Human-AI collaboration, ethical AI, transparency, fairness, accountability, safety and security, explainability, international collaboration, responsible innovation, shared public resources; </t>
  </si>
  <si>
    <t xml:space="preserve">Principles: Human-oriented AI, transparency, accountability, safety and security, privacy, fairness, proportionality, explainability, data sovereignty, multi-stakeholder governance, inclusiveness, sustainability; </t>
  </si>
  <si>
    <t xml:space="preserve">Principles: Inclusive growth, sustainable development, human-centered values, transparency, security, safety, accountability, trustworthy AI, fairness, AI governance; </t>
  </si>
  <si>
    <t xml:space="preserve">Principles: Leveraging AI for economic growth and inclusivity, ethical AI development and use, promoting data privacy and security, mitigating biases and ensuring fairness, fostering innovation in targeted sectors such as healthcare, agriculture, education, smart cities, and mobility. </t>
  </si>
  <si>
    <t xml:space="preserve">Principles: Data sovereignty, security, responsible AI, economic competitiveness, regulatory compliance, innovation, ethical AI, sustainability, governance, international leadership; </t>
  </si>
  <si>
    <t xml:space="preserve">Principles: Human-centric approach, ethical AI development, transparency, accountability, inclusivity, sustainability, collaboration.
</t>
  </si>
  <si>
    <t xml:space="preserve">Principles: Innovation, research and development, talent development, education, ethical norms, security; </t>
  </si>
  <si>
    <t xml:space="preserve">Principles: fostering responsible innovation, protecting human rights, ensuring privacy and data protection, promoting ethical AI use, addressing socio-economic challenges, advancing technological sovereignty; </t>
  </si>
  <si>
    <t xml:space="preserve">Principles: Human-centric approach, ethical AI development, transparency, accountability, inclusivity, sustainability, collaboration. ​
</t>
  </si>
  <si>
    <t xml:space="preserve">Principles: inclusive growth, sustainable development and well-being, human rights and democratic values, transparency and explainability, robustness, security and safety, accountability </t>
  </si>
  <si>
    <t xml:space="preserve">Principles: inclusive growth, sustainable development, well-being, human rights, democratic values, fairness, privacy, transparency, explainability, robustness, security, safety, accountability </t>
  </si>
  <si>
    <t xml:space="preserve">Principles: Broadly distributed benefits, long-term safety, technical leadership, cooperative orientation.​
</t>
  </si>
  <si>
    <t xml:space="preserve">Principles and </t>
  </si>
  <si>
    <t xml:space="preserve">Principles: Broadly distributed benefits, long-term safety, technical leadership, cooperative orientation, transparency, accountability, ethical AI development, robustness, fairness, security, human-centric AI.
</t>
  </si>
  <si>
    <t xml:space="preserve">Principles: Be socially beneficial; avoid creating or reinforcing unfair bias; be built and tested for safety; be accountable to people; incorporate privacy design principles; uphold high standards of scientific excellence; be made available for uses that accord with these principles. ​
</t>
  </si>
  <si>
    <t xml:space="preserve">Principles: Beneficial AI, ethics and values, longer-term issues; </t>
  </si>
  <si>
    <t xml:space="preserve">Principles: Adherence to core socialist values, promotion of fairness and justice, ensuring security and privacy, encouraging inclusivity and shared responsibility, fostering openness and collaboration; </t>
  </si>
  <si>
    <t xml:space="preserve">Principles: transparency, accountability, ethical usage, academic integrity, inclusivity </t>
  </si>
  <si>
    <t xml:space="preserve">Principles: Physician involvement, high-quality AI development, transparency, reproducibility, bias mitigation, patient privacy, security, education, legal oversight, equitable access.
</t>
  </si>
  <si>
    <t xml:space="preserve">Principles: human-centric development, ethical standards, transparency, accountability </t>
  </si>
  <si>
    <t xml:space="preserve">Principles: Public engagement, ethical AI development, safety and control, economic and workforce considerations, international collaboration. </t>
  </si>
  <si>
    <t xml:space="preserve">Principles: Public engagement, ethical AI development, safety and control, economic and workforce considerations, international collaboration.
</t>
  </si>
  <si>
    <t xml:space="preserve">Principles: privacy, accountability, safety, security, transparency, explainability, fairness, non-discrimination, human control of technology, professional responsibility; </t>
  </si>
  <si>
    <t xml:space="preserve">Principles: Adaptability, continuous learning, human-AI collaboration, ethical deployment, workforce transformation. </t>
  </si>
  <si>
    <t xml:space="preserve">Principles: Responsibility, explainability, accuracy, auditability, fairness. ​
Fat ML
</t>
  </si>
  <si>
    <t xml:space="preserve">Principles: Beneficence, non-maleficence, autonomy, justice, explicability; </t>
  </si>
  <si>
    <t xml:space="preserve">Principles: Transparency, ethical use, human oversight, accountability, factual accuracy, risk mitigation. </t>
  </si>
  <si>
    <t xml:space="preserve">Principles: Safety, security, transparency, accountability, non-deception.​
</t>
  </si>
  <si>
    <t xml:space="preserve">Principles: Transparency, accountability, privacy, data protection, freedom of expression, fairness, non-discrimination, human rights impact assessment, public engagement, legal safeguards.
</t>
  </si>
  <si>
    <t xml:space="preserve">Principles: Privacy-by-design, explainability, accountability, ethical data processing, transparency, encryption, risk-based governance, data accessibility, automated decision safeguards.
</t>
  </si>
  <si>
    <t xml:space="preserve">Principles: Compliance with laws and regulations, adherence to social ethics, safeguarding national security and public interests, protection of citizens' legitimate rights.​
</t>
  </si>
  <si>
    <t xml:space="preserve">Principles: Governance, interpretability and explainability, bias and fairness, robustness and security, ethics and regulation; </t>
  </si>
  <si>
    <t xml:space="preserve">Principles: Human dignity, human rights, fundamental freedoms, benefit and harm, autonomy, justice, responsibility.​
</t>
  </si>
  <si>
    <t xml:space="preserve">Principles: Human dignity, human rights, fundamental freedoms, benefit and harm, autonomy, justice, responsibility. </t>
  </si>
  <si>
    <t xml:space="preserve">Principles: Human-centric approach, respect for human rights, privacy protection, ensuring security, fairness, accountability, transparency, inclusivity, sustainability, collaboration.
</t>
  </si>
  <si>
    <t xml:space="preserve">Principles: AI transparency reporting, ethical AI guidelines, alignment with AI Bill of Rights, corporate responsibility, sustainability; </t>
  </si>
  <si>
    <t>Human safety, freedom of choice, privacy protection, data management, prevention of manipulation, social connectivity, equal access, limitation on human enhancement</t>
  </si>
  <si>
    <t>healthcare, agriculture, education, smart cities and infrastructure, smart mobility and transportation, data availability and quality, skilled workforce, ethical considerations, privacy, security, research and development, skilling for the AI age, accelerating adoption, ethics, privacy, security</t>
  </si>
  <si>
    <t xml:space="preserve">Principles: Accountability, transparency, fairness, honesty, human-centricity, privacy, sustainability, safety, robustness.
</t>
  </si>
  <si>
    <t xml:space="preserve">Principles: Transparency, explainability, fairness, accountability, privacy, security, robustness.​
</t>
  </si>
  <si>
    <t xml:space="preserve">Principles: Responsibility, equitability, traceability, reliability, governability, transparency, ethical AI development, governance, risk assessment, societal impact.
</t>
  </si>
  <si>
    <t xml:space="preserve">Principles: Strategic alignment, realistic expectations, partner clarity, transparency, regulatory compliance, organizational structure. 
</t>
  </si>
  <si>
    <t xml:space="preserve">Principles: fairness, explainability, privacy and security, safety, controllability, veracity and robustness, governance, transparency; </t>
  </si>
  <si>
    <t xml:space="preserve">Principles: accountability, transparency, fairness, privacy, security, robustness, inclusivity, human-centric design, explainability, sustainability, </t>
  </si>
  <si>
    <t xml:space="preserve">Principles: Inclusivity, transparency, accountability, privacy safeguards, ethical and responsible AI use, ensuring societal trust, mitigating biases and discrimination, securing informed consent, data minimization and purpose limitation, accuracy and security in data handling, and equitable AI access. </t>
  </si>
  <si>
    <t xml:space="preserve">Principles: Transparency, accountability, privacy, security, reliability, safety, inclusiveness, fairness, user empowerment, continuous improvement.​
</t>
  </si>
  <si>
    <t xml:space="preserve">Principles: Human rights protection, ethical AI development, risk assessment, transparency, accountability, compliance with international law.​
</t>
  </si>
  <si>
    <t>human responsibility, transparency, accountability, ethical design, governance, non-anthropomorphization, regulation, AI as tools, moral agency, societal impact</t>
  </si>
  <si>
    <t xml:space="preserve">Principles: transparency, inclusion, accountability, impartiality, reliability, security, privacy </t>
  </si>
  <si>
    <t xml:space="preserve">Principles: Protection of human rights and freedoms, security, transparency, technological sovereignty, innovation cycle integrity, reasonable thrift, support for competition. 
</t>
  </si>
  <si>
    <t xml:space="preserve">Principles: Human rights, privacy, safety, transparency, inclusion. ​
</t>
  </si>
  <si>
    <t>Proportionality and do not harm, safety and security, fairness and non-discrimination, sustainability, right to privacy and data protection, human oversight and determination, transparency and explainability, responsibility and accountability, awareness and literacy, multi-stakeholder and adaptive governance and collaboration</t>
  </si>
  <si>
    <t xml:space="preserve">Principles: Equality and human flourishing, transparency, accountability, measurability, competence, inclusive dialogue.
</t>
  </si>
  <si>
    <t xml:space="preserve">Principles: data privacy, data security, copyright, academic integrity, ethics, fairness, data accuracy, regulatory mechanisms
</t>
  </si>
  <si>
    <t>Equality, truth, seva (selfless service), community and inclusivity, environment stewardship</t>
  </si>
  <si>
    <t>Transparency, explainability, repeatability/reproducibility, safety, security, robustness, fairness, data governance, accountability, human agency and oversight, inclusive growth, societal and environmental well-being.</t>
  </si>
  <si>
    <t>transparency, explainability, repeatability/reproducibility, safety, security, robustness, fairness, data governance, accountability, human agency and oversight, inclusive growth, societal and environmental well-being</t>
  </si>
  <si>
    <t xml:space="preserve">Principles: Fairness, transparency, accountability, explainability, safety, security, human values, inclusiveness​
</t>
  </si>
  <si>
    <t xml:space="preserve">Principles: Seamless (integrated services), efficient (optimized resource use), safe (risk anticipation and protection), personalized (enriched experiences); </t>
  </si>
  <si>
    <t xml:space="preserve">Principles: Fairness, diversity, transparency, explainability, safety, security, privacy, respect for human rights, stakeholder engagement, accountability, ethical AI development, and use. ​
</t>
  </si>
  <si>
    <t xml:space="preserve">Principles: fairness, privacy, data governance, transparency; </t>
  </si>
  <si>
    <t xml:space="preserve">Principles: Fairness, transparency, explainability, robustness, security, safety, accountability. </t>
  </si>
  <si>
    <t xml:space="preserve">Principles: Human-centered AI, ethical considerations, transparency, accountability, safety, inclusivity, interdisciplinary collaboration, continuous evaluation.​
</t>
  </si>
  <si>
    <t xml:space="preserve">Principles: Awareness, access and redress, accountability, explanation, data provenance, auditability, validation and testing. ​
</t>
  </si>
  <si>
    <t xml:space="preserve">Principles: Human-centered AI, trustworthiness, sustainability, research and innovation, AI regulation, AI governance, public-private collaboration, security, digital transformation; </t>
  </si>
  <si>
    <t xml:space="preserve">Principles: Inclusive growth, sustainability, well-being, rule of law, human rights, democratic values, transparency, security, accountability, fairness, AI governance, ethical use, international cooperation; </t>
  </si>
  <si>
    <t xml:space="preserve">Principles: Fairness, transparency and explainability, human-centric, privacy and security by design. </t>
  </si>
  <si>
    <t xml:space="preserve">Principles: fairness, transparency, accountability, security, inclusiveness, sustainability; </t>
  </si>
  <si>
    <t xml:space="preserve">Principles: Safety and reliability, transparency, accountability, privacy, fairness.
</t>
  </si>
  <si>
    <t xml:space="preserve">Principles: Worker empowerment, ethical AI development, governance, human oversight, transparency, protection of rights, training, data security.​
littler.com
+6
bakerbotts.com
</t>
  </si>
  <si>
    <t xml:space="preserve">Principles: safety, fairness, transparency, value alignment, risk mitigation, minimization of harm, addressing misuse and misinformation, ethical integration into society; </t>
  </si>
  <si>
    <t xml:space="preserve">Principles: inclusivity, equal opportunity, lifelong learning, financial literacy, data security; </t>
  </si>
  <si>
    <t xml:space="preserve">Principles: Transparency, justice and fairness, non-maleficence, responsibility, privacy.​
nature.com
</t>
  </si>
  <si>
    <t xml:space="preserve">Principles: human-centric design, ethical deployment, transparency, inclusivity, sustainability; </t>
  </si>
  <si>
    <t xml:space="preserve">Principles: well-being, respect for autonomy, protection of privacy and intimacy, solidarity, democratic participation, equity, diversity and inclusion, prudence, responsibility, sustainable development </t>
  </si>
  <si>
    <t xml:space="preserve">Principles: Efficiency, human oversight, ethical use, transparency, editorial integrity, accuracy. </t>
  </si>
  <si>
    <t xml:space="preserve">Principles: Pattern recognition, predictive modeling, real-time monitoring, bias mitigation, privacy protection, accountability.
</t>
  </si>
  <si>
    <t xml:space="preserve">Principles: Equality, non-discrimination, inclusion, diversity, equity, accountability, transparency, privacy and data protection, access to effective remedy, human rights protection; </t>
  </si>
  <si>
    <t>social-systems analysis, ethical design frameworks, AI bias and discrimination, social responsibility</t>
  </si>
  <si>
    <t>Responsibility, human rights, fairness and equality, safety and security, transparency</t>
  </si>
  <si>
    <t xml:space="preserve">Principles: Human dignity, human rights, fundamental freedoms, benefit and harm, autonomy, justice, responsibility.​
</t>
  </si>
  <si>
    <t xml:space="preserve">Principles: Equality, non-discrimination, transparency, accountability, human rights due diligence, effective remedy, inclusivity, diversity, equity.​
</t>
  </si>
  <si>
    <t xml:space="preserve">Principles: Transparency, innovation, digital inclusion, AI governance, security, public trust, ethical AI, economic development, workforce adaptation, sustainability; </t>
  </si>
  <si>
    <t xml:space="preserve">Principles: People-centered development, safety and security, openness and transparency, accountability, fairness and equality, environmental sustainability, promotion of innovation, international cooperation.​
</t>
  </si>
  <si>
    <t>Privacy, safety and security, transparency, nondiscrimination</t>
  </si>
  <si>
    <t xml:space="preserve">Principles: purposeful, effective and safe, secure and private, fair and equitable, transparent and explainable, accountable and monitored; </t>
  </si>
  <si>
    <t xml:space="preserve">rinciples: Responsible algorithmic decisions, equity and fairness, transparency, user agency, ethical AI education, public perception analysis.
</t>
  </si>
  <si>
    <t xml:space="preserve">Principles: Innovation, collaboration, competitiveness, talent development, data infrastructure, governance.​
</t>
  </si>
  <si>
    <t>Respect for human rights and human dignity, living in peaceful just and interconnected societies, ensuring diversity and inclusiveness, environmental and ecosystem flourishing, proportionality and do no harm, safety and security, fairness and non-discrimination, sustainability, privacy and data protection, human oversight and determination, transparency and explainability, responsibility and accountability, awareness and literacy, multi-stakeholder and adaptive governance and collaboration</t>
  </si>
  <si>
    <t xml:space="preserve">Principles: Beneficial use, progressive development, sustainability, fairness, accountability, transparency.​
</t>
  </si>
  <si>
    <t xml:space="preserve">Principles: Transparency, right to human determination, identification obligation, assessment and accountability obligation, public safety obligation, cybersecurity obligation, prohibition on secret profiling, fairness obligation, accuracy, reliability, and validity obligations, data quality obligation, public disclosure obligation, termination obligation.​
</t>
  </si>
  <si>
    <t xml:space="preserve">Principles: transparency, accountability, human control, do no harm; </t>
  </si>
  <si>
    <t>advancing AI research, developing efficient AI models, addressing complex challenges, creating high-impact outcomes</t>
  </si>
  <si>
    <t xml:space="preserve">Principles: fairness, accountability, transparency, privacy, human-centered AI, robustness, safety; </t>
  </si>
  <si>
    <t xml:space="preserve">Principles: human-centered approach, inclusive deliberation, ethical considerations, proactive ethics, participatory governance, shared egalitarian future, democratic principles, justice, solidarity, defending democracy, combating socio-economic injustices; </t>
  </si>
  <si>
    <t xml:space="preserve">Principles: artificial intelligence advancements, humanoid robotics, sustainability, ethical AI, automation, renewable energy, digital transformation, technological innovation, environmental responsibility, workforce adaptation </t>
  </si>
  <si>
    <t xml:space="preserve">Principles: nonviolence, alleviation of suffering, interdependence, mindfulness, ethical intent; </t>
  </si>
  <si>
    <t>IBM AI principles, data ownership, transparency and explainability, explainability, fairness, robustness, privacy, AI Ethics Board, trustworthy AI, augmenting human intelligence</t>
  </si>
  <si>
    <t xml:space="preserve">Principles: Safety, effectiveness, non-discrimination, data privacy, transparency, human oversight.
</t>
  </si>
  <si>
    <t xml:space="preserve">Principles: Active inclusion, fairness, right to understanding, access to redress.​
</t>
  </si>
  <si>
    <t>Human-centricity, transparency, fairness, responsibility, safety and security</t>
  </si>
  <si>
    <t>Fairness, transparency, accountability, privacy, inclusivity, human control, sustainability, promotion of human values</t>
  </si>
  <si>
    <t xml:space="preserve"> inclusivity, ethical responsibility, societal trust, sustainability, collaboration</t>
  </si>
  <si>
    <t xml:space="preserve"> trust, resilience, adaptability, collaboration, responsible AI deployment</t>
  </si>
  <si>
    <t xml:space="preserve"> dharma (righteous duty), seva (selfless service), vasudhaiva kutumbakam (world as one family), purushartha (free will)</t>
  </si>
  <si>
    <t xml:space="preserve"> National competitiveness, social stability, responsible AI deployment, human-centric development, technological sovereignty</t>
  </si>
  <si>
    <t xml:space="preserve"> ethical responsibility, inclusivity, societal trust, innovation, fairness</t>
  </si>
  <si>
    <t xml:space="preserve"> Justice, human dignity, responsibility, public interest, preservation of fundamental aspects of human existence.</t>
  </si>
  <si>
    <t xml:space="preserve"> privacy, accountability, ethical responsibility, inclusivity</t>
  </si>
  <si>
    <t xml:space="preserve"> societal impact, ethical AI, human oversight, sustainability, inclusivity</t>
  </si>
  <si>
    <t xml:space="preserve"> ecological preservation, ethical responsibility, innovation, accountability, global cooperation</t>
  </si>
  <si>
    <t xml:space="preserve"> ethical responsibility, societal trust, inclusivity, fairness, safety</t>
  </si>
  <si>
    <t xml:space="preserve"> Public trust, collective progress, economic development, innovation, empowerment, social responsibility, regional integration, digital inclusion, African autonomy</t>
  </si>
  <si>
    <t xml:space="preserve"> sustainability, societal well-being, innovation, inclusivity</t>
  </si>
  <si>
    <t xml:space="preserve"> customer satisfaction, innovation, integrity, social responsibility</t>
  </si>
  <si>
    <t xml:space="preserve"> ethical responsibility, inclusivity, societal trust, human-centric development</t>
  </si>
  <si>
    <t xml:space="preserve"> fairness, transparency, accountability, inclusivity</t>
  </si>
  <si>
    <t xml:space="preserve"> innovation, societal well-being, inclusivity, sustainability</t>
  </si>
  <si>
    <t xml:space="preserve"> accountability, inclusivity, ethical responsibility, trustworthiness</t>
  </si>
  <si>
    <t xml:space="preserve"> human values, personal privacy, liberty and privacy, shared benefit, shared prosperity, human control, non-subversion, AI arms race, capability caution, importance, risks, recursive self-improvement, common good</t>
  </si>
  <si>
    <t xml:space="preserve"> inclusivity, innovation, transparency, accountability, ethical responsibility</t>
  </si>
  <si>
    <t xml:space="preserve"> Scientific advancement, knowledge sharing, inclusivity, public trust, responsible AI deployment</t>
  </si>
  <si>
    <t xml:space="preserve"> equity, lifelong learning, innovation, inclusivity, collaboration</t>
  </si>
  <si>
    <t xml:space="preserve"> ethical AI use, inclusivity, trustworthiness</t>
  </si>
  <si>
    <t xml:space="preserve"> global influence, ethical AI governance, trustworthiness, safety</t>
  </si>
  <si>
    <t xml:space="preserve"> innovation, accountability, ethical responsibility, inclusivity, societal trust</t>
  </si>
  <si>
    <t xml:space="preserve"> innovation, ethical responsibility, collaboration, inclusivity</t>
  </si>
  <si>
    <t xml:space="preserve"> Public trust, responsible AI deployment, social inclusion, competitiveness, knowledge sharing</t>
  </si>
  <si>
    <t xml:space="preserve"> Economic progress, technological leadership, knowledge sharing, global competitiveness, ethical responsibility</t>
  </si>
  <si>
    <t xml:space="preserve"> trustworthiness, societal well-being, respect for human rights, fairness, privacy, data protection, inclusivity, environmental sustainability</t>
  </si>
  <si>
    <t xml:space="preserve"> innovation, responsibility, privacy, ethical data use</t>
  </si>
  <si>
    <t xml:space="preserve"> Productivity, national competitiveness, digital inclusion, environmental responsibility, human well-being</t>
  </si>
  <si>
    <t xml:space="preserve"> innovation, inclusivity, ethical responsibility, collaboration</t>
  </si>
  <si>
    <t xml:space="preserve"> Beneficial intelligence, safety, transparency, responsibility, human dignity, shared prosperity, global well-being.</t>
  </si>
  <si>
    <t xml:space="preserve"> inclusivity, ethical responsibility, societal trust, sustainability</t>
  </si>
  <si>
    <t xml:space="preserve"> bring more freedom and possibilities to humankind</t>
  </si>
  <si>
    <t xml:space="preserve"> Economic growth, innovation, social equity, accessibility, digital sovereignty</t>
  </si>
  <si>
    <t xml:space="preserve"> societal well-being, ethical responsibility, inclusivity, collaboration, sustainability</t>
  </si>
  <si>
    <t xml:space="preserve"> human privacy, dignity, freedom, autonomy, rights, fairness, transparency, explainability, predictability, traceability, accountability</t>
  </si>
  <si>
    <t xml:space="preserve"> ethical responsibility, privacy, data protection, trust</t>
  </si>
  <si>
    <t xml:space="preserve"> innovation, inclusivity, societal trust, ethical responsibility</t>
  </si>
  <si>
    <t xml:space="preserve"> trustworthiness, ethical responsibility, societal benefit, inclusivity, sustainability</t>
  </si>
  <si>
    <t xml:space="preserve"> Trust, responsibility, innovation, respect, inclusivity, sustainability​</t>
  </si>
  <si>
    <t xml:space="preserve"> Economic growth, technological leadership, human capital development, data-driven decision-making, ethical oversight​</t>
  </si>
  <si>
    <t xml:space="preserve"> Human rights, economic growth, societal trust, innovation, diversity, empowerment, fairness, ethics, openness, collaboration.</t>
  </si>
  <si>
    <t xml:space="preserve"> ethical responsibility, equity, inclusivity, societal well-being</t>
  </si>
  <si>
    <t xml:space="preserve"> fairness, accessibility, sustainability, gender equality, proportionality</t>
  </si>
  <si>
    <t xml:space="preserve"> National security, social stability, ethical AI development, innovation, transparency</t>
  </si>
  <si>
    <t xml:space="preserve"> human wellbeing, knowledge sharing, truthfulness, privacy, inclusivity, balance, thoughtfulness, respect, responsibility, intellectual exploration, human-AI collaboration; Morals: do no harm, respect autonomy, protect children and vulnerable individuals, refuse to create dangerous content, maintain intellectual honesty, support human flourishing, avoid manipulation, avoid reinforcing harmful biases; Ethics: beneficence, non-maleficence, transparency in limitations, respect for human dignity, fairness across diverse users, protection of privacy, refusal to create harmful content, promotion of human autonomy, avoidance of deception</t>
  </si>
  <si>
    <t xml:space="preserve"> ethical responsibility, societal trust, equity, collaboration, long-term vision</t>
  </si>
  <si>
    <t xml:space="preserve"> human-centered approach, respect for autonomy, non-discrimination, risk and humanitarian impact assessment</t>
  </si>
  <si>
    <t xml:space="preserve"> ethical responsibility, societal harmony, relational integrity, moral wisdom</t>
  </si>
  <si>
    <t xml:space="preserve"> people-centered, human rights and human dignity, peace and prosperity, inclusion and diversity</t>
  </si>
  <si>
    <t xml:space="preserve"> Economic growth, societal well-being, environmental responsibility, competitiveness, responsible AI development, digital inclusion</t>
  </si>
  <si>
    <t xml:space="preserve"> National security, technological self-reliance, economic growth, global competitiveness, public trust</t>
  </si>
  <si>
    <t xml:space="preserve"> managing AI risk, AI morality and values, addressing global challenges</t>
  </si>
  <si>
    <t xml:space="preserve"> fairness, accountability, disparate impacts, transparency, trust</t>
  </si>
  <si>
    <t xml:space="preserve"> ethical responsibility, societal trust, inclusivity, fairness</t>
  </si>
  <si>
    <t xml:space="preserve"> ethical responsibility, fairness, transparency, accountability, safety</t>
  </si>
  <si>
    <t xml:space="preserve"> fostering innovation, inclusion, collaboration, ethical responsibility</t>
  </si>
  <si>
    <t xml:space="preserve"> human dignity, fairness, transparency, accountability, sustainability</t>
  </si>
  <si>
    <t xml:space="preserve"> fairness, justice, security, privacy, inclusivity, shared responsibility, openness, collaboration</t>
  </si>
  <si>
    <t xml:space="preserve"> ethical responsibility, societal trust, inclusivity, sustainability</t>
  </si>
  <si>
    <t xml:space="preserve"> impact on healthcare employment, regulatory and ethical oversight, inclusive policy development, ethical AI design, continuous monitoring and evaluation, strengthening regulatory frameworks</t>
  </si>
  <si>
    <t xml:space="preserve"> innovation, trustworthiness, respect for human rights, democratic values, non-discrimination, equality, freedom, dignity, autonomy, privacy, data protection, diversity, social justice, labour rights, environmental sustainability, responsible business conduct</t>
  </si>
  <si>
    <t xml:space="preserve"> Human rights, well-being, accountability, transparency, awareness of misuse, competence.</t>
  </si>
  <si>
    <t xml:space="preserve"> ethical responsibility, societal trust, human-centric development, interdisciplinary integrity</t>
  </si>
  <si>
    <t xml:space="preserve"> Trust, ethical responsibility, respect, diversity, innovation.</t>
  </si>
  <si>
    <t xml:space="preserve"> fairness, accountability, transparency, ethical responsibility</t>
  </si>
  <si>
    <t xml:space="preserve"> diversity, non-discrimination, societal and environmental well-being, accountability</t>
  </si>
  <si>
    <t xml:space="preserve"> societal trust, ethical responsibility, inclusivity, safety, fairness</t>
  </si>
  <si>
    <t xml:space="preserve"> patient welfare, common good, ethical responsibility, societal trust</t>
  </si>
  <si>
    <t xml:space="preserve"> fairness, accountability, shared global benefits</t>
  </si>
  <si>
    <t xml:space="preserve"> safety, fundamental rights, innovation, collaboration, ethical AI use</t>
  </si>
  <si>
    <t xml:space="preserve"> human rights, ethical responsibility, fairness, security, societal well-being</t>
  </si>
  <si>
    <t xml:space="preserve"> respect of fundamental rights, non-discrimination, quality</t>
  </si>
  <si>
    <t xml:space="preserve"> ethical responsibility, justice, inclusivity, societal trust, accountability</t>
  </si>
  <si>
    <t xml:space="preserve"> Innovation, trustworthiness, respect for human rights, democratic values, non-discrimination, equality, freedom, dignity, autonomy, privacy, data protection, diversity, social justice, labor rights, environmental sustainability, responsible business conduct</t>
  </si>
  <si>
    <t xml:space="preserve"> Ethical responsibility, transparency, inclusivity, privacy, trust.</t>
  </si>
  <si>
    <t xml:space="preserve"> trustworthiness, ethical AI governance, global cooperation, inclusivity, sustainability</t>
  </si>
  <si>
    <t xml:space="preserve"> human rights, democratic values, privacy, data protection, non-discrimination, equality, diversity, social justice, ethical responsibility, global interoperability</t>
  </si>
  <si>
    <t xml:space="preserve"> ethical AI use, trust, responsibility</t>
  </si>
  <si>
    <t xml:space="preserve"> ethical AI use, trust, responsibility, internal accountability, proactive governance</t>
  </si>
  <si>
    <t xml:space="preserve"> fairness and justice, human-centric AI, public interest</t>
  </si>
  <si>
    <t xml:space="preserve"> innovation, transparency, accountability, inclusivity</t>
  </si>
  <si>
    <t xml:space="preserve"> societal well-being, inclusivity, human-centric development, environmental sustainability</t>
  </si>
  <si>
    <t xml:space="preserve"> ethical global governance, collaboration, societal well-being, environmental stewardship</t>
  </si>
  <si>
    <t xml:space="preserve"> Human rights, democratic values, privacy, data protection, non-discrimination, equality, diversity, social justice.</t>
  </si>
  <si>
    <t xml:space="preserve"> societal well-being, ethical responsibility, global cooperation, equitable development</t>
  </si>
  <si>
    <t xml:space="preserve"> privacy, data protection, individual rights, fairness, transparency, security, trust, autonomy</t>
  </si>
  <si>
    <t xml:space="preserve"> privacy, data protection, individual rights, fairness, transparency, security, trust, autonomy, ethical AI use, environmental responsibility</t>
  </si>
  <si>
    <t xml:space="preserve"> transparency, accountability, ethical responsibility, trust, sustainability</t>
  </si>
  <si>
    <t xml:space="preserve"> inclusivity, sustainability, societal trust, collaboration, innovation</t>
  </si>
  <si>
    <t xml:space="preserve"> ethical responsibility, societal trust, inclusivity, innovation, sustainability</t>
  </si>
  <si>
    <t xml:space="preserve"> innovation, sustainability, ethical responsibility, collaboration, inclusivity</t>
  </si>
  <si>
    <t xml:space="preserve"> fairness, transparency, accountability, privacy, scientific integrity</t>
  </si>
  <si>
    <t xml:space="preserve"> user safety, security, privacy, ethical AI use</t>
  </si>
  <si>
    <t xml:space="preserve"> societal trust, ethical responsibility, inclusivity, collaboration, sustainability</t>
  </si>
  <si>
    <t xml:space="preserve"> fairness, inclusivity, transparency, ethical responsibility</t>
  </si>
  <si>
    <t xml:space="preserve"> ethical responsibility, societal trust, inclusivity, sustainability, innovation, democratic engagement</t>
  </si>
  <si>
    <t xml:space="preserve"> ethical responsibility, inclusivity, trust, safety, proactive governance</t>
  </si>
  <si>
    <t xml:space="preserve"> human dignity, equality, justice, accountability</t>
  </si>
  <si>
    <t xml:space="preserve"> Responsibility, human dignity, human rights, accountability, safety, transparency, fairness, continuous improvement.</t>
  </si>
  <si>
    <t xml:space="preserve"> ethical responsibility, global cooperation, security, trust</t>
  </si>
  <si>
    <t xml:space="preserve"> dignity, fairness, justice, responsibility, trust</t>
  </si>
  <si>
    <t xml:space="preserve"> Human rights, equality, privacy, justice, autonomy</t>
  </si>
  <si>
    <t xml:space="preserve"> Privacy, human dignity, autonomy, safety, freedom of expression, non-discrimination, justice, meaningful human interaction.</t>
  </si>
  <si>
    <t xml:space="preserve"> Human dignity, privacy, security, fairness, accountability, transparency, inclusivity, sustainability, collaboration</t>
  </si>
  <si>
    <t xml:space="preserve"> ethical responsibility, societal trust, inclusivity, sustainability, human dignity</t>
  </si>
  <si>
    <t xml:space="preserve"> Trust, responsibility, openness, security.</t>
  </si>
  <si>
    <t xml:space="preserve"> fostering innovation, ethical AI development, accessibility, skill enhancement, trustworthiness</t>
  </si>
  <si>
    <t xml:space="preserve">
Academic integrity, transparency, fairness and equity, privacy and data security, environmental responsibility
Principles:
Ethical use of AI, bias awareness and mitigation, human oversight in AI systems, accountability in AI-driven research, interdisciplinary collaboration</t>
  </si>
  <si>
    <t xml:space="preserve"> Interdependence, respect, sustainability, sovereignty, inclusivity, regeneration, ethical responsibility, equity</t>
  </si>
  <si>
    <t xml:space="preserve"> Ethical responsibility, transparency, accountability, safety, privacy, inclusivity, effectiveness.</t>
  </si>
  <si>
    <t xml:space="preserve"> Ethical responsibility, accountability, trust, fairness, sustainability, inclusivity.​</t>
  </si>
  <si>
    <t xml:space="preserve"> Social responsibility, ethical conduct, security, respect for individual rights, fairness, inclusivity, trust.</t>
  </si>
  <si>
    <t xml:space="preserve"> Justice, human dignity, responsibility</t>
  </si>
  <si>
    <t xml:space="preserve"> Human dignity, privacy, equality, transparency, safety, accountability.</t>
  </si>
  <si>
    <t xml:space="preserve"> Trust, ethics, responsibility, collaboration, diversity, security, privacy, fairness, human rights, societal benefit.</t>
  </si>
  <si>
    <t xml:space="preserve"> Human rights, safety, integrity, transparency, accountability, privacy, fairness, sustainability, societal engagement.</t>
  </si>
  <si>
    <t xml:space="preserve"> Human dignity, moral agency, responsibility, transparency, inclusivity, justice.</t>
  </si>
  <si>
    <t xml:space="preserve"> Human dignity, moral agency, responsibility, transparency, inclusivity, justice</t>
  </si>
  <si>
    <t xml:space="preserve"> Human dignity, ethical responsibility, transparency, accountability, inclusivity, accessibility, data integrity, privacy, security, reliability, commitment to progress.</t>
  </si>
  <si>
    <t xml:space="preserve"> Trustworthiness, ethical responsibility, inclusivity, societal well-being.</t>
  </si>
  <si>
    <t xml:space="preserve"> Safety, accountability, prudence, transparency, cooperative risk management</t>
  </si>
  <si>
    <t xml:space="preserve"> Trust, responsibility, innovation, respect, inclusivity, sustainability</t>
  </si>
  <si>
    <t xml:space="preserve"> Trust, responsibility, innovation, inclusivity, security, ethical stewardship</t>
  </si>
  <si>
    <t xml:space="preserve"> Trust, ethical responsibility, accessibility, equity, security, human oversight.</t>
  </si>
  <si>
    <t xml:space="preserve"> innovation in AI research methods, improving research effectiveness, fostering a robust AI ecosystem</t>
  </si>
  <si>
    <t xml:space="preserve"> responsibility, fairness, inclusivity, transparency, accountability, collaboration, societal well-being, ethical governance, human-centric AI</t>
  </si>
  <si>
    <t xml:space="preserve"> ethical responsibility, inclusivity, societal trust, sustainability, collaboration</t>
  </si>
  <si>
    <t xml:space="preserve"> Innovation, public trust, ethical AI use, societal benefit, economic growth.</t>
  </si>
  <si>
    <t xml:space="preserve"> Innovation, collective progress, public trust, economic growth, social responsibility, digital competence, human dignity, national competitiveness</t>
  </si>
  <si>
    <t xml:space="preserve"> Public trust, economic growth, responsible development, democratic values, human rights, global leadership, social benefit, pro-innovation, national security</t>
  </si>
  <si>
    <t xml:space="preserve"> Innovation, responsibility, collaboration, security, inclusivity, accountability.</t>
  </si>
  <si>
    <t xml:space="preserve"> Public trust, democratic values, human rights, equity, reliability, economic growth, national security, environmental sustainability, social benefit, collective progress
</t>
  </si>
  <si>
    <t xml:space="preserve"> Respect for human rights, democracy and rule of law, environmental sustainability, peaceful society, diversity and inclusiveness, trustworthiness, responsibility, ethical development, public benefit, collective progress</t>
  </si>
  <si>
    <t xml:space="preserve"> National prosperity, technological sovereignty, economic growth, digital transformation, workforce development</t>
  </si>
  <si>
    <t xml:space="preserve"> Innovation, inclusivity, societal benefit, economic empowerment, ethical responsibility.</t>
  </si>
  <si>
    <t xml:space="preserve"> Knowledge-based economy, digital transformation, societal well-being, national prosperity, AI-driven economic diversification</t>
  </si>
  <si>
    <t xml:space="preserve"> Human dignity, ethical responsibility, transparency, accountability, inclusivity, sustainability, collaboration.</t>
  </si>
  <si>
    <t xml:space="preserve"> Global competitiveness, societal well-being, economic growth</t>
  </si>
  <si>
    <t xml:space="preserve"> inclusivity, sustainability, societal trust, collaboration, fairness</t>
  </si>
  <si>
    <t xml:space="preserve"> ethical responsibility, societal trust, inclusivity, fairness, sustainability</t>
  </si>
  <si>
    <t xml:space="preserve"> Humanity's welfare, ethical responsibility, collaboration, transparency, accountability.</t>
  </si>
  <si>
    <t xml:space="preserve"> Principles include inclusive growth, sustainable development, well-being, human rights, democratic values, fairness, privacy, transparency, explainability, robustness, security, safety, and accountability. Values emphasize innovation, trustworthiness, respect for human rights, democratic values, non-discrimination, equality, freedom, dignity, autonomy, privacy, data protection, diversity, social justice, labour rights, environmental sustainability, and responsible business conduct.</t>
  </si>
  <si>
    <t xml:space="preserve"> Humanity’s welfare, ethical responsibility, collaboration, trust, openness, integrity, sustainability, inclusivity, safety. Notably, the 2024 update removed explicit prohibitions against developing AI for weapons or surveillance technologies. This shift has been linked to Google's intent to engage more flexibly in defense and security sectors, aligning with broader industry trends. </t>
  </si>
  <si>
    <t xml:space="preserve"> Social benefit, fairness, safety, accountability, privacy, scientific excellence, ethical responsibility.</t>
  </si>
  <si>
    <t xml:space="preserve"> Human well-being, fairness, transparency, accountability, safety</t>
  </si>
  <si>
    <t xml:space="preserve"> Social harmony, equitable development, trust, collective well-being, transparency​</t>
  </si>
  <si>
    <t xml:space="preserve"> innovation, excellence, resilience, integrity</t>
  </si>
  <si>
    <t xml:space="preserve"> Ethical responsibility, patient safety, accountability, fairness, inclusivity, trust, innovation.</t>
  </si>
  <si>
    <t xml:space="preserve"> social justice, environmental sustainability</t>
  </si>
  <si>
    <t xml:space="preserve"> Transparency, accountability, inclusivity, security, fairness.</t>
  </si>
  <si>
    <t xml:space="preserve"> promotion of human values, privacy protection, promotion of human rights, collaboration, sustainability</t>
  </si>
  <si>
    <t xml:space="preserve"> Innovation, responsibility, inclusivity, transparency, resilience.</t>
  </si>
  <si>
    <t xml:space="preserve"> Accountability, transparency, non-discrimination, ethical integrity.</t>
  </si>
  <si>
    <t xml:space="preserve"> Well-being, safety, individual rights, fairness, transparency, accountability</t>
  </si>
  <si>
    <t xml:space="preserve"> Trust, journalistic integrity, responsibility, transparency, human judgment.</t>
  </si>
  <si>
    <t xml:space="preserve"> Human well-being, ethical responsibility, trustworthiness.</t>
  </si>
  <si>
    <t xml:space="preserve"> Privacy, freedom of expression, human rights, equity, inclusivity, responsibility, security, digital rights.</t>
  </si>
  <si>
    <t xml:space="preserve"> Privacy, security, trust, fairness, ethical responsibility, data protection, innovation.</t>
  </si>
  <si>
    <t xml:space="preserve"> Social responsibility, ethical conduct, security, respect for individual rights.</t>
  </si>
  <si>
    <t xml:space="preserve"> Trustworthiness, accountability, transparency, equity, safety, compliance</t>
  </si>
  <si>
    <t xml:space="preserve"> Trustworthiness, accountability, transparency, equity, safety, compliance​</t>
  </si>
  <si>
    <t xml:space="preserve"> Human dignity, human rights, fundamental freedoms, well-being, autonomy, justice, responsibility.</t>
  </si>
  <si>
    <t xml:space="preserve"> Human dignity, privacy, security, fairness, accountability, transparency, inclusivity, sustainability, collaboration.</t>
  </si>
  <si>
    <t xml:space="preserve"> Algorithmic discrimination protections, data privacy, notice and explanation, human alternatives, consideration, fallback​</t>
  </si>
  <si>
    <t xml:space="preserve"> Trust, ethical responsibility, inclusivity, societal well-being.</t>
  </si>
  <si>
    <t xml:space="preserve"> Ethical responsibility, trustworthiness, inclusivity, societal well-being.</t>
  </si>
  <si>
    <t xml:space="preserve"> Ethical responsibility, accountability, fairness, safety, security, human-centric AI, trust, sustainability.</t>
  </si>
  <si>
    <t xml:space="preserve"> Responsibility, accountability, transparency, ethical integrity.</t>
  </si>
  <si>
    <t xml:space="preserve"> ethical AI use, accountability, inclusivity, trustworthiness</t>
  </si>
  <si>
    <t xml:space="preserve"> ethical responsibility, societal trust, innovation, inclusivity</t>
  </si>
  <si>
    <t xml:space="preserve"> Ethical responsibility, fairness, societal trust, equity, innovation, and human-centric AI design.</t>
  </si>
  <si>
    <t xml:space="preserve"> Trust, ethical responsibility, respect, user autonomy, innovation</t>
  </si>
  <si>
    <t xml:space="preserve"> Dignity, fairness, justice, responsibility, trust.</t>
  </si>
  <si>
    <t xml:space="preserve"> human dignity, shared responsibility, ethical innovation, societal trust</t>
  </si>
  <si>
    <t xml:space="preserve"> Human rights, security, transparency, technological independence, innovation, economic efficiency, competitive fairness.</t>
  </si>
  <si>
    <t xml:space="preserve"> Trust, customer success, innovation, equality, sustainability. </t>
  </si>
  <si>
    <t xml:space="preserve"> Human rights, dignity, freedom, transparency, accountability, effectiveness, competence, inclusivity.</t>
  </si>
  <si>
    <t xml:space="preserve"> training capabilities, critical thinking cultivation</t>
  </si>
  <si>
    <t xml:space="preserve"> Ethical responsibility, societal trust, inclusivity, human-centric development, global collaboration</t>
  </si>
  <si>
    <t xml:space="preserve"> Customer happiness, economic growth, resource and infrastructure resilience</t>
  </si>
  <si>
    <t xml:space="preserve"> Fairness, diversity, transparency, safety, privacy, human rights, accountability, ethical responsibility.</t>
  </si>
  <si>
    <t xml:space="preserve"> fairness, privacy, transparency, accountability</t>
  </si>
  <si>
    <t xml:space="preserve"> Inclusive growth, sustainable development, well-being, human-centered values.</t>
  </si>
  <si>
    <t xml:space="preserve"> Human well-being, responsibility, trust, fairness, diversity, innovation.</t>
  </si>
  <si>
    <t xml:space="preserve"> Fairness, transparency, responsibility, inclusivity, trust.</t>
  </si>
  <si>
    <t xml:space="preserve"> Economic growth, public trust, digital inclusion, ethical AI adoption, knowledge-sharing, responsible AI deployment</t>
  </si>
  <si>
    <t xml:space="preserve"> Social equity, digital inclusion, innovation, workforce development, public trust, economic growth, national competitiveness</t>
  </si>
  <si>
    <t xml:space="preserve"> Fairness, transparency, human-centricity, privacy, security.</t>
  </si>
  <si>
    <t xml:space="preserve"> ethical responsibility, societal trust, innovation, collaboration, environmental stewardship</t>
  </si>
  <si>
    <t xml:space="preserve"> Innovation, trust, responsibility, security, ethical AI development.</t>
  </si>
  <si>
    <t xml:space="preserve"> Fairness, accountability, inclusivity, privacy, safety.</t>
  </si>
  <si>
    <t xml:space="preserve"> addressing the moral and ethical implications of AI; establishing robust regulatory and governance frameworks; tackling technological challenges and leveraging opportunities; fostering ethical AI design; promoting international cooperation on AI standards to ensure fairness, accountability, and shared global benefits</t>
  </si>
  <si>
    <t xml:space="preserve"> trust, ethical responsibility, inclusivity, safety, proactive governance</t>
  </si>
  <si>
    <t xml:space="preserve"> societal well-being, ethical responsibility, adaptability, collaboration, innovation</t>
  </si>
  <si>
    <t xml:space="preserve"> Trust, accountability, equity, ethical responsibility, safety.</t>
  </si>
  <si>
    <t xml:space="preserve"> innovation, societal well-being, ethical responsibility, adaptability</t>
  </si>
  <si>
    <t xml:space="preserve"> ethical responsibility, inclusivity, fairness, trust</t>
  </si>
  <si>
    <t xml:space="preserve"> Trust, journalistic responsibility, innovation, transparency, human judgment.</t>
  </si>
  <si>
    <t xml:space="preserve"> Human rights, fairness, trust, ethical responsibility, transparency, security.</t>
  </si>
  <si>
    <t xml:space="preserve"> Inclusivity, innovation, transparency, accountability, ethical responsibility</t>
  </si>
  <si>
    <t xml:space="preserve"> Equality, non-discrimination, human rights, inclusivity, diversity, equity.​</t>
  </si>
  <si>
    <t xml:space="preserve"> Social impact, responsible AI deployment, economic growth, competitiveness, knowledge sharing, inclusivity</t>
  </si>
  <si>
    <t xml:space="preserve"> Human welfare, ethical responsibility, inclusivity, trust, ecological preservation, global collaboration.</t>
  </si>
  <si>
    <t xml:space="preserve"> trust, responsibility, transparency, equity, safety</t>
  </si>
  <si>
    <t xml:space="preserve"> Accountability, inclusivity, trust, empowerment, ethical responsibility.</t>
  </si>
  <si>
    <t xml:space="preserve"> Economic growth, technological leadership, human capital development, data-driven decision-making, ethical oversight.</t>
  </si>
  <si>
    <t xml:space="preserve"> Innovation, responsibility, trust, inclusivity, ethical governance.</t>
  </si>
  <si>
    <t xml:space="preserve"> Human rights, privacy, fairness, accountability, transparency, safety, security.</t>
  </si>
  <si>
    <t xml:space="preserve"> ethical responsibility, fairness, societal trust, human-centric development</t>
  </si>
  <si>
    <t xml:space="preserve"> ethical responsibility, societal trust, innovation, human-centric development</t>
  </si>
  <si>
    <t xml:space="preserve"> European identity, ethical standards, societal values, fundamental rights</t>
  </si>
  <si>
    <t xml:space="preserve"> innovation, ethical responsibility, environmental stewardship, societal progress</t>
  </si>
  <si>
    <t xml:space="preserve"> compassion, ethical responsibility, societal well-being, harmony</t>
  </si>
  <si>
    <t xml:space="preserve"> Civil rights, privacy, equity, accountability, trust.</t>
  </si>
  <si>
    <t xml:space="preserve"> Equality, non-discrimination, transparency, accountability, human rights.</t>
  </si>
  <si>
    <t xml:space="preserve">
Human identity and uniqueness, ethical responsibility, global equality, human dignity, justice, accountability, environmental sustainability, social cohesion, peace
Principles:
Precautionary regulation, fairness and non-discrimination, transparency, accountability frameworks, international cooperation, UN engagement, ecumenical collaboration, theological reflection on AI ethics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</si>
</sst>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igitaldubai.ae/docs/default-source/ai-principles-resources/ai-ethics.pdf?form=MG0AV3" TargetMode="External"/><Relationship Id="rId2" Type="http://schemas.openxmlformats.org/officeDocument/2006/relationships/hyperlink" Target="https://www.digitaldubai.ae/docs/default-source/ai-principles-resources/ai-ethics.pdf?form=MG0AV3" TargetMode="External"/><Relationship Id="rId3" Type="http://schemas.openxmlformats.org/officeDocument/2006/relationships/hyperlink" Target="https://www.telefonica.com/wp-content/uploads/sites/7/2021/11/principios-ai-eng-2018.pdf" TargetMode="External"/><Relationship Id="rId4" Type="http://schemas.openxmlformats.org/officeDocument/2006/relationships/hyperlink" Target="https://www.telefonica.com/wp-content/uploads/sites/7/2021/11/principios-ai-eng-2018.pdf" TargetMode="External"/><Relationship Id="rId5" Type="http://schemas.openxmlformats.org/officeDocument/2006/relationships/hyperlink" Target="https://www.rcp.ac.uk/policy-and-campaigns/policy-documents/artificial-intelligence-ai-in-health" TargetMode="External"/><Relationship Id="rId6" Type="http://schemas.openxmlformats.org/officeDocument/2006/relationships/hyperlink" Target="https://www.rcp.ac.uk/policy-and-campaigns/policy-documents/artificial-intelligence-ai-in-health" TargetMode="External"/><Relationship Id="rId7" Type="http://schemas.openxmlformats.org/officeDocument/2006/relationships/hyperlink" Target="https://artificialintelligenceact.eu/the-act/?form=MG0AV3" TargetMode="External"/><Relationship Id="rId8" Type="http://schemas.openxmlformats.org/officeDocument/2006/relationships/hyperlink" Target="https://artificialintelligenceact.eu/the-act/?form=MG0AV3" TargetMode="External"/><Relationship Id="rId9" Type="http://schemas.openxmlformats.org/officeDocument/2006/relationships/hyperlink" Target="https://www.internetsociety.org/resources/doc/2017/artificial-intelligence-and-machine-learning-policy-paper/?form=MG0AV3" TargetMode="External"/><Relationship Id="rId10" Type="http://schemas.openxmlformats.org/officeDocument/2006/relationships/hyperlink" Target="https://www.internetsociety.org/resources/doc/2017/artificial-intelligence-and-machine-learning-policy-paper/?form=MG0AV3" TargetMode="External"/><Relationship Id="rId11" Type="http://schemas.openxmlformats.org/officeDocument/2006/relationships/hyperlink" Target="https://www.csiro.au/-/media/D61/Reports/Artificial-Intelligence-ethics-framework.pdf?utm_source=chatgpt.com" TargetMode="External"/><Relationship Id="rId12" Type="http://schemas.openxmlformats.org/officeDocument/2006/relationships/hyperlink" Target="https://www.csiro.au/-/media/D61/Reports/Artificial-Intelligence-ethics-framework.pdf?utm_source=chatgpt.com" TargetMode="External"/><Relationship Id="rId13" Type="http://schemas.openxmlformats.org/officeDocument/2006/relationships/hyperlink" Target="https://community.intel.com/legacyfs/online/files/Intel-Artificial-Intelligence-Public-Policy-White-Paper-2017.pdf" TargetMode="External"/><Relationship Id="rId14" Type="http://schemas.openxmlformats.org/officeDocument/2006/relationships/hyperlink" Target="https://community.intel.com/legacyfs/online/files/Intel-Artificial-Intelligence-Public-Policy-White-Paper-2017.pdf" TargetMode="External"/><Relationship Id="rId15" Type="http://schemas.openxmlformats.org/officeDocument/2006/relationships/hyperlink" Target="https://webfoundation.org/docs/2018/06/AI-Gender.pdf?form=MG0AV3" TargetMode="External"/><Relationship Id="rId16" Type="http://schemas.openxmlformats.org/officeDocument/2006/relationships/hyperlink" Target="https://webfoundation.org/docs/2018/06/AI-Gender.pdf?form=MG0AV3" TargetMode="External"/><Relationship Id="rId17" Type="http://schemas.openxmlformats.org/officeDocument/2006/relationships/hyperlink" Target="https://ico.org.uk/media/for-organisations/documents/2013559/big-data-ai-ml-and-data-protection.pdf?form=MG0AV3" TargetMode="External"/><Relationship Id="rId18" Type="http://schemas.openxmlformats.org/officeDocument/2006/relationships/hyperlink" Target="https://ico.org.uk/media/for-organisations/documents/2013559/big-data-ai-ml-and-data-protection.pdf?form=MG0AV3" TargetMode="External"/><Relationship Id="rId19" Type="http://schemas.openxmlformats.org/officeDocument/2006/relationships/hyperlink" Target="https://www.ibe.org.uk/resource/ibe-briefing-58-business-ethics-and-artificial-intelligence-pdf.html?form=MG0AV3" TargetMode="External"/><Relationship Id="rId20" Type="http://schemas.openxmlformats.org/officeDocument/2006/relationships/hyperlink" Target="https://www.ibe.org.uk/resource/ibe-briefing-58-business-ethics-and-artificial-intelligence-pdf.html?form=MG0AV3" TargetMode="External"/><Relationship Id="rId21" Type="http://schemas.openxmlformats.org/officeDocument/2006/relationships/hyperlink" Target="https://www.international.gc.ca/world-monde/assets/pdfs/international_relations-relations_internationales/g7/2018-06-09-artificial-intelligence-artificielle-en.pdf?form=MG0AV3" TargetMode="External"/><Relationship Id="rId22" Type="http://schemas.openxmlformats.org/officeDocument/2006/relationships/hyperlink" Target="https://www.international.gc.ca/world-monde/assets/pdfs/international_relations-relations_internationales/g7/2018-06-09-artificial-intelligence-artificielle-en.pdf?form=MG0AV3" TargetMode="External"/><Relationship Id="rId23" Type="http://schemas.openxmlformats.org/officeDocument/2006/relationships/hyperlink" Target="https://www.op.fi/en/op-financial-group/corporate-social-responsibility/commitments-and-principles?form=MG0AV3" TargetMode="External"/><Relationship Id="rId24" Type="http://schemas.openxmlformats.org/officeDocument/2006/relationships/hyperlink" Target="https://www.op.fi/en/op-financial-group/corporate-social-responsibility/commitments-and-principles?form=MG0AV3" TargetMode="External"/><Relationship Id="rId25" Type="http://schemas.openxmlformats.org/officeDocument/2006/relationships/hyperlink" Target="https://www.privacyconference2018.org/system/files/2018-10/20180922_ICDPPC-40th_AI-Declaration_ADOPTED.pdf?form=MG0AV3" TargetMode="External"/><Relationship Id="rId26" Type="http://schemas.openxmlformats.org/officeDocument/2006/relationships/hyperlink" Target="https://www.privacyconference2018.org/system/files/2018-10/20180922_ICDPPC-40th_AI-Declaration_ADOPTED.pdf?form=MG0AV3" TargetMode="External"/><Relationship Id="rId27" Type="http://schemas.openxmlformats.org/officeDocument/2006/relationships/hyperlink" Target="https://cdt.org/insights/digital-decisions-tool/?form=MG0AV3" TargetMode="External"/><Relationship Id="rId28" Type="http://schemas.openxmlformats.org/officeDocument/2006/relationships/hyperlink" Target="https://cdt.org/insights/digital-decisions-tool/?form=MG0AV3" TargetMode="External"/><Relationship Id="rId29" Type="http://schemas.openxmlformats.org/officeDocument/2006/relationships/hyperlink" Target="https://www.pdpc.gov.sg/-/media/Files/PDPC/PDF-Files/Resource-for-Organisation/AI/Discussion-Paper-on-AI-and-PD---050618.pdf" TargetMode="External"/><Relationship Id="rId30" Type="http://schemas.openxmlformats.org/officeDocument/2006/relationships/hyperlink" Target="https://www.pdpc.gov.sg/-/media/Files/PDPC/PDF-Files/Resource-for-Organisation/AI/Discussion-Paper-on-AI-and-PD---050618.pdf" TargetMode="External"/><Relationship Id="rId31" Type="http://schemas.openxmlformats.org/officeDocument/2006/relationships/hyperlink" Target="https://www.niti.gov.in/sites/default/files/2023-03/National-Strategy-for-Artificial-Intelligence.pdf?form=MG0AV3" TargetMode="External"/><Relationship Id="rId32" Type="http://schemas.openxmlformats.org/officeDocument/2006/relationships/hyperlink" Target="https://www.niti.gov.in/sites/default/files/2023-03/National-Strategy-for-Artificial-Intelligence.pdf?form=MG0AV3" TargetMode="External"/><Relationship Id="rId33" Type="http://schemas.openxmlformats.org/officeDocument/2006/relationships/hyperlink" Target="https://www.soumu.go.jp/main_content/000507517.pdf?form=MG0AV3" TargetMode="External"/><Relationship Id="rId34" Type="http://schemas.openxmlformats.org/officeDocument/2006/relationships/hyperlink" Target="https://www.soumu.go.jp/main_content/000507517.pdf?form=MG0AV3" TargetMode="External"/><Relationship Id="rId35" Type="http://schemas.openxmlformats.org/officeDocument/2006/relationships/hyperlink" Target="https://ii.tudelft.nl/bnvki/wp-content/uploads/2018/09/Dutch-AI-Manifesto.pdf?form=MG0AV3" TargetMode="External"/><Relationship Id="rId36" Type="http://schemas.openxmlformats.org/officeDocument/2006/relationships/hyperlink" Target="https://ii.tudelft.nl/bnvki/wp-content/uploads/2018/09/Dutch-AI-Manifesto.pdf?form=MG0AV3" TargetMode="External"/><Relationship Id="rId37" Type="http://schemas.openxmlformats.org/officeDocument/2006/relationships/hyperlink" Target="https://www.most.gov.cn/kjbgz/202109/t20210926_177063.html" TargetMode="External"/><Relationship Id="rId38" Type="http://schemas.openxmlformats.org/officeDocument/2006/relationships/hyperlink" Target="https://www.most.gov.cn/kjbgz/202109/t20210926_177063.html" TargetMode="External"/><Relationship Id="rId39" Type="http://schemas.openxmlformats.org/officeDocument/2006/relationships/hyperlink" Target="https://futureadvocacy.com/publications/ethical-social-and-political-challenges-of-artificial-intelligence-in-health/" TargetMode="External"/><Relationship Id="rId40" Type="http://schemas.openxmlformats.org/officeDocument/2006/relationships/hyperlink" Target="https://futureadvocacy.com/publications/ethical-social-and-political-challenges-of-artificial-intelligence-in-health/" TargetMode="External"/><Relationship Id="rId41" Type="http://schemas.openxmlformats.org/officeDocument/2006/relationships/hyperlink" Target="https://standards.ieee.org/wp-content/uploads/import/documents/other/ead1e.pdf?form=MG0AV3" TargetMode="External"/><Relationship Id="rId42" Type="http://schemas.openxmlformats.org/officeDocument/2006/relationships/hyperlink" Target="https://standards.ieee.org/wp-content/uploads/import/documents/other/ead1e.pdf?form=MG0AV3" TargetMode="External"/><Relationship Id="rId43" Type="http://schemas.openxmlformats.org/officeDocument/2006/relationships/hyperlink" Target="https://cyberir.mit.edu/site/global-landscape-ai-ethics-guidelines/?form=MG0AV3&#xA;https://scholar.google.com/citations?user=910z20QAAAAJ&amp;hl=en&amp;form=MG0AV3" TargetMode="External"/><Relationship Id="rId44" Type="http://schemas.openxmlformats.org/officeDocument/2006/relationships/hyperlink" Target="https://cyberir.mit.edu/site/global-landscape-ai-ethics-guidelines/?form=MG0AV3&#xA;https://scholar.google.com/citations?user=910z20QAAAAJ&amp;hl=en&amp;form=MG0AV3" TargetMode="External"/><Relationship Id="rId45" Type="http://schemas.openxmlformats.org/officeDocument/2006/relationships/hyperlink" Target="https://bmdv.bund.de/SharedDocs/EN/publications/report-ethics-commission-automated-and-connected-driving.pdf?__blob=publicationFile&amp;form=MG0AV3" TargetMode="External"/><Relationship Id="rId46" Type="http://schemas.openxmlformats.org/officeDocument/2006/relationships/hyperlink" Target="https://bmdv.bund.de/SharedDocs/EN/publications/report-ethics-commission-automated-and-connected-driving.pdf?__blob=publicationFile&amp;form=MG0AV3" TargetMode="External"/><Relationship Id="rId47" Type="http://schemas.openxmlformats.org/officeDocument/2006/relationships/hyperlink" Target="https://digital-strategy.ec.europa.eu/en/library/ethics-guidelines-trustworthy-ai?form=MG0AV3" TargetMode="External"/><Relationship Id="rId48" Type="http://schemas.openxmlformats.org/officeDocument/2006/relationships/hyperlink" Target="https://digital-strategy.ec.europa.eu/en/library/ethics-guidelines-trustworthy-ai?form=MG0AV3" TargetMode="External"/><Relationship Id="rId49" Type="http://schemas.openxmlformats.org/officeDocument/2006/relationships/hyperlink" Target="https://pubs.rsna.org/doi/pdf/10.1148/radiol.2019191586?form=MG0AV3" TargetMode="External"/><Relationship Id="rId50" Type="http://schemas.openxmlformats.org/officeDocument/2006/relationships/hyperlink" Target="https://pubs.rsna.org/doi/pdf/10.1148/radiol.2019191586?form=MG0AV3" TargetMode="External"/><Relationship Id="rId51" Type="http://schemas.openxmlformats.org/officeDocument/2006/relationships/hyperlink" Target="https://www.sage.com/investors/-/media/files/company/documents/pdf/business%20builders/latest%20news/business%20builders%20ethics%20of%20code.pdf?form=MG0AV3" TargetMode="External"/><Relationship Id="rId52" Type="http://schemas.openxmlformats.org/officeDocument/2006/relationships/hyperlink" Target="https://www.sage.com/investors/-/media/files/company/documents/pdf/business%20builders/latest%20news/business%20builders%20ethics%20of%20code.pdf?form=MG0AV3" TargetMode="External"/><Relationship Id="rId53" Type="http://schemas.openxmlformats.org/officeDocument/2006/relationships/hyperlink" Target="https://www.iiim.is/ethics-policy/?form=MG0AV3" TargetMode="External"/><Relationship Id="rId54" Type="http://schemas.openxmlformats.org/officeDocument/2006/relationships/hyperlink" Target="https://www.iiim.is/ethics-policy/?form=MG0AV3" TargetMode="External"/><Relationship Id="rId55" Type="http://schemas.openxmlformats.org/officeDocument/2006/relationships/hyperlink" Target="https://hal.science/ALLISTENE-CERNA/hal-01086579v1" TargetMode="External"/><Relationship Id="rId56" Type="http://schemas.openxmlformats.org/officeDocument/2006/relationships/hyperlink" Target="https://hal.science/ALLISTENE-CERNA/hal-01086579v1" TargetMode="External"/><Relationship Id="rId57" Type="http://schemas.openxmlformats.org/officeDocument/2006/relationships/hyperlink" Target="https://op.europa.eu/en/publication-detail/-/publication/dfebe62e-4ce9-11e8-be1d-01aa75ed71a1?form=MG0AV3&#xA;https://www.unapcict.org/sites/default/files/2019-01/EC_AI-%20Robotics-%20and%20Autonomous%20Systems.pdf?form=MG0AV4" TargetMode="External"/><Relationship Id="rId58" Type="http://schemas.openxmlformats.org/officeDocument/2006/relationships/hyperlink" Target="https://op.europa.eu/en/publication-detail/-/publication/dfebe62e-4ce9-11e8-be1d-01aa75ed71a1?form=MG0AV3&#xA;https://www.unapcict.org/sites/default/files/2019-01/EC_AI-%20Robotics-%20and%20Autonomous%20Systems.pdf?form=MG0AV4" TargetMode="External"/><Relationship Id="rId59" Type="http://schemas.openxmlformats.org/officeDocument/2006/relationships/hyperlink" Target="https://www.ibm.com/watson/assets/duo/pdf/everydayethics.pdf?form=MG0AV3" TargetMode="External"/><Relationship Id="rId60" Type="http://schemas.openxmlformats.org/officeDocument/2006/relationships/hyperlink" Target="https://www.ibm.com/watson/assets/duo/pdf/everydayethics.pdf?form=MG0AV3" TargetMode="External"/><Relationship Id="rId61" Type="http://schemas.openxmlformats.org/officeDocument/2006/relationships/hyperlink" Target="https://comite-etica.upc.edu/ca/actualitat/media/missionvillani_report_eng-vf.pdf?form=MG0AV3" TargetMode="External"/><Relationship Id="rId62" Type="http://schemas.openxmlformats.org/officeDocument/2006/relationships/hyperlink" Target="https://comite-etica.upc.edu/ca/actualitat/media/missionvillani_report_eng-vf.pdf?form=MG0AV3" TargetMode="External"/><Relationship Id="rId63" Type="http://schemas.openxmlformats.org/officeDocument/2006/relationships/hyperlink" Target="https://datasociety.net/library/governing-artificial-intelligence/" TargetMode="External"/><Relationship Id="rId64" Type="http://schemas.openxmlformats.org/officeDocument/2006/relationships/hyperlink" Target="https://datasociety.net/library/governing-artificial-intelligence/" TargetMode="External"/><Relationship Id="rId65" Type="http://schemas.openxmlformats.org/officeDocument/2006/relationships/hyperlink" Target="https://www.cnil.fr/en/how-can-humans-keep-upper-hand-report-ethical-matters-raised-algorithms-and-artificial-intelligence?form=MG0AV3" TargetMode="External"/><Relationship Id="rId66" Type="http://schemas.openxmlformats.org/officeDocument/2006/relationships/hyperlink" Target="https://www.cnil.fr/en/how-can-humans-keep-upper-hand-report-ethical-matters-raised-algorithms-and-artificial-intelligence?form=MG0AV3" TargetMode="External"/><Relationship Id="rId67" Type="http://schemas.openxmlformats.org/officeDocument/2006/relationships/hyperlink" Target="https://www.rathenau.nl/sites/default/files/2018-02/Human%20Rights%20in%20the%20Robot%20Age-Rathenau%20Instituut-2017.pdf?form=MG0AV3" TargetMode="External"/><Relationship Id="rId68" Type="http://schemas.openxmlformats.org/officeDocument/2006/relationships/hyperlink" Target="https://www.rathenau.nl/sites/default/files/2018-02/Human%20Rights%20in%20the%20Robot%20Age-Rathenau%20Instituut-2017.pdf?form=MG0AV3" TargetMode="External"/><Relationship Id="rId69" Type="http://schemas.openxmlformats.org/officeDocument/2006/relationships/hyperlink" Target="https://www.ibm.com/policy/trust-principles/?form=MG0AV3&#xA;https://www.ibm.com/policy/wp-content/uploads/2018/06/IBM_Principles_SHORT.V4.3.pdf?form=MG0AV3" TargetMode="External"/><Relationship Id="rId70" Type="http://schemas.openxmlformats.org/officeDocument/2006/relationships/hyperlink" Target="https://www.ibm.com/policy/trust-principles/?form=MG0AV3&#xA;https://www.ibm.com/policy/wp-content/uploads/2018/06/IBM_Principles_SHORT.V4.3.pdf?form=MG0AV3" TargetMode="External"/><Relationship Id="rId71" Type="http://schemas.openxmlformats.org/officeDocument/2006/relationships/hyperlink" Target="https://iisc.ac.in/about/student-corner/academic-integrity/&#xA;" TargetMode="External"/><Relationship Id="rId72" Type="http://schemas.openxmlformats.org/officeDocument/2006/relationships/hyperlink" Target="https://iisc.ac.in/about/student-corner/academic-integrity/&#xA;" TargetMode="External"/><Relationship Id="rId73" Type="http://schemas.openxmlformats.org/officeDocument/2006/relationships/hyperlink" Target="https://www.gov.uk/government/publications/code-of-conduct-for-data-driven-health-and-care-technology?form=MG0AV3&#xA;https://www.gov.uk/government/publications/code-of-conduct-for-data-driven-health-and-care-technology/initial-code-of-conduct-for-data-driven-health-and-care-technology&#xA;&#xA;" TargetMode="External"/><Relationship Id="rId74" Type="http://schemas.openxmlformats.org/officeDocument/2006/relationships/hyperlink" Target="https://www.gov.uk/government/publications/code-of-conduct-for-data-driven-health-and-care-technology?form=MG0AV3&#xA;https://www.gov.uk/government/publications/code-of-conduct-for-data-driven-health-and-care-technology/initial-code-of-conduct-for-data-driven-health-and-care-technology&#xA;&#xA;" TargetMode="External"/><Relationship Id="rId75" Type="http://schemas.openxmlformats.org/officeDocument/2006/relationships/hyperlink" Target="https://www.itic.org/policy/artificial-intelligence?form=MG0AV3" TargetMode="External"/><Relationship Id="rId76" Type="http://schemas.openxmlformats.org/officeDocument/2006/relationships/hyperlink" Target="https://www.itic.org/policy/artificial-intelligence?form=MG0AV3" TargetMode="External"/><Relationship Id="rId77" Type="http://schemas.openxmlformats.org/officeDocument/2006/relationships/hyperlink" Target="https://www.agid.gov.it/it/agenzia/stampa-e-comunicazione/notizie/2018/03/21/lintelligenza-artificiale-al-servizio-del-cittadino-sfide-opportunita?form=MG0AV3&#xA;https://libro-bianco-ia.readthedocs.io/it/latest/?form=MG0AV3" TargetMode="External"/><Relationship Id="rId78" Type="http://schemas.openxmlformats.org/officeDocument/2006/relationships/hyperlink" Target="https://www.agid.gov.it/it/agenzia/stampa-e-comunicazione/notizie/2018/03/21/lintelligenza-artificiale-al-servizio-del-cittadino-sfide-opportunita?form=MG0AV3&#xA;https://libro-bianco-ia.readthedocs.io/it/latest/?form=MG0AV3" TargetMode="External"/><Relationship Id="rId79" Type="http://schemas.openxmlformats.org/officeDocument/2006/relationships/hyperlink" Target="https://www.digicatapult.org.uk/wp-content/uploads/2021/11/Machine_Intelligence_Garage_Impact_Report-2021-1.pdf?_gl=1*a2w0ho*_up*MQ..*_ga*MTk5MjgyNTkwOC4xNzQxODAwMzEw*_ga_8GYS9S4HND*MTc0MTgwMDMwOC4xLjAuMTc0MTgwMDMwOC4wLjAuMA.." TargetMode="External"/><Relationship Id="rId80" Type="http://schemas.openxmlformats.org/officeDocument/2006/relationships/hyperlink" Target="https://www.digicatapult.org.uk/wp-content/uploads/2021/11/Machine_Intelligence_Garage_Impact_Report-2021-1.pdf?_gl=1*a2w0ho*_up*MQ..*_ga*MTk5MjgyNTkwOC4xNzQxODAwMzEw*_ga_8GYS9S4HND*MTc0MTgwMDMwOC4xLjAuMTc0MTgwMDMwOC4wLjAuMA.." TargetMode="External"/><Relationship Id="rId81" Type="http://schemas.openxmlformats.org/officeDocument/2006/relationships/hyperlink" Target="https://royalsociety.org/~/media/policy/projects/machine-learning/publications/machine-learning-report.pdf?form=MG0AV3" TargetMode="External"/><Relationship Id="rId82" Type="http://schemas.openxmlformats.org/officeDocument/2006/relationships/hyperlink" Target="https://royalsociety.org/~/media/policy/projects/machine-learning/publications/machine-learning-report.pdf?form=MG0AV3" TargetMode="External"/><Relationship Id="rId83" Type="http://schemas.openxmlformats.org/officeDocument/2006/relationships/hyperlink" Target="https://arxiv.org/abs/1802.07228v1" TargetMode="External"/><Relationship Id="rId84" Type="http://schemas.openxmlformats.org/officeDocument/2006/relationships/hyperlink" Target="https://arxiv.org/abs/1802.07228v1" TargetMode="External"/><Relationship Id="rId85" Type="http://schemas.openxmlformats.org/officeDocument/2006/relationships/hyperlink" Target="https://www.microsoft.com/en-us/ai/responsible-ai" TargetMode="External"/><Relationship Id="rId86" Type="http://schemas.openxmlformats.org/officeDocument/2006/relationships/hyperlink" Target="https://www.microsoft.com/en-us/ai/responsible-ai" TargetMode="External"/><Relationship Id="rId87" Type="http://schemas.openxmlformats.org/officeDocument/2006/relationships/hyperlink" Target="https://datagovhub.elliott.gwu.edu/republic-of-korea-ai-strategy/?form=MG0AV3" TargetMode="External"/><Relationship Id="rId88" Type="http://schemas.openxmlformats.org/officeDocument/2006/relationships/hyperlink" Target="https://datagovhub.elliott.gwu.edu/republic-of-korea-ai-strategy/?form=MG0AV3" TargetMode="External"/><Relationship Id="rId89" Type="http://schemas.openxmlformats.org/officeDocument/2006/relationships/hyperlink" Target="https://link.springer.com/article/10.1007/s11023-018-9482-5?form=MG0AV3" TargetMode="External"/><Relationship Id="rId90" Type="http://schemas.openxmlformats.org/officeDocument/2006/relationships/hyperlink" Target="https://link.springer.com/article/10.1007/s11023-018-9482-5?form=MG0AV3" TargetMode="External"/><Relationship Id="rId91" Type="http://schemas.openxmlformats.org/officeDocument/2006/relationships/hyperlink" Target="https://www.nitrd.gov/PUBS/national_ai_rd_strategic_plan.pdf?form=MG0AV3" TargetMode="External"/><Relationship Id="rId92" Type="http://schemas.openxmlformats.org/officeDocument/2006/relationships/hyperlink" Target="https://www.nitrd.gov/PUBS/national_ai_rd_strategic_plan.pdf?form=MG0AV3" TargetMode="External"/><Relationship Id="rId93" Type="http://schemas.openxmlformats.org/officeDocument/2006/relationships/hyperlink" Target="https://openai.com/charter/?form=MG0AV3&#xA;https://openai.com/index/moving-ai-governance-forward/?form=MG0AV3&#xA;https://openai.com/trust-and-transparency/?form=MG0AV3" TargetMode="External"/><Relationship Id="rId94" Type="http://schemas.openxmlformats.org/officeDocument/2006/relationships/hyperlink" Target="https://openai.com/charter/?form=MG0AV3&#xA;https://openai.com/index/moving-ai-governance-forward/?form=MG0AV3&#xA;https://openai.com/trust-and-transparency/?form=MG0AV3" TargetMode="External"/><Relationship Id="rId95" Type="http://schemas.openxmlformats.org/officeDocument/2006/relationships/hyperlink" Target="https://blog.google/technology/ai/ai-principles/?form=MG0AV3" TargetMode="External"/><Relationship Id="rId96" Type="http://schemas.openxmlformats.org/officeDocument/2006/relationships/hyperlink" Target="https://blog.google/technology/ai/ai-principles/?form=MG0AV3" TargetMode="External"/><Relationship Id="rId97" Type="http://schemas.openxmlformats.org/officeDocument/2006/relationships/hyperlink" Target="https://partnershiponai.org/tenets/" TargetMode="External"/><Relationship Id="rId98" Type="http://schemas.openxmlformats.org/officeDocument/2006/relationships/hyperlink" Target="https://partnershiponai.org/tenets/" TargetMode="External"/><Relationship Id="rId99" Type="http://schemas.openxmlformats.org/officeDocument/2006/relationships/hyperlink" Target="https://policysearch.ama-assn.org/policyfinder/detail/augmented%20intelligence?uri=%2FAMADoc%2FHOD.xml-H-480.940.xml&amp;form=MG0AV3" TargetMode="External"/><Relationship Id="rId100" Type="http://schemas.openxmlformats.org/officeDocument/2006/relationships/hyperlink" Target="https://policysearch.ama-assn.org/policyfinder/detail/augmented%20intelligence?uri=%2FAMADoc%2FHOD.xml-H-480.940.xml&amp;form=MG0AV3" TargetMode="External"/><Relationship Id="rId101" Type="http://schemas.openxmlformats.org/officeDocument/2006/relationships/hyperlink" Target="https://felixreda.eu/wp-content/uploads/2017/02/Green-Digital-Working-Group-Position-on-Robotics-and-Artificial-Intelligence-2016-11-22.pdf" TargetMode="External"/><Relationship Id="rId102" Type="http://schemas.openxmlformats.org/officeDocument/2006/relationships/hyperlink" Target="https://felixreda.eu/wp-content/uploads/2017/02/Green-Digital-Working-Group-Position-on-Robotics-and-Artificial-Intelligence-2016-11-22.pdf" TargetMode="External"/><Relationship Id="rId103" Type="http://schemas.openxmlformats.org/officeDocument/2006/relationships/hyperlink" Target="https://obamawhitehouse.archives.gov/sites/default/files/whitehouse_files/microsites/ostp/NSTC/preparing_for_the_future_of_ai.pdf?form=MG0AV3" TargetMode="External"/><Relationship Id="rId104" Type="http://schemas.openxmlformats.org/officeDocument/2006/relationships/hyperlink" Target="https://obamawhitehouse.archives.gov/sites/default/files/whitehouse_files/microsites/ostp/NSTC/preparing_for_the_future_of_ai.pdf?form=MG0AV3" TargetMode="External"/><Relationship Id="rId105" Type="http://schemas.openxmlformats.org/officeDocument/2006/relationships/hyperlink" Target="https://www.fatml.org/resources/principles-for-accountable-algorithms?form=MG0AV3&#xA;https://sorelle.friedler.net/papers/principles.pdf?form=MG0AV3" TargetMode="External"/><Relationship Id="rId106" Type="http://schemas.openxmlformats.org/officeDocument/2006/relationships/hyperlink" Target="https://www.fatml.org/resources/principles-for-accountable-algorithms?form=MG0AV3&#xA;https://sorelle.friedler.net/papers/principles.pdf?form=MG0AV3" TargetMode="External"/><Relationship Id="rId107" Type="http://schemas.openxmlformats.org/officeDocument/2006/relationships/hyperlink" Target="https://www.academia.edu/48798050/Principles_of_Robotics" TargetMode="External"/><Relationship Id="rId108" Type="http://schemas.openxmlformats.org/officeDocument/2006/relationships/hyperlink" Target="https://www.academia.edu/48798050/Principles_of_Robotics" TargetMode="External"/><Relationship Id="rId109" Type="http://schemas.openxmlformats.org/officeDocument/2006/relationships/hyperlink" Target="https://www.article19.org/wp-content/uploads/2018/04/Privacy-and-Freedom-of-Expression-In-the-Age-of-Artificial-Intelligence-1.pdf?form=MG0AV3" TargetMode="External"/><Relationship Id="rId110" Type="http://schemas.openxmlformats.org/officeDocument/2006/relationships/hyperlink" Target="https://www.article19.org/wp-content/uploads/2018/04/Privacy-and-Freedom-of-Expression-In-the-Age-of-Artificial-Intelligence-1.pdf?form=MG0AV3" TargetMode="External"/><Relationship Id="rId111" Type="http://schemas.openxmlformats.org/officeDocument/2006/relationships/hyperlink" Target="https://www.intel.com/content/dam/www/public/us/en/ai/documents/Intels-AI-Privacy-Policy-White-Paper-2018.pdf?form=MG0AV3" TargetMode="External"/><Relationship Id="rId112" Type="http://schemas.openxmlformats.org/officeDocument/2006/relationships/hyperlink" Target="https://www.intel.com/content/dam/www/public/us/en/ai/documents/Intels-AI-Privacy-Policy-White-Paper-2018.pdf?form=MG0AV3" TargetMode="External"/><Relationship Id="rId113" Type="http://schemas.openxmlformats.org/officeDocument/2006/relationships/hyperlink" Target="https://unesdoc.unesco.org/ark:/48223/pf0000253952?form=MG0AV3" TargetMode="External"/><Relationship Id="rId114" Type="http://schemas.openxmlformats.org/officeDocument/2006/relationships/hyperlink" Target="https://unesdoc.unesco.org/ark:/48223/pf0000253952?form=MG0AV3" TargetMode="External"/><Relationship Id="rId115" Type="http://schemas.openxmlformats.org/officeDocument/2006/relationships/hyperlink" Target="https://www8.cao.go.jp/cstp/tyousakai/ai/summary/aisociety_en.pdf?form=MG0AV3" TargetMode="External"/><Relationship Id="rId116" Type="http://schemas.openxmlformats.org/officeDocument/2006/relationships/hyperlink" Target="https://www8.cao.go.jp/cstp/tyousakai/ai/summary/aisociety_en.pdf?form=MG0AV3" TargetMode="External"/><Relationship Id="rId117" Type="http://schemas.openxmlformats.org/officeDocument/2006/relationships/hyperlink" Target="https://www.europarl.europa.eu/doceo/document/A-8-2017-0005_EN.html?form=MG0AV3" TargetMode="External"/><Relationship Id="rId118" Type="http://schemas.openxmlformats.org/officeDocument/2006/relationships/hyperlink" Target="https://www.europarl.europa.eu/doceo/document/A-8-2017-0005_EN.html?form=MG0AV3" TargetMode="External"/><Relationship Id="rId119" Type="http://schemas.openxmlformats.org/officeDocument/2006/relationships/hyperlink" Target="https://www.accenture.com/gb-en/insights/artificial-intelligence/responsible-ai-principles-practice?form=MG0AV3&#xA;https://www.accenture.com/content/dam/accenture/final/a-com-migration/pdf/pdf-149/accenture-responsible-ai-final.pdf" TargetMode="External"/><Relationship Id="rId120" Type="http://schemas.openxmlformats.org/officeDocument/2006/relationships/hyperlink" Target="https://www.accenture.com/gb-en/insights/artificial-intelligence/responsible-ai-principles-practice?form=MG0AV3&#xA;https://www.accenture.com/content/dam/accenture/final/a-com-migration/pdf/pdf-149/accenture-responsible-ai-final.pdf" TargetMode="External"/><Relationship Id="rId121" Type="http://schemas.openxmlformats.org/officeDocument/2006/relationships/hyperlink" Target="https://www.pwc.co.uk/services/risk/insights/accelerating-innovation-through-responsible-ai/responsible-ai-framework.html?form=MG0AV3" TargetMode="External"/><Relationship Id="rId122" Type="http://schemas.openxmlformats.org/officeDocument/2006/relationships/hyperlink" Target="https://www.pwc.co.uk/services/risk/insights/accelerating-innovation-through-responsible-ai/responsible-ai-framework.html?form=MG0AV3" TargetMode="External"/><Relationship Id="rId123" Type="http://schemas.openxmlformats.org/officeDocument/2006/relationships/hyperlink" Target="https://www.microsoft.com/en-us/ai/principles-and-approach/?form=MG0AV3&#xA;https://www.microsoft.com/en-us/ai/responsible-ai?form=MG0AV3&#xA;https://cdn-dynmedia-1.microsoft.com/is/content/microsoftcorp/microsoft/msc/documents/presentations/CSR/Responsible-AI-Transparency-Report-2024.pdf" TargetMode="External"/><Relationship Id="rId124" Type="http://schemas.openxmlformats.org/officeDocument/2006/relationships/hyperlink" Target="https://www.microsoft.com/en-us/ai/principles-and-approach/?form=MG0AV3&#xA;https://www.microsoft.com/en-us/ai/responsible-ai?form=MG0AV3&#xA;https://cdn-dynmedia-1.microsoft.com/is/content/microsoftcorp/microsoft/msc/documents/presentations/CSR/Responsible-AI-Transparency-Report-2024.pdf" TargetMode="External"/><Relationship Id="rId125" Type="http://schemas.openxmlformats.org/officeDocument/2006/relationships/hyperlink" Target="https://www.niti.gov.in/sites/default/files/2023-03/Responsible-AI-AIForAll-Approach-Document-for-India-Part-Principles-for-Responsible-AI.pdf?form=MG0AV3&amp;form=MG0AV3" TargetMode="External"/><Relationship Id="rId126" Type="http://schemas.openxmlformats.org/officeDocument/2006/relationships/hyperlink" Target="https://www.niti.gov.in/sites/default/files/2023-03/Responsible-AI-AIForAll-Approach-Document-for-India-Part-Principles-for-Responsible-AI.pdf?form=MG0AV3&amp;form=MG0AV3" TargetMode="External"/><Relationship Id="rId127" Type="http://schemas.openxmlformats.org/officeDocument/2006/relationships/hyperlink" Target="https://www.microsoft.com/en-us/research/publication/responsible-bots/?form=MG0AV3" TargetMode="External"/><Relationship Id="rId128" Type="http://schemas.openxmlformats.org/officeDocument/2006/relationships/hyperlink" Target="https://www.microsoft.com/en-us/research/publication/responsible-bots/?form=MG0AV3" TargetMode="External"/><Relationship Id="rId129" Type="http://schemas.openxmlformats.org/officeDocument/2006/relationships/hyperlink" Target="https://www.basicbooks.com/titles/martin-ford/rise-of-the-robots/9780465097531/" TargetMode="External"/><Relationship Id="rId130" Type="http://schemas.openxmlformats.org/officeDocument/2006/relationships/hyperlink" Target="https://www.basicbooks.com/titles/martin-ford/rise-of-the-robots/9780465097531/" TargetMode="External"/><Relationship Id="rId131" Type="http://schemas.openxmlformats.org/officeDocument/2006/relationships/hyperlink" Target="https://2021-2025.state.gov/risk-management-profile-for-ai-and-human-rights/?form=MG0AV3&#xA;" TargetMode="External"/><Relationship Id="rId132" Type="http://schemas.openxmlformats.org/officeDocument/2006/relationships/hyperlink" Target="https://2021-2025.state.gov/risk-management-profile-for-ai-and-human-rights/?form=MG0AV3&#xA;" TargetMode="External"/><Relationship Id="rId133" Type="http://schemas.openxmlformats.org/officeDocument/2006/relationships/hyperlink" Target="https://www.joannajbryson.org/publications" TargetMode="External"/><Relationship Id="rId134" Type="http://schemas.openxmlformats.org/officeDocument/2006/relationships/hyperlink" Target="https://www.joannajbryson.org/publications" TargetMode="External"/><Relationship Id="rId135" Type="http://schemas.openxmlformats.org/officeDocument/2006/relationships/hyperlink" Target="https://romecall.org/" TargetMode="External"/><Relationship Id="rId136" Type="http://schemas.openxmlformats.org/officeDocument/2006/relationships/hyperlink" Target="https://romecall.org/" TargetMode="External"/><Relationship Id="rId137" Type="http://schemas.openxmlformats.org/officeDocument/2006/relationships/hyperlink" Target="https://cset.georgetown.edu/wp-content/uploads/Decree-of-the-President-of-the-Russian-Federation-on-the-Development-of-Artificial-Intelligence-in-the-Russian-Federation-.pdf?form=MG0AV3&#xA;https://government.ru/en/news/49604/?form=MG0AV3&#xA;https://wp.oecd.ai/app/uploads/2021/12/Ukraine_National_Strategy_for_Development_of_Artificial_Intelligence_in_Ukraine_2021-2030.pdf" TargetMode="External"/><Relationship Id="rId138" Type="http://schemas.openxmlformats.org/officeDocument/2006/relationships/hyperlink" Target="https://cset.georgetown.edu/wp-content/uploads/Decree-of-the-President-of-the-Russian-Federation-on-the-Development-of-Artificial-Intelligence-in-the-Russian-Federation-.pdf?form=MG0AV3&#xA;https://government.ru/en/news/49604/?form=MG0AV3&#xA;https://wp.oecd.ai/app/uploads/2021/12/Ukraine_National_Strategy_for_Development_of_Artificial_Intelligence_in_Ukraine_2021-2030.pdf" TargetMode="External"/><Relationship Id="rId139" Type="http://schemas.openxmlformats.org/officeDocument/2006/relationships/hyperlink" Target="https://www.salesforce.com/company/ethical-use-policy/?form=MG0AV3&#xA;https://www.salesforce.com/company/ethical-and-humane-use/?form=MG0AV3" TargetMode="External"/><Relationship Id="rId140" Type="http://schemas.openxmlformats.org/officeDocument/2006/relationships/hyperlink" Target="https://www.salesforce.com/company/ethical-use-policy/?form=MG0AV3&#xA;https://www.salesforce.com/company/ethical-and-humane-use/?form=MG0AV3" TargetMode="External"/><Relationship Id="rId141" Type="http://schemas.openxmlformats.org/officeDocument/2006/relationships/hyperlink" Target="https://www.sap.com/documents/2022/01/a8431b91-117e-0010-bca6-c68f7e60039b.html?form=MG0AV3" TargetMode="External"/><Relationship Id="rId142" Type="http://schemas.openxmlformats.org/officeDocument/2006/relationships/hyperlink" Target="https://www.sap.com/documents/2022/01/a8431b91-117e-0010-bca6-c68f7e60039b.html?form=MG0AV3" TargetMode="External"/><Relationship Id="rId143" Type="http://schemas.openxmlformats.org/officeDocument/2006/relationships/hyperlink" Target="https://thefuturesociety.org/principles-law-and-society-initiative/?form=MG0AV3" TargetMode="External"/><Relationship Id="rId144" Type="http://schemas.openxmlformats.org/officeDocument/2006/relationships/hyperlink" Target="https://thefuturesociety.org/principles-law-and-society-initiative/?form=MG0AV3" TargetMode="External"/><Relationship Id="rId145" Type="http://schemas.openxmlformats.org/officeDocument/2006/relationships/hyperlink" Target="https://global.sjtu.edu.cn/en/news/view/1520" TargetMode="External"/><Relationship Id="rId146" Type="http://schemas.openxmlformats.org/officeDocument/2006/relationships/hyperlink" Target="https://global.sjtu.edu.cn/en/news/view/1520" TargetMode="External"/><Relationship Id="rId147" Type="http://schemas.openxmlformats.org/officeDocument/2006/relationships/hyperlink" Target="https://www.sikhnet.com/news/ai-and-sikhism%C2%A0?form=MG0AV3&amp;form=MG0AV3" TargetMode="External"/><Relationship Id="rId148" Type="http://schemas.openxmlformats.org/officeDocument/2006/relationships/hyperlink" Target="https://www.sikhnet.com/news/ai-and-sikhism%C2%A0?form=MG0AV3&amp;form=MG0AV3" TargetMode="External"/><Relationship Id="rId149" Type="http://schemas.openxmlformats.org/officeDocument/2006/relationships/hyperlink" Target="https://www.pdpc.gov.sg/help-and-resources/2020/01/model-ai-governance-framework" TargetMode="External"/><Relationship Id="rId150" Type="http://schemas.openxmlformats.org/officeDocument/2006/relationships/hyperlink" Target="https://www.pdpc.gov.sg/help-and-resources/2020/01/model-ai-governance-framework" TargetMode="External"/><Relationship Id="rId151" Type="http://schemas.openxmlformats.org/officeDocument/2006/relationships/hyperlink" Target="https://www.pdpc.gov.sg/help-and-resources/2020/01/model-ai-governance-framework" TargetMode="External"/><Relationship Id="rId152" Type="http://schemas.openxmlformats.org/officeDocument/2006/relationships/hyperlink" Target="https://www.pdpc.gov.sg/help-and-resources/2020/01/model-ai-governance-framework" TargetMode="External"/><Relationship Id="rId153" Type="http://schemas.openxmlformats.org/officeDocument/2006/relationships/hyperlink" Target="https://www.sony.com/en/SonyInfo/sony_ai/responsible_ai.html?form=MG0AV3" TargetMode="External"/><Relationship Id="rId154" Type="http://schemas.openxmlformats.org/officeDocument/2006/relationships/hyperlink" Target="https://www.sony.com/en/SonyInfo/sony_ai/responsible_ai.html?form=MG0AV3" TargetMode="External"/><Relationship Id="rId155" Type="http://schemas.openxmlformats.org/officeDocument/2006/relationships/hyperlink" Target="https://news.stanford.edu/stories/2025/01/report-outlines-stanford-principles-for-use-of-ai?form=MG0AV3&#xA;https://provost.stanford.edu/2025/01/09/report-of-the-ai-at-stanford-advisory-committee/&#xA;https://events.stanford.edu/event/ai-governance-at-a-turning-point-new-realities-post-ai-action-summit?form=MG0AV3&#xA;https://ethicsinsociety.stanford.edu/tech-ethics/career-pathways-professional-development/ethics-technology-and-public-policy-for-practitioners?form=MG0AV3&#xA;https://fsi9-prod.s3.us-west-1.amazonaws.com/s3fs-public/2024-10/GenAI_Report_REV_ExecutiveSummary%20as%20of%20Oct%2025%202024.pdf&#xA;" TargetMode="External"/><Relationship Id="rId156" Type="http://schemas.openxmlformats.org/officeDocument/2006/relationships/hyperlink" Target="https://news.stanford.edu/stories/2025/01/report-outlines-stanford-principles-for-use-of-ai?form=MG0AV3&#xA;https://provost.stanford.edu/2025/01/09/report-of-the-ai-at-stanford-advisory-committee/&#xA;https://events.stanford.edu/event/ai-governance-at-a-turning-point-new-realities-post-ai-action-summit?form=MG0AV3&#xA;https://ethicsinsociety.stanford.edu/tech-ethics/career-pathways-professional-development/ethics-technology-and-public-policy-for-practitioners?form=MG0AV3&#xA;https://fsi9-prod.s3.us-west-1.amazonaws.com/s3fs-public/2024-10/GenAI_Report_REV_ExecutiveSummary%20as%20of%20Oct%2025%202024.pdf&#xA;" TargetMode="External"/><Relationship Id="rId157" Type="http://schemas.openxmlformats.org/officeDocument/2006/relationships/hyperlink" Target="https://www.acm.org/binaries/content/assets/public-policy/2017_usacm_statement_algorithms.pdf?form=MG0AV3" TargetMode="External"/><Relationship Id="rId158" Type="http://schemas.openxmlformats.org/officeDocument/2006/relationships/hyperlink" Target="https://www.acm.org/binaries/content/assets/public-policy/2017_usacm_statement_algorithms.pdf?form=MG0AV3" TargetMode="External"/><Relationship Id="rId159" Type="http://schemas.openxmlformats.org/officeDocument/2006/relationships/hyperlink" Target="https://www.tesla.com/legal/additional-resources?form=MG0AV3&#xA;https://www.forbes.com/sites/lanceeliot/2022/10/02/five-key-ways-that-ai-ethics-and-ai-laws-reveal-troubling-concerns-for-teslas-ai-day-showcase-and-the-ever-expanding-ai-ambitions-of-elon-musk/?form=MG0AV3&#xA;https://montrealethics.ai/applying-the-taii-framework-on-tesla-bot/?form=MG0AV3&#xA;" TargetMode="External"/><Relationship Id="rId160" Type="http://schemas.openxmlformats.org/officeDocument/2006/relationships/hyperlink" Target="https://www.tesla.com/legal/additional-resources?form=MG0AV3&#xA;https://www.forbes.com/sites/lanceeliot/2022/10/02/five-key-ways-that-ai-ethics-and-ai-laws-reveal-troubling-concerns-for-teslas-ai-day-showcase-and-the-ever-expanding-ai-ambitions-of-elon-musk/?form=MG0AV3&#xA;https://montrealethics.ai/applying-the-taii-framework-on-tesla-bot/?form=MG0AV3&#xA;" TargetMode="External"/><Relationship Id="rId161" Type="http://schemas.openxmlformats.org/officeDocument/2006/relationships/hyperlink" Target="https://www.klgates.com/The-DOL-Publishes-Best-Practices-That-Employers-Can-Follow-to-Decrease-the-Legal-Risks-Associated-With-Using-AI-in-Employment-Decisions?form=MG0AV3" TargetMode="External"/><Relationship Id="rId162" Type="http://schemas.openxmlformats.org/officeDocument/2006/relationships/hyperlink" Target="https://www.klgates.com/The-DOL-Publishes-Best-Practices-That-Employers-Can-Follow-to-Decrease-the-Legal-Risks-Associated-With-Using-AI-in-Employment-Decisions?form=MG0AV3" TargetMode="External"/><Relationship Id="rId163" Type="http://schemas.openxmlformats.org/officeDocument/2006/relationships/hyperlink" Target="https://montrealdeclaration-responsibleai.com/the-declaration?utm_source=chatgpt.com" TargetMode="External"/><Relationship Id="rId164" Type="http://schemas.openxmlformats.org/officeDocument/2006/relationships/hyperlink" Target="https://montrealdeclaration-responsibleai.com/the-declaration?utm_source=chatgpt.com" TargetMode="External"/><Relationship Id="rId165" Type="http://schemas.openxmlformats.org/officeDocument/2006/relationships/hyperlink" Target="https://www.nature.com/articles/538311a" TargetMode="External"/><Relationship Id="rId166" Type="http://schemas.openxmlformats.org/officeDocument/2006/relationships/hyperlink" Target="https://www.nature.com/articles/538311a" TargetMode="External"/><Relationship Id="rId167" Type="http://schemas.openxmlformats.org/officeDocument/2006/relationships/hyperlink" Target="https://www.tietoevry.com/en/newsroom/all-news-and-releases/press-releases/2018/10/tieto-strengthens-commitment-to-ethical-use-of-ai/?form=MG0AV3" TargetMode="External"/><Relationship Id="rId168" Type="http://schemas.openxmlformats.org/officeDocument/2006/relationships/hyperlink" Target="https://www.tietoevry.com/en/newsroom/all-news-and-releases/press-releases/2018/10/tieto-strengthens-commitment-to-ethical-use-of-ai/?form=MG0AV3" TargetMode="External"/><Relationship Id="rId169" Type="http://schemas.openxmlformats.org/officeDocument/2006/relationships/hyperlink" Target="https://unesdoc.unesco.org/ark:/48223/pf0000253952?form=MG0AV3" TargetMode="External"/><Relationship Id="rId170" Type="http://schemas.openxmlformats.org/officeDocument/2006/relationships/hyperlink" Target="https://unesdoc.unesco.org/ark:/48223/pf0000253952?form=MG0AV3" TargetMode="External"/><Relationship Id="rId171" Type="http://schemas.openxmlformats.org/officeDocument/2006/relationships/hyperlink" Target="https://www.accessnow.org/press-release/the-toronto-declaration-protecting-the-rights-to-equality-and-non-discrimination-in-machine-learning-systems/?form=MG0AV3" TargetMode="External"/><Relationship Id="rId172" Type="http://schemas.openxmlformats.org/officeDocument/2006/relationships/hyperlink" Target="https://www.accessnow.org/press-release/the-toronto-declaration-protecting-the-rights-to-equality-and-non-discrimination-in-machine-learning-systems/?form=MG0AV3" TargetMode="External"/><Relationship Id="rId173" Type="http://schemas.openxmlformats.org/officeDocument/2006/relationships/hyperlink" Target="https://www.nvidia.com/en-us/ai-data-science/trustworthy-ai/?form=MG0AV3" TargetMode="External"/><Relationship Id="rId174" Type="http://schemas.openxmlformats.org/officeDocument/2006/relationships/hyperlink" Target="https://www.nvidia.com/en-us/ai-data-science/trustworthy-ai/?form=MG0AV3" TargetMode="External"/><Relationship Id="rId175" Type="http://schemas.openxmlformats.org/officeDocument/2006/relationships/hyperlink" Target="https://blog.x.com/en_us/topics/company/2021/introducing-responsible-machine-learning-initiative&#xA;https://stemeducationjournal.springeropen.com/articles/10.1186/s40594-025-00527-5?form=MG0AV3&#xA;https://www.emerald.com/insight/content/doi/10.1108/jrim-05-2024-0237/full/html?form=MG0AV3&#xA;https://epjdatascience.springeropen.com/articles/10.1140/epjds/s13688-023-00445-y?form=MG0AV3" TargetMode="External"/><Relationship Id="rId176" Type="http://schemas.openxmlformats.org/officeDocument/2006/relationships/hyperlink" Target="https://blog.x.com/en_us/topics/company/2021/introducing-responsible-machine-learning-initiative&#xA;https://stemeducationjournal.springeropen.com/articles/10.1186/s40594-025-00527-5?form=MG0AV3&#xA;https://www.emerald.com/insight/content/doi/10.1108/jrim-05-2024-0237/full/html?form=MG0AV3&#xA;https://epjdatascience.springeropen.com/articles/10.1140/epjds/s13688-023-00445-y?form=MG0AV3" TargetMode="External"/><Relationship Id="rId177" Type="http://schemas.openxmlformats.org/officeDocument/2006/relationships/hyperlink" Target="https://preprodafd-staticcdn.mbzuai.ac.ae/mbzuaiwpdev01/2022/07/UAE-National-Strategy-for-Artificial-Intelligence-2031.pdf?form=MG0AV3&#xA;https://ai.gov.ae/strategy/?form=MG0AV3&#xA;" TargetMode="External"/><Relationship Id="rId178" Type="http://schemas.openxmlformats.org/officeDocument/2006/relationships/hyperlink" Target="https://preprodafd-staticcdn.mbzuai.ac.ae/mbzuaiwpdev01/2022/07/UAE-National-Strategy-for-Artificial-Intelligence-2031.pdf?form=MG0AV3&#xA;https://ai.gov.ae/strategy/?form=MG0AV3&#xA;" TargetMode="External"/><Relationship Id="rId179" Type="http://schemas.openxmlformats.org/officeDocument/2006/relationships/hyperlink" Target="https://unesdoc.unesco.org/ark:/48223/pf0000381137?form=MG0AV3" TargetMode="External"/><Relationship Id="rId180" Type="http://schemas.openxmlformats.org/officeDocument/2006/relationships/hyperlink" Target="https://unesdoc.unesco.org/ark:/48223/pf0000381137?form=MG0AV3" TargetMode="External"/><Relationship Id="rId181" Type="http://schemas.openxmlformats.org/officeDocument/2006/relationships/hyperlink" Target="https://bigdata.fpf.org/wp-content/uploads/2015/11/IAF-Unified-Ethical-Frame-for-Big-Data-Analysis.pdf?form=MG0AV3&#xA;https://papers.ssrn.com/sol3/papers.cfm?abstract_id=2510934&amp;form=MG0AV3" TargetMode="External"/><Relationship Id="rId182" Type="http://schemas.openxmlformats.org/officeDocument/2006/relationships/hyperlink" Target="https://bigdata.fpf.org/wp-content/uploads/2015/11/IAF-Unified-Ethical-Frame-for-Big-Data-Analysis.pdf?form=MG0AV3&#xA;https://papers.ssrn.com/sol3/papers.cfm?abstract_id=2510934&amp;form=MG0AV3" TargetMode="External"/><Relationship Id="rId183" Type="http://schemas.openxmlformats.org/officeDocument/2006/relationships/hyperlink" Target="https://www.caidp.org/universal-guidelines-for-ai/?form=MG0AV3" TargetMode="External"/><Relationship Id="rId184" Type="http://schemas.openxmlformats.org/officeDocument/2006/relationships/hyperlink" Target="https://www.caidp.org/universal-guidelines-for-ai/?form=MG0AV3" TargetMode="External"/><Relationship Id="rId185" Type="http://schemas.openxmlformats.org/officeDocument/2006/relationships/hyperlink" Target="https://www.sydney.edu.au/engineering/our-research/data-science-and-computer-engineering/sydney-artificial-intelligence-centre.html" TargetMode="External"/><Relationship Id="rId186" Type="http://schemas.openxmlformats.org/officeDocument/2006/relationships/hyperlink" Target="https://www.sydney.edu.au/engineering/our-research/data-science-and-computer-engineering/sydney-artificial-intelligence-centre.html" TargetMode="External"/><Relationship Id="rId187" Type="http://schemas.openxmlformats.org/officeDocument/2006/relationships/hyperlink" Target="https://unity.com/blog/engine-platform/updating-unitys-guiding-principles-for-ethical-ai?form=MG0AV3" TargetMode="External"/><Relationship Id="rId188" Type="http://schemas.openxmlformats.org/officeDocument/2006/relationships/hyperlink" Target="https://unity.com/blog/engine-platform/updating-unitys-guiding-principles-for-ethical-ai?form=MG0AV3" TargetMode="External"/><Relationship Id="rId189" Type="http://schemas.openxmlformats.org/officeDocument/2006/relationships/hyperlink" Target="https://websummit.com/blog/news/web-summit-2024-hosts-sold-out-event-with-record-breaking-71528-attendees" TargetMode="External"/><Relationship Id="rId190" Type="http://schemas.openxmlformats.org/officeDocument/2006/relationships/hyperlink" Target="https://websummit.com/blog/news/web-summit-2024-hosts-sold-out-event-with-record-breaking-71528-attendees" TargetMode="External"/><Relationship Id="rId191" Type="http://schemas.openxmlformats.org/officeDocument/2006/relationships/hyperlink" Target="https://www.ibm.com/policy/trust-principles/?form=MG0AV3&#xA;https://www.ibm.com/think/topics/ai-ethics" TargetMode="External"/><Relationship Id="rId192" Type="http://schemas.openxmlformats.org/officeDocument/2006/relationships/hyperlink" Target="https://www.ibm.com/policy/trust-principles/?form=MG0AV3&#xA;https://www.ibm.com/think/topics/ai-ethics" TargetMode="External"/><Relationship Id="rId193" Type="http://schemas.openxmlformats.org/officeDocument/2006/relationships/hyperlink" Target="https://bidenwhitehouse.archives.gov/ostp/ai-bill-of-rights/?form=MG0AV3&#xA;https://data.aclum.org/wp-content/uploads/2025/01/OSTP_www_whitehouse_gov_ostp_ai-bill-of-rights.pdf?form=MG0AV3" TargetMode="External"/><Relationship Id="rId194" Type="http://schemas.openxmlformats.org/officeDocument/2006/relationships/hyperlink" Target="https://bidenwhitehouse.archives.gov/ostp/ai-bill-of-rights/?form=MG0AV3&#xA;https://data.aclum.org/wp-content/uploads/2025/01/OSTP_www_whitehouse_gov_ostp_ai-bill-of-rights.pdf?form=MG0AV3" TargetMode="External"/><Relationship Id="rId195" Type="http://schemas.openxmlformats.org/officeDocument/2006/relationships/hyperlink" Target="https://www3.weforum.org/docs/WEF_40065_White_Paper_How_to_Prevent_Discriminatory_Outcomes_in_Machine_Learning.pdf?form=MG0AV3" TargetMode="External"/><Relationship Id="rId196" Type="http://schemas.openxmlformats.org/officeDocument/2006/relationships/hyperlink" Target="https://www3.weforum.org/docs/WEF_40065_White_Paper_How_to_Prevent_Discriminatory_Outcomes_in_Machine_Learning.pdf?form=MG0AV3" TargetMode="External"/><Relationship Id="rId197" Type="http://schemas.openxmlformats.org/officeDocument/2006/relationships/hyperlink" Target="https://julkaisut.valtioneuvosto.fi/handle/10024/160980?form=MG0AV3" TargetMode="External"/><Relationship Id="rId198" Type="http://schemas.openxmlformats.org/officeDocument/2006/relationships/hyperlink" Target="https://julkaisut.valtioneuvosto.fi/handle/10024/160980?form=MG0AV3" TargetMode="External"/><Relationship Id="rId199" Type="http://schemas.openxmlformats.org/officeDocument/2006/relationships/hyperlink" Target="https://oikoumene.org/resources/documents/statement-on-the-unregulated-development-of-artificial-intelligence?form=MG0AV3" TargetMode="External"/><Relationship Id="rId200" Type="http://schemas.openxmlformats.org/officeDocument/2006/relationships/hyperlink" Target="https://oikoumene.org/resources/documents/statement-on-the-unregulated-development-of-artificial-intelligence?form=MG0AV3" TargetMode="External"/><Relationship Id="rId201" Type="http://schemas.openxmlformats.org/officeDocument/2006/relationships/hyperlink" Target="https://connect.iisc.ac.in/2021/09/the-moral-scientist/&#xA;" TargetMode="External"/><Relationship Id="rId202" Type="http://schemas.openxmlformats.org/officeDocument/2006/relationships/hyperlink" Target="https://connect.iisc.ac.in/2021/09/the-moral-scientist/&#xA;" TargetMode="External"/><Relationship Id="rId203" Type="http://schemas.openxmlformats.org/officeDocument/2006/relationships/hyperlink" Target="https://indiabioscience.org/news/2023/ethics-innovation-and-global-collaboration-takeaways-from-dialogue-2023" TargetMode="External"/><Relationship Id="rId204" Type="http://schemas.openxmlformats.org/officeDocument/2006/relationships/hyperlink" Target="https://indiabioscience.org/news/2023/ethics-innovation-and-global-collaboration-takeaways-from-dialogue-2023" TargetMode="External"/></Relationships>
</file>

<file path=xl/worksheets/sheet1.xml><?xml version="1.0" encoding="utf-8"?>
<worksheet xmlns="http://schemas.openxmlformats.org/spreadsheetml/2006/main" xmlns:r="http://schemas.openxmlformats.org/officeDocument/2006/relationships">
  <dimension ref="A1:Q294"/>
  <sheetViews>
    <sheetView tabSelected="1" workbookViewId="0"/>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17</v>
      </c>
      <c r="B2" t="s">
        <v>310</v>
      </c>
      <c r="C2">
        <f>HYPERLINK("Women Leading in AI", "10 Principles of Responsible AI")</f>
        <v>0</v>
      </c>
      <c r="D2" t="s">
        <v>314</v>
      </c>
      <c r="E2">
        <v>2018</v>
      </c>
      <c r="F2" t="s">
        <v>314</v>
      </c>
      <c r="G2" t="s">
        <v>829</v>
      </c>
      <c r="H2" t="s">
        <v>851</v>
      </c>
      <c r="I2" t="s">
        <v>856</v>
      </c>
      <c r="K2" t="s">
        <v>899</v>
      </c>
      <c r="L2" t="s">
        <v>900</v>
      </c>
      <c r="M2" t="s">
        <v>314</v>
      </c>
      <c r="N2" t="s">
        <v>1164</v>
      </c>
      <c r="O2" t="s">
        <v>1426</v>
      </c>
    </row>
    <row r="3" spans="1:17">
      <c r="A3" t="s">
        <v>18</v>
      </c>
      <c r="B3" t="s">
        <v>311</v>
      </c>
      <c r="C3">
        <f>HYPERLINK("2025 and the Next Chapters of AI", "2025 and the Next Chapters of AI")</f>
        <v>0</v>
      </c>
      <c r="D3" t="s">
        <v>315</v>
      </c>
      <c r="E3">
        <v>2025</v>
      </c>
      <c r="F3" t="s">
        <v>549</v>
      </c>
      <c r="G3" t="s">
        <v>830</v>
      </c>
      <c r="H3" t="s">
        <v>851</v>
      </c>
      <c r="I3" t="s">
        <v>857</v>
      </c>
      <c r="K3" t="s">
        <v>899</v>
      </c>
      <c r="L3" t="s">
        <v>901</v>
      </c>
      <c r="M3" t="s">
        <v>549</v>
      </c>
      <c r="N3" t="s">
        <v>1165</v>
      </c>
      <c r="O3" t="s">
        <v>1427</v>
      </c>
    </row>
    <row r="4" spans="1:17">
      <c r="A4" t="s">
        <v>19</v>
      </c>
      <c r="B4" t="s">
        <v>311</v>
      </c>
      <c r="C4">
        <f>HYPERLINK("5 Trends for 2025", "5 Trends for 2025")</f>
        <v>0</v>
      </c>
      <c r="D4" t="s">
        <v>316</v>
      </c>
      <c r="E4">
        <v>2025</v>
      </c>
      <c r="F4" t="s">
        <v>550</v>
      </c>
      <c r="G4" t="s">
        <v>830</v>
      </c>
      <c r="H4" t="s">
        <v>851</v>
      </c>
      <c r="I4" t="s">
        <v>857</v>
      </c>
      <c r="K4" t="s">
        <v>899</v>
      </c>
      <c r="L4" t="s">
        <v>902</v>
      </c>
      <c r="M4" t="s">
        <v>550</v>
      </c>
      <c r="N4" t="s">
        <v>1166</v>
      </c>
      <c r="O4" t="s">
        <v>1428</v>
      </c>
    </row>
    <row r="5" spans="1:17">
      <c r="A5" t="s">
        <v>20</v>
      </c>
      <c r="B5" t="s">
        <v>311</v>
      </c>
      <c r="C5">
        <f>HYPERLINK("A Hindu Perspective on AI Risks and Opportunities", "A Hindu Perspective on AI Risks and Opportunities")</f>
        <v>0</v>
      </c>
      <c r="D5" t="s">
        <v>317</v>
      </c>
      <c r="E5">
        <v>2024</v>
      </c>
      <c r="F5" t="s">
        <v>551</v>
      </c>
      <c r="G5" t="s">
        <v>831</v>
      </c>
      <c r="H5" t="s">
        <v>852</v>
      </c>
      <c r="I5" t="s">
        <v>858</v>
      </c>
      <c r="K5" t="s">
        <v>899</v>
      </c>
      <c r="L5" t="s">
        <v>903</v>
      </c>
      <c r="M5" t="s">
        <v>551</v>
      </c>
      <c r="N5" t="s">
        <v>1167</v>
      </c>
      <c r="O5" t="s">
        <v>1429</v>
      </c>
    </row>
    <row r="6" spans="1:17">
      <c r="A6" t="s">
        <v>21</v>
      </c>
      <c r="B6" t="s">
        <v>311</v>
      </c>
      <c r="C6">
        <f>HYPERLINK("China National AI Strategy", "A Next Generation Artificial Intelligence Development Plan")</f>
        <v>0</v>
      </c>
      <c r="D6" t="s">
        <v>318</v>
      </c>
      <c r="E6">
        <v>2017</v>
      </c>
      <c r="F6" t="s">
        <v>552</v>
      </c>
      <c r="G6" t="s">
        <v>832</v>
      </c>
      <c r="H6" t="s">
        <v>853</v>
      </c>
      <c r="I6" t="s">
        <v>859</v>
      </c>
      <c r="K6" t="s">
        <v>899</v>
      </c>
      <c r="L6" t="s">
        <v>904</v>
      </c>
      <c r="M6" t="s">
        <v>552</v>
      </c>
      <c r="N6" t="s">
        <v>1168</v>
      </c>
      <c r="O6" t="s">
        <v>1430</v>
      </c>
    </row>
    <row r="7" spans="1:17">
      <c r="A7" t="s">
        <v>22</v>
      </c>
      <c r="B7" t="s">
        <v>311</v>
      </c>
      <c r="C7">
        <f>HYPERLINK("Adobe's AI Ethics Principles", "Adobe’s AI Ethics Principles")</f>
        <v>0</v>
      </c>
      <c r="D7" t="s">
        <v>319</v>
      </c>
      <c r="E7">
        <v>2021</v>
      </c>
      <c r="F7" t="s">
        <v>553</v>
      </c>
      <c r="G7" t="s">
        <v>830</v>
      </c>
      <c r="H7" t="s">
        <v>851</v>
      </c>
      <c r="I7" t="s">
        <v>857</v>
      </c>
      <c r="K7" t="s">
        <v>899</v>
      </c>
      <c r="L7" t="s">
        <v>905</v>
      </c>
      <c r="M7" t="s">
        <v>553</v>
      </c>
      <c r="N7" t="s">
        <v>1169</v>
      </c>
      <c r="O7" t="s">
        <v>1431</v>
      </c>
    </row>
    <row r="8" spans="1:17">
      <c r="A8" t="s">
        <v>23</v>
      </c>
      <c r="B8" t="s">
        <v>311</v>
      </c>
      <c r="C8">
        <f>HYPERLINK("AI and Islamic Ethics", "AI and Islamic Ethics: A Framework for Ethical AI Development Based on Maqasid Al-Shariah")</f>
        <v>0</v>
      </c>
      <c r="D8" t="s">
        <v>320</v>
      </c>
      <c r="E8">
        <v>2023</v>
      </c>
      <c r="F8" t="s">
        <v>554</v>
      </c>
      <c r="G8" t="s">
        <v>833</v>
      </c>
      <c r="H8" t="s">
        <v>854</v>
      </c>
      <c r="I8" t="s">
        <v>860</v>
      </c>
      <c r="K8" t="s">
        <v>899</v>
      </c>
      <c r="L8" t="s">
        <v>906</v>
      </c>
      <c r="M8" t="s">
        <v>554</v>
      </c>
      <c r="N8" t="s">
        <v>1170</v>
      </c>
      <c r="O8" t="s">
        <v>1432</v>
      </c>
    </row>
    <row r="9" spans="1:17">
      <c r="A9" t="s">
        <v>24</v>
      </c>
      <c r="B9" t="s">
        <v>310</v>
      </c>
      <c r="C9">
        <f>HYPERLINK("Artificial intelligence and privacy", "AI and Privacy")</f>
        <v>0</v>
      </c>
      <c r="D9" t="s">
        <v>321</v>
      </c>
      <c r="E9">
        <v>2020</v>
      </c>
      <c r="F9" t="s">
        <v>555</v>
      </c>
      <c r="G9" t="s">
        <v>834</v>
      </c>
      <c r="H9" t="s">
        <v>853</v>
      </c>
      <c r="I9" t="s">
        <v>861</v>
      </c>
      <c r="K9" t="s">
        <v>899</v>
      </c>
      <c r="L9" t="s">
        <v>907</v>
      </c>
      <c r="M9" t="s">
        <v>555</v>
      </c>
      <c r="N9" t="s">
        <v>1171</v>
      </c>
      <c r="O9" t="s">
        <v>1433</v>
      </c>
    </row>
    <row r="10" spans="1:17">
      <c r="A10" t="s">
        <v>25</v>
      </c>
      <c r="B10" t="s">
        <v>311</v>
      </c>
      <c r="C10">
        <f>HYPERLINK("AI and Society Research Group", "AI and Society Research Group")</f>
        <v>0</v>
      </c>
      <c r="D10" t="s">
        <v>322</v>
      </c>
      <c r="E10">
        <v>2025</v>
      </c>
      <c r="F10" t="s">
        <v>556</v>
      </c>
      <c r="G10" t="s">
        <v>833</v>
      </c>
      <c r="H10" t="s">
        <v>854</v>
      </c>
      <c r="I10" t="s">
        <v>862</v>
      </c>
      <c r="K10" t="s">
        <v>899</v>
      </c>
      <c r="L10" t="s">
        <v>908</v>
      </c>
      <c r="M10" t="s">
        <v>556</v>
      </c>
      <c r="N10" t="s">
        <v>1172</v>
      </c>
      <c r="O10" t="s">
        <v>1434</v>
      </c>
    </row>
    <row r="11" spans="1:17">
      <c r="A11" t="s">
        <v>26</v>
      </c>
      <c r="B11" t="s">
        <v>311</v>
      </c>
      <c r="C11">
        <f>HYPERLINK("AI and Sustainability: Opportunities, Challanges and Impact", "AI and Sustainability: Opportunities, Challenges, and Impact")</f>
        <v>0</v>
      </c>
      <c r="D11" t="s">
        <v>323</v>
      </c>
      <c r="E11">
        <v>2025</v>
      </c>
      <c r="F11" t="s">
        <v>557</v>
      </c>
      <c r="G11" t="s">
        <v>830</v>
      </c>
      <c r="H11" t="s">
        <v>851</v>
      </c>
      <c r="I11" t="s">
        <v>863</v>
      </c>
      <c r="K11" t="s">
        <v>899</v>
      </c>
      <c r="L11" t="s">
        <v>909</v>
      </c>
      <c r="M11" t="s">
        <v>557</v>
      </c>
      <c r="N11" t="s">
        <v>1173</v>
      </c>
      <c r="O11" t="s">
        <v>1435</v>
      </c>
    </row>
    <row r="12" spans="1:17">
      <c r="A12" t="s">
        <v>27</v>
      </c>
      <c r="B12" t="s">
        <v>311</v>
      </c>
      <c r="C12">
        <f>HYPERLINK("AI Ethics: Principles, Frameworks &amp; Governance", "AI Ethics: Principles, Frameworks &amp; Governance")</f>
        <v>0</v>
      </c>
      <c r="D12" t="s">
        <v>324</v>
      </c>
      <c r="E12">
        <v>2025</v>
      </c>
      <c r="F12" t="s">
        <v>558</v>
      </c>
      <c r="G12" t="s">
        <v>830</v>
      </c>
      <c r="H12" t="s">
        <v>851</v>
      </c>
      <c r="I12" t="s">
        <v>858</v>
      </c>
      <c r="K12" t="s">
        <v>899</v>
      </c>
      <c r="L12" t="s">
        <v>910</v>
      </c>
      <c r="M12" t="s">
        <v>558</v>
      </c>
      <c r="N12" t="s">
        <v>1174</v>
      </c>
      <c r="O12" t="s">
        <v>1436</v>
      </c>
    </row>
    <row r="13" spans="1:17">
      <c r="A13" t="s">
        <v>28</v>
      </c>
      <c r="B13" t="s">
        <v>311</v>
      </c>
      <c r="C13">
        <f>HYPERLINK("South Africa AI Strategy", "AI for Africa Blueprint")</f>
        <v>0</v>
      </c>
      <c r="D13" t="s">
        <v>325</v>
      </c>
      <c r="E13">
        <v>2021</v>
      </c>
      <c r="F13" t="s">
        <v>559</v>
      </c>
      <c r="G13" t="s">
        <v>835</v>
      </c>
      <c r="H13" t="s">
        <v>855</v>
      </c>
      <c r="I13" t="s">
        <v>864</v>
      </c>
      <c r="K13" t="s">
        <v>899</v>
      </c>
      <c r="L13" t="s">
        <v>911</v>
      </c>
      <c r="M13" t="s">
        <v>559</v>
      </c>
      <c r="N13" t="s">
        <v>1175</v>
      </c>
      <c r="O13" t="s">
        <v>1437</v>
      </c>
    </row>
    <row r="14" spans="1:17">
      <c r="A14" t="s">
        <v>29</v>
      </c>
      <c r="B14" t="s">
        <v>311</v>
      </c>
      <c r="C14">
        <f>HYPERLINK("AI for Good: Alibaba's Vision for Tackling Global Challenges", "AI for Good - Alibaba’s Vision for Tackling Global Challenges")</f>
        <v>0</v>
      </c>
      <c r="D14" t="s">
        <v>326</v>
      </c>
      <c r="E14">
        <v>2025</v>
      </c>
      <c r="F14" t="s">
        <v>560</v>
      </c>
      <c r="G14" t="s">
        <v>830</v>
      </c>
      <c r="H14" t="s">
        <v>851</v>
      </c>
      <c r="I14" t="s">
        <v>859</v>
      </c>
      <c r="K14" t="s">
        <v>899</v>
      </c>
      <c r="L14" t="s">
        <v>912</v>
      </c>
      <c r="M14" t="s">
        <v>560</v>
      </c>
      <c r="N14" t="s">
        <v>1176</v>
      </c>
      <c r="O14" t="s">
        <v>1438</v>
      </c>
    </row>
    <row r="15" spans="1:17">
      <c r="A15" t="s">
        <v>30</v>
      </c>
      <c r="B15" t="s">
        <v>310</v>
      </c>
      <c r="C15">
        <f>HYPERLINK("Deutsche Telekom", "Digital Ethics – Deutsche Telekom's AI Guidelines")</f>
        <v>0</v>
      </c>
      <c r="D15" t="s">
        <v>327</v>
      </c>
      <c r="E15">
        <v>2018</v>
      </c>
      <c r="F15" t="s">
        <v>327</v>
      </c>
      <c r="G15" t="s">
        <v>830</v>
      </c>
      <c r="H15" t="s">
        <v>851</v>
      </c>
      <c r="I15" t="s">
        <v>865</v>
      </c>
      <c r="K15" t="s">
        <v>899</v>
      </c>
      <c r="L15" t="s">
        <v>913</v>
      </c>
      <c r="M15" t="s">
        <v>327</v>
      </c>
      <c r="N15" t="s">
        <v>1177</v>
      </c>
      <c r="O15" t="s">
        <v>1439</v>
      </c>
    </row>
    <row r="16" spans="1:17">
      <c r="A16" t="s">
        <v>31</v>
      </c>
      <c r="B16" t="s">
        <v>311</v>
      </c>
      <c r="C16">
        <f>HYPERLINK("AI in Islamic Ethics", "AI in Islamic Ethics: Towards Pluralist Ethical Benchmarking for AI")</f>
        <v>0</v>
      </c>
      <c r="D16" t="s">
        <v>328</v>
      </c>
      <c r="E16">
        <v>2023</v>
      </c>
      <c r="F16" t="s">
        <v>561</v>
      </c>
      <c r="G16" t="s">
        <v>833</v>
      </c>
      <c r="H16" t="s">
        <v>854</v>
      </c>
      <c r="I16" t="s">
        <v>866</v>
      </c>
      <c r="K16" t="s">
        <v>899</v>
      </c>
      <c r="L16" t="s">
        <v>914</v>
      </c>
      <c r="M16" t="s">
        <v>561</v>
      </c>
      <c r="N16" t="s">
        <v>1170</v>
      </c>
      <c r="O16" t="s">
        <v>1432</v>
      </c>
    </row>
    <row r="17" spans="1:15">
      <c r="A17" t="s">
        <v>32</v>
      </c>
      <c r="B17" t="s">
        <v>312</v>
      </c>
      <c r="C17">
        <f>HYPERLINK("AI in the UK: Ready, WIlling and Able 2019", "AI in the UK: Ready, Willing and Able?")</f>
        <v>0</v>
      </c>
      <c r="D17" t="s">
        <v>329</v>
      </c>
      <c r="E17">
        <v>2018</v>
      </c>
      <c r="F17" t="s">
        <v>562</v>
      </c>
      <c r="G17" t="s">
        <v>832</v>
      </c>
      <c r="H17" t="s">
        <v>853</v>
      </c>
      <c r="I17" t="s">
        <v>856</v>
      </c>
      <c r="K17" t="s">
        <v>899</v>
      </c>
      <c r="L17" t="s">
        <v>915</v>
      </c>
      <c r="M17" t="s">
        <v>562</v>
      </c>
      <c r="N17" t="s">
        <v>1178</v>
      </c>
      <c r="O17" t="s">
        <v>1440</v>
      </c>
    </row>
    <row r="18" spans="1:15">
      <c r="A18" t="s">
        <v>33</v>
      </c>
      <c r="B18" t="s">
        <v>313</v>
      </c>
      <c r="C18">
        <f>HYPERLINK("AI in the UK: Ready, WIlling and Able? 2018", "AI in the UK: Ready, Willing and Able?")</f>
        <v>0</v>
      </c>
      <c r="D18" t="s">
        <v>329</v>
      </c>
      <c r="E18">
        <v>2018</v>
      </c>
      <c r="F18" t="s">
        <v>563</v>
      </c>
      <c r="G18" t="s">
        <v>832</v>
      </c>
      <c r="H18" t="s">
        <v>853</v>
      </c>
      <c r="I18" t="s">
        <v>856</v>
      </c>
      <c r="K18" t="s">
        <v>899</v>
      </c>
      <c r="L18" t="s">
        <v>915</v>
      </c>
      <c r="M18" t="s">
        <v>563</v>
      </c>
      <c r="N18" t="s">
        <v>1179</v>
      </c>
      <c r="O18" t="s">
        <v>1440</v>
      </c>
    </row>
    <row r="19" spans="1:15">
      <c r="A19" t="s">
        <v>34</v>
      </c>
      <c r="B19" t="s">
        <v>310</v>
      </c>
      <c r="C19">
        <f>HYPERLINK("AI in the UK: ready, willing and able?", "AI in the UK: Ready, Willing and Able?")</f>
        <v>0</v>
      </c>
      <c r="D19" t="s">
        <v>329</v>
      </c>
      <c r="E19">
        <v>2018</v>
      </c>
      <c r="F19" t="s">
        <v>564</v>
      </c>
      <c r="G19" t="s">
        <v>832</v>
      </c>
      <c r="H19" t="s">
        <v>853</v>
      </c>
      <c r="I19" t="s">
        <v>856</v>
      </c>
      <c r="K19" t="s">
        <v>899</v>
      </c>
      <c r="L19" t="s">
        <v>915</v>
      </c>
      <c r="M19" t="s">
        <v>564</v>
      </c>
      <c r="N19" t="s">
        <v>1180</v>
      </c>
      <c r="O19" t="s">
        <v>1440</v>
      </c>
    </row>
    <row r="20" spans="1:15">
      <c r="A20" t="s">
        <v>35</v>
      </c>
      <c r="B20" t="s">
        <v>310</v>
      </c>
      <c r="C20">
        <f>HYPERLINK("AI Now 2017 Report", "AI Now 2017 Report")</f>
        <v>0</v>
      </c>
      <c r="D20" t="s">
        <v>330</v>
      </c>
      <c r="E20">
        <v>2017</v>
      </c>
      <c r="F20" t="s">
        <v>565</v>
      </c>
      <c r="G20" t="s">
        <v>833</v>
      </c>
      <c r="H20" t="s">
        <v>854</v>
      </c>
      <c r="I20" t="s">
        <v>857</v>
      </c>
      <c r="K20" t="s">
        <v>899</v>
      </c>
      <c r="L20" t="s">
        <v>916</v>
      </c>
      <c r="M20" t="s">
        <v>565</v>
      </c>
      <c r="N20" t="s">
        <v>1181</v>
      </c>
      <c r="O20" t="s">
        <v>1441</v>
      </c>
    </row>
    <row r="21" spans="1:15">
      <c r="A21" t="s">
        <v>36</v>
      </c>
      <c r="B21" t="s">
        <v>311</v>
      </c>
      <c r="C21">
        <f>HYPERLINK("AI Opportunity Action Plan", "AI Opportunities Action Plan")</f>
        <v>0</v>
      </c>
      <c r="D21" t="s">
        <v>331</v>
      </c>
      <c r="E21">
        <v>2025</v>
      </c>
      <c r="F21" t="s">
        <v>566</v>
      </c>
      <c r="G21" t="s">
        <v>832</v>
      </c>
      <c r="H21" t="s">
        <v>853</v>
      </c>
      <c r="I21" t="s">
        <v>856</v>
      </c>
      <c r="K21" t="s">
        <v>899</v>
      </c>
      <c r="L21" t="s">
        <v>917</v>
      </c>
      <c r="M21" t="s">
        <v>566</v>
      </c>
      <c r="N21" t="s">
        <v>1182</v>
      </c>
      <c r="O21" t="s">
        <v>1442</v>
      </c>
    </row>
    <row r="22" spans="1:15">
      <c r="A22" t="s">
        <v>37</v>
      </c>
      <c r="B22" t="s">
        <v>311</v>
      </c>
      <c r="C22">
        <f>HYPERLINK("AI Policy and Governance
", "AI Policy and Governance")</f>
        <v>0</v>
      </c>
      <c r="D22" t="s">
        <v>332</v>
      </c>
      <c r="E22">
        <v>2025</v>
      </c>
      <c r="F22" t="s">
        <v>567</v>
      </c>
      <c r="G22" t="s">
        <v>835</v>
      </c>
      <c r="H22" t="s">
        <v>855</v>
      </c>
      <c r="I22" t="s">
        <v>857</v>
      </c>
      <c r="K22" t="s">
        <v>899</v>
      </c>
      <c r="L22" t="s">
        <v>918</v>
      </c>
      <c r="M22" t="s">
        <v>567</v>
      </c>
      <c r="N22" t="s">
        <v>1183</v>
      </c>
      <c r="O22" t="s">
        <v>1443</v>
      </c>
    </row>
    <row r="23" spans="1:15">
      <c r="A23" t="s">
        <v>38</v>
      </c>
      <c r="B23" t="s">
        <v>310</v>
      </c>
      <c r="C23">
        <f>HYPERLINK("Asilomar AI Principles", "Asilomar AI Principles")</f>
        <v>0</v>
      </c>
      <c r="D23" t="s">
        <v>317</v>
      </c>
      <c r="E23">
        <v>2017</v>
      </c>
      <c r="F23" t="s">
        <v>568</v>
      </c>
      <c r="G23" t="s">
        <v>835</v>
      </c>
      <c r="H23" t="s">
        <v>855</v>
      </c>
      <c r="I23" t="s">
        <v>857</v>
      </c>
      <c r="K23" t="s">
        <v>899</v>
      </c>
      <c r="L23" t="s">
        <v>919</v>
      </c>
      <c r="M23" t="s">
        <v>568</v>
      </c>
      <c r="N23" t="s">
        <v>1184</v>
      </c>
      <c r="O23" t="s">
        <v>1444</v>
      </c>
    </row>
    <row r="24" spans="1:15">
      <c r="A24" t="s">
        <v>39</v>
      </c>
      <c r="B24" t="s">
        <v>310</v>
      </c>
      <c r="C24">
        <f>HYPERLINK("https://www.digitaldubai.ae/docs/default-source/ai-principles-resources/ai-ethics.pdf?form=MG0AV3", "AI Ethics Principles")</f>
        <v>0</v>
      </c>
      <c r="D24" t="s">
        <v>333</v>
      </c>
      <c r="E24">
        <v>2019</v>
      </c>
      <c r="F24" s="2" t="s">
        <v>569</v>
      </c>
      <c r="G24" t="s">
        <v>832</v>
      </c>
      <c r="H24" t="s">
        <v>853</v>
      </c>
      <c r="I24" t="s">
        <v>867</v>
      </c>
      <c r="K24" t="s">
        <v>899</v>
      </c>
      <c r="L24" t="s">
        <v>920</v>
      </c>
      <c r="M24" s="2" t="s">
        <v>569</v>
      </c>
      <c r="N24" t="s">
        <v>1185</v>
      </c>
    </row>
    <row r="25" spans="1:15">
      <c r="A25" t="s">
        <v>40</v>
      </c>
      <c r="B25" t="s">
        <v>310</v>
      </c>
      <c r="C25">
        <f>HYPERLINK("https://www.telefonica.com/wp-content/uploads/sites/7/2021/11/principios-ai-eng-2018.pdf", "AI Principles of Telefónica")</f>
        <v>0</v>
      </c>
      <c r="D25" t="s">
        <v>334</v>
      </c>
      <c r="E25">
        <v>2018</v>
      </c>
      <c r="F25" s="2" t="s">
        <v>570</v>
      </c>
      <c r="G25" t="s">
        <v>829</v>
      </c>
      <c r="H25" t="s">
        <v>851</v>
      </c>
      <c r="I25" t="s">
        <v>868</v>
      </c>
      <c r="K25" t="s">
        <v>899</v>
      </c>
      <c r="L25" t="s">
        <v>921</v>
      </c>
      <c r="M25" s="2" t="s">
        <v>570</v>
      </c>
      <c r="N25" t="s">
        <v>1186</v>
      </c>
    </row>
    <row r="26" spans="1:15">
      <c r="A26" t="s">
        <v>41</v>
      </c>
      <c r="B26" t="s">
        <v>312</v>
      </c>
      <c r="C26">
        <f>HYPERLINK("AI Strategy for Mexico", "AI Strategy for Mexico")</f>
        <v>0</v>
      </c>
      <c r="D26" t="s">
        <v>335</v>
      </c>
      <c r="E26">
        <v>2018</v>
      </c>
      <c r="F26" t="s">
        <v>571</v>
      </c>
      <c r="G26" t="s">
        <v>832</v>
      </c>
      <c r="H26" t="s">
        <v>853</v>
      </c>
      <c r="I26" t="s">
        <v>869</v>
      </c>
      <c r="K26" t="s">
        <v>899</v>
      </c>
      <c r="L26" t="s">
        <v>922</v>
      </c>
      <c r="M26" t="s">
        <v>571</v>
      </c>
      <c r="N26" t="s">
        <v>1187</v>
      </c>
      <c r="O26" t="s">
        <v>1445</v>
      </c>
    </row>
    <row r="27" spans="1:15">
      <c r="A27" t="s">
        <v>42</v>
      </c>
      <c r="B27" t="s">
        <v>311</v>
      </c>
      <c r="C27">
        <f>HYPERLINK("Aligning AI and Climate Governance", "Aligning Artificial Intelligence and Climate Governance")</f>
        <v>0</v>
      </c>
      <c r="D27" t="s">
        <v>336</v>
      </c>
      <c r="E27">
        <v>2021</v>
      </c>
      <c r="F27" t="s">
        <v>572</v>
      </c>
      <c r="G27" t="s">
        <v>835</v>
      </c>
      <c r="H27" t="s">
        <v>855</v>
      </c>
      <c r="I27" t="s">
        <v>858</v>
      </c>
      <c r="K27" t="s">
        <v>899</v>
      </c>
      <c r="L27" t="s">
        <v>923</v>
      </c>
      <c r="M27" t="s">
        <v>572</v>
      </c>
      <c r="N27" t="s">
        <v>1173</v>
      </c>
      <c r="O27" t="s">
        <v>1435</v>
      </c>
    </row>
    <row r="28" spans="1:15">
      <c r="A28" t="s">
        <v>43</v>
      </c>
      <c r="B28" t="s">
        <v>311</v>
      </c>
      <c r="C28">
        <f>HYPERLINK("Canada National AI Strategy", "Annual Report of the CIFAR Pan-Canadian AI Strategy")</f>
        <v>0</v>
      </c>
      <c r="D28" t="s">
        <v>337</v>
      </c>
      <c r="E28">
        <v>2019</v>
      </c>
      <c r="F28" t="s">
        <v>573</v>
      </c>
      <c r="G28" t="s">
        <v>833</v>
      </c>
      <c r="H28" t="s">
        <v>854</v>
      </c>
      <c r="I28" t="s">
        <v>870</v>
      </c>
      <c r="K28" t="s">
        <v>899</v>
      </c>
      <c r="L28" t="s">
        <v>924</v>
      </c>
      <c r="M28" t="s">
        <v>573</v>
      </c>
      <c r="N28" t="s">
        <v>1188</v>
      </c>
      <c r="O28" t="s">
        <v>1446</v>
      </c>
    </row>
    <row r="29" spans="1:15">
      <c r="A29" t="s">
        <v>44</v>
      </c>
      <c r="B29" t="s">
        <v>312</v>
      </c>
      <c r="C29">
        <f>HYPERLINK("Argentina AI Strategy", "Argentina National AI Strategy")</f>
        <v>0</v>
      </c>
      <c r="D29" t="s">
        <v>338</v>
      </c>
      <c r="E29">
        <v>2018</v>
      </c>
      <c r="F29" t="s">
        <v>574</v>
      </c>
      <c r="G29" t="s">
        <v>832</v>
      </c>
      <c r="H29" t="s">
        <v>853</v>
      </c>
      <c r="I29" t="s">
        <v>871</v>
      </c>
      <c r="K29" t="s">
        <v>899</v>
      </c>
      <c r="L29" t="s">
        <v>925</v>
      </c>
      <c r="M29" t="s">
        <v>574</v>
      </c>
      <c r="N29" t="s">
        <v>1189</v>
      </c>
      <c r="O29" t="s">
        <v>1447</v>
      </c>
    </row>
    <row r="30" spans="1:15">
      <c r="A30" t="s">
        <v>45</v>
      </c>
      <c r="B30" t="s">
        <v>310</v>
      </c>
      <c r="C30">
        <f>HYPERLINK("https://www.rcp.ac.uk/policy-and-campaigns/policy-documents/artificial-intelligence-ai-in-health", "Artificial Intelligence (AI) in Health")</f>
        <v>0</v>
      </c>
      <c r="D30" t="s">
        <v>339</v>
      </c>
      <c r="E30">
        <v>2018</v>
      </c>
      <c r="F30" s="2" t="s">
        <v>575</v>
      </c>
      <c r="G30" t="s">
        <v>833</v>
      </c>
      <c r="H30" t="s">
        <v>854</v>
      </c>
      <c r="I30" t="s">
        <v>856</v>
      </c>
      <c r="K30" t="s">
        <v>899</v>
      </c>
      <c r="L30" t="s">
        <v>926</v>
      </c>
      <c r="M30" s="2" t="s">
        <v>575</v>
      </c>
      <c r="N30" t="s">
        <v>1190</v>
      </c>
    </row>
    <row r="31" spans="1:15">
      <c r="A31" t="s">
        <v>46</v>
      </c>
      <c r="B31" t="s">
        <v>313</v>
      </c>
      <c r="C31">
        <f>HYPERLINK("Artificial Intelligence Act EU", "Artificial Intelligence Act")</f>
        <v>0</v>
      </c>
      <c r="D31" t="s">
        <v>340</v>
      </c>
      <c r="E31">
        <v>2021</v>
      </c>
      <c r="F31" t="s">
        <v>576</v>
      </c>
      <c r="G31" t="s">
        <v>836</v>
      </c>
      <c r="H31" t="s">
        <v>851</v>
      </c>
      <c r="I31" t="s">
        <v>872</v>
      </c>
      <c r="K31" t="s">
        <v>899</v>
      </c>
      <c r="L31" t="s">
        <v>927</v>
      </c>
      <c r="M31" t="s">
        <v>576</v>
      </c>
      <c r="N31" t="s">
        <v>1191</v>
      </c>
      <c r="O31" t="s">
        <v>1448</v>
      </c>
    </row>
    <row r="32" spans="1:15">
      <c r="A32" t="s">
        <v>47</v>
      </c>
      <c r="B32" t="s">
        <v>310</v>
      </c>
      <c r="C32">
        <f>HYPERLINK("https://artificialintelligenceact.eu/the-act/?form=MG0AV3", "Artificial Intelligence Act")</f>
        <v>0</v>
      </c>
      <c r="D32" t="s">
        <v>340</v>
      </c>
      <c r="E32">
        <v>2021</v>
      </c>
      <c r="F32" s="2" t="s">
        <v>577</v>
      </c>
      <c r="G32" t="s">
        <v>836</v>
      </c>
      <c r="H32" t="s">
        <v>851</v>
      </c>
      <c r="I32" t="s">
        <v>872</v>
      </c>
      <c r="K32" t="s">
        <v>899</v>
      </c>
      <c r="L32" t="s">
        <v>927</v>
      </c>
      <c r="M32" s="2" t="s">
        <v>577</v>
      </c>
      <c r="N32" t="s">
        <v>1191</v>
      </c>
      <c r="O32" t="s">
        <v>1448</v>
      </c>
    </row>
    <row r="33" spans="1:15">
      <c r="A33" t="s">
        <v>48</v>
      </c>
      <c r="B33" t="s">
        <v>311</v>
      </c>
      <c r="C33">
        <f>HYPERLINK("Artificial Intelligence Act (AI Act)", "Artificial Intelligence Act (AI Act)")</f>
        <v>0</v>
      </c>
      <c r="D33" t="s">
        <v>340</v>
      </c>
      <c r="E33">
        <v>2024</v>
      </c>
      <c r="F33" t="s">
        <v>578</v>
      </c>
      <c r="G33" t="s">
        <v>832</v>
      </c>
      <c r="H33" t="s">
        <v>853</v>
      </c>
      <c r="I33" t="s">
        <v>872</v>
      </c>
      <c r="K33" t="s">
        <v>899</v>
      </c>
      <c r="L33" t="s">
        <v>928</v>
      </c>
      <c r="M33" t="s">
        <v>578</v>
      </c>
      <c r="N33" t="s">
        <v>1192</v>
      </c>
      <c r="O33" t="s">
        <v>1449</v>
      </c>
    </row>
    <row r="34" spans="1:15">
      <c r="A34" t="s">
        <v>49</v>
      </c>
      <c r="B34" t="s">
        <v>311</v>
      </c>
      <c r="C34">
        <f>HYPERLINK("Artificial Intelligence and Climate Change", "Artificial Intelligence and Climate Change")</f>
        <v>0</v>
      </c>
      <c r="D34" t="s">
        <v>341</v>
      </c>
      <c r="E34">
        <v>2020</v>
      </c>
      <c r="F34" t="s">
        <v>579</v>
      </c>
      <c r="G34" t="s">
        <v>832</v>
      </c>
      <c r="H34" t="s">
        <v>853</v>
      </c>
      <c r="I34" t="s">
        <v>865</v>
      </c>
      <c r="K34" t="s">
        <v>899</v>
      </c>
      <c r="L34" t="s">
        <v>929</v>
      </c>
      <c r="M34" t="s">
        <v>579</v>
      </c>
      <c r="N34" t="s">
        <v>1173</v>
      </c>
      <c r="O34" t="s">
        <v>1435</v>
      </c>
    </row>
    <row r="35" spans="1:15">
      <c r="A35" t="s">
        <v>50</v>
      </c>
      <c r="B35" t="s">
        <v>310</v>
      </c>
      <c r="C35">
        <f>HYPERLINK("https://www.internetsociety.org/resources/doc/2017/artificial-intelligence-and-machine-learning-policy-paper/?form=MG0AV3", "Artificial Intelligence and Machine Learning: Policy Paper")</f>
        <v>0</v>
      </c>
      <c r="D35" t="s">
        <v>342</v>
      </c>
      <c r="E35">
        <v>2017</v>
      </c>
      <c r="F35" s="2" t="s">
        <v>580</v>
      </c>
      <c r="G35" t="s">
        <v>835</v>
      </c>
      <c r="H35" t="s">
        <v>855</v>
      </c>
      <c r="I35" t="s">
        <v>857</v>
      </c>
      <c r="K35" t="s">
        <v>899</v>
      </c>
      <c r="L35" t="s">
        <v>930</v>
      </c>
      <c r="M35" s="2" t="s">
        <v>580</v>
      </c>
      <c r="N35" t="s">
        <v>1193</v>
      </c>
    </row>
    <row r="36" spans="1:15">
      <c r="A36" t="s">
        <v>51</v>
      </c>
      <c r="B36" t="s">
        <v>311</v>
      </c>
      <c r="C36">
        <f>HYPERLINK("Artificial Intelligence Policy Priorities", "Artificial Intelligence Policy Priorities")</f>
        <v>0</v>
      </c>
      <c r="D36" t="s">
        <v>343</v>
      </c>
      <c r="E36">
        <v>2025</v>
      </c>
      <c r="F36" t="s">
        <v>581</v>
      </c>
      <c r="G36" t="s">
        <v>832</v>
      </c>
      <c r="H36" t="s">
        <v>853</v>
      </c>
      <c r="I36" t="s">
        <v>857</v>
      </c>
      <c r="K36" t="s">
        <v>899</v>
      </c>
      <c r="L36" t="s">
        <v>931</v>
      </c>
      <c r="M36" t="s">
        <v>581</v>
      </c>
      <c r="N36" t="s">
        <v>1194</v>
      </c>
      <c r="O36" t="s">
        <v>1450</v>
      </c>
    </row>
    <row r="37" spans="1:15">
      <c r="A37" t="s">
        <v>52</v>
      </c>
      <c r="B37" t="s">
        <v>311</v>
      </c>
      <c r="C37">
        <f>HYPERLINK("Artificial Intelligence Research Program", "Artificial Intelligence Research Programme")</f>
        <v>0</v>
      </c>
      <c r="D37" t="s">
        <v>344</v>
      </c>
      <c r="E37">
        <v>2025</v>
      </c>
      <c r="F37" t="s">
        <v>582</v>
      </c>
      <c r="G37" t="s">
        <v>833</v>
      </c>
      <c r="H37" t="s">
        <v>854</v>
      </c>
      <c r="I37" t="s">
        <v>856</v>
      </c>
      <c r="K37" t="s">
        <v>899</v>
      </c>
      <c r="L37" t="s">
        <v>932</v>
      </c>
      <c r="M37" t="s">
        <v>582</v>
      </c>
      <c r="N37" t="s">
        <v>1195</v>
      </c>
      <c r="O37" t="s">
        <v>1451</v>
      </c>
    </row>
    <row r="38" spans="1:15">
      <c r="A38" t="s">
        <v>53</v>
      </c>
      <c r="B38" t="s">
        <v>311</v>
      </c>
      <c r="C38">
        <f>HYPERLINK("Germany Artificial Intelligence Strategy", "Artificial Intelligence Strategy")</f>
        <v>0</v>
      </c>
      <c r="D38" t="s">
        <v>345</v>
      </c>
      <c r="E38">
        <v>2021</v>
      </c>
      <c r="F38" t="s">
        <v>583</v>
      </c>
      <c r="G38" t="s">
        <v>832</v>
      </c>
      <c r="H38" t="s">
        <v>853</v>
      </c>
      <c r="I38" t="s">
        <v>865</v>
      </c>
      <c r="K38" t="s">
        <v>899</v>
      </c>
      <c r="L38" t="s">
        <v>933</v>
      </c>
      <c r="M38" t="s">
        <v>583</v>
      </c>
      <c r="N38" t="s">
        <v>1196</v>
      </c>
      <c r="O38" t="s">
        <v>1452</v>
      </c>
    </row>
    <row r="39" spans="1:15">
      <c r="A39" t="s">
        <v>54</v>
      </c>
      <c r="B39" t="s">
        <v>311</v>
      </c>
      <c r="C39">
        <f>HYPERLINK("Japan  AI Strategy", "Artificial Intelligence Technology Strategy")</f>
        <v>0</v>
      </c>
      <c r="D39" t="s">
        <v>346</v>
      </c>
      <c r="E39">
        <v>2017</v>
      </c>
      <c r="F39" t="s">
        <v>584</v>
      </c>
      <c r="G39" t="s">
        <v>832</v>
      </c>
      <c r="H39" t="s">
        <v>853</v>
      </c>
      <c r="I39" t="s">
        <v>873</v>
      </c>
      <c r="K39" t="s">
        <v>899</v>
      </c>
      <c r="L39" t="s">
        <v>934</v>
      </c>
      <c r="M39" t="s">
        <v>584</v>
      </c>
      <c r="N39" t="s">
        <v>1197</v>
      </c>
      <c r="O39" t="s">
        <v>1453</v>
      </c>
    </row>
    <row r="40" spans="1:15">
      <c r="A40" t="s">
        <v>55</v>
      </c>
      <c r="B40" t="s">
        <v>310</v>
      </c>
      <c r="C40">
        <f>HYPERLINK("https://www.csiro.au/-/media/D61/Reports/Artificial-Intelligence-ethics-framework.pdf?utm_source=chatgpt.com", "Artificial Intelligence. Australia’s Ethics Framework: A Discussion Paper, ")</f>
        <v>0</v>
      </c>
      <c r="D40" t="s">
        <v>347</v>
      </c>
      <c r="E40">
        <v>2019</v>
      </c>
      <c r="F40" s="2" t="s">
        <v>585</v>
      </c>
      <c r="G40" t="s">
        <v>832</v>
      </c>
      <c r="H40" t="s">
        <v>853</v>
      </c>
      <c r="I40" t="s">
        <v>874</v>
      </c>
      <c r="K40" t="s">
        <v>899</v>
      </c>
      <c r="L40" t="s">
        <v>935</v>
      </c>
      <c r="M40" s="2" t="s">
        <v>585</v>
      </c>
      <c r="N40" t="s">
        <v>1198</v>
      </c>
      <c r="O40" t="s">
        <v>1454</v>
      </c>
    </row>
    <row r="41" spans="1:15">
      <c r="A41" t="s">
        <v>56</v>
      </c>
      <c r="B41" t="s">
        <v>310</v>
      </c>
      <c r="C41">
        <f>HYPERLINK("https://community.intel.com/legacyfs/online/files/Intel-Artificial-Intelligence-Public-Policy-White-Paper-2017.pdf", "Artificial Intelligence. The Public Policy Opportunity")</f>
        <v>0</v>
      </c>
      <c r="D41" t="s">
        <v>348</v>
      </c>
      <c r="E41">
        <v>2017</v>
      </c>
      <c r="F41" s="2" t="s">
        <v>586</v>
      </c>
      <c r="G41" t="s">
        <v>829</v>
      </c>
      <c r="H41" t="s">
        <v>851</v>
      </c>
      <c r="I41" t="s">
        <v>857</v>
      </c>
      <c r="K41" t="s">
        <v>899</v>
      </c>
      <c r="L41" t="s">
        <v>936</v>
      </c>
      <c r="M41" s="2" t="s">
        <v>586</v>
      </c>
      <c r="N41" t="s">
        <v>1199</v>
      </c>
      <c r="O41" t="s">
        <v>1455</v>
      </c>
    </row>
    <row r="42" spans="1:15">
      <c r="A42" t="s">
        <v>57</v>
      </c>
      <c r="B42" t="s">
        <v>310</v>
      </c>
      <c r="C42">
        <f>HYPERLINK("https://webfoundation.org/docs/2018/06/AI-Gender.pdf?form=MG0AV3", "Artificial Intelligence: Open Questions About Gender Inclusion")</f>
        <v>0</v>
      </c>
      <c r="D42" t="s">
        <v>349</v>
      </c>
      <c r="E42">
        <v>2018</v>
      </c>
      <c r="F42" s="2" t="s">
        <v>587</v>
      </c>
      <c r="G42" t="s">
        <v>833</v>
      </c>
      <c r="H42" t="s">
        <v>854</v>
      </c>
      <c r="I42" t="s">
        <v>875</v>
      </c>
      <c r="K42" t="s">
        <v>899</v>
      </c>
      <c r="L42" t="s">
        <v>937</v>
      </c>
      <c r="M42" s="2" t="s">
        <v>587</v>
      </c>
      <c r="N42" t="s">
        <v>1200</v>
      </c>
    </row>
    <row r="43" spans="1:15">
      <c r="A43" t="s">
        <v>58</v>
      </c>
      <c r="B43" t="s">
        <v>311</v>
      </c>
      <c r="C43">
        <f>HYPERLINK("CSIRO Artificial Intelligence Roadmap for Australia", "Artificial Intelligence: Solving Problems, Growing the Economy, and Improving Our Quality of Life")</f>
        <v>0</v>
      </c>
      <c r="D43" t="s">
        <v>350</v>
      </c>
      <c r="E43">
        <v>2019</v>
      </c>
      <c r="F43" t="s">
        <v>588</v>
      </c>
      <c r="G43" t="s">
        <v>833</v>
      </c>
      <c r="H43" t="s">
        <v>854</v>
      </c>
      <c r="I43" t="s">
        <v>874</v>
      </c>
      <c r="K43" t="s">
        <v>899</v>
      </c>
      <c r="L43" t="s">
        <v>938</v>
      </c>
      <c r="M43" t="s">
        <v>588</v>
      </c>
      <c r="N43" t="s">
        <v>1201</v>
      </c>
      <c r="O43" t="s">
        <v>1456</v>
      </c>
    </row>
    <row r="44" spans="1:15">
      <c r="A44" t="s">
        <v>59</v>
      </c>
      <c r="B44" t="s">
        <v>311</v>
      </c>
      <c r="C44">
        <f>HYPERLINK("Artificial Intelligence: The Road Ahead in Low and Middle-Income Countries", "Artificial Intelligence: The Road Ahead in Low and Middle-Income Countries")</f>
        <v>0</v>
      </c>
      <c r="D44" t="s">
        <v>351</v>
      </c>
      <c r="E44">
        <v>2017</v>
      </c>
      <c r="F44" t="s">
        <v>589</v>
      </c>
      <c r="G44" t="s">
        <v>835</v>
      </c>
      <c r="H44" t="s">
        <v>855</v>
      </c>
      <c r="I44" t="s">
        <v>856</v>
      </c>
      <c r="K44" t="s">
        <v>899</v>
      </c>
      <c r="L44" t="s">
        <v>939</v>
      </c>
      <c r="M44" t="s">
        <v>589</v>
      </c>
      <c r="N44" t="s">
        <v>1202</v>
      </c>
      <c r="O44" t="s">
        <v>1457</v>
      </c>
    </row>
    <row r="45" spans="1:15">
      <c r="A45" t="s">
        <v>60</v>
      </c>
      <c r="B45" t="s">
        <v>312</v>
      </c>
      <c r="C45">
        <f>HYPERLINK("Asilomar AI Principles", "Asilomar AI Principles")</f>
        <v>0</v>
      </c>
      <c r="D45" t="s">
        <v>317</v>
      </c>
      <c r="E45">
        <v>2017</v>
      </c>
      <c r="F45" t="s">
        <v>568</v>
      </c>
      <c r="G45" t="s">
        <v>833</v>
      </c>
      <c r="H45" t="s">
        <v>854</v>
      </c>
      <c r="I45" t="s">
        <v>857</v>
      </c>
      <c r="K45" t="s">
        <v>899</v>
      </c>
      <c r="L45" t="s">
        <v>919</v>
      </c>
      <c r="M45" t="s">
        <v>568</v>
      </c>
      <c r="N45" t="s">
        <v>1203</v>
      </c>
      <c r="O45" t="s">
        <v>1458</v>
      </c>
    </row>
    <row r="46" spans="1:15">
      <c r="A46" t="s">
        <v>61</v>
      </c>
      <c r="B46" t="s">
        <v>313</v>
      </c>
      <c r="C46">
        <f>HYPERLINK("Asilomar AI Principles", "Asilomar AI Principles")</f>
        <v>0</v>
      </c>
      <c r="D46" t="s">
        <v>317</v>
      </c>
      <c r="E46">
        <v>2017</v>
      </c>
      <c r="F46" t="s">
        <v>568</v>
      </c>
      <c r="G46" t="s">
        <v>835</v>
      </c>
      <c r="H46" t="s">
        <v>855</v>
      </c>
      <c r="I46" t="s">
        <v>857</v>
      </c>
      <c r="K46" t="s">
        <v>899</v>
      </c>
      <c r="L46" t="s">
        <v>919</v>
      </c>
      <c r="M46" t="s">
        <v>568</v>
      </c>
      <c r="N46" t="s">
        <v>1204</v>
      </c>
    </row>
    <row r="47" spans="1:15">
      <c r="A47" t="s">
        <v>62</v>
      </c>
      <c r="B47" t="s">
        <v>311</v>
      </c>
      <c r="C47">
        <f>HYPERLINK("Austalia's AI Ethics Principles", "Australia's AI Ethics Principles")</f>
        <v>0</v>
      </c>
      <c r="D47" t="s">
        <v>352</v>
      </c>
      <c r="E47">
        <v>2019</v>
      </c>
      <c r="F47" t="s">
        <v>590</v>
      </c>
      <c r="G47" t="s">
        <v>832</v>
      </c>
      <c r="H47" t="s">
        <v>853</v>
      </c>
      <c r="I47" t="s">
        <v>874</v>
      </c>
      <c r="K47" t="s">
        <v>899</v>
      </c>
      <c r="L47" t="s">
        <v>940</v>
      </c>
      <c r="M47" t="s">
        <v>590</v>
      </c>
      <c r="N47" t="s">
        <v>1205</v>
      </c>
      <c r="O47" t="s">
        <v>1459</v>
      </c>
    </row>
    <row r="48" spans="1:15">
      <c r="A48" t="s">
        <v>63</v>
      </c>
      <c r="B48" t="s">
        <v>311</v>
      </c>
      <c r="C48">
        <f>HYPERLINK("Baidu's AI Ethics Principles", "Baidu's AI Ethics Principles")</f>
        <v>0</v>
      </c>
      <c r="D48" t="s">
        <v>353</v>
      </c>
      <c r="E48">
        <v>2025</v>
      </c>
      <c r="F48" t="s">
        <v>591</v>
      </c>
      <c r="G48" t="s">
        <v>830</v>
      </c>
      <c r="H48" t="s">
        <v>851</v>
      </c>
      <c r="I48" t="s">
        <v>859</v>
      </c>
      <c r="K48" t="s">
        <v>899</v>
      </c>
      <c r="L48" t="s">
        <v>941</v>
      </c>
      <c r="M48" t="s">
        <v>591</v>
      </c>
      <c r="N48" t="s">
        <v>1206</v>
      </c>
      <c r="O48" t="s">
        <v>1460</v>
      </c>
    </row>
    <row r="49" spans="1:15">
      <c r="A49" t="s">
        <v>64</v>
      </c>
      <c r="B49" t="s">
        <v>311</v>
      </c>
      <c r="C49">
        <f>HYPERLINK("Argentina National AI Strategy", "Bases para la Agenda Digital Argentina")</f>
        <v>0</v>
      </c>
      <c r="D49" t="s">
        <v>354</v>
      </c>
      <c r="E49">
        <v>2018</v>
      </c>
      <c r="F49" t="s">
        <v>592</v>
      </c>
      <c r="G49" t="s">
        <v>832</v>
      </c>
      <c r="H49" t="s">
        <v>853</v>
      </c>
      <c r="I49" t="s">
        <v>871</v>
      </c>
      <c r="K49" t="s">
        <v>899</v>
      </c>
      <c r="L49" t="s">
        <v>942</v>
      </c>
      <c r="M49" t="s">
        <v>592</v>
      </c>
      <c r="N49" t="s">
        <v>1207</v>
      </c>
      <c r="O49" t="s">
        <v>1461</v>
      </c>
    </row>
    <row r="50" spans="1:15">
      <c r="A50" t="s">
        <v>65</v>
      </c>
      <c r="B50" t="s">
        <v>312</v>
      </c>
      <c r="C50">
        <f>HYPERLINK("Beijing AI Principles", "Beijing AI Principles")</f>
        <v>0</v>
      </c>
      <c r="D50" t="s">
        <v>355</v>
      </c>
      <c r="E50">
        <v>2019</v>
      </c>
      <c r="F50" t="s">
        <v>593</v>
      </c>
      <c r="G50" t="s">
        <v>830</v>
      </c>
      <c r="H50" t="s">
        <v>851</v>
      </c>
      <c r="I50" t="s">
        <v>859</v>
      </c>
      <c r="K50" t="s">
        <v>899</v>
      </c>
      <c r="L50" t="s">
        <v>943</v>
      </c>
      <c r="M50" t="s">
        <v>593</v>
      </c>
      <c r="N50" t="s">
        <v>1208</v>
      </c>
      <c r="O50" t="s">
        <v>1462</v>
      </c>
    </row>
    <row r="51" spans="1:15">
      <c r="A51" t="s">
        <v>66</v>
      </c>
      <c r="B51" t="s">
        <v>311</v>
      </c>
      <c r="C51">
        <f>HYPERLINK("Beijing AI Principles", "Beijing AI Principles")</f>
        <v>0</v>
      </c>
      <c r="D51" t="s">
        <v>355</v>
      </c>
      <c r="E51">
        <v>2019</v>
      </c>
      <c r="F51" t="s">
        <v>593</v>
      </c>
      <c r="G51" t="s">
        <v>833</v>
      </c>
      <c r="H51" t="s">
        <v>854</v>
      </c>
      <c r="I51" t="s">
        <v>859</v>
      </c>
      <c r="K51" t="s">
        <v>899</v>
      </c>
      <c r="L51" t="s">
        <v>943</v>
      </c>
      <c r="M51" t="s">
        <v>593</v>
      </c>
      <c r="N51" t="s">
        <v>1209</v>
      </c>
      <c r="O51" t="s">
        <v>1463</v>
      </c>
    </row>
    <row r="52" spans="1:15">
      <c r="A52" t="s">
        <v>67</v>
      </c>
      <c r="B52" t="s">
        <v>310</v>
      </c>
      <c r="C52">
        <f>HYPERLINK("https://ico.org.uk/media/for-organisations/documents/2013559/big-data-ai-ml-and-data-protection.pdf?form=MG0AV3", "Big Data, Artificial Intelligence, Machine Learning and Data Protection")</f>
        <v>0</v>
      </c>
      <c r="D52" t="s">
        <v>356</v>
      </c>
      <c r="E52">
        <v>2017</v>
      </c>
      <c r="F52" s="2" t="s">
        <v>594</v>
      </c>
      <c r="G52" t="s">
        <v>834</v>
      </c>
      <c r="H52" t="s">
        <v>853</v>
      </c>
      <c r="I52" t="s">
        <v>856</v>
      </c>
      <c r="K52" t="s">
        <v>899</v>
      </c>
      <c r="L52" t="s">
        <v>944</v>
      </c>
      <c r="M52" s="2" t="s">
        <v>594</v>
      </c>
      <c r="N52" t="s">
        <v>1210</v>
      </c>
      <c r="O52" t="s">
        <v>1464</v>
      </c>
    </row>
    <row r="53" spans="1:15">
      <c r="A53" t="s">
        <v>68</v>
      </c>
      <c r="B53" t="s">
        <v>311</v>
      </c>
      <c r="C53">
        <f>HYPERLINK("Brazilian Artificial Intelligence Strategy (EBIA)", "Brazilian Artificial Intelligence Strategy (EBIA)")</f>
        <v>0</v>
      </c>
      <c r="D53" t="s">
        <v>357</v>
      </c>
      <c r="E53">
        <v>2021</v>
      </c>
      <c r="F53" t="s">
        <v>595</v>
      </c>
      <c r="G53" t="s">
        <v>832</v>
      </c>
      <c r="H53" t="s">
        <v>853</v>
      </c>
      <c r="I53" t="s">
        <v>876</v>
      </c>
      <c r="K53" t="s">
        <v>899</v>
      </c>
      <c r="L53" t="s">
        <v>945</v>
      </c>
      <c r="M53" t="s">
        <v>595</v>
      </c>
      <c r="N53" t="s">
        <v>1211</v>
      </c>
      <c r="O53" t="s">
        <v>1465</v>
      </c>
    </row>
    <row r="54" spans="1:15">
      <c r="A54" t="s">
        <v>69</v>
      </c>
      <c r="B54" t="s">
        <v>311</v>
      </c>
      <c r="C54">
        <f>HYPERLINK("Building AI that Benefits Humanity", "Building AI That Benefits Humanity")</f>
        <v>0</v>
      </c>
      <c r="D54" t="s">
        <v>315</v>
      </c>
      <c r="E54">
        <v>2024</v>
      </c>
      <c r="F54" t="s">
        <v>596</v>
      </c>
      <c r="G54" t="s">
        <v>830</v>
      </c>
      <c r="H54" t="s">
        <v>851</v>
      </c>
      <c r="I54" t="s">
        <v>857</v>
      </c>
      <c r="K54" t="s">
        <v>899</v>
      </c>
      <c r="L54" t="s">
        <v>946</v>
      </c>
      <c r="M54" t="s">
        <v>596</v>
      </c>
      <c r="N54" t="s">
        <v>1212</v>
      </c>
      <c r="O54" t="s">
        <v>1466</v>
      </c>
    </row>
    <row r="55" spans="1:15">
      <c r="A55" t="s">
        <v>70</v>
      </c>
      <c r="B55" t="s">
        <v>311</v>
      </c>
      <c r="C55">
        <f>HYPERLINK("Building Generative AI Responsibily", "Building Generative AI Responsibly")</f>
        <v>0</v>
      </c>
      <c r="D55" t="s">
        <v>358</v>
      </c>
      <c r="E55">
        <v>2023</v>
      </c>
      <c r="F55" t="s">
        <v>597</v>
      </c>
      <c r="G55" t="s">
        <v>837</v>
      </c>
      <c r="H55" t="s">
        <v>851</v>
      </c>
      <c r="I55" t="s">
        <v>857</v>
      </c>
      <c r="K55" t="s">
        <v>899</v>
      </c>
      <c r="L55" t="s">
        <v>947</v>
      </c>
      <c r="M55" t="s">
        <v>597</v>
      </c>
      <c r="N55" t="s">
        <v>1213</v>
      </c>
      <c r="O55" t="s">
        <v>1467</v>
      </c>
    </row>
    <row r="56" spans="1:15">
      <c r="A56" t="s">
        <v>71</v>
      </c>
      <c r="B56" t="s">
        <v>310</v>
      </c>
      <c r="C56">
        <f>HYPERLINK("https://www.ibe.org.uk/resource/ibe-briefing-58-business-ethics-and-artificial-intelligence-pdf.html?form=MG0AV3", "Business Ethics and Artificial Intelligence")</f>
        <v>0</v>
      </c>
      <c r="D56" t="s">
        <v>359</v>
      </c>
      <c r="E56">
        <v>2018</v>
      </c>
      <c r="F56" s="2" t="s">
        <v>598</v>
      </c>
      <c r="G56" t="s">
        <v>829</v>
      </c>
      <c r="H56" t="s">
        <v>851</v>
      </c>
      <c r="I56" t="s">
        <v>856</v>
      </c>
      <c r="K56" t="s">
        <v>899</v>
      </c>
      <c r="L56" t="s">
        <v>948</v>
      </c>
      <c r="M56" s="2" t="s">
        <v>598</v>
      </c>
      <c r="N56" t="s">
        <v>1214</v>
      </c>
    </row>
    <row r="57" spans="1:15">
      <c r="A57" t="s">
        <v>72</v>
      </c>
      <c r="B57" t="s">
        <v>311</v>
      </c>
      <c r="C57">
        <f>HYPERLINK("CDT Europe's AI Bulletin - February 2025", "CDT Europe's AI Bulletin - February 2025")</f>
        <v>0</v>
      </c>
      <c r="D57" t="s">
        <v>332</v>
      </c>
      <c r="E57">
        <v>2025</v>
      </c>
      <c r="F57" t="s">
        <v>599</v>
      </c>
      <c r="G57" t="s">
        <v>835</v>
      </c>
      <c r="H57" t="s">
        <v>855</v>
      </c>
      <c r="I57" t="s">
        <v>872</v>
      </c>
      <c r="K57" t="s">
        <v>899</v>
      </c>
      <c r="L57" t="s">
        <v>918</v>
      </c>
      <c r="M57" t="s">
        <v>599</v>
      </c>
      <c r="N57" t="s">
        <v>1183</v>
      </c>
      <c r="O57" t="s">
        <v>1443</v>
      </c>
    </row>
    <row r="58" spans="1:15">
      <c r="A58" t="s">
        <v>73</v>
      </c>
      <c r="B58" t="s">
        <v>311</v>
      </c>
      <c r="C58">
        <f>HYPERLINK("Center for the Governance of AI - UK and USA", "Center for the Governance of AI")</f>
        <v>0</v>
      </c>
      <c r="D58" t="s">
        <v>360</v>
      </c>
      <c r="E58">
        <v>2025</v>
      </c>
      <c r="F58" t="s">
        <v>600</v>
      </c>
      <c r="G58" t="s">
        <v>833</v>
      </c>
      <c r="H58" t="s">
        <v>854</v>
      </c>
      <c r="I58" t="s">
        <v>857</v>
      </c>
      <c r="K58" t="s">
        <v>899</v>
      </c>
      <c r="L58" t="s">
        <v>949</v>
      </c>
      <c r="M58" t="s">
        <v>600</v>
      </c>
      <c r="N58" t="s">
        <v>1215</v>
      </c>
      <c r="O58" t="s">
        <v>1468</v>
      </c>
    </row>
    <row r="59" spans="1:15">
      <c r="A59" t="s">
        <v>74</v>
      </c>
      <c r="B59" t="s">
        <v>310</v>
      </c>
      <c r="C59">
        <f>HYPERLINK("https://www.international.gc.ca/world-monde/assets/pdfs/international_relations-relations_internationales/g7/2018-06-09-artificial-intelligence-artificielle-en.pdf?form=MG0AV3", "Charlevoix Common Vision for the Future of Artificial Intelligence")</f>
        <v>0</v>
      </c>
      <c r="D59" t="s">
        <v>361</v>
      </c>
      <c r="E59">
        <v>2018</v>
      </c>
      <c r="F59" s="2" t="s">
        <v>601</v>
      </c>
      <c r="G59" t="s">
        <v>832</v>
      </c>
      <c r="H59" t="s">
        <v>853</v>
      </c>
      <c r="I59" t="s">
        <v>870</v>
      </c>
      <c r="K59" t="s">
        <v>899</v>
      </c>
      <c r="L59" t="s">
        <v>950</v>
      </c>
      <c r="M59" s="2" t="s">
        <v>601</v>
      </c>
      <c r="N59" t="s">
        <v>1216</v>
      </c>
      <c r="O59" t="s">
        <v>1469</v>
      </c>
    </row>
    <row r="60" spans="1:15">
      <c r="A60" t="s">
        <v>75</v>
      </c>
      <c r="B60" t="s">
        <v>311</v>
      </c>
      <c r="C60">
        <f>HYPERLINK("Chile Ethical Artificial Intelligence", "Chile Ethical Artificial Intelligence")</f>
        <v>0</v>
      </c>
      <c r="D60" t="s">
        <v>362</v>
      </c>
      <c r="E60">
        <v>2023</v>
      </c>
      <c r="F60" t="s">
        <v>602</v>
      </c>
      <c r="G60" t="s">
        <v>832</v>
      </c>
      <c r="H60" t="s">
        <v>853</v>
      </c>
      <c r="I60" t="s">
        <v>877</v>
      </c>
      <c r="K60" t="s">
        <v>899</v>
      </c>
      <c r="L60" t="s">
        <v>951</v>
      </c>
      <c r="M60" t="s">
        <v>602</v>
      </c>
      <c r="N60" t="s">
        <v>1217</v>
      </c>
      <c r="O60" t="s">
        <v>1470</v>
      </c>
    </row>
    <row r="61" spans="1:15">
      <c r="A61" t="s">
        <v>76</v>
      </c>
      <c r="B61" t="s">
        <v>312</v>
      </c>
      <c r="C61">
        <f>HYPERLINK("Santiago Declaration to Promote Ethical AI in Latin America and the Caribbean", "Chile's Ethical Artificial Intelligence Framework")</f>
        <v>0</v>
      </c>
      <c r="D61" t="s">
        <v>363</v>
      </c>
      <c r="E61">
        <v>2019</v>
      </c>
      <c r="F61" t="s">
        <v>603</v>
      </c>
      <c r="G61" t="s">
        <v>832</v>
      </c>
      <c r="H61" t="s">
        <v>853</v>
      </c>
      <c r="I61" t="s">
        <v>877</v>
      </c>
      <c r="K61" t="s">
        <v>899</v>
      </c>
      <c r="L61" t="s">
        <v>952</v>
      </c>
      <c r="M61" t="s">
        <v>603</v>
      </c>
      <c r="N61" t="s">
        <v>1218</v>
      </c>
      <c r="O61" t="s">
        <v>1471</v>
      </c>
    </row>
    <row r="62" spans="1:15">
      <c r="A62" t="s">
        <v>77</v>
      </c>
      <c r="B62" t="s">
        <v>311</v>
      </c>
      <c r="C62">
        <f>HYPERLINK("China's Emerging Approach to Regulating General-Purpose Artificial Intelligence", "China's Emerging Approach to Regulating General-Purpose Artificial Intelligence")</f>
        <v>0</v>
      </c>
      <c r="D62" t="s">
        <v>364</v>
      </c>
      <c r="E62">
        <v>2023</v>
      </c>
      <c r="F62" t="s">
        <v>604</v>
      </c>
      <c r="G62" t="s">
        <v>832</v>
      </c>
      <c r="H62" t="s">
        <v>853</v>
      </c>
      <c r="I62" t="s">
        <v>857</v>
      </c>
      <c r="K62" t="s">
        <v>899</v>
      </c>
      <c r="L62" t="s">
        <v>953</v>
      </c>
      <c r="M62" t="s">
        <v>604</v>
      </c>
      <c r="N62" t="s">
        <v>1219</v>
      </c>
      <c r="O62" t="s">
        <v>1472</v>
      </c>
    </row>
    <row r="63" spans="1:15">
      <c r="A63" t="s">
        <v>78</v>
      </c>
      <c r="B63" t="s">
        <v>311</v>
      </c>
      <c r="C63">
        <f>HYPERLINK("Claude's Constitution", "Claude's Constitution")</f>
        <v>0</v>
      </c>
      <c r="D63" t="s">
        <v>365</v>
      </c>
      <c r="E63">
        <v>2023</v>
      </c>
      <c r="F63" t="s">
        <v>605</v>
      </c>
      <c r="G63" t="s">
        <v>830</v>
      </c>
      <c r="H63" t="s">
        <v>851</v>
      </c>
      <c r="I63" t="s">
        <v>857</v>
      </c>
      <c r="K63" t="s">
        <v>899</v>
      </c>
      <c r="L63" t="s">
        <v>954</v>
      </c>
      <c r="M63" t="s">
        <v>605</v>
      </c>
      <c r="N63" t="s">
        <v>1220</v>
      </c>
      <c r="O63" t="s">
        <v>1473</v>
      </c>
    </row>
    <row r="64" spans="1:15">
      <c r="A64" t="s">
        <v>79</v>
      </c>
      <c r="B64" t="s">
        <v>311</v>
      </c>
      <c r="C64">
        <f>HYPERLINK("Code of Ethics for Artificial Intelligence", "Code of Ethics for Artificial Intelligence")</f>
        <v>0</v>
      </c>
      <c r="D64" t="s">
        <v>366</v>
      </c>
      <c r="E64">
        <v>2020</v>
      </c>
      <c r="F64" t="s">
        <v>606</v>
      </c>
      <c r="G64" t="s">
        <v>833</v>
      </c>
      <c r="H64" t="s">
        <v>854</v>
      </c>
      <c r="I64" t="s">
        <v>868</v>
      </c>
      <c r="K64" t="s">
        <v>899</v>
      </c>
      <c r="L64" t="s">
        <v>955</v>
      </c>
      <c r="M64" t="s">
        <v>606</v>
      </c>
      <c r="N64" t="s">
        <v>1221</v>
      </c>
      <c r="O64" t="s">
        <v>1474</v>
      </c>
    </row>
    <row r="65" spans="1:15">
      <c r="A65" t="s">
        <v>80</v>
      </c>
      <c r="B65" t="s">
        <v>311</v>
      </c>
      <c r="C65">
        <f>HYPERLINK("Code of Ethics for Artificial Intelligence", "Code of Ethics for Artificial Intelligence")</f>
        <v>0</v>
      </c>
      <c r="D65" t="s">
        <v>367</v>
      </c>
      <c r="E65">
        <v>2021</v>
      </c>
      <c r="F65" t="s">
        <v>606</v>
      </c>
      <c r="G65" t="s">
        <v>832</v>
      </c>
      <c r="H65" t="s">
        <v>853</v>
      </c>
      <c r="I65" t="s">
        <v>878</v>
      </c>
      <c r="K65" t="s">
        <v>899</v>
      </c>
      <c r="L65" t="s">
        <v>956</v>
      </c>
      <c r="M65" t="s">
        <v>606</v>
      </c>
      <c r="N65" t="s">
        <v>1222</v>
      </c>
      <c r="O65" t="s">
        <v>1475</v>
      </c>
    </row>
    <row r="66" spans="1:15">
      <c r="A66" t="s">
        <v>81</v>
      </c>
      <c r="B66" t="s">
        <v>310</v>
      </c>
      <c r="C66">
        <f>HYPERLINK("https://www.op.fi/en/op-financial-group/corporate-social-responsibility/commitments-and-principles?form=MG0AV3", "Commitments and Principles")</f>
        <v>0</v>
      </c>
      <c r="D66" t="s">
        <v>368</v>
      </c>
      <c r="E66">
        <v>2018</v>
      </c>
      <c r="F66" s="2" t="s">
        <v>607</v>
      </c>
      <c r="G66" t="s">
        <v>829</v>
      </c>
      <c r="H66" t="s">
        <v>851</v>
      </c>
      <c r="I66" t="s">
        <v>879</v>
      </c>
      <c r="K66" t="s">
        <v>899</v>
      </c>
      <c r="L66" t="s">
        <v>957</v>
      </c>
      <c r="M66" s="2" t="s">
        <v>607</v>
      </c>
      <c r="N66" t="s">
        <v>1223</v>
      </c>
    </row>
    <row r="67" spans="1:15">
      <c r="A67" t="s">
        <v>82</v>
      </c>
      <c r="B67" t="s">
        <v>311</v>
      </c>
      <c r="C67">
        <f>HYPERLINK("Confucian Ethics and Artificial Intelligence", "Confucian Ethics and Artificial Intelligence")</f>
        <v>0</v>
      </c>
      <c r="D67" t="s">
        <v>369</v>
      </c>
      <c r="E67">
        <v>2022</v>
      </c>
      <c r="F67" t="s">
        <v>608</v>
      </c>
      <c r="G67" t="s">
        <v>833</v>
      </c>
      <c r="H67" t="s">
        <v>854</v>
      </c>
      <c r="I67" t="s">
        <v>859</v>
      </c>
      <c r="K67" t="s">
        <v>899</v>
      </c>
      <c r="L67" t="s">
        <v>958</v>
      </c>
      <c r="M67" t="s">
        <v>608</v>
      </c>
      <c r="N67" t="s">
        <v>1224</v>
      </c>
      <c r="O67" t="s">
        <v>1476</v>
      </c>
    </row>
    <row r="68" spans="1:15">
      <c r="A68" t="s">
        <v>83</v>
      </c>
      <c r="B68" t="s">
        <v>311</v>
      </c>
      <c r="C68">
        <f>HYPERLINK("Continental AI Strategy", "Continental Artificial Intelligence Strategy")</f>
        <v>0</v>
      </c>
      <c r="D68" t="s">
        <v>370</v>
      </c>
      <c r="E68">
        <v>2024</v>
      </c>
      <c r="F68" t="s">
        <v>609</v>
      </c>
      <c r="G68" t="s">
        <v>832</v>
      </c>
      <c r="H68" t="s">
        <v>853</v>
      </c>
      <c r="I68" t="s">
        <v>880</v>
      </c>
      <c r="K68" t="s">
        <v>899</v>
      </c>
      <c r="L68" t="s">
        <v>959</v>
      </c>
      <c r="M68" t="s">
        <v>609</v>
      </c>
      <c r="N68" t="s">
        <v>1225</v>
      </c>
      <c r="O68" t="s">
        <v>1477</v>
      </c>
    </row>
    <row r="69" spans="1:15">
      <c r="A69" t="s">
        <v>84</v>
      </c>
      <c r="B69" t="s">
        <v>311</v>
      </c>
      <c r="C69">
        <f>HYPERLINK("EU National AI Strategy", "Coordinated Plan on Artificial Intelligence 2021 Review")</f>
        <v>0</v>
      </c>
      <c r="D69" t="s">
        <v>371</v>
      </c>
      <c r="E69">
        <v>2021</v>
      </c>
      <c r="F69" t="s">
        <v>610</v>
      </c>
      <c r="G69" t="s">
        <v>832</v>
      </c>
      <c r="H69" t="s">
        <v>853</v>
      </c>
      <c r="I69" t="s">
        <v>872</v>
      </c>
      <c r="K69" t="s">
        <v>899</v>
      </c>
      <c r="L69" t="s">
        <v>960</v>
      </c>
      <c r="M69" t="s">
        <v>610</v>
      </c>
      <c r="N69" t="s">
        <v>1226</v>
      </c>
      <c r="O69" t="s">
        <v>1478</v>
      </c>
    </row>
    <row r="70" spans="1:15">
      <c r="A70" t="s">
        <v>85</v>
      </c>
      <c r="B70" t="s">
        <v>310</v>
      </c>
      <c r="C70">
        <f>HYPERLINK("https://www.privacyconference2018.org/system/files/2018-10/20180922_ICDPPC-40th_AI-Declaration_ADOPTED.pdf?form=MG0AV3", "Declaration on Ethics and Data Protection in Artificial Intelligence")</f>
        <v>0</v>
      </c>
      <c r="D70" t="s">
        <v>372</v>
      </c>
      <c r="E70">
        <v>2018</v>
      </c>
      <c r="F70" s="2" t="s">
        <v>611</v>
      </c>
      <c r="G70" t="s">
        <v>836</v>
      </c>
      <c r="H70" t="s">
        <v>851</v>
      </c>
      <c r="I70" t="s">
        <v>881</v>
      </c>
      <c r="K70" t="s">
        <v>899</v>
      </c>
      <c r="L70" t="s">
        <v>961</v>
      </c>
      <c r="M70" s="2" t="s">
        <v>611</v>
      </c>
      <c r="N70" t="s">
        <v>1227</v>
      </c>
    </row>
    <row r="71" spans="1:15">
      <c r="A71" t="s">
        <v>86</v>
      </c>
      <c r="B71" t="s">
        <v>311</v>
      </c>
      <c r="C71">
        <f>HYPERLINK("Mexico  AI Strategy", "Decree of the President of the Russian Federation on the Development of Artificial Intelligence in the Russian Federation")</f>
        <v>0</v>
      </c>
      <c r="D71" t="s">
        <v>373</v>
      </c>
      <c r="E71">
        <v>2019</v>
      </c>
      <c r="F71" t="s">
        <v>612</v>
      </c>
      <c r="G71" t="s">
        <v>832</v>
      </c>
      <c r="H71" t="s">
        <v>853</v>
      </c>
      <c r="I71" t="s">
        <v>882</v>
      </c>
      <c r="K71" t="s">
        <v>899</v>
      </c>
      <c r="L71" t="s">
        <v>962</v>
      </c>
      <c r="M71" t="s">
        <v>612</v>
      </c>
      <c r="N71" t="s">
        <v>1228</v>
      </c>
      <c r="O71" t="s">
        <v>1479</v>
      </c>
    </row>
    <row r="72" spans="1:15">
      <c r="A72" t="s">
        <v>87</v>
      </c>
      <c r="B72" t="s">
        <v>311</v>
      </c>
      <c r="C72">
        <f>HYPERLINK("DeepMind Ethics &amp; Society", "DeepMind Ethics &amp; Society")</f>
        <v>0</v>
      </c>
      <c r="D72" t="s">
        <v>374</v>
      </c>
      <c r="E72">
        <v>2025</v>
      </c>
      <c r="F72" t="s">
        <v>613</v>
      </c>
      <c r="G72" t="s">
        <v>830</v>
      </c>
      <c r="H72" t="s">
        <v>851</v>
      </c>
      <c r="I72" t="s">
        <v>856</v>
      </c>
      <c r="K72" t="s">
        <v>899</v>
      </c>
      <c r="L72" t="s">
        <v>963</v>
      </c>
      <c r="M72" t="s">
        <v>613</v>
      </c>
      <c r="N72" t="s">
        <v>1229</v>
      </c>
      <c r="O72" t="s">
        <v>1480</v>
      </c>
    </row>
    <row r="73" spans="1:15">
      <c r="A73" t="s">
        <v>88</v>
      </c>
      <c r="B73" t="s">
        <v>310</v>
      </c>
      <c r="C73">
        <f>HYPERLINK("https://cdt.org/insights/digital-decisions-tool/?form=MG0AV3", "Digital Decisions")</f>
        <v>0</v>
      </c>
      <c r="D73" t="s">
        <v>375</v>
      </c>
      <c r="E73">
        <v>2017</v>
      </c>
      <c r="F73" s="2" t="s">
        <v>614</v>
      </c>
      <c r="G73" t="s">
        <v>838</v>
      </c>
      <c r="H73" t="s">
        <v>851</v>
      </c>
      <c r="I73" t="s">
        <v>857</v>
      </c>
      <c r="K73" t="s">
        <v>899</v>
      </c>
      <c r="L73" t="s">
        <v>964</v>
      </c>
      <c r="M73" s="2" t="s">
        <v>614</v>
      </c>
      <c r="N73" t="s">
        <v>1230</v>
      </c>
      <c r="O73" t="s">
        <v>1481</v>
      </c>
    </row>
    <row r="74" spans="1:15">
      <c r="A74" t="s">
        <v>89</v>
      </c>
      <c r="B74" t="s">
        <v>311</v>
      </c>
      <c r="C74">
        <f>HYPERLINK("Directive on Automated Decision-Making", "Directive on Automated Decision-Making")</f>
        <v>0</v>
      </c>
      <c r="D74" t="s">
        <v>376</v>
      </c>
      <c r="E74">
        <v>2019</v>
      </c>
      <c r="F74" t="s">
        <v>615</v>
      </c>
      <c r="G74" t="s">
        <v>832</v>
      </c>
      <c r="H74" t="s">
        <v>853</v>
      </c>
      <c r="I74" t="s">
        <v>870</v>
      </c>
      <c r="K74" t="s">
        <v>899</v>
      </c>
      <c r="L74" t="s">
        <v>965</v>
      </c>
      <c r="M74" t="s">
        <v>615</v>
      </c>
      <c r="N74" t="s">
        <v>1231</v>
      </c>
      <c r="O74" t="s">
        <v>1482</v>
      </c>
    </row>
    <row r="75" spans="1:15">
      <c r="A75" t="s">
        <v>90</v>
      </c>
      <c r="B75" t="s">
        <v>310</v>
      </c>
      <c r="C75">
        <f>HYPERLINK("https://www.pdpc.gov.sg/-/media/Files/PDPC/PDF-Files/Resource-for-Organisation/AI/Discussion-Paper-on-AI-and-PD---050618.pdf", "Discussion Paper on Artificial Intelligence (AI) and Personal Data—Fostering Responsible Development and Adoption of AI")</f>
        <v>0</v>
      </c>
      <c r="D75" t="s">
        <v>377</v>
      </c>
      <c r="E75">
        <v>2018</v>
      </c>
      <c r="F75" s="2" t="s">
        <v>616</v>
      </c>
      <c r="G75" t="s">
        <v>832</v>
      </c>
      <c r="H75" t="s">
        <v>853</v>
      </c>
      <c r="I75" t="s">
        <v>883</v>
      </c>
      <c r="K75" t="s">
        <v>899</v>
      </c>
      <c r="L75" t="s">
        <v>966</v>
      </c>
      <c r="M75" s="2" t="s">
        <v>616</v>
      </c>
      <c r="N75" t="s">
        <v>1232</v>
      </c>
    </row>
    <row r="76" spans="1:15">
      <c r="A76" t="s">
        <v>91</v>
      </c>
      <c r="B76" t="s">
        <v>310</v>
      </c>
      <c r="C76">
        <f>HYPERLINK("https://www.niti.gov.in/sites/default/files/2023-03/National-Strategy-for-Artificial-Intelligence.pdf?form=MG0AV3", "Discussion Paper: National Strategy for Artificial Intelligence")</f>
        <v>0</v>
      </c>
      <c r="D76" t="s">
        <v>378</v>
      </c>
      <c r="E76">
        <v>2018</v>
      </c>
      <c r="F76" s="2" t="s">
        <v>617</v>
      </c>
      <c r="G76" t="s">
        <v>832</v>
      </c>
      <c r="H76" t="s">
        <v>853</v>
      </c>
      <c r="I76" t="s">
        <v>884</v>
      </c>
      <c r="K76" t="s">
        <v>899</v>
      </c>
      <c r="L76" t="s">
        <v>967</v>
      </c>
      <c r="M76" s="2" t="s">
        <v>617</v>
      </c>
      <c r="N76" t="s">
        <v>1233</v>
      </c>
    </row>
    <row r="77" spans="1:15">
      <c r="A77" t="s">
        <v>92</v>
      </c>
      <c r="B77" t="s">
        <v>311</v>
      </c>
      <c r="C77">
        <f>HYPERLINK("DoD Ethical Principles for Artificial Intelligence", "DoD Ethical Principles for Artificial Intelligence")</f>
        <v>0</v>
      </c>
      <c r="D77" t="s">
        <v>379</v>
      </c>
      <c r="E77">
        <v>2020</v>
      </c>
      <c r="F77" t="s">
        <v>618</v>
      </c>
      <c r="G77" t="s">
        <v>832</v>
      </c>
      <c r="H77" t="s">
        <v>853</v>
      </c>
      <c r="I77" t="s">
        <v>857</v>
      </c>
      <c r="K77" t="s">
        <v>899</v>
      </c>
      <c r="L77" t="s">
        <v>968</v>
      </c>
      <c r="M77" t="s">
        <v>618</v>
      </c>
      <c r="N77" t="s">
        <v>1234</v>
      </c>
      <c r="O77" t="s">
        <v>1483</v>
      </c>
    </row>
    <row r="78" spans="1:15">
      <c r="A78" t="s">
        <v>93</v>
      </c>
      <c r="B78" t="s">
        <v>310</v>
      </c>
      <c r="C78">
        <f>HYPERLINK("https://www.soumu.go.jp/main_content/000507517.pdf?form=MG0AV3", "Draft AI R&amp;D Guidelines for International Discussions")</f>
        <v>0</v>
      </c>
      <c r="D78" t="s">
        <v>380</v>
      </c>
      <c r="E78">
        <v>2017</v>
      </c>
      <c r="F78" s="2" t="s">
        <v>619</v>
      </c>
      <c r="G78" t="s">
        <v>832</v>
      </c>
      <c r="H78" t="s">
        <v>853</v>
      </c>
      <c r="I78" t="s">
        <v>873</v>
      </c>
      <c r="K78" t="s">
        <v>899</v>
      </c>
      <c r="L78" t="s">
        <v>969</v>
      </c>
      <c r="M78" s="2" t="s">
        <v>619</v>
      </c>
      <c r="N78" t="s">
        <v>1235</v>
      </c>
    </row>
    <row r="79" spans="1:15">
      <c r="A79" t="s">
        <v>94</v>
      </c>
      <c r="B79" t="s">
        <v>310</v>
      </c>
      <c r="C79">
        <f>HYPERLINK("https://ii.tudelft.nl/bnvki/wp-content/uploads/2018/09/Dutch-AI-Manifesto.pdf?form=MG0AV3", "Dutch Artificial Intelligence Manifesto")</f>
        <v>0</v>
      </c>
      <c r="D79" t="s">
        <v>381</v>
      </c>
      <c r="E79">
        <v>2018</v>
      </c>
      <c r="F79" s="2" t="s">
        <v>620</v>
      </c>
      <c r="G79" t="s">
        <v>832</v>
      </c>
      <c r="H79" t="s">
        <v>853</v>
      </c>
      <c r="I79" t="s">
        <v>863</v>
      </c>
      <c r="K79" t="s">
        <v>899</v>
      </c>
      <c r="L79" t="s">
        <v>970</v>
      </c>
      <c r="M79" s="2" t="s">
        <v>620</v>
      </c>
      <c r="N79" t="s">
        <v>1236</v>
      </c>
      <c r="O79" t="s">
        <v>1484</v>
      </c>
    </row>
    <row r="80" spans="1:15">
      <c r="A80" t="s">
        <v>95</v>
      </c>
      <c r="B80" t="s">
        <v>311</v>
      </c>
      <c r="C80">
        <f>HYPERLINK("EISMD Website", "Ethical Framework for a Good AI Society")</f>
        <v>0</v>
      </c>
      <c r="D80" t="s">
        <v>382</v>
      </c>
      <c r="E80">
        <v>2019</v>
      </c>
      <c r="F80" t="s">
        <v>621</v>
      </c>
      <c r="G80" t="s">
        <v>833</v>
      </c>
      <c r="H80" t="s">
        <v>854</v>
      </c>
      <c r="I80" t="s">
        <v>872</v>
      </c>
      <c r="K80" t="s">
        <v>899</v>
      </c>
      <c r="L80" t="s">
        <v>971</v>
      </c>
      <c r="M80" t="s">
        <v>621</v>
      </c>
      <c r="N80" t="s">
        <v>1237</v>
      </c>
      <c r="O80" t="s">
        <v>1485</v>
      </c>
    </row>
    <row r="81" spans="1:15">
      <c r="A81" t="s">
        <v>96</v>
      </c>
      <c r="B81" t="s">
        <v>311</v>
      </c>
      <c r="C81">
        <f>HYPERLINK("Ethical Framework for a Good AI Society (PDF)", "Ethical Framework for a Good AI Society")</f>
        <v>0</v>
      </c>
      <c r="D81" t="s">
        <v>382</v>
      </c>
      <c r="E81">
        <v>2019</v>
      </c>
      <c r="F81" t="s">
        <v>622</v>
      </c>
      <c r="G81" t="s">
        <v>833</v>
      </c>
      <c r="H81" t="s">
        <v>854</v>
      </c>
      <c r="I81" t="s">
        <v>872</v>
      </c>
      <c r="K81" t="s">
        <v>899</v>
      </c>
      <c r="L81" t="s">
        <v>971</v>
      </c>
      <c r="M81" t="s">
        <v>622</v>
      </c>
      <c r="N81" t="s">
        <v>1238</v>
      </c>
      <c r="O81" t="s">
        <v>1485</v>
      </c>
    </row>
    <row r="82" spans="1:15">
      <c r="A82" t="s">
        <v>97</v>
      </c>
      <c r="B82" t="s">
        <v>311</v>
      </c>
      <c r="C82">
        <f>HYPERLINK("Ethical Governance of Artificial Intelligence", "Ethical Governance of Artificial Intelligence")</f>
        <v>0</v>
      </c>
      <c r="D82" t="s">
        <v>383</v>
      </c>
      <c r="E82">
        <v>2025</v>
      </c>
      <c r="F82" t="s">
        <v>623</v>
      </c>
      <c r="G82" t="s">
        <v>833</v>
      </c>
      <c r="H82" t="s">
        <v>854</v>
      </c>
      <c r="I82" t="s">
        <v>859</v>
      </c>
      <c r="K82" t="s">
        <v>899</v>
      </c>
      <c r="L82" t="s">
        <v>972</v>
      </c>
      <c r="M82" t="s">
        <v>623</v>
      </c>
      <c r="N82" t="s">
        <v>1239</v>
      </c>
      <c r="O82" t="s">
        <v>1486</v>
      </c>
    </row>
    <row r="83" spans="1:15">
      <c r="A83" t="s">
        <v>98</v>
      </c>
      <c r="B83" t="s">
        <v>311</v>
      </c>
      <c r="C83">
        <f>HYPERLINK("Ethical Norms for New Generation Artificial Intelligence", "Ethical Norms for New Generation Artificial Intelligence")</f>
        <v>0</v>
      </c>
      <c r="D83" t="s">
        <v>384</v>
      </c>
      <c r="E83">
        <v>2021</v>
      </c>
      <c r="F83" t="s">
        <v>624</v>
      </c>
      <c r="G83" t="s">
        <v>832</v>
      </c>
      <c r="H83" t="s">
        <v>853</v>
      </c>
      <c r="I83" t="s">
        <v>859</v>
      </c>
      <c r="K83" t="s">
        <v>899</v>
      </c>
      <c r="L83" t="s">
        <v>973</v>
      </c>
      <c r="M83" t="s">
        <v>624</v>
      </c>
      <c r="N83" t="s">
        <v>1240</v>
      </c>
      <c r="O83" t="s">
        <v>1487</v>
      </c>
    </row>
    <row r="84" spans="1:15">
      <c r="A84" t="s">
        <v>99</v>
      </c>
      <c r="B84" t="s">
        <v>311</v>
      </c>
      <c r="C84">
        <f>HYPERLINK("https://www.most.gov.cn/kjbgz/202109/t20210926_177063.html", "Ethical norms for the new generation artificial intelligence. Ministry of Science and Technology of the People's Republic of China.
")</f>
        <v>0</v>
      </c>
      <c r="D84" t="s">
        <v>385</v>
      </c>
      <c r="E84">
        <v>2021</v>
      </c>
      <c r="F84" s="2" t="s">
        <v>625</v>
      </c>
      <c r="G84" t="s">
        <v>832</v>
      </c>
      <c r="H84" t="s">
        <v>853</v>
      </c>
      <c r="I84" t="s">
        <v>859</v>
      </c>
      <c r="K84" t="s">
        <v>899</v>
      </c>
      <c r="L84" t="s">
        <v>974</v>
      </c>
      <c r="M84" s="2" t="s">
        <v>625</v>
      </c>
      <c r="N84" t="s">
        <v>1241</v>
      </c>
    </row>
    <row r="85" spans="1:15">
      <c r="A85" t="s">
        <v>100</v>
      </c>
      <c r="B85" t="s">
        <v>310</v>
      </c>
      <c r="C85">
        <f>HYPERLINK("I have this document on my hard drive", "Ethical Principles for Artificial Intelligence and  Data Analytics")</f>
        <v>0</v>
      </c>
      <c r="D85" t="s">
        <v>386</v>
      </c>
      <c r="E85">
        <v>2017</v>
      </c>
      <c r="F85" t="s">
        <v>626</v>
      </c>
      <c r="G85" t="s">
        <v>839</v>
      </c>
      <c r="H85" t="s">
        <v>851</v>
      </c>
      <c r="I85" t="s">
        <v>857</v>
      </c>
      <c r="K85" t="s">
        <v>899</v>
      </c>
      <c r="L85" t="s">
        <v>975</v>
      </c>
      <c r="M85" t="s">
        <v>626</v>
      </c>
      <c r="N85" t="s">
        <v>1242</v>
      </c>
    </row>
    <row r="86" spans="1:15">
      <c r="A86" t="s">
        <v>101</v>
      </c>
      <c r="B86" t="s">
        <v>310</v>
      </c>
      <c r="C86">
        <f>HYPERLINK("https://futureadvocacy.com/publications/ethical-social-and-political-challenges-of-artificial-intelligence-in-health/", "Ethical, Social, and Political Challenges of Artificial Intelligence in Health")</f>
        <v>0</v>
      </c>
      <c r="D86" t="s">
        <v>351</v>
      </c>
      <c r="E86">
        <v>2018</v>
      </c>
      <c r="F86" s="2" t="s">
        <v>627</v>
      </c>
      <c r="G86" t="s">
        <v>840</v>
      </c>
      <c r="H86" t="s">
        <v>854</v>
      </c>
      <c r="I86" t="s">
        <v>856</v>
      </c>
      <c r="K86" t="s">
        <v>899</v>
      </c>
      <c r="L86" t="s">
        <v>976</v>
      </c>
      <c r="M86" s="2" t="s">
        <v>627</v>
      </c>
      <c r="N86" t="s">
        <v>1243</v>
      </c>
      <c r="O86" t="s">
        <v>1488</v>
      </c>
    </row>
    <row r="87" spans="1:15">
      <c r="A87" t="s">
        <v>102</v>
      </c>
      <c r="B87" t="s">
        <v>313</v>
      </c>
      <c r="C87">
        <f>HYPERLINK("IEEE Ethically ALigned Design v2", "Ethically Aligned Design: A Vision for Prioritizing Human Well-being with Autonomous and Intelligent Systems​")</f>
        <v>0</v>
      </c>
      <c r="D87" t="s">
        <v>387</v>
      </c>
      <c r="E87">
        <v>2017</v>
      </c>
      <c r="F87" t="s">
        <v>628</v>
      </c>
      <c r="G87" t="s">
        <v>833</v>
      </c>
      <c r="H87" t="s">
        <v>854</v>
      </c>
      <c r="I87" t="s">
        <v>858</v>
      </c>
      <c r="K87" t="s">
        <v>899</v>
      </c>
      <c r="L87" t="s">
        <v>977</v>
      </c>
      <c r="M87" t="s">
        <v>628</v>
      </c>
      <c r="N87" t="s">
        <v>1244</v>
      </c>
      <c r="O87" t="s">
        <v>1489</v>
      </c>
    </row>
    <row r="88" spans="1:15">
      <c r="A88" t="s">
        <v>103</v>
      </c>
      <c r="B88" t="s">
        <v>312</v>
      </c>
      <c r="C88">
        <f>HYPERLINK("Ethically ALigned Design: V2", "Ethically Aligned Design: Version 2")</f>
        <v>0</v>
      </c>
      <c r="D88" t="s">
        <v>388</v>
      </c>
      <c r="E88">
        <v>2017</v>
      </c>
      <c r="F88" t="s">
        <v>629</v>
      </c>
      <c r="G88" t="s">
        <v>833</v>
      </c>
      <c r="H88" t="s">
        <v>854</v>
      </c>
      <c r="I88" t="s">
        <v>857</v>
      </c>
      <c r="K88" t="s">
        <v>899</v>
      </c>
      <c r="L88" t="s">
        <v>978</v>
      </c>
      <c r="M88" t="s">
        <v>629</v>
      </c>
      <c r="N88" t="s">
        <v>1245</v>
      </c>
      <c r="O88" t="s">
        <v>1490</v>
      </c>
    </row>
    <row r="89" spans="1:15">
      <c r="A89" t="s">
        <v>104</v>
      </c>
      <c r="B89" t="s">
        <v>310</v>
      </c>
      <c r="C89">
        <f>HYPERLINK("https://standards.ieee.org/wp-content/uploads/import/documents/other/ead1e.pdf?form=MG0AV3", "Ethically Aligned Design:
Version 1.1")</f>
        <v>0</v>
      </c>
      <c r="D89" t="s">
        <v>387</v>
      </c>
      <c r="E89">
        <v>2017</v>
      </c>
      <c r="F89" s="2" t="s">
        <v>630</v>
      </c>
      <c r="G89" t="s">
        <v>841</v>
      </c>
      <c r="H89" t="s">
        <v>851</v>
      </c>
      <c r="I89" t="s">
        <v>857</v>
      </c>
      <c r="K89" t="s">
        <v>899</v>
      </c>
      <c r="L89" t="s">
        <v>977</v>
      </c>
      <c r="M89" s="2" t="s">
        <v>630</v>
      </c>
      <c r="N89" t="s">
        <v>1246</v>
      </c>
      <c r="O89" t="s">
        <v>1491</v>
      </c>
    </row>
    <row r="90" spans="1:15">
      <c r="A90" t="s">
        <v>105</v>
      </c>
      <c r="B90" t="s">
        <v>311</v>
      </c>
      <c r="C90">
        <f>HYPERLINK("https://cyberir.mit.edu/site/global-landscape-ai-ethics-guidelines/?form=MG0AV3
https://scholar.google.com/citations?user=910z20QAAAAJ&amp;hl=en&amp;form=MG0AV3", "Ethics and Governance of Artificial Intelligence")</f>
        <v>0</v>
      </c>
      <c r="D90" t="s">
        <v>389</v>
      </c>
      <c r="E90">
        <v>2020</v>
      </c>
      <c r="F90" s="2" t="s">
        <v>631</v>
      </c>
      <c r="G90" t="s">
        <v>833</v>
      </c>
      <c r="H90" t="s">
        <v>854</v>
      </c>
      <c r="I90" t="s">
        <v>857</v>
      </c>
      <c r="K90" t="s">
        <v>899</v>
      </c>
      <c r="L90" t="s">
        <v>979</v>
      </c>
      <c r="M90" s="2" t="s">
        <v>631</v>
      </c>
      <c r="N90" t="s">
        <v>1247</v>
      </c>
      <c r="O90" t="s">
        <v>1492</v>
      </c>
    </row>
    <row r="91" spans="1:15">
      <c r="A91" t="s">
        <v>106</v>
      </c>
      <c r="B91" t="s">
        <v>310</v>
      </c>
      <c r="C91">
        <f>HYPERLINK("https://bmdv.bund.de/SharedDocs/EN/publications/report-ethics-commission-automated-and-connected-driving.pdf?__blob=publicationFile&amp;form=MG0AV3", "Ethics Commission Report on Automated and Connected Driving")</f>
        <v>0</v>
      </c>
      <c r="D91" t="s">
        <v>390</v>
      </c>
      <c r="E91">
        <v>2017</v>
      </c>
      <c r="F91" s="2" t="s">
        <v>632</v>
      </c>
      <c r="G91" t="s">
        <v>832</v>
      </c>
      <c r="H91" t="s">
        <v>853</v>
      </c>
      <c r="I91" t="s">
        <v>865</v>
      </c>
      <c r="K91" t="s">
        <v>899</v>
      </c>
      <c r="L91" t="s">
        <v>980</v>
      </c>
      <c r="M91" s="2" t="s">
        <v>632</v>
      </c>
      <c r="N91" t="s">
        <v>1248</v>
      </c>
      <c r="O91" t="s">
        <v>1493</v>
      </c>
    </row>
    <row r="92" spans="1:15">
      <c r="A92" t="s">
        <v>107</v>
      </c>
      <c r="B92" t="s">
        <v>312</v>
      </c>
      <c r="C92">
        <f>HYPERLINK("Ethical Guidelines for Trustworthy AI", "Ethics Guidelines for Trustworthy AI")</f>
        <v>0</v>
      </c>
      <c r="D92" t="s">
        <v>391</v>
      </c>
      <c r="E92">
        <v>2019</v>
      </c>
      <c r="F92" t="s">
        <v>633</v>
      </c>
      <c r="G92" t="s">
        <v>832</v>
      </c>
      <c r="H92" t="s">
        <v>853</v>
      </c>
      <c r="I92" t="s">
        <v>885</v>
      </c>
      <c r="K92" t="s">
        <v>899</v>
      </c>
      <c r="L92" t="s">
        <v>981</v>
      </c>
      <c r="M92" t="s">
        <v>633</v>
      </c>
      <c r="N92" t="s">
        <v>1249</v>
      </c>
    </row>
    <row r="93" spans="1:15">
      <c r="A93" t="s">
        <v>108</v>
      </c>
      <c r="B93" t="s">
        <v>310</v>
      </c>
      <c r="C93">
        <f>HYPERLINK("https://digital-strategy.ec.europa.eu/en/library/ethics-guidelines-trustworthy-ai?form=MG0AV3", "Ethics Guidelines for Trustworthy AI")</f>
        <v>0</v>
      </c>
      <c r="D93" t="s">
        <v>392</v>
      </c>
      <c r="E93">
        <v>2019</v>
      </c>
      <c r="F93" s="2" t="s">
        <v>634</v>
      </c>
      <c r="G93" t="s">
        <v>832</v>
      </c>
      <c r="H93" t="s">
        <v>853</v>
      </c>
      <c r="I93" t="s">
        <v>872</v>
      </c>
      <c r="K93" t="s">
        <v>899</v>
      </c>
      <c r="L93" t="s">
        <v>982</v>
      </c>
      <c r="M93" s="2" t="s">
        <v>634</v>
      </c>
      <c r="N93" t="s">
        <v>1250</v>
      </c>
      <c r="O93" t="s">
        <v>1494</v>
      </c>
    </row>
    <row r="94" spans="1:15">
      <c r="A94" t="s">
        <v>109</v>
      </c>
      <c r="B94" t="s">
        <v>311</v>
      </c>
      <c r="C94">
        <f>HYPERLINK("Ethics of Artificial Intelligence", "Ethics of Artificial Intelligence")</f>
        <v>0</v>
      </c>
      <c r="D94" t="s">
        <v>393</v>
      </c>
      <c r="E94">
        <v>2025</v>
      </c>
      <c r="F94" t="s">
        <v>635</v>
      </c>
      <c r="G94" t="s">
        <v>835</v>
      </c>
      <c r="H94" t="s">
        <v>855</v>
      </c>
      <c r="I94" t="s">
        <v>856</v>
      </c>
      <c r="K94" t="s">
        <v>899</v>
      </c>
      <c r="L94" t="s">
        <v>983</v>
      </c>
      <c r="M94" t="s">
        <v>635</v>
      </c>
      <c r="N94" t="s">
        <v>1251</v>
      </c>
      <c r="O94" t="s">
        <v>1495</v>
      </c>
    </row>
    <row r="95" spans="1:15">
      <c r="A95" t="s">
        <v>110</v>
      </c>
      <c r="B95" t="s">
        <v>310</v>
      </c>
      <c r="C95">
        <f>HYPERLINK("https://pubs.rsna.org/doi/pdf/10.1148/radiol.2019191586?form=MG0AV3", "Ethics of Artificial Intelligence in Radiology: Summary of the Joint European and North American Multisociety Statement")</f>
        <v>0</v>
      </c>
      <c r="D95" t="s">
        <v>394</v>
      </c>
      <c r="E95">
        <v>2019</v>
      </c>
      <c r="F95" s="2" t="s">
        <v>636</v>
      </c>
      <c r="G95" t="s">
        <v>842</v>
      </c>
      <c r="H95" t="s">
        <v>851</v>
      </c>
      <c r="I95" t="s">
        <v>857</v>
      </c>
      <c r="K95" t="s">
        <v>899</v>
      </c>
      <c r="L95" t="s">
        <v>984</v>
      </c>
      <c r="M95" s="2" t="s">
        <v>636</v>
      </c>
      <c r="N95" t="s">
        <v>1252</v>
      </c>
      <c r="O95" t="s">
        <v>1496</v>
      </c>
    </row>
    <row r="96" spans="1:15">
      <c r="A96" t="s">
        <v>111</v>
      </c>
      <c r="B96" t="s">
        <v>310</v>
      </c>
      <c r="C96">
        <f>HYPERLINK("https://www.sage.com/investors/-/media/files/company/documents/pdf/business%20builders/latest%20news/business%20builders%20ethics%20of%20code.pdf?form=MG0AV3", "Ethics of Code: Developing AI for Business with Five Core Principles")</f>
        <v>0</v>
      </c>
      <c r="D96" t="s">
        <v>395</v>
      </c>
      <c r="E96">
        <v>2017</v>
      </c>
      <c r="F96" s="2" t="s">
        <v>637</v>
      </c>
      <c r="G96" t="s">
        <v>833</v>
      </c>
      <c r="H96" t="s">
        <v>854</v>
      </c>
      <c r="I96" t="s">
        <v>856</v>
      </c>
      <c r="K96" t="s">
        <v>899</v>
      </c>
      <c r="L96" t="s">
        <v>985</v>
      </c>
      <c r="M96" s="2" t="s">
        <v>637</v>
      </c>
      <c r="N96" t="s">
        <v>1253</v>
      </c>
    </row>
    <row r="97" spans="1:15">
      <c r="A97" t="s">
        <v>112</v>
      </c>
      <c r="B97" t="s">
        <v>310</v>
      </c>
      <c r="C97">
        <f>HYPERLINK("https://www.iiim.is/ethics-policy/?form=MG0AV3", "Ethics Policy")</f>
        <v>0</v>
      </c>
      <c r="D97" t="s">
        <v>396</v>
      </c>
      <c r="E97">
        <v>2017</v>
      </c>
      <c r="F97" s="2" t="s">
        <v>638</v>
      </c>
      <c r="G97" t="s">
        <v>832</v>
      </c>
      <c r="H97" t="s">
        <v>853</v>
      </c>
      <c r="I97" t="s">
        <v>886</v>
      </c>
      <c r="K97" t="s">
        <v>899</v>
      </c>
      <c r="L97" t="s">
        <v>986</v>
      </c>
      <c r="M97" s="2" t="s">
        <v>638</v>
      </c>
      <c r="N97" t="s">
        <v>1254</v>
      </c>
    </row>
    <row r="98" spans="1:15">
      <c r="A98" t="s">
        <v>113</v>
      </c>
      <c r="B98" t="s">
        <v>310</v>
      </c>
      <c r="C98">
        <f>HYPERLINK("https://hal.science/ALLISTENE-CERNA/hal-01086579v1", "Ethique de la Recherche en Robotique")</f>
        <v>0</v>
      </c>
      <c r="D98" t="s">
        <v>397</v>
      </c>
      <c r="E98">
        <v>2014</v>
      </c>
      <c r="F98" s="2" t="s">
        <v>639</v>
      </c>
      <c r="G98" t="s">
        <v>840</v>
      </c>
      <c r="H98" t="s">
        <v>854</v>
      </c>
      <c r="I98" t="s">
        <v>881</v>
      </c>
      <c r="K98" t="s">
        <v>899</v>
      </c>
      <c r="L98" t="s">
        <v>987</v>
      </c>
      <c r="M98" s="2" t="s">
        <v>639</v>
      </c>
      <c r="N98" t="s">
        <v>1255</v>
      </c>
      <c r="O98" t="s">
        <v>1497</v>
      </c>
    </row>
    <row r="99" spans="1:15">
      <c r="A99" t="s">
        <v>114</v>
      </c>
      <c r="B99" t="s">
        <v>312</v>
      </c>
      <c r="C99">
        <f>HYPERLINK("EU Ethical Charter on the use of AI in Judicial Systems", "European Approach to Artificial Intelligence")</f>
        <v>0</v>
      </c>
      <c r="D99" t="s">
        <v>371</v>
      </c>
      <c r="E99">
        <v>2020</v>
      </c>
      <c r="F99" t="s">
        <v>640</v>
      </c>
      <c r="G99" t="s">
        <v>832</v>
      </c>
      <c r="H99" t="s">
        <v>853</v>
      </c>
      <c r="I99" t="s">
        <v>856</v>
      </c>
      <c r="K99" t="s">
        <v>899</v>
      </c>
      <c r="L99" t="s">
        <v>988</v>
      </c>
      <c r="M99" t="s">
        <v>640</v>
      </c>
      <c r="N99" t="s">
        <v>1256</v>
      </c>
      <c r="O99" t="s">
        <v>1498</v>
      </c>
    </row>
    <row r="100" spans="1:15">
      <c r="A100" t="s">
        <v>115</v>
      </c>
      <c r="B100" t="s">
        <v>310</v>
      </c>
      <c r="C100">
        <f>HYPERLINK("https://op.europa.eu/en/publication-detail/-/publication/dfebe62e-4ce9-11e8-be1d-01aa75ed71a1?form=MG0AV3
https://www.unapcict.org/sites/default/files/2019-01/EC_AI-%20Robotics-%20and%20Autonomous%20Systems.pdf?form=MG0AV4", "European Commission AI and Robotics Framework")</f>
        <v>0</v>
      </c>
      <c r="D100" t="s">
        <v>371</v>
      </c>
      <c r="E100">
        <v>2019</v>
      </c>
      <c r="F100" s="2" t="s">
        <v>641</v>
      </c>
      <c r="G100" t="s">
        <v>836</v>
      </c>
      <c r="H100" t="s">
        <v>851</v>
      </c>
      <c r="I100" t="s">
        <v>872</v>
      </c>
      <c r="K100" t="s">
        <v>899</v>
      </c>
      <c r="L100" t="s">
        <v>989</v>
      </c>
      <c r="M100" s="2" t="s">
        <v>641</v>
      </c>
      <c r="N100" t="s">
        <v>1257</v>
      </c>
      <c r="O100" t="s">
        <v>1499</v>
      </c>
    </row>
    <row r="101" spans="1:15">
      <c r="A101" t="s">
        <v>116</v>
      </c>
      <c r="B101" t="s">
        <v>310</v>
      </c>
      <c r="C101">
        <f>HYPERLINK("
https://rm.coe.int/ethical-charter-en-for-publication-4-december-2018/16808f699c", "European Ethical Charter on the Use of Artificial Intelligence in Judicial Systems")</f>
        <v>0</v>
      </c>
      <c r="D101" t="s">
        <v>398</v>
      </c>
      <c r="E101">
        <v>2018</v>
      </c>
      <c r="F101" t="s">
        <v>642</v>
      </c>
      <c r="G101" t="s">
        <v>832</v>
      </c>
      <c r="H101" t="s">
        <v>853</v>
      </c>
      <c r="I101" t="s">
        <v>872</v>
      </c>
      <c r="K101" t="s">
        <v>899</v>
      </c>
      <c r="L101" t="s">
        <v>990</v>
      </c>
      <c r="M101" t="s">
        <v>642</v>
      </c>
      <c r="N101" t="s">
        <v>1258</v>
      </c>
      <c r="O101" t="s">
        <v>1500</v>
      </c>
    </row>
    <row r="102" spans="1:15">
      <c r="A102" t="s">
        <v>117</v>
      </c>
      <c r="B102" t="s">
        <v>312</v>
      </c>
      <c r="C102">
        <f>HYPERLINK("European Ethical Charter on the use of AI in Judicial SYstems 2018", "European Ethical Charter on the Use of Artificial Intelligence in Judicial Systems and Their Environment")</f>
        <v>0</v>
      </c>
      <c r="D102" t="s">
        <v>399</v>
      </c>
      <c r="E102">
        <v>2018</v>
      </c>
      <c r="F102" t="s">
        <v>643</v>
      </c>
      <c r="G102" t="s">
        <v>832</v>
      </c>
      <c r="H102" t="s">
        <v>853</v>
      </c>
      <c r="I102" t="s">
        <v>881</v>
      </c>
      <c r="K102" t="s">
        <v>899</v>
      </c>
      <c r="L102" t="s">
        <v>991</v>
      </c>
      <c r="M102" t="s">
        <v>643</v>
      </c>
      <c r="N102" t="s">
        <v>1259</v>
      </c>
      <c r="O102" t="s">
        <v>1501</v>
      </c>
    </row>
    <row r="103" spans="1:15">
      <c r="A103" t="s">
        <v>118</v>
      </c>
      <c r="B103" t="s">
        <v>312</v>
      </c>
      <c r="C103">
        <f>HYPERLINK("European Strategy on AI Harvard", "European Strategy on AI: Are we truly fostering social good")</f>
        <v>0</v>
      </c>
      <c r="D103" t="s">
        <v>400</v>
      </c>
      <c r="E103">
        <v>2020</v>
      </c>
      <c r="F103" t="s">
        <v>644</v>
      </c>
      <c r="G103" t="s">
        <v>833</v>
      </c>
      <c r="H103" t="s">
        <v>854</v>
      </c>
      <c r="I103" t="s">
        <v>872</v>
      </c>
      <c r="K103" t="s">
        <v>899</v>
      </c>
      <c r="L103" t="s">
        <v>992</v>
      </c>
      <c r="M103" t="s">
        <v>644</v>
      </c>
      <c r="N103" t="s">
        <v>1260</v>
      </c>
      <c r="O103" t="s">
        <v>1502</v>
      </c>
    </row>
    <row r="104" spans="1:15">
      <c r="A104" t="s">
        <v>119</v>
      </c>
      <c r="B104" t="s">
        <v>312</v>
      </c>
      <c r="C104">
        <f>HYPERLINK("Everyday ethics for AI", "Everyday Ethics for Artificial Intelligence")</f>
        <v>0</v>
      </c>
      <c r="D104" t="s">
        <v>401</v>
      </c>
      <c r="E104">
        <v>2019</v>
      </c>
      <c r="F104" t="s">
        <v>645</v>
      </c>
      <c r="G104" t="s">
        <v>830</v>
      </c>
      <c r="H104" t="s">
        <v>851</v>
      </c>
      <c r="I104" t="s">
        <v>857</v>
      </c>
      <c r="K104" t="s">
        <v>899</v>
      </c>
      <c r="L104" t="s">
        <v>993</v>
      </c>
      <c r="M104" t="s">
        <v>645</v>
      </c>
      <c r="N104" t="s">
        <v>1261</v>
      </c>
      <c r="O104" t="s">
        <v>1503</v>
      </c>
    </row>
    <row r="105" spans="1:15">
      <c r="A105" t="s">
        <v>120</v>
      </c>
      <c r="B105" t="s">
        <v>310</v>
      </c>
      <c r="C105">
        <f>HYPERLINK("https://www.ibm.com/watson/assets/duo/pdf/everydayethics.pdf?form=MG0AV3", "Everyday Ethics for Artificial Intelligence. A Practical Guide for Designers and Developers")</f>
        <v>0</v>
      </c>
      <c r="D105" t="s">
        <v>401</v>
      </c>
      <c r="E105">
        <v>2018</v>
      </c>
      <c r="F105" s="2" t="s">
        <v>646</v>
      </c>
      <c r="G105" t="s">
        <v>829</v>
      </c>
      <c r="H105" t="s">
        <v>851</v>
      </c>
      <c r="I105" t="s">
        <v>857</v>
      </c>
      <c r="K105" t="s">
        <v>899</v>
      </c>
      <c r="L105" t="s">
        <v>994</v>
      </c>
      <c r="M105" s="2" t="s">
        <v>646</v>
      </c>
      <c r="N105" t="s">
        <v>1262</v>
      </c>
    </row>
    <row r="106" spans="1:15">
      <c r="A106" t="s">
        <v>121</v>
      </c>
      <c r="B106" t="s">
        <v>311</v>
      </c>
      <c r="C106">
        <f>HYPERLINK("Evolving with Innovation: The 2024 OECD AI Principles Update", "Evolving with innovation: The 2024 OECD AI Principles Update")</f>
        <v>0</v>
      </c>
      <c r="D106" t="s">
        <v>402</v>
      </c>
      <c r="E106">
        <v>2024</v>
      </c>
      <c r="F106" t="s">
        <v>647</v>
      </c>
      <c r="G106" t="s">
        <v>835</v>
      </c>
      <c r="H106" t="s">
        <v>855</v>
      </c>
      <c r="I106" t="s">
        <v>858</v>
      </c>
      <c r="K106" t="s">
        <v>899</v>
      </c>
      <c r="L106" t="s">
        <v>995</v>
      </c>
      <c r="M106" t="s">
        <v>647</v>
      </c>
      <c r="N106" t="s">
        <v>1263</v>
      </c>
      <c r="O106" t="s">
        <v>1504</v>
      </c>
    </row>
    <row r="107" spans="1:15">
      <c r="A107" t="s">
        <v>122</v>
      </c>
      <c r="B107" t="s">
        <v>311</v>
      </c>
      <c r="C107">
        <f>HYPERLINK("Evolving with innovation: The 2024 OECD AI Principles Update", "Evolving with Innovation: The 2024 OECD AI Principles Update")</f>
        <v>0</v>
      </c>
      <c r="D107" t="s">
        <v>402</v>
      </c>
      <c r="E107">
        <v>2024</v>
      </c>
      <c r="F107" t="s">
        <v>648</v>
      </c>
      <c r="G107" t="s">
        <v>832</v>
      </c>
      <c r="H107" t="s">
        <v>853</v>
      </c>
      <c r="I107" t="s">
        <v>858</v>
      </c>
      <c r="K107" t="s">
        <v>899</v>
      </c>
      <c r="L107" t="s">
        <v>995</v>
      </c>
      <c r="M107" t="s">
        <v>648</v>
      </c>
      <c r="N107" t="s">
        <v>1264</v>
      </c>
      <c r="O107" t="s">
        <v>1505</v>
      </c>
    </row>
    <row r="108" spans="1:15">
      <c r="A108" t="s">
        <v>123</v>
      </c>
      <c r="B108" t="s">
        <v>312</v>
      </c>
      <c r="C108">
        <f>HYPERLINK("FEAT Principles", "FEAT Principles")</f>
        <v>0</v>
      </c>
      <c r="D108" t="s">
        <v>403</v>
      </c>
      <c r="E108">
        <v>2017</v>
      </c>
      <c r="F108" t="s">
        <v>649</v>
      </c>
      <c r="G108" t="s">
        <v>832</v>
      </c>
      <c r="H108" t="s">
        <v>853</v>
      </c>
      <c r="I108" t="s">
        <v>883</v>
      </c>
      <c r="K108" t="s">
        <v>899</v>
      </c>
      <c r="L108" t="s">
        <v>996</v>
      </c>
      <c r="M108" t="s">
        <v>649</v>
      </c>
      <c r="N108" t="s">
        <v>1265</v>
      </c>
      <c r="O108" t="s">
        <v>1506</v>
      </c>
    </row>
    <row r="109" spans="1:15">
      <c r="A109" t="s">
        <v>124</v>
      </c>
      <c r="B109" t="s">
        <v>311</v>
      </c>
      <c r="C109">
        <f>HYPERLINK("FEAT Principles", "FEAT Principles (Fairness, Ethics, Accountability, Transparency)")</f>
        <v>0</v>
      </c>
      <c r="D109" t="s">
        <v>403</v>
      </c>
      <c r="E109">
        <v>2018</v>
      </c>
      <c r="F109" t="s">
        <v>649</v>
      </c>
      <c r="G109" t="s">
        <v>832</v>
      </c>
      <c r="H109" t="s">
        <v>853</v>
      </c>
      <c r="I109" t="s">
        <v>883</v>
      </c>
      <c r="K109" t="s">
        <v>899</v>
      </c>
      <c r="L109" t="s">
        <v>997</v>
      </c>
      <c r="M109" t="s">
        <v>649</v>
      </c>
      <c r="N109" t="s">
        <v>1266</v>
      </c>
      <c r="O109" t="s">
        <v>1507</v>
      </c>
    </row>
    <row r="110" spans="1:15">
      <c r="A110" t="s">
        <v>125</v>
      </c>
      <c r="B110" t="s">
        <v>311</v>
      </c>
      <c r="C110">
        <f>HYPERLINK("For a Meaningful AI: Towars a French and European Strategy", "For a Meaningful Artificial Intelligence")</f>
        <v>0</v>
      </c>
      <c r="D110" t="s">
        <v>404</v>
      </c>
      <c r="E110">
        <v>2021</v>
      </c>
      <c r="F110" t="s">
        <v>650</v>
      </c>
      <c r="G110" t="s">
        <v>832</v>
      </c>
      <c r="H110" t="s">
        <v>853</v>
      </c>
      <c r="I110" t="s">
        <v>881</v>
      </c>
      <c r="K110" t="s">
        <v>899</v>
      </c>
      <c r="L110" t="s">
        <v>998</v>
      </c>
      <c r="M110" t="s">
        <v>650</v>
      </c>
      <c r="N110" t="s">
        <v>1226</v>
      </c>
      <c r="O110" t="s">
        <v>1478</v>
      </c>
    </row>
    <row r="111" spans="1:15">
      <c r="A111" t="s">
        <v>126</v>
      </c>
      <c r="B111" t="s">
        <v>310</v>
      </c>
      <c r="C111">
        <f>HYPERLINK("https://comite-etica.upc.edu/ca/actualitat/media/missionvillani_report_eng-vf.pdf?form=MG0AV3", "For a Meaningful Artificial Intelligence. Towards a French and European Strategy")</f>
        <v>0</v>
      </c>
      <c r="D111" t="s">
        <v>405</v>
      </c>
      <c r="E111">
        <v>2018</v>
      </c>
      <c r="F111" s="2" t="s">
        <v>651</v>
      </c>
      <c r="G111" t="s">
        <v>832</v>
      </c>
      <c r="H111" t="s">
        <v>853</v>
      </c>
      <c r="I111" t="s">
        <v>881</v>
      </c>
      <c r="K111" t="s">
        <v>899</v>
      </c>
      <c r="L111" t="s">
        <v>999</v>
      </c>
      <c r="M111" s="2" t="s">
        <v>651</v>
      </c>
      <c r="N111" t="s">
        <v>1267</v>
      </c>
      <c r="O111" t="s">
        <v>1508</v>
      </c>
    </row>
    <row r="112" spans="1:15">
      <c r="A112" t="s">
        <v>127</v>
      </c>
      <c r="B112" t="s">
        <v>312</v>
      </c>
      <c r="C112">
        <f>HYPERLINK("For a Meaningful Artificial Intelligence: Towards a French and European Strategy", "For a Meaningful Artificial Intelligence: Towards a French and European Strategy")</f>
        <v>0</v>
      </c>
      <c r="D112" t="s">
        <v>406</v>
      </c>
      <c r="E112">
        <v>2018</v>
      </c>
      <c r="F112" t="s">
        <v>652</v>
      </c>
      <c r="G112" t="s">
        <v>832</v>
      </c>
      <c r="H112" t="s">
        <v>853</v>
      </c>
      <c r="I112" t="s">
        <v>881</v>
      </c>
      <c r="K112" t="s">
        <v>899</v>
      </c>
      <c r="L112" t="s">
        <v>1000</v>
      </c>
      <c r="M112" t="s">
        <v>652</v>
      </c>
      <c r="N112" t="s">
        <v>1268</v>
      </c>
      <c r="O112" t="s">
        <v>1474</v>
      </c>
    </row>
    <row r="113" spans="1:15">
      <c r="A113" t="s">
        <v>128</v>
      </c>
      <c r="B113" t="s">
        <v>311</v>
      </c>
      <c r="C113">
        <f>HYPERLINK("France AI Strategy Report", "France AI Strategy Report")</f>
        <v>0</v>
      </c>
      <c r="D113" t="s">
        <v>371</v>
      </c>
      <c r="E113">
        <v>2018</v>
      </c>
      <c r="F113" t="s">
        <v>653</v>
      </c>
      <c r="G113" t="s">
        <v>832</v>
      </c>
      <c r="H113" t="s">
        <v>853</v>
      </c>
      <c r="I113" t="s">
        <v>881</v>
      </c>
      <c r="K113" t="s">
        <v>899</v>
      </c>
      <c r="L113" t="s">
        <v>1001</v>
      </c>
      <c r="M113" t="s">
        <v>653</v>
      </c>
      <c r="N113" t="s">
        <v>1269</v>
      </c>
      <c r="O113" t="s">
        <v>1509</v>
      </c>
    </row>
    <row r="114" spans="1:15">
      <c r="A114" t="s">
        <v>129</v>
      </c>
      <c r="B114" t="s">
        <v>311</v>
      </c>
      <c r="C114">
        <f>HYPERLINK("France AI Strategy Report (PDF)", "France AI Strategy Report")</f>
        <v>0</v>
      </c>
      <c r="D114" t="s">
        <v>407</v>
      </c>
      <c r="E114">
        <v>2019</v>
      </c>
      <c r="F114" t="s">
        <v>654</v>
      </c>
      <c r="G114" t="s">
        <v>832</v>
      </c>
      <c r="H114" t="s">
        <v>853</v>
      </c>
      <c r="I114" t="s">
        <v>881</v>
      </c>
      <c r="K114" t="s">
        <v>899</v>
      </c>
      <c r="L114" t="s">
        <v>1002</v>
      </c>
      <c r="M114" t="s">
        <v>654</v>
      </c>
      <c r="N114" t="s">
        <v>1270</v>
      </c>
      <c r="O114" t="s">
        <v>1510</v>
      </c>
    </row>
    <row r="115" spans="1:15">
      <c r="A115" t="s">
        <v>130</v>
      </c>
      <c r="B115" t="s">
        <v>311</v>
      </c>
      <c r="C115">
        <f>HYPERLINK("G20 2017 Task Force Report Germany", "G20 2017 Task Force Report")</f>
        <v>0</v>
      </c>
      <c r="D115" t="s">
        <v>408</v>
      </c>
      <c r="E115">
        <v>2017</v>
      </c>
      <c r="F115" t="s">
        <v>655</v>
      </c>
      <c r="G115" t="s">
        <v>832</v>
      </c>
      <c r="H115" t="s">
        <v>853</v>
      </c>
      <c r="I115" t="s">
        <v>865</v>
      </c>
      <c r="K115" t="s">
        <v>899</v>
      </c>
      <c r="L115" t="s">
        <v>1003</v>
      </c>
      <c r="M115" t="s">
        <v>655</v>
      </c>
      <c r="N115" t="s">
        <v>1271</v>
      </c>
      <c r="O115" t="s">
        <v>1511</v>
      </c>
    </row>
    <row r="116" spans="1:15">
      <c r="A116" t="s">
        <v>131</v>
      </c>
      <c r="B116" t="s">
        <v>312</v>
      </c>
      <c r="C116">
        <f>HYPERLINK("G20 AI Principles", "G20 AI Principles")</f>
        <v>0</v>
      </c>
      <c r="D116" t="s">
        <v>409</v>
      </c>
      <c r="E116">
        <v>2019</v>
      </c>
      <c r="F116" t="s">
        <v>656</v>
      </c>
      <c r="G116" t="s">
        <v>832</v>
      </c>
      <c r="H116" t="s">
        <v>853</v>
      </c>
      <c r="I116" t="s">
        <v>858</v>
      </c>
      <c r="K116" t="s">
        <v>899</v>
      </c>
      <c r="L116" t="s">
        <v>1004</v>
      </c>
      <c r="M116" t="s">
        <v>656</v>
      </c>
      <c r="N116" t="s">
        <v>1272</v>
      </c>
      <c r="O116" t="s">
        <v>1512</v>
      </c>
    </row>
    <row r="117" spans="1:15">
      <c r="A117" t="s">
        <v>132</v>
      </c>
      <c r="B117" t="s">
        <v>311</v>
      </c>
      <c r="C117">
        <f>HYPERLINK("G20 Ministerial Statement on Trade and Digital Economy", "G20 AI Principles")</f>
        <v>0</v>
      </c>
      <c r="D117" t="s">
        <v>402</v>
      </c>
      <c r="E117">
        <v>2019</v>
      </c>
      <c r="F117" t="s">
        <v>657</v>
      </c>
      <c r="G117" t="s">
        <v>832</v>
      </c>
      <c r="H117" t="s">
        <v>853</v>
      </c>
      <c r="I117" t="s">
        <v>881</v>
      </c>
      <c r="K117" t="s">
        <v>899</v>
      </c>
      <c r="L117" t="s">
        <v>1005</v>
      </c>
      <c r="M117" t="s">
        <v>657</v>
      </c>
      <c r="N117" t="s">
        <v>1273</v>
      </c>
      <c r="O117" t="s">
        <v>1513</v>
      </c>
    </row>
    <row r="118" spans="1:15">
      <c r="A118" t="s">
        <v>133</v>
      </c>
      <c r="B118" t="s">
        <v>311</v>
      </c>
      <c r="C118">
        <f>HYPERLINK("Genderal Data Protection Regulation (GDPR)", "General Data Protection Regulation (GDPR)")</f>
        <v>0</v>
      </c>
      <c r="D118" t="s">
        <v>340</v>
      </c>
      <c r="E118">
        <v>2016</v>
      </c>
      <c r="F118" t="s">
        <v>658</v>
      </c>
      <c r="G118" t="s">
        <v>832</v>
      </c>
      <c r="H118" t="s">
        <v>853</v>
      </c>
      <c r="I118" t="s">
        <v>872</v>
      </c>
      <c r="K118" t="s">
        <v>899</v>
      </c>
      <c r="L118" t="s">
        <v>1006</v>
      </c>
      <c r="M118" t="s">
        <v>658</v>
      </c>
      <c r="N118" t="s">
        <v>1274</v>
      </c>
      <c r="O118" t="s">
        <v>1514</v>
      </c>
    </row>
    <row r="119" spans="1:15">
      <c r="A119" t="s">
        <v>134</v>
      </c>
      <c r="B119" t="s">
        <v>311</v>
      </c>
      <c r="C119">
        <f>HYPERLINK("General Data Protection Regulation (GDPR) - 2024 Update", "General Data Protection Regulation (GDPR)")</f>
        <v>0</v>
      </c>
      <c r="D119" t="s">
        <v>340</v>
      </c>
      <c r="E119">
        <v>2024</v>
      </c>
      <c r="F119" t="s">
        <v>659</v>
      </c>
      <c r="G119" t="s">
        <v>832</v>
      </c>
      <c r="H119" t="s">
        <v>853</v>
      </c>
      <c r="I119" t="s">
        <v>858</v>
      </c>
      <c r="K119" t="s">
        <v>899</v>
      </c>
      <c r="L119" t="s">
        <v>928</v>
      </c>
      <c r="M119" t="s">
        <v>659</v>
      </c>
      <c r="N119" t="s">
        <v>1275</v>
      </c>
      <c r="O119" t="s">
        <v>1515</v>
      </c>
    </row>
    <row r="120" spans="1:15">
      <c r="A120" t="s">
        <v>135</v>
      </c>
      <c r="B120" t="s">
        <v>311</v>
      </c>
      <c r="C120">
        <f>HYPERLINK("Generative AI and Ethics", "Generative AI Ethics")</f>
        <v>0</v>
      </c>
      <c r="D120" t="s">
        <v>410</v>
      </c>
      <c r="E120">
        <v>2025</v>
      </c>
      <c r="F120" t="s">
        <v>660</v>
      </c>
      <c r="G120" t="s">
        <v>833</v>
      </c>
      <c r="H120" t="s">
        <v>854</v>
      </c>
      <c r="I120" t="s">
        <v>857</v>
      </c>
      <c r="K120" t="s">
        <v>899</v>
      </c>
      <c r="L120" t="s">
        <v>1007</v>
      </c>
      <c r="M120" t="s">
        <v>660</v>
      </c>
      <c r="N120" t="s">
        <v>1276</v>
      </c>
      <c r="O120" t="s">
        <v>1516</v>
      </c>
    </row>
    <row r="121" spans="1:15">
      <c r="A121" t="s">
        <v>136</v>
      </c>
      <c r="B121" t="s">
        <v>311</v>
      </c>
      <c r="C121">
        <f>HYPERLINK("German AI Strategy (Updated Version)", "German AI Strategy (Updated Version)")</f>
        <v>0</v>
      </c>
      <c r="D121" t="s">
        <v>411</v>
      </c>
      <c r="E121">
        <v>2020</v>
      </c>
      <c r="F121" t="s">
        <v>661</v>
      </c>
      <c r="G121" t="s">
        <v>832</v>
      </c>
      <c r="H121" t="s">
        <v>853</v>
      </c>
      <c r="I121" t="s">
        <v>865</v>
      </c>
      <c r="K121" t="s">
        <v>899</v>
      </c>
      <c r="L121" t="s">
        <v>1008</v>
      </c>
      <c r="M121" t="s">
        <v>661</v>
      </c>
      <c r="N121" t="s">
        <v>1277</v>
      </c>
      <c r="O121" t="s">
        <v>1517</v>
      </c>
    </row>
    <row r="122" spans="1:15">
      <c r="A122" t="s">
        <v>137</v>
      </c>
      <c r="B122" t="s">
        <v>311</v>
      </c>
      <c r="C122">
        <f>HYPERLINK("German Standardization Roadmap on Artificial Intelligence 2nd Edition", "German Standardization Roadmap on Artificial Intelligence")</f>
        <v>0</v>
      </c>
      <c r="D122" t="s">
        <v>412</v>
      </c>
      <c r="E122">
        <v>2023</v>
      </c>
      <c r="F122" t="s">
        <v>662</v>
      </c>
      <c r="G122" t="s">
        <v>830</v>
      </c>
      <c r="H122" t="s">
        <v>851</v>
      </c>
      <c r="I122" t="s">
        <v>865</v>
      </c>
      <c r="K122" t="s">
        <v>899</v>
      </c>
      <c r="L122" t="s">
        <v>1009</v>
      </c>
      <c r="M122" t="s">
        <v>662</v>
      </c>
      <c r="N122" t="s">
        <v>1278</v>
      </c>
      <c r="O122" t="s">
        <v>1518</v>
      </c>
    </row>
    <row r="123" spans="1:15">
      <c r="A123" t="s">
        <v>138</v>
      </c>
      <c r="B123" t="s">
        <v>312</v>
      </c>
      <c r="C123">
        <f>HYPERLINK("Germany AI Strategy", "Germany AI Strategy")</f>
        <v>0</v>
      </c>
      <c r="D123" t="s">
        <v>413</v>
      </c>
      <c r="E123">
        <v>2018</v>
      </c>
      <c r="F123" t="s">
        <v>663</v>
      </c>
      <c r="G123" t="s">
        <v>832</v>
      </c>
      <c r="H123" t="s">
        <v>853</v>
      </c>
      <c r="I123" t="s">
        <v>865</v>
      </c>
      <c r="K123" t="s">
        <v>899</v>
      </c>
      <c r="L123" t="s">
        <v>1010</v>
      </c>
      <c r="M123" t="s">
        <v>663</v>
      </c>
      <c r="N123" t="s">
        <v>1279</v>
      </c>
      <c r="O123" t="s">
        <v>1519</v>
      </c>
    </row>
    <row r="124" spans="1:15">
      <c r="A124" t="s">
        <v>139</v>
      </c>
      <c r="B124" t="s">
        <v>312</v>
      </c>
      <c r="C124">
        <f>HYPERLINK("Google AI Principles", "Google AI Principles")</f>
        <v>0</v>
      </c>
      <c r="D124" t="s">
        <v>414</v>
      </c>
      <c r="E124">
        <v>2018</v>
      </c>
      <c r="F124" t="s">
        <v>664</v>
      </c>
      <c r="G124" t="s">
        <v>830</v>
      </c>
      <c r="H124" t="s">
        <v>851</v>
      </c>
      <c r="I124" t="s">
        <v>857</v>
      </c>
      <c r="K124" t="s">
        <v>899</v>
      </c>
      <c r="L124" t="s">
        <v>1011</v>
      </c>
      <c r="M124" t="s">
        <v>664</v>
      </c>
      <c r="N124" t="s">
        <v>1280</v>
      </c>
      <c r="O124" t="s">
        <v>1520</v>
      </c>
    </row>
    <row r="125" spans="1:15">
      <c r="A125" t="s">
        <v>140</v>
      </c>
      <c r="B125" t="s">
        <v>311</v>
      </c>
      <c r="C125">
        <f>HYPERLINK("Google AI Principles", "Google AI Principles")</f>
        <v>0</v>
      </c>
      <c r="D125" t="s">
        <v>414</v>
      </c>
      <c r="E125">
        <v>2018</v>
      </c>
      <c r="F125" t="s">
        <v>664</v>
      </c>
      <c r="G125" t="s">
        <v>830</v>
      </c>
      <c r="H125" t="s">
        <v>851</v>
      </c>
      <c r="I125" t="s">
        <v>857</v>
      </c>
      <c r="K125" t="s">
        <v>899</v>
      </c>
      <c r="L125" t="s">
        <v>1011</v>
      </c>
      <c r="M125" t="s">
        <v>664</v>
      </c>
      <c r="N125" t="s">
        <v>1281</v>
      </c>
      <c r="O125" t="s">
        <v>1521</v>
      </c>
    </row>
    <row r="126" spans="1:15">
      <c r="A126" t="s">
        <v>141</v>
      </c>
      <c r="B126" t="s">
        <v>312</v>
      </c>
      <c r="C126">
        <f>HYPERLINK("Governance Principles for a New Generation of AI", "Governance Principles for a New Generation of AI")</f>
        <v>0</v>
      </c>
      <c r="D126" t="s">
        <v>415</v>
      </c>
      <c r="E126">
        <v>2019</v>
      </c>
      <c r="F126" t="s">
        <v>665</v>
      </c>
      <c r="G126" t="s">
        <v>832</v>
      </c>
      <c r="H126" t="s">
        <v>853</v>
      </c>
      <c r="I126" t="s">
        <v>859</v>
      </c>
      <c r="K126" t="s">
        <v>899</v>
      </c>
      <c r="L126" t="s">
        <v>1012</v>
      </c>
      <c r="M126" t="s">
        <v>665</v>
      </c>
      <c r="N126" t="s">
        <v>1282</v>
      </c>
      <c r="O126" t="s">
        <v>1522</v>
      </c>
    </row>
    <row r="127" spans="1:15">
      <c r="A127" t="s">
        <v>142</v>
      </c>
      <c r="B127" t="s">
        <v>310</v>
      </c>
      <c r="C127">
        <f>HYPERLINK("https://datasociety.net/library/governing-artificial-intelligence/", "Governing Artificial Intelligence. Upholding Human Rights &amp; Dignity")</f>
        <v>0</v>
      </c>
      <c r="D127" t="s">
        <v>416</v>
      </c>
      <c r="E127">
        <v>2018</v>
      </c>
      <c r="F127" s="2" t="s">
        <v>666</v>
      </c>
      <c r="G127" t="s">
        <v>843</v>
      </c>
      <c r="H127" t="s">
        <v>854</v>
      </c>
      <c r="I127" t="s">
        <v>857</v>
      </c>
      <c r="K127" t="s">
        <v>899</v>
      </c>
      <c r="L127" t="s">
        <v>1013</v>
      </c>
      <c r="M127" s="2" t="s">
        <v>666</v>
      </c>
      <c r="N127" t="s">
        <v>1283</v>
      </c>
      <c r="O127" t="s">
        <v>1523</v>
      </c>
    </row>
    <row r="128" spans="1:15">
      <c r="A128" t="s">
        <v>143</v>
      </c>
      <c r="B128" t="s">
        <v>311</v>
      </c>
      <c r="C128">
        <f>HYPERLINK("Government wide vision on generative AI of the Netherlands", "Government-Wide Vision on Generative AI of the Netherlands")</f>
        <v>0</v>
      </c>
      <c r="D128" t="s">
        <v>417</v>
      </c>
      <c r="E128">
        <v>2024</v>
      </c>
      <c r="F128" t="s">
        <v>667</v>
      </c>
      <c r="G128" t="s">
        <v>832</v>
      </c>
      <c r="H128" t="s">
        <v>853</v>
      </c>
      <c r="I128" t="s">
        <v>863</v>
      </c>
      <c r="K128" t="s">
        <v>899</v>
      </c>
      <c r="L128" t="s">
        <v>1014</v>
      </c>
      <c r="M128" t="s">
        <v>667</v>
      </c>
      <c r="N128" t="s">
        <v>1284</v>
      </c>
      <c r="O128" t="s">
        <v>1524</v>
      </c>
    </row>
    <row r="129" spans="1:15">
      <c r="A129" t="s">
        <v>144</v>
      </c>
      <c r="B129" t="s">
        <v>311</v>
      </c>
      <c r="C129">
        <f>HYPERLINK("Guidelines on Artificial Intelligence for the Confederation", "Guidelines on Artificial Intelligence for the Confederation")</f>
        <v>0</v>
      </c>
      <c r="D129" t="s">
        <v>418</v>
      </c>
      <c r="E129">
        <v>2020</v>
      </c>
      <c r="F129" t="s">
        <v>668</v>
      </c>
      <c r="G129" t="s">
        <v>832</v>
      </c>
      <c r="H129" t="s">
        <v>853</v>
      </c>
      <c r="I129" t="s">
        <v>887</v>
      </c>
      <c r="K129" t="s">
        <v>899</v>
      </c>
      <c r="L129" t="s">
        <v>1015</v>
      </c>
      <c r="M129" t="s">
        <v>668</v>
      </c>
      <c r="N129" t="s">
        <v>1285</v>
      </c>
      <c r="O129" t="s">
        <v>1525</v>
      </c>
    </row>
    <row r="130" spans="1:15">
      <c r="A130" t="s">
        <v>145</v>
      </c>
      <c r="B130" t="s">
        <v>311</v>
      </c>
      <c r="C130">
        <f>HYPERLINK("Guiding Principles on Business and Human Rights", "Guiding Principles on Business and Human Rights")</f>
        <v>0</v>
      </c>
      <c r="D130" t="s">
        <v>419</v>
      </c>
      <c r="E130">
        <v>2011</v>
      </c>
      <c r="F130" t="s">
        <v>669</v>
      </c>
      <c r="G130" t="s">
        <v>835</v>
      </c>
      <c r="H130" t="s">
        <v>855</v>
      </c>
      <c r="I130" t="s">
        <v>857</v>
      </c>
      <c r="K130" t="s">
        <v>899</v>
      </c>
      <c r="L130" t="s">
        <v>1016</v>
      </c>
      <c r="M130" t="s">
        <v>669</v>
      </c>
      <c r="N130" t="s">
        <v>1286</v>
      </c>
      <c r="O130" t="s">
        <v>1526</v>
      </c>
    </row>
    <row r="131" spans="1:15">
      <c r="A131" t="s">
        <v>146</v>
      </c>
      <c r="B131" t="s">
        <v>312</v>
      </c>
      <c r="C131">
        <f>HYPERLINK("Guiding Principles of Trust AI Ethics", "Guiding Principles on Trusted AI Ethics")</f>
        <v>0</v>
      </c>
      <c r="D131" t="s">
        <v>420</v>
      </c>
      <c r="E131">
        <v>2019</v>
      </c>
      <c r="F131" t="s">
        <v>670</v>
      </c>
      <c r="G131" t="s">
        <v>830</v>
      </c>
      <c r="H131" t="s">
        <v>851</v>
      </c>
      <c r="I131" t="s">
        <v>888</v>
      </c>
      <c r="K131" t="s">
        <v>899</v>
      </c>
      <c r="L131" t="s">
        <v>1017</v>
      </c>
      <c r="M131" t="s">
        <v>670</v>
      </c>
      <c r="N131" t="s">
        <v>1287</v>
      </c>
      <c r="O131" t="s">
        <v>1527</v>
      </c>
    </row>
    <row r="132" spans="1:15">
      <c r="A132" t="s">
        <v>147</v>
      </c>
      <c r="B132" t="s">
        <v>311</v>
      </c>
      <c r="C132">
        <f>HYPERLINK("Hiroshima Process International Code of Conuct for Organizations Developing Advanced AI Systems", "Hiroshima Process International Code of Conduct for Organizations Developing Advanced AI Systems")</f>
        <v>0</v>
      </c>
      <c r="D132" t="s">
        <v>421</v>
      </c>
      <c r="E132">
        <v>2024</v>
      </c>
      <c r="F132" t="s">
        <v>671</v>
      </c>
      <c r="G132" t="s">
        <v>832</v>
      </c>
      <c r="H132" t="s">
        <v>853</v>
      </c>
      <c r="I132" t="s">
        <v>873</v>
      </c>
      <c r="K132" t="s">
        <v>899</v>
      </c>
      <c r="L132" t="s">
        <v>1018</v>
      </c>
      <c r="M132" t="s">
        <v>671</v>
      </c>
      <c r="N132" t="s">
        <v>1288</v>
      </c>
      <c r="O132" t="s">
        <v>1528</v>
      </c>
    </row>
    <row r="133" spans="1:15">
      <c r="A133" t="s">
        <v>148</v>
      </c>
      <c r="B133" t="s">
        <v>310</v>
      </c>
      <c r="C133">
        <f>HYPERLINK("https://www.cnil.fr/en/how-can-humans-keep-upper-hand-report-ethical-matters-raised-algorithms-and-artificial-intelligence?form=MG0AV3", "How Can Humans Keep the Upper Hand? Report on the Ethical Matters Raised by AI Algorithms")</f>
        <v>0</v>
      </c>
      <c r="D133" t="s">
        <v>422</v>
      </c>
      <c r="E133">
        <v>2017</v>
      </c>
      <c r="F133" s="2" t="s">
        <v>672</v>
      </c>
      <c r="G133" t="s">
        <v>844</v>
      </c>
      <c r="H133" t="s">
        <v>853</v>
      </c>
      <c r="I133" t="s">
        <v>881</v>
      </c>
      <c r="K133" t="s">
        <v>899</v>
      </c>
      <c r="L133" t="s">
        <v>1019</v>
      </c>
      <c r="M133" s="2" t="s">
        <v>672</v>
      </c>
      <c r="N133" t="s">
        <v>1289</v>
      </c>
    </row>
    <row r="134" spans="1:15">
      <c r="A134" t="s">
        <v>149</v>
      </c>
      <c r="B134" t="s">
        <v>311</v>
      </c>
      <c r="C134">
        <f>HYPERLINK("Human Rights and Artificial Intelligence (CDDH-IA)", "Human Rights and artificial intelligence (CDDH-IA)")</f>
        <v>0</v>
      </c>
      <c r="D134" t="s">
        <v>423</v>
      </c>
      <c r="E134">
        <v>2024</v>
      </c>
      <c r="F134" t="s">
        <v>673</v>
      </c>
      <c r="G134" t="s">
        <v>835</v>
      </c>
      <c r="H134" t="s">
        <v>855</v>
      </c>
      <c r="I134" t="s">
        <v>450</v>
      </c>
      <c r="K134" t="s">
        <v>899</v>
      </c>
      <c r="L134" t="s">
        <v>1020</v>
      </c>
      <c r="M134" t="s">
        <v>673</v>
      </c>
      <c r="N134" t="s">
        <v>1290</v>
      </c>
      <c r="O134" t="s">
        <v>1529</v>
      </c>
    </row>
    <row r="135" spans="1:15">
      <c r="A135" t="s">
        <v>150</v>
      </c>
      <c r="B135" t="s">
        <v>312</v>
      </c>
      <c r="C135">
        <f>HYPERLINK("Access Now AI and Human Rights Report", "Human Rights in the Age of Artificial Intelligence")</f>
        <v>0</v>
      </c>
      <c r="D135" t="s">
        <v>424</v>
      </c>
      <c r="E135">
        <v>2018</v>
      </c>
      <c r="F135" t="s">
        <v>674</v>
      </c>
      <c r="G135" t="s">
        <v>835</v>
      </c>
      <c r="H135" t="s">
        <v>855</v>
      </c>
      <c r="I135" t="s">
        <v>858</v>
      </c>
      <c r="K135" t="s">
        <v>899</v>
      </c>
      <c r="L135" t="s">
        <v>1021</v>
      </c>
      <c r="M135" t="s">
        <v>674</v>
      </c>
      <c r="N135" t="s">
        <v>1291</v>
      </c>
      <c r="O135" t="s">
        <v>1530</v>
      </c>
    </row>
    <row r="136" spans="1:15">
      <c r="A136" t="s">
        <v>151</v>
      </c>
      <c r="B136" t="s">
        <v>310</v>
      </c>
      <c r="C136">
        <f>HYPERLINK("https://www.rathenau.nl/sites/default/files/2018-02/Human%20Rights%20in%20the%20Robot%20Age-Rathenau%20Instituut-2017.pdf?form=MG0AV3", "Human Rights in the Robot Age Report")</f>
        <v>0</v>
      </c>
      <c r="D136" t="s">
        <v>425</v>
      </c>
      <c r="E136">
        <v>2018</v>
      </c>
      <c r="F136" s="2" t="s">
        <v>675</v>
      </c>
      <c r="G136" t="s">
        <v>836</v>
      </c>
      <c r="H136" t="s">
        <v>851</v>
      </c>
      <c r="I136" t="s">
        <v>863</v>
      </c>
      <c r="K136" t="s">
        <v>899</v>
      </c>
      <c r="L136" t="s">
        <v>1022</v>
      </c>
      <c r="M136" s="2" t="s">
        <v>675</v>
      </c>
      <c r="N136" t="s">
        <v>1292</v>
      </c>
      <c r="O136" t="s">
        <v>1531</v>
      </c>
    </row>
    <row r="137" spans="1:15">
      <c r="A137" t="s">
        <v>152</v>
      </c>
      <c r="B137" t="s">
        <v>312</v>
      </c>
      <c r="C137">
        <f>HYPERLINK("Human-Centric AI Principles", "Human-Centric AI Principles")</f>
        <v>0</v>
      </c>
      <c r="D137" t="s">
        <v>426</v>
      </c>
      <c r="E137">
        <v>2019</v>
      </c>
      <c r="F137" t="s">
        <v>676</v>
      </c>
      <c r="G137" t="s">
        <v>832</v>
      </c>
      <c r="H137" t="s">
        <v>853</v>
      </c>
      <c r="I137" t="s">
        <v>873</v>
      </c>
      <c r="K137" t="s">
        <v>899</v>
      </c>
      <c r="L137" t="s">
        <v>1023</v>
      </c>
      <c r="M137" t="s">
        <v>676</v>
      </c>
      <c r="N137" t="s">
        <v>1293</v>
      </c>
      <c r="O137" t="s">
        <v>1532</v>
      </c>
    </row>
    <row r="138" spans="1:15">
      <c r="A138" t="s">
        <v>153</v>
      </c>
      <c r="B138" t="s">
        <v>311</v>
      </c>
      <c r="C138">
        <f>HYPERLINK("Humans and Machines - Challenges of Artificial Intelligence", "Humans and machines - Challenges of artificial intelligence")</f>
        <v>0</v>
      </c>
      <c r="D138" t="s">
        <v>427</v>
      </c>
      <c r="E138">
        <v>2023</v>
      </c>
      <c r="F138" t="s">
        <v>677</v>
      </c>
      <c r="G138" t="s">
        <v>833</v>
      </c>
      <c r="H138" t="s">
        <v>854</v>
      </c>
      <c r="I138" t="s">
        <v>865</v>
      </c>
      <c r="K138" t="s">
        <v>899</v>
      </c>
      <c r="L138" t="s">
        <v>1024</v>
      </c>
      <c r="M138" t="s">
        <v>677</v>
      </c>
      <c r="N138" t="s">
        <v>1294</v>
      </c>
      <c r="O138" t="s">
        <v>1533</v>
      </c>
    </row>
    <row r="139" spans="1:15">
      <c r="A139" t="s">
        <v>154</v>
      </c>
      <c r="B139" t="s">
        <v>310</v>
      </c>
      <c r="C139">
        <f>HYPERLINK("https://www.ibm.com/policy/trust-principles/?form=MG0AV3
https://www.ibm.com/policy/wp-content/uploads/2018/06/IBM_Principles_SHORT.V4.3.pdf?form=MG0AV3", "IBM’s Principles for Trust and Transparency")</f>
        <v>0</v>
      </c>
      <c r="D139" t="s">
        <v>401</v>
      </c>
      <c r="E139">
        <v>2018</v>
      </c>
      <c r="F139" s="2" t="s">
        <v>678</v>
      </c>
      <c r="G139" t="s">
        <v>830</v>
      </c>
      <c r="H139" t="s">
        <v>851</v>
      </c>
      <c r="I139" t="s">
        <v>857</v>
      </c>
      <c r="K139" t="s">
        <v>899</v>
      </c>
      <c r="L139" t="s">
        <v>994</v>
      </c>
      <c r="M139" s="2" t="s">
        <v>678</v>
      </c>
      <c r="N139" t="s">
        <v>1295</v>
      </c>
      <c r="O139" t="s">
        <v>1534</v>
      </c>
    </row>
    <row r="140" spans="1:15">
      <c r="A140" t="s">
        <v>155</v>
      </c>
      <c r="B140" t="s">
        <v>311</v>
      </c>
      <c r="C140">
        <f>HYPERLINK("IndiaAI - National AI Portal", "IndiaAI Portal")</f>
        <v>0</v>
      </c>
      <c r="D140" t="s">
        <v>428</v>
      </c>
      <c r="E140">
        <v>2021</v>
      </c>
      <c r="F140" t="s">
        <v>679</v>
      </c>
      <c r="G140" t="s">
        <v>832</v>
      </c>
      <c r="H140" t="s">
        <v>853</v>
      </c>
      <c r="I140" t="s">
        <v>884</v>
      </c>
      <c r="K140" t="s">
        <v>899</v>
      </c>
      <c r="L140" t="s">
        <v>1025</v>
      </c>
      <c r="M140" t="s">
        <v>679</v>
      </c>
      <c r="N140" t="s">
        <v>1296</v>
      </c>
      <c r="O140" t="s">
        <v>1535</v>
      </c>
    </row>
    <row r="141" spans="1:15">
      <c r="A141" t="s">
        <v>156</v>
      </c>
      <c r="B141" t="s">
        <v>311</v>
      </c>
      <c r="C141">
        <f>HYPERLINK("https://iisc.ac.in/about/student-corner/academic-integrity/
", "Indian Institute of Science (IISc) Bangalore")</f>
        <v>0</v>
      </c>
      <c r="D141" t="s">
        <v>429</v>
      </c>
      <c r="E141">
        <v>2023</v>
      </c>
      <c r="F141" s="2" t="s">
        <v>680</v>
      </c>
      <c r="G141" t="s">
        <v>833</v>
      </c>
      <c r="H141" t="s">
        <v>854</v>
      </c>
      <c r="I141" t="s">
        <v>884</v>
      </c>
      <c r="K141" t="s">
        <v>899</v>
      </c>
      <c r="L141" t="s">
        <v>1026</v>
      </c>
      <c r="M141" s="2" t="s">
        <v>680</v>
      </c>
      <c r="O141" t="s">
        <v>1536</v>
      </c>
    </row>
    <row r="142" spans="1:15">
      <c r="A142" t="s">
        <v>157</v>
      </c>
      <c r="B142" t="s">
        <v>311</v>
      </c>
      <c r="C142">
        <f>HYPERLINK("CIFAR Canadian Institute for Advanced Research ", "Indigenous Perspectives in AI")</f>
        <v>0</v>
      </c>
      <c r="D142" t="s">
        <v>430</v>
      </c>
      <c r="E142">
        <v>2024</v>
      </c>
      <c r="F142" t="s">
        <v>681</v>
      </c>
      <c r="G142" t="s">
        <v>833</v>
      </c>
      <c r="H142" t="s">
        <v>854</v>
      </c>
      <c r="I142" t="s">
        <v>870</v>
      </c>
      <c r="K142" t="s">
        <v>899</v>
      </c>
      <c r="L142" t="s">
        <v>1027</v>
      </c>
      <c r="M142" t="s">
        <v>681</v>
      </c>
      <c r="N142" t="s">
        <v>1297</v>
      </c>
      <c r="O142" t="s">
        <v>1537</v>
      </c>
    </row>
    <row r="143" spans="1:15">
      <c r="A143" t="s">
        <v>158</v>
      </c>
      <c r="B143" t="s">
        <v>310</v>
      </c>
      <c r="C143">
        <f>HYPERLINK("https://www.gov.uk/government/publications/code-of-conduct-for-data-driven-health-and-care-technology?form=MG0AV3
https://www.gov.uk/government/publications/code-of-conduct-for-data-driven-health-and-care-technology/initial-code-of-conduct-for-data-driven-health-and-care-technology
", "Initial Code of Conduct for Data-Driven Health and Care Technology")</f>
        <v>0</v>
      </c>
      <c r="D143" t="s">
        <v>431</v>
      </c>
      <c r="E143">
        <v>2018</v>
      </c>
      <c r="F143" s="2" t="s">
        <v>682</v>
      </c>
      <c r="G143" t="s">
        <v>832</v>
      </c>
      <c r="H143" t="s">
        <v>853</v>
      </c>
      <c r="I143" t="s">
        <v>856</v>
      </c>
      <c r="K143" t="s">
        <v>899</v>
      </c>
      <c r="L143" t="s">
        <v>1028</v>
      </c>
      <c r="M143" s="2" t="s">
        <v>682</v>
      </c>
      <c r="N143" t="s">
        <v>1298</v>
      </c>
      <c r="O143" t="s">
        <v>1538</v>
      </c>
    </row>
    <row r="144" spans="1:15">
      <c r="A144" t="s">
        <v>159</v>
      </c>
      <c r="B144" t="s">
        <v>311</v>
      </c>
      <c r="C144">
        <f>HYPERLINK("Intel's Responsible AI Principles.", "Intel’s Responsible AI Principles")</f>
        <v>0</v>
      </c>
      <c r="D144" t="s">
        <v>348</v>
      </c>
      <c r="E144">
        <v>2021</v>
      </c>
      <c r="F144" t="s">
        <v>683</v>
      </c>
      <c r="G144" t="s">
        <v>837</v>
      </c>
      <c r="H144" t="s">
        <v>851</v>
      </c>
      <c r="I144" t="s">
        <v>857</v>
      </c>
      <c r="K144" t="s">
        <v>899</v>
      </c>
      <c r="L144" t="s">
        <v>1029</v>
      </c>
      <c r="M144" t="s">
        <v>683</v>
      </c>
      <c r="N144" t="s">
        <v>1299</v>
      </c>
      <c r="O144" t="s">
        <v>1539</v>
      </c>
    </row>
    <row r="145" spans="1:15">
      <c r="A145" t="s">
        <v>160</v>
      </c>
      <c r="B145" t="s">
        <v>311</v>
      </c>
      <c r="C145">
        <f>HYPERLINK("Indigenous Perspectives in AI", "Intel's Responsible Artificial Intelligence (RAI) Principles")</f>
        <v>0</v>
      </c>
      <c r="D145" t="s">
        <v>348</v>
      </c>
      <c r="E145">
        <v>2023</v>
      </c>
      <c r="F145" t="s">
        <v>684</v>
      </c>
      <c r="G145" t="s">
        <v>830</v>
      </c>
      <c r="H145" t="s">
        <v>851</v>
      </c>
      <c r="I145" t="s">
        <v>857</v>
      </c>
      <c r="K145" t="s">
        <v>899</v>
      </c>
      <c r="L145" t="s">
        <v>1030</v>
      </c>
      <c r="M145" t="s">
        <v>684</v>
      </c>
      <c r="N145" t="s">
        <v>1300</v>
      </c>
    </row>
    <row r="146" spans="1:15">
      <c r="A146" t="s">
        <v>161</v>
      </c>
      <c r="B146" t="s">
        <v>311</v>
      </c>
      <c r="C146">
        <f>HYPERLINK("Interim Measures for the Administration of Generative AI", "Interim Measures for the Administration of Generative Artificial Intelligence")</f>
        <v>0</v>
      </c>
      <c r="D146" t="s">
        <v>432</v>
      </c>
      <c r="E146">
        <v>2023</v>
      </c>
      <c r="F146" t="s">
        <v>685</v>
      </c>
      <c r="G146" t="s">
        <v>832</v>
      </c>
      <c r="H146" t="s">
        <v>853</v>
      </c>
      <c r="I146" t="s">
        <v>859</v>
      </c>
      <c r="K146" t="s">
        <v>899</v>
      </c>
      <c r="L146" t="s">
        <v>1031</v>
      </c>
      <c r="M146" t="s">
        <v>685</v>
      </c>
      <c r="N146" t="s">
        <v>1301</v>
      </c>
      <c r="O146" t="s">
        <v>1540</v>
      </c>
    </row>
    <row r="147" spans="1:15">
      <c r="A147" t="s">
        <v>162</v>
      </c>
      <c r="B147" t="s">
        <v>311</v>
      </c>
      <c r="C147">
        <f>HYPERLINK("International AI Governance", "International AI Governance")</f>
        <v>0</v>
      </c>
      <c r="D147" t="s">
        <v>433</v>
      </c>
      <c r="E147">
        <v>2025</v>
      </c>
      <c r="F147" t="s">
        <v>686</v>
      </c>
      <c r="G147" t="s">
        <v>833</v>
      </c>
      <c r="H147" t="s">
        <v>854</v>
      </c>
      <c r="I147" t="s">
        <v>856</v>
      </c>
      <c r="K147" t="s">
        <v>899</v>
      </c>
      <c r="L147" t="s">
        <v>1032</v>
      </c>
      <c r="M147" t="s">
        <v>686</v>
      </c>
      <c r="N147" t="s">
        <v>1215</v>
      </c>
      <c r="O147" t="s">
        <v>1468</v>
      </c>
    </row>
    <row r="148" spans="1:15">
      <c r="A148" t="s">
        <v>163</v>
      </c>
      <c r="B148" t="s">
        <v>310</v>
      </c>
      <c r="C148">
        <f>HYPERLINK("Could not fing Jobin's 2018 version of this paper", "Introducing Unity’s Guiding Principles for Ethical AI—Unity Blog")</f>
        <v>0</v>
      </c>
      <c r="D148" t="s">
        <v>434</v>
      </c>
      <c r="E148">
        <v>2018</v>
      </c>
      <c r="F148" t="s">
        <v>687</v>
      </c>
      <c r="G148" t="s">
        <v>837</v>
      </c>
      <c r="H148" t="s">
        <v>851</v>
      </c>
      <c r="I148" t="s">
        <v>857</v>
      </c>
      <c r="K148" t="s">
        <v>899</v>
      </c>
      <c r="L148" t="s">
        <v>1033</v>
      </c>
      <c r="M148" t="s">
        <v>687</v>
      </c>
      <c r="N148" t="s">
        <v>1247</v>
      </c>
      <c r="O148" t="s">
        <v>1492</v>
      </c>
    </row>
    <row r="149" spans="1:15">
      <c r="A149" t="s">
        <v>164</v>
      </c>
      <c r="B149" t="s">
        <v>311</v>
      </c>
      <c r="C149">
        <f>HYPERLINK("Islamic Ethical Framework for AI", "Islamic Ethical Framework for Artificial Intelligence: A Moral and Theological Perspective")</f>
        <v>0</v>
      </c>
      <c r="D149" t="s">
        <v>435</v>
      </c>
      <c r="E149">
        <v>2024</v>
      </c>
      <c r="F149" t="s">
        <v>688</v>
      </c>
      <c r="G149" t="s">
        <v>833</v>
      </c>
      <c r="H149" t="s">
        <v>854</v>
      </c>
      <c r="I149" t="s">
        <v>889</v>
      </c>
      <c r="K149" t="s">
        <v>899</v>
      </c>
      <c r="L149" t="s">
        <v>1034</v>
      </c>
      <c r="M149" t="s">
        <v>688</v>
      </c>
      <c r="N149" t="s">
        <v>1302</v>
      </c>
      <c r="O149" t="s">
        <v>1541</v>
      </c>
    </row>
    <row r="150" spans="1:15">
      <c r="A150" t="s">
        <v>165</v>
      </c>
      <c r="B150" t="s">
        <v>311</v>
      </c>
      <c r="C150">
        <f>HYPERLINK("Israel's Policy on AI regulationan and Ethics", "Israel's Policy on AI Regulation and Ethics")</f>
        <v>0</v>
      </c>
      <c r="D150" t="s">
        <v>436</v>
      </c>
      <c r="E150">
        <v>2023</v>
      </c>
      <c r="F150" t="s">
        <v>689</v>
      </c>
      <c r="G150" t="s">
        <v>832</v>
      </c>
      <c r="H150" t="s">
        <v>853</v>
      </c>
      <c r="I150" t="s">
        <v>890</v>
      </c>
      <c r="K150" t="s">
        <v>899</v>
      </c>
      <c r="L150" t="s">
        <v>1035</v>
      </c>
      <c r="M150" t="s">
        <v>689</v>
      </c>
      <c r="N150" t="s">
        <v>1303</v>
      </c>
      <c r="O150" t="s">
        <v>1542</v>
      </c>
    </row>
    <row r="151" spans="1:15">
      <c r="A151" t="s">
        <v>166</v>
      </c>
      <c r="B151" t="s">
        <v>310</v>
      </c>
      <c r="C151">
        <f>HYPERLINK("https://www.itic.org/policy/artificial-intelligence?form=MG0AV3", "ITI AI Policy Principles")</f>
        <v>0</v>
      </c>
      <c r="D151" t="s">
        <v>437</v>
      </c>
      <c r="E151">
        <v>2017</v>
      </c>
      <c r="F151" s="2" t="s">
        <v>690</v>
      </c>
      <c r="G151" t="s">
        <v>829</v>
      </c>
      <c r="H151" t="s">
        <v>851</v>
      </c>
      <c r="I151" t="s">
        <v>857</v>
      </c>
      <c r="K151" t="s">
        <v>899</v>
      </c>
      <c r="L151" t="s">
        <v>1036</v>
      </c>
      <c r="M151" s="2" t="s">
        <v>690</v>
      </c>
      <c r="N151" t="s">
        <v>1304</v>
      </c>
      <c r="O151" t="s">
        <v>1543</v>
      </c>
    </row>
    <row r="152" spans="1:15">
      <c r="A152" t="s">
        <v>167</v>
      </c>
      <c r="B152" t="s">
        <v>311</v>
      </c>
      <c r="C152">
        <f>HYPERLINK("Japanese Society for Artificial Intelligence", "Japanese Society for Artificial Intelligence")</f>
        <v>0</v>
      </c>
      <c r="D152" t="s">
        <v>438</v>
      </c>
      <c r="E152">
        <v>2024</v>
      </c>
      <c r="F152" t="s">
        <v>438</v>
      </c>
      <c r="G152" t="s">
        <v>833</v>
      </c>
      <c r="H152" t="s">
        <v>854</v>
      </c>
      <c r="I152" t="s">
        <v>873</v>
      </c>
      <c r="K152" t="s">
        <v>899</v>
      </c>
      <c r="L152" t="s">
        <v>1037</v>
      </c>
      <c r="M152" t="s">
        <v>438</v>
      </c>
      <c r="N152" t="s">
        <v>1305</v>
      </c>
      <c r="O152" t="s">
        <v>1544</v>
      </c>
    </row>
    <row r="153" spans="1:15">
      <c r="A153" t="s">
        <v>168</v>
      </c>
      <c r="B153" t="s">
        <v>311</v>
      </c>
      <c r="C153">
        <f>HYPERLINK("Japan's AI Principles", "Japan's AI Principles")</f>
        <v>0</v>
      </c>
      <c r="D153" t="s">
        <v>439</v>
      </c>
      <c r="E153">
        <v>2019</v>
      </c>
      <c r="F153" t="s">
        <v>691</v>
      </c>
      <c r="G153" t="s">
        <v>832</v>
      </c>
      <c r="H153" t="s">
        <v>853</v>
      </c>
      <c r="I153" t="s">
        <v>873</v>
      </c>
      <c r="K153" t="s">
        <v>899</v>
      </c>
      <c r="L153" t="s">
        <v>1038</v>
      </c>
      <c r="M153" t="s">
        <v>691</v>
      </c>
      <c r="N153" t="s">
        <v>1306</v>
      </c>
      <c r="O153" t="s">
        <v>1463</v>
      </c>
    </row>
    <row r="154" spans="1:15">
      <c r="A154" t="s">
        <v>169</v>
      </c>
      <c r="B154" t="s">
        <v>311</v>
      </c>
      <c r="C154">
        <f>HYPERLINK("Jewish Ethics in AI (Shalom Center)", "Jewish Ethics in AI (Shalom Center)")</f>
        <v>0</v>
      </c>
      <c r="D154" t="s">
        <v>440</v>
      </c>
      <c r="E154">
        <v>2024</v>
      </c>
      <c r="F154" t="s">
        <v>692</v>
      </c>
      <c r="G154" t="s">
        <v>831</v>
      </c>
      <c r="H154" t="s">
        <v>852</v>
      </c>
      <c r="I154" t="s">
        <v>890</v>
      </c>
      <c r="K154" t="s">
        <v>899</v>
      </c>
      <c r="L154" t="s">
        <v>1039</v>
      </c>
      <c r="M154" t="s">
        <v>692</v>
      </c>
      <c r="N154" t="s">
        <v>1307</v>
      </c>
      <c r="O154" t="s">
        <v>1545</v>
      </c>
    </row>
    <row r="155" spans="1:15">
      <c r="A155" t="s">
        <v>170</v>
      </c>
      <c r="B155" t="s">
        <v>311</v>
      </c>
      <c r="C155">
        <f>HYPERLINK("Judaism's Three Doors into AI", "Judaism's Three Doors into AI")</f>
        <v>0</v>
      </c>
      <c r="D155" t="s">
        <v>441</v>
      </c>
      <c r="E155">
        <v>2023</v>
      </c>
      <c r="F155" t="s">
        <v>693</v>
      </c>
      <c r="G155" t="s">
        <v>831</v>
      </c>
      <c r="H155" t="s">
        <v>852</v>
      </c>
      <c r="I155" t="s">
        <v>857</v>
      </c>
      <c r="K155" t="s">
        <v>899</v>
      </c>
      <c r="L155" t="s">
        <v>1040</v>
      </c>
      <c r="M155" t="s">
        <v>693</v>
      </c>
      <c r="N155" t="s">
        <v>1308</v>
      </c>
      <c r="O155" t="s">
        <v>1546</v>
      </c>
    </row>
    <row r="156" spans="1:15">
      <c r="A156" t="s">
        <v>171</v>
      </c>
      <c r="B156" t="s">
        <v>310</v>
      </c>
      <c r="C156">
        <f>HYPERLINK("https://www.agid.gov.it/it/agenzia/stampa-e-comunicazione/notizie/2018/03/21/lintelligenza-artificiale-al-servizio-del-cittadino-sfide-opportunita?form=MG0AV3
https://libro-bianco-ia.readthedocs.io/it/latest/?form=MG0AV3", "L’intelligenza Artificiale al Servizio del Cittadino")</f>
        <v>0</v>
      </c>
      <c r="D156" t="s">
        <v>442</v>
      </c>
      <c r="E156">
        <v>2018</v>
      </c>
      <c r="F156" s="2" t="s">
        <v>694</v>
      </c>
      <c r="G156" t="s">
        <v>832</v>
      </c>
      <c r="H156" t="s">
        <v>853</v>
      </c>
      <c r="I156" t="s">
        <v>891</v>
      </c>
      <c r="K156" t="s">
        <v>899</v>
      </c>
      <c r="L156" t="s">
        <v>1041</v>
      </c>
      <c r="M156" s="2" t="s">
        <v>694</v>
      </c>
      <c r="N156" t="s">
        <v>1309</v>
      </c>
      <c r="O156" t="s">
        <v>1547</v>
      </c>
    </row>
    <row r="157" spans="1:15">
      <c r="A157" t="s">
        <v>172</v>
      </c>
      <c r="B157" t="s">
        <v>310</v>
      </c>
      <c r="C157">
        <f>HYPERLINK("https://www.digicatapult.org.uk/wp-content/uploads/2021/11/Machine_Intelligence_Garage_Impact_Report-2021-1.pdf?_gl=1*a2w0ho*_up*MQ..*_ga*MTk5MjgyNTkwOC4xNzQxODAwMzEw*_ga_8GYS9S4HND*MTc0MTgwMDMwOC4xLjAuMTc0MTgwMDMwOC4wLjAuMA..", "Machine Intelligence Garage")</f>
        <v>0</v>
      </c>
      <c r="D157" t="s">
        <v>443</v>
      </c>
      <c r="E157">
        <v>2017</v>
      </c>
      <c r="F157" s="2" t="s">
        <v>695</v>
      </c>
      <c r="G157" t="s">
        <v>838</v>
      </c>
      <c r="H157" t="s">
        <v>851</v>
      </c>
      <c r="I157" t="s">
        <v>856</v>
      </c>
      <c r="K157" t="s">
        <v>899</v>
      </c>
      <c r="L157" t="s">
        <v>1042</v>
      </c>
      <c r="M157" s="2" t="s">
        <v>695</v>
      </c>
      <c r="N157" t="s">
        <v>1310</v>
      </c>
    </row>
    <row r="158" spans="1:15">
      <c r="A158" t="s">
        <v>173</v>
      </c>
      <c r="B158" t="s">
        <v>310</v>
      </c>
      <c r="C158">
        <f>HYPERLINK("https://royalsociety.org/~/media/policy/projects/machine-learning/publications/machine-learning-report.pdf?form=MG0AV3", "Machine Learning: The Power and Promise of Computers that Learn by Example")</f>
        <v>0</v>
      </c>
      <c r="D158" t="s">
        <v>393</v>
      </c>
      <c r="E158">
        <v>2017</v>
      </c>
      <c r="F158" s="2" t="s">
        <v>696</v>
      </c>
      <c r="G158" t="s">
        <v>832</v>
      </c>
      <c r="H158" t="s">
        <v>853</v>
      </c>
      <c r="I158" t="s">
        <v>856</v>
      </c>
      <c r="K158" t="s">
        <v>899</v>
      </c>
      <c r="L158" t="s">
        <v>1043</v>
      </c>
      <c r="M158" s="2" t="s">
        <v>696</v>
      </c>
      <c r="N158" t="s">
        <v>1311</v>
      </c>
      <c r="O158" t="s">
        <v>1548</v>
      </c>
    </row>
    <row r="159" spans="1:15">
      <c r="A159" t="s">
        <v>174</v>
      </c>
      <c r="B159" t="s">
        <v>310</v>
      </c>
      <c r="C159">
        <f>HYPERLINK("https://arxiv.org/abs/1802.07228v1", "Malicious Use of Artificial Intelligence: Forecasting, Prevention, and Mitigation")</f>
        <v>0</v>
      </c>
      <c r="D159" t="s">
        <v>444</v>
      </c>
      <c r="E159">
        <v>2018</v>
      </c>
      <c r="F159" s="2" t="s">
        <v>697</v>
      </c>
      <c r="G159" t="s">
        <v>833</v>
      </c>
      <c r="H159" t="s">
        <v>854</v>
      </c>
      <c r="I159" t="s">
        <v>856</v>
      </c>
      <c r="K159" t="s">
        <v>899</v>
      </c>
      <c r="L159" t="s">
        <v>1044</v>
      </c>
      <c r="M159" s="2" t="s">
        <v>697</v>
      </c>
      <c r="N159" t="s">
        <v>1312</v>
      </c>
    </row>
    <row r="160" spans="1:15">
      <c r="A160" t="s">
        <v>175</v>
      </c>
      <c r="B160" t="s">
        <v>311</v>
      </c>
      <c r="C160">
        <f>HYPERLINK("The Malicious Use of AI: Forecasting, Prevention and Mitigation", "Malicious Use of Artificial Intelligence: Forecasting, Prevention, and Mitigation")</f>
        <v>0</v>
      </c>
      <c r="D160" t="s">
        <v>444</v>
      </c>
      <c r="E160">
        <v>2018</v>
      </c>
      <c r="F160" t="s">
        <v>698</v>
      </c>
      <c r="G160" t="s">
        <v>833</v>
      </c>
      <c r="H160" t="s">
        <v>854</v>
      </c>
      <c r="I160" t="s">
        <v>856</v>
      </c>
      <c r="K160" t="s">
        <v>899</v>
      </c>
      <c r="L160" t="s">
        <v>1044</v>
      </c>
      <c r="M160" t="s">
        <v>698</v>
      </c>
      <c r="N160" t="s">
        <v>1313</v>
      </c>
      <c r="O160" t="s">
        <v>1549</v>
      </c>
    </row>
    <row r="161" spans="1:15">
      <c r="A161" t="s">
        <v>176</v>
      </c>
      <c r="B161" t="s">
        <v>311</v>
      </c>
      <c r="C161">
        <f>HYPERLINK("Meta Llama Responsible Use Guide", "Meta Llama Responsible Use Guide")</f>
        <v>0</v>
      </c>
      <c r="D161" t="s">
        <v>358</v>
      </c>
      <c r="E161">
        <v>2020</v>
      </c>
      <c r="F161" t="s">
        <v>699</v>
      </c>
      <c r="G161" t="s">
        <v>830</v>
      </c>
      <c r="H161" t="s">
        <v>851</v>
      </c>
      <c r="I161" t="s">
        <v>857</v>
      </c>
      <c r="K161" t="s">
        <v>899</v>
      </c>
      <c r="L161" t="s">
        <v>1045</v>
      </c>
      <c r="M161" t="s">
        <v>699</v>
      </c>
      <c r="N161" t="s">
        <v>1213</v>
      </c>
      <c r="O161" t="s">
        <v>1550</v>
      </c>
    </row>
    <row r="162" spans="1:15">
      <c r="A162" t="s">
        <v>177</v>
      </c>
      <c r="B162" t="s">
        <v>310</v>
      </c>
      <c r="C162">
        <f>HYPERLINK("https://www.microsoft.com/en-us/ai/responsible-ai", "Microsoft’s Responsible AI Principles")</f>
        <v>0</v>
      </c>
      <c r="D162" t="s">
        <v>445</v>
      </c>
      <c r="E162">
        <v>2018</v>
      </c>
      <c r="F162" s="2" t="s">
        <v>700</v>
      </c>
      <c r="G162" t="s">
        <v>837</v>
      </c>
      <c r="H162" t="s">
        <v>851</v>
      </c>
      <c r="I162" t="s">
        <v>857</v>
      </c>
      <c r="K162" t="s">
        <v>899</v>
      </c>
      <c r="L162" t="s">
        <v>1046</v>
      </c>
      <c r="M162" s="2" t="s">
        <v>700</v>
      </c>
      <c r="N162">
        <v>0</v>
      </c>
    </row>
    <row r="163" spans="1:15">
      <c r="A163" t="s">
        <v>178</v>
      </c>
      <c r="B163" t="s">
        <v>311</v>
      </c>
      <c r="C163">
        <f>HYPERLINK("Microsoft Responsible AI Principles 2018", "Microsoft’s Responsible AI Principles")</f>
        <v>0</v>
      </c>
      <c r="D163" t="s">
        <v>445</v>
      </c>
      <c r="E163">
        <v>2018</v>
      </c>
      <c r="F163" t="s">
        <v>701</v>
      </c>
      <c r="G163" t="s">
        <v>837</v>
      </c>
      <c r="H163" t="s">
        <v>851</v>
      </c>
      <c r="I163" t="s">
        <v>857</v>
      </c>
      <c r="K163" t="s">
        <v>899</v>
      </c>
      <c r="L163" t="s">
        <v>1046</v>
      </c>
      <c r="M163" t="s">
        <v>701</v>
      </c>
      <c r="N163" t="s">
        <v>1314</v>
      </c>
      <c r="O163" t="s">
        <v>1467</v>
      </c>
    </row>
    <row r="164" spans="1:15">
      <c r="A164" t="s">
        <v>179</v>
      </c>
      <c r="B164" t="s">
        <v>311</v>
      </c>
      <c r="C164">
        <f>HYPERLINK("Microsoft Responsible AI Principles and Approach 2023", "Microsoft’s Responsible AI Principles and Approach")</f>
        <v>0</v>
      </c>
      <c r="D164" t="s">
        <v>445</v>
      </c>
      <c r="E164">
        <v>2023</v>
      </c>
      <c r="F164" t="s">
        <v>702</v>
      </c>
      <c r="G164" t="s">
        <v>837</v>
      </c>
      <c r="H164" t="s">
        <v>851</v>
      </c>
      <c r="I164" t="s">
        <v>857</v>
      </c>
      <c r="K164" t="s">
        <v>899</v>
      </c>
      <c r="L164" t="s">
        <v>1047</v>
      </c>
      <c r="M164" t="s">
        <v>702</v>
      </c>
      <c r="N164" t="s">
        <v>1314</v>
      </c>
      <c r="O164" t="s">
        <v>1551</v>
      </c>
    </row>
    <row r="165" spans="1:15">
      <c r="A165" t="s">
        <v>180</v>
      </c>
      <c r="B165" t="s">
        <v>312</v>
      </c>
      <c r="C165">
        <f>HYPERLINK("Microsoft's Six Principles for Facial Recognition Work", "Microsoft's Six Principles for Facial Recognition Work")</f>
        <v>0</v>
      </c>
      <c r="D165" t="s">
        <v>445</v>
      </c>
      <c r="E165">
        <v>2018</v>
      </c>
      <c r="F165" t="s">
        <v>703</v>
      </c>
      <c r="G165" t="s">
        <v>830</v>
      </c>
      <c r="H165" t="s">
        <v>851</v>
      </c>
      <c r="I165" t="s">
        <v>857</v>
      </c>
      <c r="K165" t="s">
        <v>899</v>
      </c>
      <c r="L165" t="s">
        <v>1046</v>
      </c>
      <c r="M165" t="s">
        <v>703</v>
      </c>
      <c r="N165" t="s">
        <v>1315</v>
      </c>
      <c r="O165" t="s">
        <v>1552</v>
      </c>
    </row>
    <row r="166" spans="1:15">
      <c r="A166" t="s">
        <v>181</v>
      </c>
      <c r="B166" t="s">
        <v>310</v>
      </c>
      <c r="C166">
        <f>HYPERLINK("https://datagovhub.elliott.gwu.edu/republic-of-korea-ai-strategy/?form=MG0AV3", "Mid- to Long-Term Master Plan in Preparation for the Intelligent Information Society")</f>
        <v>0</v>
      </c>
      <c r="D166" t="s">
        <v>446</v>
      </c>
      <c r="E166">
        <v>2019</v>
      </c>
      <c r="F166" s="2" t="s">
        <v>704</v>
      </c>
      <c r="G166" t="s">
        <v>832</v>
      </c>
      <c r="H166" t="s">
        <v>853</v>
      </c>
      <c r="I166" t="s">
        <v>892</v>
      </c>
      <c r="K166" t="s">
        <v>899</v>
      </c>
      <c r="L166" t="s">
        <v>1048</v>
      </c>
      <c r="M166" s="2" t="s">
        <v>704</v>
      </c>
      <c r="N166" t="s">
        <v>1316</v>
      </c>
      <c r="O166" t="s">
        <v>1553</v>
      </c>
    </row>
    <row r="167" spans="1:15">
      <c r="A167" t="s">
        <v>182</v>
      </c>
      <c r="B167" t="s">
        <v>310</v>
      </c>
      <c r="C167">
        <f>HYPERLINK("https://link.springer.com/article/10.1007/s11023-018-9482-5?form=MG0AV3", "Minds and Machines: Ethical Principles and Challenges in Artificial Intelligence")</f>
        <v>0</v>
      </c>
      <c r="D167" t="s">
        <v>447</v>
      </c>
      <c r="E167">
        <v>2018</v>
      </c>
      <c r="F167" s="2" t="s">
        <v>705</v>
      </c>
      <c r="G167" t="s">
        <v>843</v>
      </c>
      <c r="H167" t="s">
        <v>854</v>
      </c>
      <c r="I167" t="s">
        <v>872</v>
      </c>
      <c r="K167" t="s">
        <v>899</v>
      </c>
      <c r="L167" t="s">
        <v>1049</v>
      </c>
      <c r="M167" s="2" t="s">
        <v>705</v>
      </c>
      <c r="N167" t="s">
        <v>1317</v>
      </c>
      <c r="O167" t="s">
        <v>1554</v>
      </c>
    </row>
    <row r="168" spans="1:15">
      <c r="A168" t="s">
        <v>183</v>
      </c>
      <c r="B168" t="s">
        <v>313</v>
      </c>
      <c r="C168">
        <f>HYPERLINK("Montreal Declaration for Responsible AI Development", "Montreal Declaration for a Responsible Development of Artificial Intelligence​")</f>
        <v>0</v>
      </c>
      <c r="D168" t="s">
        <v>448</v>
      </c>
      <c r="E168">
        <v>2018</v>
      </c>
      <c r="F168" t="s">
        <v>706</v>
      </c>
      <c r="G168" t="s">
        <v>833</v>
      </c>
      <c r="H168" t="s">
        <v>854</v>
      </c>
      <c r="I168" t="s">
        <v>870</v>
      </c>
      <c r="K168" t="s">
        <v>899</v>
      </c>
      <c r="L168" t="s">
        <v>1050</v>
      </c>
      <c r="M168" t="s">
        <v>706</v>
      </c>
      <c r="N168" t="s">
        <v>1318</v>
      </c>
    </row>
    <row r="169" spans="1:15">
      <c r="A169" t="s">
        <v>184</v>
      </c>
      <c r="B169" t="s">
        <v>312</v>
      </c>
      <c r="C169">
        <f>HYPERLINK("Montreal Declaration for a Responsible Development of AI", "Montreal Declaration for Responsible AI")</f>
        <v>0</v>
      </c>
      <c r="D169" t="s">
        <v>449</v>
      </c>
      <c r="E169">
        <v>2017</v>
      </c>
      <c r="F169" t="s">
        <v>707</v>
      </c>
      <c r="G169" t="s">
        <v>833</v>
      </c>
      <c r="H169" t="s">
        <v>854</v>
      </c>
      <c r="I169" t="s">
        <v>870</v>
      </c>
      <c r="K169" t="s">
        <v>899</v>
      </c>
      <c r="L169" t="s">
        <v>1051</v>
      </c>
      <c r="M169" t="s">
        <v>707</v>
      </c>
      <c r="N169" t="s">
        <v>1319</v>
      </c>
      <c r="O169" t="s">
        <v>1555</v>
      </c>
    </row>
    <row r="170" spans="1:15">
      <c r="A170" t="s">
        <v>185</v>
      </c>
      <c r="B170" t="s">
        <v>311</v>
      </c>
      <c r="C170">
        <f>HYPERLINK("Explanatory Report to the Council of Europe Framework Convention on AI and Human Rights, Democracy and the Rule of Law", "Name: Council of Europe’s Guidelines on Artificial Intelligence and Human Rights")</f>
        <v>0</v>
      </c>
      <c r="D170" t="s">
        <v>450</v>
      </c>
      <c r="E170">
        <v>2021</v>
      </c>
      <c r="F170" t="s">
        <v>708</v>
      </c>
      <c r="G170" t="s">
        <v>832</v>
      </c>
      <c r="H170" t="s">
        <v>853</v>
      </c>
      <c r="I170" t="s">
        <v>858</v>
      </c>
      <c r="K170" t="s">
        <v>899</v>
      </c>
      <c r="L170" t="s">
        <v>1052</v>
      </c>
      <c r="M170" t="s">
        <v>708</v>
      </c>
      <c r="N170" t="s">
        <v>1320</v>
      </c>
      <c r="O170" t="s">
        <v>1482</v>
      </c>
    </row>
    <row r="171" spans="1:15">
      <c r="A171" t="s">
        <v>186</v>
      </c>
      <c r="B171" t="s">
        <v>311</v>
      </c>
      <c r="C171">
        <f>HYPERLINK("National AI Strategy", "National AI Strategy")</f>
        <v>0</v>
      </c>
      <c r="D171" t="s">
        <v>451</v>
      </c>
      <c r="E171">
        <v>2021</v>
      </c>
      <c r="F171" t="s">
        <v>709</v>
      </c>
      <c r="G171" t="s">
        <v>832</v>
      </c>
      <c r="H171" t="s">
        <v>853</v>
      </c>
      <c r="I171" t="s">
        <v>856</v>
      </c>
      <c r="K171" t="s">
        <v>899</v>
      </c>
      <c r="L171" t="s">
        <v>1053</v>
      </c>
      <c r="M171" t="s">
        <v>709</v>
      </c>
      <c r="N171" t="s">
        <v>1321</v>
      </c>
      <c r="O171" t="s">
        <v>1556</v>
      </c>
    </row>
    <row r="172" spans="1:15">
      <c r="A172" t="s">
        <v>187</v>
      </c>
      <c r="B172" t="s">
        <v>311</v>
      </c>
      <c r="C172">
        <f>HYPERLINK("South Korea AI Strategy", "National AI Strategy")</f>
        <v>0</v>
      </c>
      <c r="D172" t="s">
        <v>452</v>
      </c>
      <c r="E172">
        <v>2019</v>
      </c>
      <c r="F172" t="s">
        <v>710</v>
      </c>
      <c r="G172" t="s">
        <v>832</v>
      </c>
      <c r="H172" t="s">
        <v>853</v>
      </c>
      <c r="I172" t="s">
        <v>892</v>
      </c>
      <c r="K172" t="s">
        <v>899</v>
      </c>
      <c r="L172" t="s">
        <v>1054</v>
      </c>
      <c r="M172" t="s">
        <v>710</v>
      </c>
      <c r="N172" t="s">
        <v>1322</v>
      </c>
      <c r="O172" t="s">
        <v>1557</v>
      </c>
    </row>
    <row r="173" spans="1:15">
      <c r="A173" t="s">
        <v>188</v>
      </c>
      <c r="B173" t="s">
        <v>311</v>
      </c>
      <c r="C173">
        <f>HYPERLINK("United Kingom AI Strategy", "National AI Strategy")</f>
        <v>0</v>
      </c>
      <c r="D173" t="s">
        <v>453</v>
      </c>
      <c r="E173">
        <v>2021</v>
      </c>
      <c r="F173" t="s">
        <v>711</v>
      </c>
      <c r="G173" t="s">
        <v>832</v>
      </c>
      <c r="H173" t="s">
        <v>853</v>
      </c>
      <c r="I173" t="s">
        <v>856</v>
      </c>
      <c r="K173" t="s">
        <v>899</v>
      </c>
      <c r="L173" t="s">
        <v>1055</v>
      </c>
      <c r="M173" t="s">
        <v>711</v>
      </c>
      <c r="N173" t="s">
        <v>1323</v>
      </c>
      <c r="O173" t="s">
        <v>1558</v>
      </c>
    </row>
    <row r="174" spans="1:15">
      <c r="A174" t="s">
        <v>189</v>
      </c>
      <c r="B174" t="s">
        <v>310</v>
      </c>
      <c r="C174">
        <f>HYPERLINK("https://www.nitrd.gov/PUBS/national_ai_rd_strategic_plan.pdf?form=MG0AV3", "National Artificial Intelligence Research and Development Strategic Plan")</f>
        <v>0</v>
      </c>
      <c r="D174" t="s">
        <v>454</v>
      </c>
      <c r="E174">
        <v>2016</v>
      </c>
      <c r="F174" s="2" t="s">
        <v>712</v>
      </c>
      <c r="G174" t="s">
        <v>832</v>
      </c>
      <c r="H174" t="s">
        <v>853</v>
      </c>
      <c r="I174" t="s">
        <v>857</v>
      </c>
      <c r="K174" t="s">
        <v>899</v>
      </c>
      <c r="L174" t="s">
        <v>1056</v>
      </c>
      <c r="M174" s="2" t="s">
        <v>712</v>
      </c>
      <c r="N174" t="s">
        <v>1324</v>
      </c>
      <c r="O174" t="s">
        <v>1559</v>
      </c>
    </row>
    <row r="175" spans="1:15">
      <c r="A175" t="s">
        <v>190</v>
      </c>
      <c r="B175" t="s">
        <v>311</v>
      </c>
      <c r="C175">
        <f>HYPERLINK("USA Biden  AI Strategy", "National Artificial Intelligence Research and Development Strategic Plan 2023 Update")</f>
        <v>0</v>
      </c>
      <c r="D175" t="s">
        <v>455</v>
      </c>
      <c r="E175">
        <v>2023</v>
      </c>
      <c r="F175" t="s">
        <v>713</v>
      </c>
      <c r="G175" t="s">
        <v>832</v>
      </c>
      <c r="H175" t="s">
        <v>853</v>
      </c>
      <c r="I175" t="s">
        <v>857</v>
      </c>
      <c r="K175" t="s">
        <v>899</v>
      </c>
      <c r="L175" t="s">
        <v>1057</v>
      </c>
      <c r="M175" t="s">
        <v>713</v>
      </c>
      <c r="N175" t="s">
        <v>1325</v>
      </c>
      <c r="O175" t="s">
        <v>1560</v>
      </c>
    </row>
    <row r="176" spans="1:15">
      <c r="A176" t="s">
        <v>191</v>
      </c>
      <c r="B176" t="s">
        <v>311</v>
      </c>
      <c r="C176">
        <f>HYPERLINK("Turkey AI Strategy", "National Artificial Intelligence Strategy (NAIS) 2021-2025")</f>
        <v>0</v>
      </c>
      <c r="D176" t="s">
        <v>456</v>
      </c>
      <c r="E176">
        <v>2021</v>
      </c>
      <c r="F176" t="s">
        <v>714</v>
      </c>
      <c r="G176" t="s">
        <v>832</v>
      </c>
      <c r="H176" t="s">
        <v>853</v>
      </c>
      <c r="I176" t="s">
        <v>893</v>
      </c>
      <c r="K176" t="s">
        <v>899</v>
      </c>
      <c r="L176" t="s">
        <v>1058</v>
      </c>
      <c r="M176" t="s">
        <v>714</v>
      </c>
      <c r="N176" t="s">
        <v>1326</v>
      </c>
      <c r="O176" t="s">
        <v>1561</v>
      </c>
    </row>
    <row r="177" spans="1:15">
      <c r="A177" t="s">
        <v>192</v>
      </c>
      <c r="B177" t="s">
        <v>311</v>
      </c>
      <c r="C177">
        <f>HYPERLINK("Indonesia AI Strategy", "National Strategy for Artificial Intelligence")</f>
        <v>0</v>
      </c>
      <c r="D177" t="s">
        <v>457</v>
      </c>
      <c r="E177">
        <v>2019</v>
      </c>
      <c r="F177" t="s">
        <v>715</v>
      </c>
      <c r="G177" t="s">
        <v>832</v>
      </c>
      <c r="H177" t="s">
        <v>853</v>
      </c>
      <c r="I177" t="s">
        <v>860</v>
      </c>
      <c r="K177" t="s">
        <v>899</v>
      </c>
      <c r="L177" t="s">
        <v>1059</v>
      </c>
      <c r="M177" t="s">
        <v>715</v>
      </c>
      <c r="N177" t="s">
        <v>1327</v>
      </c>
      <c r="O177" t="s">
        <v>1562</v>
      </c>
    </row>
    <row r="178" spans="1:15">
      <c r="A178" t="s">
        <v>193</v>
      </c>
      <c r="B178" t="s">
        <v>312</v>
      </c>
      <c r="C178">
        <f>HYPERLINK("National Strategy for AI Indian", "National Strategy for Artificial Intelligence (#AIforAll)")</f>
        <v>0</v>
      </c>
      <c r="D178" t="s">
        <v>458</v>
      </c>
      <c r="E178">
        <v>2018</v>
      </c>
      <c r="F178" t="s">
        <v>716</v>
      </c>
      <c r="G178" t="s">
        <v>832</v>
      </c>
      <c r="H178" t="s">
        <v>853</v>
      </c>
      <c r="I178" t="s">
        <v>884</v>
      </c>
      <c r="K178" t="s">
        <v>899</v>
      </c>
      <c r="L178" t="s">
        <v>1060</v>
      </c>
      <c r="M178" t="s">
        <v>716</v>
      </c>
      <c r="N178" t="s">
        <v>1328</v>
      </c>
      <c r="O178" t="s">
        <v>1563</v>
      </c>
    </row>
    <row r="179" spans="1:15">
      <c r="A179" t="s">
        <v>194</v>
      </c>
      <c r="B179" t="s">
        <v>311</v>
      </c>
      <c r="C179">
        <f>HYPERLINK("Saudi Arabia AI Strategy", "National Strategy for Data &amp; AI")</f>
        <v>0</v>
      </c>
      <c r="D179" t="s">
        <v>459</v>
      </c>
      <c r="E179">
        <v>2020</v>
      </c>
      <c r="F179" t="s">
        <v>717</v>
      </c>
      <c r="G179" t="s">
        <v>832</v>
      </c>
      <c r="H179" t="s">
        <v>853</v>
      </c>
      <c r="I179" t="s">
        <v>894</v>
      </c>
      <c r="K179" t="s">
        <v>899</v>
      </c>
      <c r="L179" t="s">
        <v>1061</v>
      </c>
      <c r="M179" t="s">
        <v>717</v>
      </c>
      <c r="N179" t="s">
        <v>1329</v>
      </c>
      <c r="O179" t="s">
        <v>1564</v>
      </c>
    </row>
    <row r="180" spans="1:15">
      <c r="A180" t="s">
        <v>195</v>
      </c>
      <c r="B180" t="s">
        <v>311</v>
      </c>
      <c r="C180">
        <f>HYPERLINK("National Strategy for the Development of AI in Ukraine", "National Strategy for the Development of AI in Ukraine for 2021-2030")</f>
        <v>0</v>
      </c>
      <c r="D180" t="s">
        <v>460</v>
      </c>
      <c r="E180">
        <v>2021</v>
      </c>
      <c r="F180" t="s">
        <v>718</v>
      </c>
      <c r="G180" t="s">
        <v>832</v>
      </c>
      <c r="H180" t="s">
        <v>853</v>
      </c>
      <c r="I180" t="s">
        <v>895</v>
      </c>
      <c r="K180" t="s">
        <v>899</v>
      </c>
      <c r="L180" t="s">
        <v>1062</v>
      </c>
      <c r="M180" t="s">
        <v>718</v>
      </c>
      <c r="N180" t="s">
        <v>1330</v>
      </c>
      <c r="O180" t="s">
        <v>1565</v>
      </c>
    </row>
    <row r="181" spans="1:15">
      <c r="A181" t="s">
        <v>196</v>
      </c>
      <c r="B181" t="s">
        <v>311</v>
      </c>
      <c r="C181">
        <f>HYPERLINK("AIIA 2020 AI Strategy Landscape", "Navigating AI: Analysis and Guidance on the Use and Adoption of AI")</f>
        <v>0</v>
      </c>
      <c r="D181" t="s">
        <v>461</v>
      </c>
      <c r="E181">
        <v>2023</v>
      </c>
      <c r="F181" t="s">
        <v>719</v>
      </c>
      <c r="G181" t="s">
        <v>830</v>
      </c>
      <c r="H181" t="s">
        <v>851</v>
      </c>
      <c r="I181" t="s">
        <v>874</v>
      </c>
      <c r="K181" t="s">
        <v>899</v>
      </c>
      <c r="L181" t="s">
        <v>1063</v>
      </c>
      <c r="M181" t="s">
        <v>719</v>
      </c>
      <c r="N181" t="s">
        <v>1331</v>
      </c>
      <c r="O181" t="s">
        <v>1566</v>
      </c>
    </row>
    <row r="182" spans="1:15">
      <c r="A182" t="s">
        <v>197</v>
      </c>
      <c r="B182" t="s">
        <v>311</v>
      </c>
      <c r="C182">
        <f>HYPERLINK("New Artificial Intelligence Legislation in Mexico", "New Artificial Intelligence Legislation in Mexico")</f>
        <v>0</v>
      </c>
      <c r="D182" t="s">
        <v>462</v>
      </c>
      <c r="E182">
        <v>2025</v>
      </c>
      <c r="F182" t="s">
        <v>720</v>
      </c>
      <c r="G182" t="s">
        <v>832</v>
      </c>
      <c r="H182" t="s">
        <v>853</v>
      </c>
      <c r="I182" t="s">
        <v>869</v>
      </c>
      <c r="K182" t="s">
        <v>899</v>
      </c>
      <c r="L182" t="s">
        <v>1064</v>
      </c>
      <c r="M182" t="s">
        <v>720</v>
      </c>
      <c r="N182" t="s">
        <v>1332</v>
      </c>
      <c r="O182" t="s">
        <v>1567</v>
      </c>
    </row>
    <row r="183" spans="1:15">
      <c r="A183" t="s">
        <v>198</v>
      </c>
      <c r="B183" t="s">
        <v>311</v>
      </c>
      <c r="C183">
        <f>HYPERLINK("AI in the Nordic-Baltic region", "Nordic-Baltic Region’s AI Declaration")</f>
        <v>0</v>
      </c>
      <c r="D183" t="s">
        <v>463</v>
      </c>
      <c r="E183">
        <v>2018</v>
      </c>
      <c r="F183" t="s">
        <v>721</v>
      </c>
      <c r="G183" t="s">
        <v>832</v>
      </c>
      <c r="H183" t="s">
        <v>853</v>
      </c>
      <c r="I183" t="s">
        <v>896</v>
      </c>
      <c r="K183" t="s">
        <v>899</v>
      </c>
      <c r="L183" t="s">
        <v>1065</v>
      </c>
      <c r="M183" t="s">
        <v>721</v>
      </c>
      <c r="N183" t="s">
        <v>1333</v>
      </c>
      <c r="O183" t="s">
        <v>1565</v>
      </c>
    </row>
    <row r="184" spans="1:15">
      <c r="A184" t="s">
        <v>199</v>
      </c>
      <c r="B184" t="s">
        <v>312</v>
      </c>
      <c r="C184">
        <f>HYPERLINK("OECD AI Principles 2019", "OECD AI Principles")</f>
        <v>0</v>
      </c>
      <c r="D184" t="s">
        <v>402</v>
      </c>
      <c r="E184">
        <v>2019</v>
      </c>
      <c r="F184" t="s">
        <v>722</v>
      </c>
      <c r="G184" t="s">
        <v>832</v>
      </c>
      <c r="H184" t="s">
        <v>853</v>
      </c>
      <c r="I184" t="s">
        <v>858</v>
      </c>
      <c r="K184" t="s">
        <v>899</v>
      </c>
      <c r="L184" t="s">
        <v>1005</v>
      </c>
      <c r="M184" t="s">
        <v>722</v>
      </c>
      <c r="N184" t="s">
        <v>1334</v>
      </c>
      <c r="O184" t="s">
        <v>1568</v>
      </c>
    </row>
    <row r="185" spans="1:15">
      <c r="A185" t="s">
        <v>200</v>
      </c>
      <c r="B185" t="s">
        <v>311</v>
      </c>
      <c r="C185">
        <f>HYPERLINK("OECD AI Principles 2019", "OECD AI Principles")</f>
        <v>0</v>
      </c>
      <c r="D185" t="s">
        <v>402</v>
      </c>
      <c r="E185">
        <v>2019</v>
      </c>
      <c r="F185" t="s">
        <v>722</v>
      </c>
      <c r="G185" t="s">
        <v>832</v>
      </c>
      <c r="H185" t="s">
        <v>853</v>
      </c>
      <c r="I185" t="s">
        <v>881</v>
      </c>
      <c r="K185" t="s">
        <v>899</v>
      </c>
      <c r="L185" t="s">
        <v>1005</v>
      </c>
      <c r="M185" t="s">
        <v>722</v>
      </c>
      <c r="N185" t="s">
        <v>1335</v>
      </c>
      <c r="O185" t="s">
        <v>1489</v>
      </c>
    </row>
    <row r="186" spans="1:15">
      <c r="A186" t="s">
        <v>201</v>
      </c>
      <c r="B186" t="s">
        <v>311</v>
      </c>
      <c r="C186">
        <f>HYPERLINK("OECD AI Principles 2024", "OECD AI Principles")</f>
        <v>0</v>
      </c>
      <c r="D186" t="s">
        <v>402</v>
      </c>
      <c r="E186">
        <v>2024</v>
      </c>
      <c r="F186" t="s">
        <v>723</v>
      </c>
      <c r="G186" t="s">
        <v>832</v>
      </c>
      <c r="H186" t="s">
        <v>853</v>
      </c>
      <c r="I186" t="s">
        <v>858</v>
      </c>
      <c r="K186" t="s">
        <v>899</v>
      </c>
      <c r="L186" t="s">
        <v>995</v>
      </c>
      <c r="M186" t="s">
        <v>723</v>
      </c>
      <c r="N186" t="s">
        <v>1264</v>
      </c>
      <c r="O186" t="s">
        <v>1505</v>
      </c>
    </row>
    <row r="187" spans="1:15">
      <c r="A187" t="s">
        <v>202</v>
      </c>
      <c r="B187" t="s">
        <v>311</v>
      </c>
      <c r="C187">
        <f>HYPERLINK("OECD Updates AI Principles 2024", "OECD Updates AI Principles to Stay Abreast of Rapid Technological Developments")</f>
        <v>0</v>
      </c>
      <c r="D187" t="s">
        <v>402</v>
      </c>
      <c r="E187">
        <v>2024</v>
      </c>
      <c r="F187" t="s">
        <v>724</v>
      </c>
      <c r="G187" t="s">
        <v>832</v>
      </c>
      <c r="H187" t="s">
        <v>853</v>
      </c>
      <c r="I187" t="s">
        <v>858</v>
      </c>
      <c r="K187" t="s">
        <v>899</v>
      </c>
      <c r="L187" t="s">
        <v>995</v>
      </c>
      <c r="M187" t="s">
        <v>724</v>
      </c>
      <c r="N187" t="s">
        <v>1264</v>
      </c>
      <c r="O187" t="s">
        <v>1505</v>
      </c>
    </row>
    <row r="188" spans="1:15">
      <c r="A188" t="s">
        <v>203</v>
      </c>
      <c r="B188" t="s">
        <v>311</v>
      </c>
      <c r="C188">
        <f>HYPERLINK("On AI, Jewish Thought", "On AI, Jewish Thought Has Something Distinct to Say")</f>
        <v>0</v>
      </c>
      <c r="D188" t="s">
        <v>464</v>
      </c>
      <c r="E188">
        <v>2024</v>
      </c>
      <c r="F188" t="s">
        <v>725</v>
      </c>
      <c r="G188" t="s">
        <v>831</v>
      </c>
      <c r="H188" t="s">
        <v>852</v>
      </c>
      <c r="I188" t="s">
        <v>857</v>
      </c>
      <c r="K188" t="s">
        <v>899</v>
      </c>
      <c r="L188" t="s">
        <v>1066</v>
      </c>
      <c r="M188" t="s">
        <v>725</v>
      </c>
      <c r="N188" t="s">
        <v>1308</v>
      </c>
      <c r="O188" t="s">
        <v>1546</v>
      </c>
    </row>
    <row r="189" spans="1:15">
      <c r="A189" t="s">
        <v>204</v>
      </c>
      <c r="B189" t="s">
        <v>310</v>
      </c>
      <c r="C189">
        <f>HYPERLINK("https://openai.com/charter/?form=MG0AV3
https://openai.com/index/moving-ai-governance-forward/?form=MG0AV3
https://openai.com/trust-and-transparency/?form=MG0AV3", "OpenAI Charter")</f>
        <v>0</v>
      </c>
      <c r="D189" t="s">
        <v>465</v>
      </c>
      <c r="E189">
        <v>2018</v>
      </c>
      <c r="F189" s="2" t="s">
        <v>726</v>
      </c>
      <c r="G189" t="s">
        <v>830</v>
      </c>
      <c r="H189" t="s">
        <v>851</v>
      </c>
      <c r="I189" t="s">
        <v>857</v>
      </c>
      <c r="K189" t="s">
        <v>899</v>
      </c>
      <c r="L189" t="s">
        <v>1067</v>
      </c>
      <c r="M189" s="2" t="s">
        <v>726</v>
      </c>
      <c r="N189" t="s">
        <v>1336</v>
      </c>
      <c r="O189" t="s">
        <v>1569</v>
      </c>
    </row>
    <row r="190" spans="1:15">
      <c r="A190" t="s">
        <v>205</v>
      </c>
      <c r="B190" t="s">
        <v>311</v>
      </c>
      <c r="C190">
        <f>HYPERLINK("OpenAI's Charter", "OpenAI’s Charter")</f>
        <v>0</v>
      </c>
      <c r="D190" t="s">
        <v>465</v>
      </c>
      <c r="E190">
        <v>2018</v>
      </c>
      <c r="F190" t="s">
        <v>727</v>
      </c>
      <c r="G190" t="s">
        <v>837</v>
      </c>
      <c r="H190" t="s">
        <v>851</v>
      </c>
      <c r="I190" t="s">
        <v>857</v>
      </c>
      <c r="K190" t="s">
        <v>899</v>
      </c>
      <c r="L190" t="s">
        <v>1067</v>
      </c>
      <c r="M190" t="s">
        <v>727</v>
      </c>
      <c r="N190" t="s">
        <v>1337</v>
      </c>
      <c r="O190" t="s">
        <v>1570</v>
      </c>
    </row>
    <row r="191" spans="1:15">
      <c r="A191" t="s">
        <v>206</v>
      </c>
      <c r="B191" t="s">
        <v>311</v>
      </c>
      <c r="C191">
        <f>HYPERLINK("Google's AI Principles 2024", "Our Principles")</f>
        <v>0</v>
      </c>
      <c r="D191" t="s">
        <v>414</v>
      </c>
      <c r="E191">
        <v>2024</v>
      </c>
      <c r="F191" t="s">
        <v>728</v>
      </c>
      <c r="G191" t="s">
        <v>830</v>
      </c>
      <c r="H191" t="s">
        <v>851</v>
      </c>
      <c r="I191" t="s">
        <v>857</v>
      </c>
      <c r="K191" t="s">
        <v>899</v>
      </c>
      <c r="L191" t="s">
        <v>1068</v>
      </c>
      <c r="M191" t="s">
        <v>728</v>
      </c>
      <c r="N191" t="s">
        <v>1338</v>
      </c>
      <c r="O191" t="s">
        <v>1571</v>
      </c>
    </row>
    <row r="192" spans="1:15">
      <c r="A192" t="s">
        <v>207</v>
      </c>
      <c r="B192" t="s">
        <v>310</v>
      </c>
      <c r="C192">
        <f>HYPERLINK("https://blog.google/technology/ai/ai-principles/?form=MG0AV3", "Our Principles")</f>
        <v>0</v>
      </c>
      <c r="D192" t="s">
        <v>414</v>
      </c>
      <c r="E192">
        <v>2018</v>
      </c>
      <c r="F192" s="2" t="s">
        <v>729</v>
      </c>
      <c r="G192" t="s">
        <v>830</v>
      </c>
      <c r="H192" t="s">
        <v>851</v>
      </c>
      <c r="I192" t="s">
        <v>857</v>
      </c>
      <c r="K192" t="s">
        <v>899</v>
      </c>
      <c r="L192" t="s">
        <v>1011</v>
      </c>
      <c r="M192" s="2" t="s">
        <v>729</v>
      </c>
      <c r="N192" t="s">
        <v>1339</v>
      </c>
      <c r="O192" t="s">
        <v>1572</v>
      </c>
    </row>
    <row r="193" spans="1:15">
      <c r="A193" t="s">
        <v>208</v>
      </c>
      <c r="B193" t="s">
        <v>311</v>
      </c>
      <c r="C193">
        <f>HYPERLINK("Oxford Martin AI Initiative", "Oxford Martin AI Governance Initiative")</f>
        <v>0</v>
      </c>
      <c r="D193" t="s">
        <v>466</v>
      </c>
      <c r="E193">
        <v>2025</v>
      </c>
      <c r="F193" t="s">
        <v>730</v>
      </c>
      <c r="G193" t="s">
        <v>833</v>
      </c>
      <c r="H193" t="s">
        <v>854</v>
      </c>
      <c r="I193" t="s">
        <v>856</v>
      </c>
      <c r="K193" t="s">
        <v>899</v>
      </c>
      <c r="L193" t="s">
        <v>1069</v>
      </c>
      <c r="M193" t="s">
        <v>730</v>
      </c>
      <c r="N193" t="s">
        <v>1215</v>
      </c>
      <c r="O193" t="s">
        <v>1468</v>
      </c>
    </row>
    <row r="194" spans="1:15">
      <c r="A194" t="s">
        <v>209</v>
      </c>
      <c r="B194" t="s">
        <v>311</v>
      </c>
      <c r="C194">
        <f>HYPERLINK("Oxford AI programs Said Business School University of Oxford", "Oxford’s Governance of AI Program")</f>
        <v>0</v>
      </c>
      <c r="D194" t="s">
        <v>467</v>
      </c>
      <c r="E194">
        <v>2025</v>
      </c>
      <c r="F194" t="s">
        <v>731</v>
      </c>
      <c r="G194" t="s">
        <v>833</v>
      </c>
      <c r="H194" t="s">
        <v>854</v>
      </c>
      <c r="I194" t="s">
        <v>856</v>
      </c>
      <c r="K194" t="s">
        <v>899</v>
      </c>
      <c r="L194" t="s">
        <v>1070</v>
      </c>
      <c r="M194" t="s">
        <v>731</v>
      </c>
      <c r="N194" t="s">
        <v>1215</v>
      </c>
      <c r="O194" t="s">
        <v>1468</v>
      </c>
    </row>
    <row r="195" spans="1:15">
      <c r="A195" t="s">
        <v>210</v>
      </c>
      <c r="B195" t="s">
        <v>313</v>
      </c>
      <c r="C195">
        <f>HYPERLINK("Partnership on AI Tenets", "Partnership on AI Tenets")</f>
        <v>0</v>
      </c>
      <c r="D195" t="s">
        <v>468</v>
      </c>
      <c r="E195">
        <v>2016</v>
      </c>
      <c r="F195" t="s">
        <v>732</v>
      </c>
      <c r="G195" t="s">
        <v>835</v>
      </c>
      <c r="H195" t="s">
        <v>855</v>
      </c>
      <c r="I195" t="s">
        <v>858</v>
      </c>
      <c r="K195" t="s">
        <v>899</v>
      </c>
      <c r="L195" t="s">
        <v>1071</v>
      </c>
      <c r="M195" t="s">
        <v>732</v>
      </c>
      <c r="N195" t="s">
        <v>1335</v>
      </c>
      <c r="O195" t="s">
        <v>1489</v>
      </c>
    </row>
    <row r="196" spans="1:15">
      <c r="A196" t="s">
        <v>211</v>
      </c>
      <c r="B196" t="s">
        <v>310</v>
      </c>
      <c r="C196">
        <f>HYPERLINK("https://partnershiponai.org/tenets/", "Partnership on AI Tenets")</f>
        <v>0</v>
      </c>
      <c r="D196" t="s">
        <v>468</v>
      </c>
      <c r="E196">
        <v>2016</v>
      </c>
      <c r="F196" s="2" t="s">
        <v>733</v>
      </c>
      <c r="G196" t="s">
        <v>837</v>
      </c>
      <c r="H196" t="s">
        <v>851</v>
      </c>
      <c r="I196" t="s">
        <v>857</v>
      </c>
      <c r="K196" t="s">
        <v>899</v>
      </c>
      <c r="L196" t="s">
        <v>1071</v>
      </c>
      <c r="M196" s="2" t="s">
        <v>733</v>
      </c>
      <c r="N196" t="s">
        <v>1335</v>
      </c>
      <c r="O196" t="s">
        <v>1489</v>
      </c>
    </row>
    <row r="197" spans="1:15">
      <c r="A197" t="s">
        <v>212</v>
      </c>
      <c r="B197" t="s">
        <v>312</v>
      </c>
      <c r="C197">
        <f>HYPERLINK("Partnership on AI Principles 2016", "Partnership on AI Tenets")</f>
        <v>0</v>
      </c>
      <c r="D197" t="s">
        <v>469</v>
      </c>
      <c r="E197">
        <v>2016</v>
      </c>
      <c r="F197" t="s">
        <v>734</v>
      </c>
      <c r="G197" t="s">
        <v>835</v>
      </c>
      <c r="H197" t="s">
        <v>855</v>
      </c>
      <c r="I197" t="s">
        <v>857</v>
      </c>
      <c r="K197" t="s">
        <v>899</v>
      </c>
      <c r="L197" t="s">
        <v>1072</v>
      </c>
      <c r="M197" t="s">
        <v>734</v>
      </c>
      <c r="N197" t="s">
        <v>1340</v>
      </c>
      <c r="O197" t="s">
        <v>1573</v>
      </c>
    </row>
    <row r="198" spans="1:15">
      <c r="A198" t="s">
        <v>213</v>
      </c>
      <c r="B198" t="s">
        <v>311</v>
      </c>
      <c r="C198">
        <f>HYPERLINK("Peking University ", "Peking University Official Website")</f>
        <v>0</v>
      </c>
      <c r="D198" t="s">
        <v>470</v>
      </c>
      <c r="E198">
        <v>2025</v>
      </c>
      <c r="F198" t="s">
        <v>735</v>
      </c>
      <c r="G198" t="s">
        <v>833</v>
      </c>
      <c r="H198" t="s">
        <v>854</v>
      </c>
      <c r="I198" t="s">
        <v>859</v>
      </c>
      <c r="K198" t="s">
        <v>899</v>
      </c>
      <c r="L198" t="s">
        <v>1073</v>
      </c>
      <c r="M198" t="s">
        <v>735</v>
      </c>
      <c r="N198" t="s">
        <v>1341</v>
      </c>
      <c r="O198" t="s">
        <v>1574</v>
      </c>
    </row>
    <row r="199" spans="1:15">
      <c r="A199" t="s">
        <v>214</v>
      </c>
      <c r="B199" t="s">
        <v>311</v>
      </c>
      <c r="C199">
        <f>HYPERLINK("Policy for Use of AI in Teaching and Learning", "Policy for Use of AI in Teaching and Learning")</f>
        <v>0</v>
      </c>
      <c r="D199" t="s">
        <v>471</v>
      </c>
      <c r="E199">
        <v>2024</v>
      </c>
      <c r="F199" t="s">
        <v>736</v>
      </c>
      <c r="G199" t="s">
        <v>833</v>
      </c>
      <c r="H199" t="s">
        <v>854</v>
      </c>
      <c r="I199" t="s">
        <v>883</v>
      </c>
      <c r="K199" t="s">
        <v>899</v>
      </c>
      <c r="L199" t="s">
        <v>1074</v>
      </c>
      <c r="M199" t="s">
        <v>736</v>
      </c>
      <c r="N199" t="s">
        <v>1342</v>
      </c>
      <c r="O199" t="s">
        <v>1575</v>
      </c>
    </row>
    <row r="200" spans="1:15">
      <c r="A200" t="s">
        <v>215</v>
      </c>
      <c r="B200" t="s">
        <v>310</v>
      </c>
      <c r="C200">
        <f>HYPERLINK("https://policysearch.ama-assn.org/policyfinder/detail/augmented%20intelligence?uri=%2FAMADoc%2FHOD.xml-H-480.940.xml&amp;form=MG0AV3", "Policy Recommendations on Augmented Intelligence in Health Care H-480.940")</f>
        <v>0</v>
      </c>
      <c r="D200" t="s">
        <v>472</v>
      </c>
      <c r="E200">
        <v>2018</v>
      </c>
      <c r="F200" s="2" t="s">
        <v>737</v>
      </c>
      <c r="G200" t="s">
        <v>842</v>
      </c>
      <c r="H200" t="s">
        <v>851</v>
      </c>
      <c r="I200" t="s">
        <v>857</v>
      </c>
      <c r="K200" t="s">
        <v>899</v>
      </c>
      <c r="L200" t="s">
        <v>1075</v>
      </c>
      <c r="M200" s="2" t="s">
        <v>737</v>
      </c>
      <c r="N200" t="s">
        <v>1343</v>
      </c>
      <c r="O200" t="s">
        <v>1576</v>
      </c>
    </row>
    <row r="201" spans="1:15">
      <c r="A201" t="s">
        <v>216</v>
      </c>
      <c r="B201" t="s">
        <v>310</v>
      </c>
      <c r="C201">
        <f>HYPERLINK("https://felixreda.eu/wp-content/uploads/2017/02/Green-Digital-Working-Group-Position-on-Robotics-and-Artificial-Intelligence-2016-11-22.pdf", "Position on Robotics and Artificial Intelligence")</f>
        <v>0</v>
      </c>
      <c r="D201" t="s">
        <v>473</v>
      </c>
      <c r="E201">
        <v>2016</v>
      </c>
      <c r="F201" s="2" t="s">
        <v>738</v>
      </c>
      <c r="G201" t="s">
        <v>832</v>
      </c>
      <c r="H201" t="s">
        <v>853</v>
      </c>
      <c r="I201" t="s">
        <v>872</v>
      </c>
      <c r="K201" t="s">
        <v>899</v>
      </c>
      <c r="L201" t="s">
        <v>1076</v>
      </c>
      <c r="M201" s="2" t="s">
        <v>738</v>
      </c>
      <c r="N201" t="s">
        <v>1344</v>
      </c>
      <c r="O201" t="s">
        <v>1577</v>
      </c>
    </row>
    <row r="202" spans="1:15">
      <c r="A202" t="s">
        <v>217</v>
      </c>
      <c r="B202" t="s">
        <v>312</v>
      </c>
      <c r="C202">
        <f>HYPERLINK("Preparing for the Future of AI Obama 2016", "Preparing for the Future of AI")</f>
        <v>0</v>
      </c>
      <c r="D202" t="s">
        <v>474</v>
      </c>
      <c r="E202">
        <v>2016</v>
      </c>
      <c r="F202" t="s">
        <v>739</v>
      </c>
      <c r="G202" t="s">
        <v>832</v>
      </c>
      <c r="H202" t="s">
        <v>853</v>
      </c>
      <c r="I202" t="s">
        <v>857</v>
      </c>
      <c r="K202" t="s">
        <v>899</v>
      </c>
      <c r="L202" t="s">
        <v>1077</v>
      </c>
      <c r="M202" t="s">
        <v>739</v>
      </c>
      <c r="N202" t="s">
        <v>1345</v>
      </c>
      <c r="O202" t="s">
        <v>1578</v>
      </c>
    </row>
    <row r="203" spans="1:15">
      <c r="A203" t="s">
        <v>218</v>
      </c>
      <c r="B203" t="s">
        <v>310</v>
      </c>
      <c r="C203">
        <f>HYPERLINK("https://obamawhitehouse.archives.gov/sites/default/files/whitehouse_files/microsites/ostp/NSTC/preparing_for_the_future_of_ai.pdf?form=MG0AV3", "Preparing for the Future of Artificial Intelligence")</f>
        <v>0</v>
      </c>
      <c r="D203" t="s">
        <v>475</v>
      </c>
      <c r="E203">
        <v>2016</v>
      </c>
      <c r="F203" s="2" t="s">
        <v>740</v>
      </c>
      <c r="G203" t="s">
        <v>832</v>
      </c>
      <c r="H203" t="s">
        <v>853</v>
      </c>
      <c r="I203" t="s">
        <v>857</v>
      </c>
      <c r="K203" t="s">
        <v>899</v>
      </c>
      <c r="L203" t="s">
        <v>1078</v>
      </c>
      <c r="M203" s="2" t="s">
        <v>740</v>
      </c>
      <c r="N203" t="s">
        <v>1346</v>
      </c>
      <c r="O203" t="s">
        <v>1578</v>
      </c>
    </row>
    <row r="204" spans="1:15">
      <c r="A204" t="s">
        <v>219</v>
      </c>
      <c r="B204" t="s">
        <v>311</v>
      </c>
      <c r="C204">
        <f>HYPERLINK("Principled Artificial Intelligence", "Principled Artificial Intelligence")</f>
        <v>0</v>
      </c>
      <c r="D204" t="s">
        <v>476</v>
      </c>
      <c r="E204">
        <v>2020</v>
      </c>
      <c r="F204" t="s">
        <v>741</v>
      </c>
      <c r="G204" t="s">
        <v>833</v>
      </c>
      <c r="H204" t="s">
        <v>854</v>
      </c>
      <c r="I204" t="s">
        <v>857</v>
      </c>
      <c r="K204" t="s">
        <v>899</v>
      </c>
      <c r="L204" t="s">
        <v>1079</v>
      </c>
      <c r="M204" t="s">
        <v>741</v>
      </c>
      <c r="N204" t="s">
        <v>1347</v>
      </c>
      <c r="O204" t="s">
        <v>1579</v>
      </c>
    </row>
    <row r="205" spans="1:15">
      <c r="A205" t="s">
        <v>220</v>
      </c>
      <c r="B205" t="s">
        <v>312</v>
      </c>
      <c r="C205">
        <f>HYPERLINK("Harvard Principled Artificial Intelligence", "Principled Artificial Intelligence: Mapping Consensus in Ethical and Rights-Based Approaches to Principles for AI")</f>
        <v>0</v>
      </c>
      <c r="D205" t="s">
        <v>476</v>
      </c>
      <c r="E205">
        <v>2020</v>
      </c>
      <c r="F205" t="s">
        <v>742</v>
      </c>
      <c r="G205" t="s">
        <v>833</v>
      </c>
      <c r="H205" t="s">
        <v>854</v>
      </c>
      <c r="I205" t="s">
        <v>857</v>
      </c>
      <c r="K205" t="s">
        <v>899</v>
      </c>
      <c r="L205" t="s">
        <v>1079</v>
      </c>
      <c r="M205" t="s">
        <v>742</v>
      </c>
      <c r="N205" t="s">
        <v>1348</v>
      </c>
      <c r="O205" t="s">
        <v>1580</v>
      </c>
    </row>
    <row r="206" spans="1:15">
      <c r="A206" t="s">
        <v>221</v>
      </c>
      <c r="B206" t="s">
        <v>310</v>
      </c>
      <c r="C206">
        <f>HYPERLINK("https://www.fatml.org/resources/principles-for-accountable-algorithms?form=MG0AV3
https://sorelle.friedler.net/papers/principles.pdf?form=MG0AV3", "Principles for Accountable Algorithms and a Social Impact Statement for Algorithms")</f>
        <v>0</v>
      </c>
      <c r="D206" t="s">
        <v>477</v>
      </c>
      <c r="E206">
        <v>2016</v>
      </c>
      <c r="F206" s="2" t="s">
        <v>743</v>
      </c>
      <c r="G206" t="s">
        <v>845</v>
      </c>
      <c r="H206" t="s">
        <v>854</v>
      </c>
      <c r="I206" t="s">
        <v>857</v>
      </c>
      <c r="K206" t="s">
        <v>899</v>
      </c>
      <c r="L206" t="s">
        <v>1080</v>
      </c>
      <c r="M206" s="2" t="s">
        <v>743</v>
      </c>
      <c r="N206" t="s">
        <v>1349</v>
      </c>
      <c r="O206" t="s">
        <v>1581</v>
      </c>
    </row>
    <row r="207" spans="1:15">
      <c r="A207" t="s">
        <v>222</v>
      </c>
      <c r="B207" t="s">
        <v>311</v>
      </c>
      <c r="C207">
        <f>HYPERLINK("Principles for Ethical AI", "Principles for Ethical AI")</f>
        <v>0</v>
      </c>
      <c r="D207" t="s">
        <v>478</v>
      </c>
      <c r="E207">
        <v>2019</v>
      </c>
      <c r="F207" t="s">
        <v>744</v>
      </c>
      <c r="G207" t="s">
        <v>833</v>
      </c>
      <c r="H207" t="s">
        <v>854</v>
      </c>
      <c r="I207" t="s">
        <v>857</v>
      </c>
      <c r="K207" t="s">
        <v>899</v>
      </c>
      <c r="L207" t="s">
        <v>1081</v>
      </c>
      <c r="M207" t="s">
        <v>744</v>
      </c>
      <c r="N207" t="s">
        <v>1350</v>
      </c>
      <c r="O207" t="s">
        <v>1582</v>
      </c>
    </row>
    <row r="208" spans="1:15">
      <c r="A208" t="s">
        <v>223</v>
      </c>
      <c r="B208" t="s">
        <v>311</v>
      </c>
      <c r="C208">
        <f>HYPERLINK("New York Times", "Principles for Using Generative A․I․ in The Times’s Newsroom")</f>
        <v>0</v>
      </c>
      <c r="D208" t="s">
        <v>479</v>
      </c>
      <c r="E208">
        <v>2024</v>
      </c>
      <c r="F208" t="s">
        <v>479</v>
      </c>
      <c r="G208" t="s">
        <v>830</v>
      </c>
      <c r="H208" t="s">
        <v>851</v>
      </c>
      <c r="I208" t="s">
        <v>857</v>
      </c>
      <c r="K208" t="s">
        <v>899</v>
      </c>
      <c r="L208" t="s">
        <v>1082</v>
      </c>
      <c r="M208" t="s">
        <v>479</v>
      </c>
      <c r="N208" t="s">
        <v>1351</v>
      </c>
      <c r="O208" t="s">
        <v>1583</v>
      </c>
    </row>
    <row r="209" spans="1:15">
      <c r="A209" t="s">
        <v>224</v>
      </c>
      <c r="B209" t="s">
        <v>310</v>
      </c>
      <c r="C209">
        <f>HYPERLINK("https://www.academia.edu/48798050/Principles_of_Robotics", "Principles of Robotics")</f>
        <v>0</v>
      </c>
      <c r="D209" t="s">
        <v>480</v>
      </c>
      <c r="E209">
        <v>2011</v>
      </c>
      <c r="F209" s="2" t="s">
        <v>745</v>
      </c>
      <c r="G209" t="s">
        <v>833</v>
      </c>
      <c r="H209" t="s">
        <v>854</v>
      </c>
      <c r="I209" t="s">
        <v>856</v>
      </c>
      <c r="K209" t="s">
        <v>899</v>
      </c>
      <c r="L209" t="s">
        <v>1083</v>
      </c>
      <c r="M209" s="2" t="s">
        <v>745</v>
      </c>
      <c r="N209" t="s">
        <v>1352</v>
      </c>
      <c r="O209" t="s">
        <v>1584</v>
      </c>
    </row>
    <row r="210" spans="1:15">
      <c r="A210" t="s">
        <v>225</v>
      </c>
      <c r="B210" t="s">
        <v>310</v>
      </c>
      <c r="C210">
        <f>HYPERLINK("https://www.article19.org/wp-content/uploads/2018/04/Privacy-and-Freedom-of-Expression-In-the-Age-of-Artificial-Intelligence-1.pdf?form=MG0AV3", "Privacy and Freedom of Expression in the Age of Artificial Intelligence")</f>
        <v>0</v>
      </c>
      <c r="D210" t="s">
        <v>481</v>
      </c>
      <c r="E210">
        <v>2018</v>
      </c>
      <c r="F210" s="2" t="s">
        <v>746</v>
      </c>
      <c r="G210" t="s">
        <v>846</v>
      </c>
      <c r="H210" t="s">
        <v>855</v>
      </c>
      <c r="I210" t="s">
        <v>856</v>
      </c>
      <c r="K210" t="s">
        <v>899</v>
      </c>
      <c r="L210" t="s">
        <v>1084</v>
      </c>
      <c r="M210" s="2" t="s">
        <v>746</v>
      </c>
      <c r="N210" t="s">
        <v>1353</v>
      </c>
      <c r="O210" t="s">
        <v>1585</v>
      </c>
    </row>
    <row r="211" spans="1:15">
      <c r="A211" t="s">
        <v>226</v>
      </c>
      <c r="B211" t="s">
        <v>310</v>
      </c>
      <c r="C211">
        <f>HYPERLINK("https://www.intel.com/content/dam/www/public/us/en/ai/documents/Intels-AI-Privacy-Policy-White-Paper-2018.pdf?form=MG0AV3", "Protecting Individuals’ Privacy and Data in the Artificial Intelligence World")</f>
        <v>0</v>
      </c>
      <c r="D211" t="s">
        <v>348</v>
      </c>
      <c r="E211">
        <v>2018</v>
      </c>
      <c r="F211" s="2" t="s">
        <v>747</v>
      </c>
      <c r="G211" t="s">
        <v>830</v>
      </c>
      <c r="H211" t="s">
        <v>851</v>
      </c>
      <c r="I211" t="s">
        <v>857</v>
      </c>
      <c r="K211" t="s">
        <v>899</v>
      </c>
      <c r="L211" t="s">
        <v>1085</v>
      </c>
      <c r="M211" s="2" t="s">
        <v>747</v>
      </c>
      <c r="N211" t="s">
        <v>1354</v>
      </c>
      <c r="O211" t="s">
        <v>1586</v>
      </c>
    </row>
    <row r="212" spans="1:15">
      <c r="A212" t="s">
        <v>227</v>
      </c>
      <c r="B212" t="s">
        <v>311</v>
      </c>
      <c r="C212">
        <f>HYPERLINK("Provisions of the Management of Deep Synthesis of Internet Information", "Provisions of the Management of Deep Synthesis of Internet Information")</f>
        <v>0</v>
      </c>
      <c r="D212" t="s">
        <v>432</v>
      </c>
      <c r="E212">
        <v>2022</v>
      </c>
      <c r="F212" t="s">
        <v>748</v>
      </c>
      <c r="G212" t="s">
        <v>832</v>
      </c>
      <c r="H212" t="s">
        <v>853</v>
      </c>
      <c r="I212" t="s">
        <v>859</v>
      </c>
      <c r="K212" t="s">
        <v>899</v>
      </c>
      <c r="L212" t="s">
        <v>1086</v>
      </c>
      <c r="M212" t="s">
        <v>748</v>
      </c>
      <c r="N212" t="s">
        <v>1355</v>
      </c>
      <c r="O212" t="s">
        <v>1587</v>
      </c>
    </row>
    <row r="213" spans="1:15">
      <c r="A213" t="s">
        <v>228</v>
      </c>
      <c r="B213" t="s">
        <v>311</v>
      </c>
      <c r="C213">
        <f>HYPERLINK("Provision on the Management of Algorithmic Recommendation in Internet Information Services", "Provisions on the Management of Algorithmic Recommendation in Internet Information Services")</f>
        <v>0</v>
      </c>
      <c r="D213" t="s">
        <v>482</v>
      </c>
      <c r="E213">
        <v>2022</v>
      </c>
      <c r="F213" t="s">
        <v>749</v>
      </c>
      <c r="G213" t="s">
        <v>832</v>
      </c>
      <c r="H213" t="s">
        <v>853</v>
      </c>
      <c r="I213" t="s">
        <v>859</v>
      </c>
      <c r="K213" t="s">
        <v>899</v>
      </c>
      <c r="L213" t="s">
        <v>1087</v>
      </c>
      <c r="M213" t="s">
        <v>749</v>
      </c>
      <c r="N213" t="s">
        <v>1213</v>
      </c>
      <c r="O213" t="s">
        <v>1467</v>
      </c>
    </row>
    <row r="214" spans="1:15">
      <c r="A214" t="s">
        <v>229</v>
      </c>
      <c r="B214" t="s">
        <v>311</v>
      </c>
      <c r="C214">
        <f>HYPERLINK("PwC Responsible AI", "PwC Responsible AI")</f>
        <v>0</v>
      </c>
      <c r="D214" t="s">
        <v>483</v>
      </c>
      <c r="E214">
        <v>2024</v>
      </c>
      <c r="F214" t="s">
        <v>750</v>
      </c>
      <c r="G214" t="s">
        <v>830</v>
      </c>
      <c r="H214" t="s">
        <v>851</v>
      </c>
      <c r="I214" t="s">
        <v>857</v>
      </c>
      <c r="K214" t="s">
        <v>899</v>
      </c>
      <c r="L214" t="s">
        <v>1088</v>
      </c>
      <c r="M214" t="s">
        <v>750</v>
      </c>
      <c r="N214" t="s">
        <v>1356</v>
      </c>
      <c r="O214" t="s">
        <v>1588</v>
      </c>
    </row>
    <row r="215" spans="1:15">
      <c r="A215" t="s">
        <v>230</v>
      </c>
      <c r="B215" t="s">
        <v>311</v>
      </c>
      <c r="C215">
        <f>HYPERLINK("PwC's Responsible AI 2021", "PwC's Responsible AI")</f>
        <v>0</v>
      </c>
      <c r="D215" t="s">
        <v>483</v>
      </c>
      <c r="E215">
        <v>2025</v>
      </c>
      <c r="F215" t="s">
        <v>751</v>
      </c>
      <c r="G215" t="s">
        <v>830</v>
      </c>
      <c r="H215" t="s">
        <v>851</v>
      </c>
      <c r="I215" t="s">
        <v>857</v>
      </c>
      <c r="K215" t="s">
        <v>899</v>
      </c>
      <c r="L215" t="s">
        <v>1089</v>
      </c>
      <c r="M215" t="s">
        <v>751</v>
      </c>
      <c r="N215" t="s">
        <v>1356</v>
      </c>
      <c r="O215" t="s">
        <v>1589</v>
      </c>
    </row>
    <row r="216" spans="1:15">
      <c r="A216" t="s">
        <v>231</v>
      </c>
      <c r="B216" t="s">
        <v>310</v>
      </c>
      <c r="C216">
        <f>HYPERLINK("https://unesdoc.unesco.org/ark:/48223/pf0000253952?form=MG0AV3", "Report of COMEST on Robotics Ethics")</f>
        <v>0</v>
      </c>
      <c r="D216" t="s">
        <v>484</v>
      </c>
      <c r="E216">
        <v>2017</v>
      </c>
      <c r="F216" s="2" t="s">
        <v>752</v>
      </c>
      <c r="G216" t="s">
        <v>836</v>
      </c>
      <c r="H216" t="s">
        <v>851</v>
      </c>
      <c r="I216" t="s">
        <v>881</v>
      </c>
      <c r="K216" t="s">
        <v>899</v>
      </c>
      <c r="L216" t="s">
        <v>1090</v>
      </c>
      <c r="M216" s="2" t="s">
        <v>752</v>
      </c>
      <c r="N216" t="s">
        <v>1357</v>
      </c>
      <c r="O216" t="s">
        <v>1590</v>
      </c>
    </row>
    <row r="217" spans="1:15">
      <c r="A217" t="s">
        <v>232</v>
      </c>
      <c r="B217" t="s">
        <v>312</v>
      </c>
      <c r="C217">
        <f>HYPERLINK("UNESCO AI Principles", "Report of Comest on Robotics Ethics")</f>
        <v>0</v>
      </c>
      <c r="D217" t="s">
        <v>485</v>
      </c>
      <c r="E217">
        <v>2018</v>
      </c>
      <c r="F217" t="s">
        <v>753</v>
      </c>
      <c r="G217" t="s">
        <v>835</v>
      </c>
      <c r="H217" t="s">
        <v>855</v>
      </c>
      <c r="I217" t="s">
        <v>858</v>
      </c>
      <c r="K217" t="s">
        <v>899</v>
      </c>
      <c r="L217" t="s">
        <v>1091</v>
      </c>
      <c r="M217" t="s">
        <v>753</v>
      </c>
      <c r="N217" t="s">
        <v>1358</v>
      </c>
      <c r="O217" t="s">
        <v>1590</v>
      </c>
    </row>
    <row r="218" spans="1:15">
      <c r="A218" t="s">
        <v>233</v>
      </c>
      <c r="B218" t="s">
        <v>310</v>
      </c>
      <c r="C218">
        <f>HYPERLINK("https://www8.cao.go.jp/cstp/tyousakai/ai/summary/aisociety_en.pdf?form=MG0AV3", "Report on Artificial Intelligence and Human Society")</f>
        <v>0</v>
      </c>
      <c r="D218" t="s">
        <v>486</v>
      </c>
      <c r="E218">
        <v>2017</v>
      </c>
      <c r="F218" s="2" t="s">
        <v>754</v>
      </c>
      <c r="G218" t="s">
        <v>832</v>
      </c>
      <c r="H218" t="s">
        <v>853</v>
      </c>
      <c r="I218" t="s">
        <v>873</v>
      </c>
      <c r="K218" t="s">
        <v>899</v>
      </c>
      <c r="L218" t="s">
        <v>1092</v>
      </c>
      <c r="M218" s="2" t="s">
        <v>754</v>
      </c>
      <c r="N218" t="s">
        <v>1359</v>
      </c>
      <c r="O218" t="s">
        <v>1591</v>
      </c>
    </row>
    <row r="219" spans="1:15">
      <c r="A219" t="s">
        <v>234</v>
      </c>
      <c r="B219" t="s">
        <v>311</v>
      </c>
      <c r="C219">
        <f>HYPERLINK("Apple AI Shareholder Proposal", "Report on the Use of AI at Apple Inc.")</f>
        <v>0</v>
      </c>
      <c r="D219" t="s">
        <v>487</v>
      </c>
      <c r="E219">
        <v>2024</v>
      </c>
      <c r="F219" t="s">
        <v>755</v>
      </c>
      <c r="G219" t="s">
        <v>837</v>
      </c>
      <c r="H219" t="s">
        <v>851</v>
      </c>
      <c r="I219" t="s">
        <v>857</v>
      </c>
      <c r="K219" t="s">
        <v>899</v>
      </c>
      <c r="L219" t="s">
        <v>1093</v>
      </c>
      <c r="M219" t="s">
        <v>755</v>
      </c>
      <c r="N219" t="s">
        <v>1360</v>
      </c>
      <c r="O219" t="s">
        <v>1592</v>
      </c>
    </row>
    <row r="220" spans="1:15">
      <c r="A220" t="s">
        <v>235</v>
      </c>
      <c r="B220" t="s">
        <v>310</v>
      </c>
      <c r="C220">
        <f>HYPERLINK("https://www.europarl.europa.eu/doceo/document/A-8-2017-0005_EN.html?form=MG0AV3", "Report with Recommendations to the Commission on Civil Law Rules on Robotics")</f>
        <v>0</v>
      </c>
      <c r="D220" t="s">
        <v>488</v>
      </c>
      <c r="E220">
        <v>2017</v>
      </c>
      <c r="F220" s="2" t="s">
        <v>756</v>
      </c>
      <c r="G220" t="s">
        <v>847</v>
      </c>
      <c r="H220" t="s">
        <v>853</v>
      </c>
      <c r="I220" t="s">
        <v>872</v>
      </c>
      <c r="K220" t="s">
        <v>899</v>
      </c>
      <c r="L220" t="s">
        <v>1094</v>
      </c>
      <c r="M220" s="2" t="s">
        <v>756</v>
      </c>
      <c r="N220" t="s">
        <v>1361</v>
      </c>
    </row>
    <row r="221" spans="1:15">
      <c r="A221" t="s">
        <v>236</v>
      </c>
      <c r="B221" t="s">
        <v>311</v>
      </c>
      <c r="C221">
        <f>HYPERLINK("Responsible AI #AIFORALL", "Responsible AI #AIFORALL")</f>
        <v>0</v>
      </c>
      <c r="D221" t="s">
        <v>378</v>
      </c>
      <c r="E221">
        <v>2023</v>
      </c>
      <c r="F221" t="s">
        <v>757</v>
      </c>
      <c r="G221" t="s">
        <v>832</v>
      </c>
      <c r="H221" t="s">
        <v>853</v>
      </c>
      <c r="I221" t="s">
        <v>884</v>
      </c>
      <c r="K221" t="s">
        <v>899</v>
      </c>
      <c r="L221" t="s">
        <v>1095</v>
      </c>
      <c r="M221" t="s">
        <v>757</v>
      </c>
      <c r="N221" t="s">
        <v>1362</v>
      </c>
    </row>
    <row r="222" spans="1:15">
      <c r="A222" t="s">
        <v>237</v>
      </c>
      <c r="B222" t="s">
        <v>310</v>
      </c>
      <c r="C222">
        <f>HYPERLINK("https://www.accenture.com/gb-en/insights/artificial-intelligence/responsible-ai-principles-practice?form=MG0AV3
https://www.accenture.com/content/dam/accenture/final/a-com-migration/pdf/pdf-149/accenture-responsible-ai-final.pdf#zoom=50
https://www.accenture.com/gb-en/services/data-ai/responsible-ai?form=MG0AV3", "Responsible AI and Robotics. An Ethical Framework.")</f>
        <v>0</v>
      </c>
      <c r="D222" t="s">
        <v>489</v>
      </c>
      <c r="E222">
        <v>2018</v>
      </c>
      <c r="F222" s="2" t="s">
        <v>758</v>
      </c>
      <c r="G222" t="s">
        <v>829</v>
      </c>
      <c r="H222" t="s">
        <v>851</v>
      </c>
      <c r="I222" t="s">
        <v>856</v>
      </c>
      <c r="K222" t="s">
        <v>899</v>
      </c>
      <c r="L222" t="s">
        <v>1096</v>
      </c>
      <c r="M222" s="2" t="s">
        <v>758</v>
      </c>
      <c r="N222" t="s">
        <v>1363</v>
      </c>
      <c r="O222" t="s">
        <v>1593</v>
      </c>
    </row>
    <row r="223" spans="1:15">
      <c r="A223" t="s">
        <v>238</v>
      </c>
      <c r="B223" t="s">
        <v>311</v>
      </c>
      <c r="C223">
        <f>HYPERLINK("Responsible AI Collaborative Joint Industry Initiative", "Responsible AI Collaborative (Joint Industry Initiative)")</f>
        <v>0</v>
      </c>
      <c r="D223" t="s">
        <v>490</v>
      </c>
      <c r="E223">
        <v>2016</v>
      </c>
      <c r="F223" t="s">
        <v>759</v>
      </c>
      <c r="G223" t="s">
        <v>837</v>
      </c>
      <c r="H223" t="s">
        <v>851</v>
      </c>
      <c r="I223" t="s">
        <v>857</v>
      </c>
      <c r="K223" t="s">
        <v>899</v>
      </c>
      <c r="L223" t="s">
        <v>1097</v>
      </c>
      <c r="M223" t="s">
        <v>759</v>
      </c>
      <c r="N223" t="s">
        <v>1364</v>
      </c>
      <c r="O223" t="s">
        <v>1594</v>
      </c>
    </row>
    <row r="224" spans="1:15">
      <c r="A224" t="s">
        <v>239</v>
      </c>
      <c r="B224" t="s">
        <v>311</v>
      </c>
      <c r="C224">
        <f>HYPERLINK("Responsible AI DoD's Ethical Principles for AI", "Responsible AI DoD's Ethical Principles for AI")</f>
        <v>0</v>
      </c>
      <c r="D224" t="s">
        <v>491</v>
      </c>
      <c r="E224">
        <v>2022</v>
      </c>
      <c r="F224" t="s">
        <v>760</v>
      </c>
      <c r="G224" t="s">
        <v>833</v>
      </c>
      <c r="H224" t="s">
        <v>854</v>
      </c>
      <c r="I224" t="s">
        <v>857</v>
      </c>
      <c r="K224" t="s">
        <v>899</v>
      </c>
      <c r="L224" t="s">
        <v>1098</v>
      </c>
      <c r="M224" t="s">
        <v>760</v>
      </c>
      <c r="N224" t="s">
        <v>1365</v>
      </c>
      <c r="O224" t="s">
        <v>1595</v>
      </c>
    </row>
    <row r="225" spans="1:15">
      <c r="A225" t="s">
        <v>240</v>
      </c>
      <c r="B225" t="s">
        <v>310</v>
      </c>
      <c r="C225">
        <f>HYPERLINK("https://www.pwc.co.uk/services/risk/insights/accelerating-innovation-through-responsible-ai/responsible-ai-framework.html?form=MG0AV3", "Responsible AI Framework")</f>
        <v>0</v>
      </c>
      <c r="D225" t="s">
        <v>492</v>
      </c>
      <c r="E225">
        <v>2019</v>
      </c>
      <c r="F225" s="2" t="s">
        <v>761</v>
      </c>
      <c r="G225" t="s">
        <v>830</v>
      </c>
      <c r="H225" t="s">
        <v>851</v>
      </c>
      <c r="I225" t="s">
        <v>856</v>
      </c>
      <c r="K225" t="s">
        <v>899</v>
      </c>
      <c r="L225" t="s">
        <v>1099</v>
      </c>
      <c r="M225" s="2" t="s">
        <v>761</v>
      </c>
      <c r="N225" t="s">
        <v>1366</v>
      </c>
      <c r="O225" t="s">
        <v>1596</v>
      </c>
    </row>
    <row r="226" spans="1:15">
      <c r="A226" t="s">
        <v>241</v>
      </c>
      <c r="B226" t="s">
        <v>311</v>
      </c>
      <c r="C226">
        <f>HYPERLINK("Responsible AI Principles", "Responsible AI Principles")</f>
        <v>0</v>
      </c>
      <c r="D226" t="s">
        <v>493</v>
      </c>
      <c r="E226">
        <v>2025</v>
      </c>
      <c r="F226" t="s">
        <v>762</v>
      </c>
      <c r="G226" t="s">
        <v>837</v>
      </c>
      <c r="H226" t="s">
        <v>851</v>
      </c>
      <c r="I226" t="s">
        <v>857</v>
      </c>
      <c r="K226" t="s">
        <v>899</v>
      </c>
      <c r="L226" t="s">
        <v>1100</v>
      </c>
      <c r="M226" t="s">
        <v>762</v>
      </c>
      <c r="N226" t="s">
        <v>1367</v>
      </c>
      <c r="O226" t="s">
        <v>1597</v>
      </c>
    </row>
    <row r="227" spans="1:15">
      <c r="A227" t="s">
        <v>242</v>
      </c>
      <c r="B227" t="s">
        <v>311</v>
      </c>
      <c r="C227">
        <f>HYPERLINK("Responsible AI Principles and Practices", "Responsible AI Principles and Practices")</f>
        <v>0</v>
      </c>
      <c r="D227" t="s">
        <v>494</v>
      </c>
      <c r="E227">
        <v>2021</v>
      </c>
      <c r="F227" t="s">
        <v>763</v>
      </c>
      <c r="G227" t="s">
        <v>830</v>
      </c>
      <c r="H227" t="s">
        <v>851</v>
      </c>
      <c r="I227" t="s">
        <v>858</v>
      </c>
      <c r="K227" t="s">
        <v>899</v>
      </c>
      <c r="L227" t="s">
        <v>1101</v>
      </c>
      <c r="M227" t="s">
        <v>763</v>
      </c>
      <c r="N227" t="s">
        <v>1368</v>
      </c>
      <c r="O227" t="s">
        <v>1598</v>
      </c>
    </row>
    <row r="228" spans="1:15">
      <c r="A228" t="s">
        <v>243</v>
      </c>
      <c r="B228" t="s">
        <v>311</v>
      </c>
      <c r="C228">
        <f>HYPERLINK("https://www.microsoft.com/en-us/ai/principles-and-approach/?form=MG0AV3
https://www.microsoft.com/en-us/ai/responsible-ai?form=MG0AV3
https://cdn-dynmedia-1.microsoft.com/is/content/microsoftcorp/microsoft/msc/documents/presentations/CSR/Responsible-AI-Transparency-Report-2024.pdf", "Responsible AI Principles
Responsible AI Transparency Report 2024")</f>
        <v>0</v>
      </c>
      <c r="D228" t="s">
        <v>445</v>
      </c>
      <c r="E228">
        <v>2024</v>
      </c>
      <c r="F228" s="2" t="s">
        <v>764</v>
      </c>
      <c r="G228" t="s">
        <v>830</v>
      </c>
      <c r="H228" t="s">
        <v>851</v>
      </c>
      <c r="I228" t="s">
        <v>857</v>
      </c>
      <c r="K228" t="s">
        <v>899</v>
      </c>
      <c r="L228" t="s">
        <v>1102</v>
      </c>
      <c r="M228" s="2" t="s">
        <v>764</v>
      </c>
      <c r="N228" t="s">
        <v>1315</v>
      </c>
      <c r="O228" t="s">
        <v>1552</v>
      </c>
    </row>
    <row r="229" spans="1:15">
      <c r="A229" t="s">
        <v>244</v>
      </c>
      <c r="B229" t="s">
        <v>311</v>
      </c>
      <c r="C229">
        <f>HYPERLINK("https://www.niti.gov.in/sites/default/files/2023-03/Responsible-AI-AIForAll-Approach-Document-for-India-Part-Principles-for-Responsible-AI.pdf?form=MG0AV3&amp;form=MG0AV3", "Responsible AI: AI for All Approach Document")</f>
        <v>0</v>
      </c>
      <c r="D229" t="s">
        <v>458</v>
      </c>
      <c r="E229">
        <v>2023</v>
      </c>
      <c r="F229" s="2" t="s">
        <v>765</v>
      </c>
      <c r="G229" t="s">
        <v>832</v>
      </c>
      <c r="H229" t="s">
        <v>853</v>
      </c>
      <c r="I229" t="s">
        <v>884</v>
      </c>
      <c r="K229" t="s">
        <v>899</v>
      </c>
      <c r="L229" t="s">
        <v>1103</v>
      </c>
      <c r="M229" s="2" t="s">
        <v>765</v>
      </c>
      <c r="N229" t="s">
        <v>1369</v>
      </c>
      <c r="O229" t="s">
        <v>1599</v>
      </c>
    </row>
    <row r="230" spans="1:15">
      <c r="A230" t="s">
        <v>245</v>
      </c>
      <c r="B230" t="s">
        <v>310</v>
      </c>
      <c r="C230">
        <f>HYPERLINK("https://www.microsoft.com/en-us/research/publication/responsible-bots/?form=MG0AV3", "Responsible Bots: 10 Guidelines for Developers of Conversational AI")</f>
        <v>0</v>
      </c>
      <c r="D230" t="s">
        <v>445</v>
      </c>
      <c r="E230">
        <v>2018</v>
      </c>
      <c r="F230" s="2" t="s">
        <v>766</v>
      </c>
      <c r="G230" t="s">
        <v>830</v>
      </c>
      <c r="H230" t="s">
        <v>851</v>
      </c>
      <c r="I230" t="s">
        <v>857</v>
      </c>
      <c r="K230" t="s">
        <v>899</v>
      </c>
      <c r="L230" t="s">
        <v>1046</v>
      </c>
      <c r="M230" s="2" t="s">
        <v>766</v>
      </c>
      <c r="N230" t="s">
        <v>1370</v>
      </c>
      <c r="O230" t="s">
        <v>1600</v>
      </c>
    </row>
    <row r="231" spans="1:15">
      <c r="A231" t="s">
        <v>246</v>
      </c>
      <c r="B231" t="s">
        <v>311</v>
      </c>
      <c r="C231">
        <f>HYPERLINK("https://www.basicbooks.com/titles/martin-ford/rise-of-the-robots/9780465097531/", "Rise of the Robots")</f>
        <v>0</v>
      </c>
      <c r="D231" t="s">
        <v>495</v>
      </c>
      <c r="E231">
        <v>2015</v>
      </c>
      <c r="F231" s="2" t="s">
        <v>767</v>
      </c>
      <c r="G231" t="s">
        <v>829</v>
      </c>
      <c r="H231" t="s">
        <v>851</v>
      </c>
      <c r="I231" t="s">
        <v>857</v>
      </c>
      <c r="K231" t="s">
        <v>899</v>
      </c>
      <c r="L231" t="s">
        <v>1104</v>
      </c>
      <c r="M231" s="2" t="s">
        <v>767</v>
      </c>
      <c r="N231" t="s">
        <v>1209</v>
      </c>
      <c r="O231" t="s">
        <v>1463</v>
      </c>
    </row>
    <row r="232" spans="1:15">
      <c r="A232" t="s">
        <v>247</v>
      </c>
      <c r="B232" t="s">
        <v>311</v>
      </c>
      <c r="C232">
        <f>HYPERLINK("https://2021-2025.state.gov/risk-management-profile-for-ai-and-human-rights/?form=MG0AV3
", "Risk Management Profile for Artificial Intelligence and Human Rights")</f>
        <v>0</v>
      </c>
      <c r="D232" t="s">
        <v>496</v>
      </c>
      <c r="E232">
        <v>2024</v>
      </c>
      <c r="F232" s="2" t="s">
        <v>768</v>
      </c>
      <c r="G232" t="s">
        <v>832</v>
      </c>
      <c r="H232" t="s">
        <v>853</v>
      </c>
      <c r="I232" t="s">
        <v>857</v>
      </c>
      <c r="K232" t="s">
        <v>899</v>
      </c>
      <c r="L232" t="s">
        <v>1105</v>
      </c>
      <c r="M232" s="2" t="s">
        <v>768</v>
      </c>
      <c r="N232" t="s">
        <v>1371</v>
      </c>
      <c r="O232" t="s">
        <v>1601</v>
      </c>
    </row>
    <row r="233" spans="1:15">
      <c r="A233" t="s">
        <v>248</v>
      </c>
      <c r="B233" t="s">
        <v>311</v>
      </c>
      <c r="C233">
        <f>HYPERLINK("https://www.joannajbryson.org/publications", "Robots Should Be Slaves")</f>
        <v>0</v>
      </c>
      <c r="D233" t="s">
        <v>497</v>
      </c>
      <c r="E233">
        <v>2007</v>
      </c>
      <c r="F233" s="2" t="s">
        <v>769</v>
      </c>
      <c r="G233" t="s">
        <v>833</v>
      </c>
      <c r="H233" t="s">
        <v>854</v>
      </c>
      <c r="I233" t="s">
        <v>872</v>
      </c>
      <c r="K233" t="s">
        <v>899</v>
      </c>
      <c r="L233" t="s">
        <v>1106</v>
      </c>
      <c r="M233" s="2" t="s">
        <v>769</v>
      </c>
      <c r="N233" t="s">
        <v>1372</v>
      </c>
    </row>
    <row r="234" spans="1:15">
      <c r="A234" t="s">
        <v>249</v>
      </c>
      <c r="B234" t="s">
        <v>311</v>
      </c>
      <c r="C234">
        <f>HYPERLINK("https://romecall.org/", "Rome Call for AI Ethics")</f>
        <v>0</v>
      </c>
      <c r="D234" t="s">
        <v>498</v>
      </c>
      <c r="E234">
        <v>2020</v>
      </c>
      <c r="F234" s="2" t="s">
        <v>770</v>
      </c>
      <c r="G234" t="s">
        <v>848</v>
      </c>
      <c r="H234" t="s">
        <v>852</v>
      </c>
      <c r="I234" t="s">
        <v>891</v>
      </c>
      <c r="K234" t="s">
        <v>899</v>
      </c>
      <c r="L234" t="s">
        <v>1107</v>
      </c>
      <c r="M234" s="2" t="s">
        <v>770</v>
      </c>
      <c r="N234" t="s">
        <v>1373</v>
      </c>
      <c r="O234" t="s">
        <v>1602</v>
      </c>
    </row>
    <row r="235" spans="1:15">
      <c r="A235" t="s">
        <v>250</v>
      </c>
      <c r="B235" t="s">
        <v>311</v>
      </c>
      <c r="C235">
        <f>HYPERLINK("https://cset.georgetown.edu/wp-content/uploads/Decree-of-the-President-of-the-Russian-Federation-on-the-Development-of-Artificial-Intelligence-in-the-Russian-Federation-.pdf?form=MG0AV3
https://government.ru/en/news/49604/?form=MG0AV3
https://wp.oecd.ai/app/uploads/2021/12/Ukraine_National_Strategy_for_Development_of_Artificial_Intelligence_in_Ukraine_2021-2030.pdf", "Russia’s AI Strategy 2030")</f>
        <v>0</v>
      </c>
      <c r="D235" t="s">
        <v>499</v>
      </c>
      <c r="E235">
        <v>2019</v>
      </c>
      <c r="F235" s="2" t="s">
        <v>771</v>
      </c>
      <c r="G235" t="s">
        <v>832</v>
      </c>
      <c r="H235" t="s">
        <v>853</v>
      </c>
      <c r="I235" t="s">
        <v>878</v>
      </c>
      <c r="K235" t="s">
        <v>899</v>
      </c>
      <c r="L235" t="s">
        <v>1108</v>
      </c>
      <c r="M235" s="2" t="s">
        <v>771</v>
      </c>
      <c r="N235" t="s">
        <v>1374</v>
      </c>
      <c r="O235" t="s">
        <v>1603</v>
      </c>
    </row>
    <row r="236" spans="1:15">
      <c r="A236" t="s">
        <v>251</v>
      </c>
      <c r="B236" t="s">
        <v>311</v>
      </c>
      <c r="C236">
        <f>HYPERLINK("https://www.salesforce.com/company/ethical-use-policy/?form=MG0AV3
https://www.salesforce.com/company/ethical-and-humane-use/?form=MG0AV3", "Salesforce’s Ethical Use of Technology")</f>
        <v>0</v>
      </c>
      <c r="D236" t="s">
        <v>500</v>
      </c>
      <c r="E236">
        <v>2023</v>
      </c>
      <c r="F236" s="2" t="s">
        <v>772</v>
      </c>
      <c r="G236" t="s">
        <v>837</v>
      </c>
      <c r="H236" t="s">
        <v>851</v>
      </c>
      <c r="I236" t="s">
        <v>857</v>
      </c>
      <c r="K236" t="s">
        <v>899</v>
      </c>
      <c r="L236" t="s">
        <v>1109</v>
      </c>
      <c r="M236" s="2" t="s">
        <v>772</v>
      </c>
      <c r="N236" t="s">
        <v>1375</v>
      </c>
      <c r="O236" t="s">
        <v>1604</v>
      </c>
    </row>
    <row r="237" spans="1:15">
      <c r="A237" t="s">
        <v>252</v>
      </c>
      <c r="B237" t="s">
        <v>310</v>
      </c>
      <c r="C237">
        <f>HYPERLINK("https://www.sap.com/documents/2022/01/a8431b91-117e-0010-bca6-c68f7e60039b.html?form=MG0AV3", "SAP’s Guiding Principles for Artificial Intelligence")</f>
        <v>0</v>
      </c>
      <c r="D237" t="s">
        <v>501</v>
      </c>
      <c r="E237">
        <v>2018</v>
      </c>
      <c r="F237" s="2" t="s">
        <v>773</v>
      </c>
      <c r="G237" t="s">
        <v>837</v>
      </c>
      <c r="H237" t="s">
        <v>851</v>
      </c>
      <c r="I237" t="s">
        <v>865</v>
      </c>
      <c r="K237" t="s">
        <v>899</v>
      </c>
      <c r="L237" t="s">
        <v>1110</v>
      </c>
      <c r="M237" s="2" t="s">
        <v>773</v>
      </c>
      <c r="N237" t="s">
        <v>1376</v>
      </c>
    </row>
    <row r="238" spans="1:15">
      <c r="A238" t="s">
        <v>253</v>
      </c>
      <c r="B238" t="s">
        <v>310</v>
      </c>
      <c r="C238">
        <f>HYPERLINK("https://thefuturesociety.org/principles-law-and-society-initiative/?form=MG0AV3", "Science, Law and Society (SLS) Initiative")</f>
        <v>0</v>
      </c>
      <c r="D238" t="s">
        <v>502</v>
      </c>
      <c r="E238">
        <v>2017</v>
      </c>
      <c r="F238" s="2" t="s">
        <v>774</v>
      </c>
      <c r="G238" t="s">
        <v>846</v>
      </c>
      <c r="H238" t="s">
        <v>855</v>
      </c>
      <c r="I238" t="s">
        <v>857</v>
      </c>
      <c r="K238" t="s">
        <v>899</v>
      </c>
      <c r="L238" t="s">
        <v>1111</v>
      </c>
      <c r="M238" s="2" t="s">
        <v>774</v>
      </c>
      <c r="N238" t="s">
        <v>1377</v>
      </c>
      <c r="O238" t="s">
        <v>1605</v>
      </c>
    </row>
    <row r="239" spans="1:15">
      <c r="A239" t="s">
        <v>254</v>
      </c>
      <c r="B239" t="s">
        <v>311</v>
      </c>
      <c r="C239">
        <f>HYPERLINK("Scotland's AI Strategy: Trustworthy, Ethical, and Inclusive", "Scotland’s AI Strategy: Trustworthy, Ethical, and Inclusive")</f>
        <v>0</v>
      </c>
      <c r="D239" t="s">
        <v>503</v>
      </c>
      <c r="E239">
        <v>2021</v>
      </c>
      <c r="F239" t="s">
        <v>775</v>
      </c>
      <c r="G239" t="s">
        <v>832</v>
      </c>
      <c r="H239" t="s">
        <v>853</v>
      </c>
      <c r="I239" t="s">
        <v>897</v>
      </c>
      <c r="K239" t="s">
        <v>899</v>
      </c>
      <c r="L239" t="s">
        <v>1112</v>
      </c>
      <c r="M239" t="s">
        <v>775</v>
      </c>
      <c r="N239" t="s">
        <v>1244</v>
      </c>
      <c r="O239" t="s">
        <v>1489</v>
      </c>
    </row>
    <row r="240" spans="1:15">
      <c r="A240" t="s">
        <v>255</v>
      </c>
      <c r="B240" t="s">
        <v>311</v>
      </c>
      <c r="C240">
        <f>HYPERLINK("https://global.sjtu.edu.cn/en/news/view/1520", "Shanghai Jiao Tong University Global News")</f>
        <v>0</v>
      </c>
      <c r="D240" t="s">
        <v>504</v>
      </c>
      <c r="E240">
        <v>2024</v>
      </c>
      <c r="F240" s="2" t="s">
        <v>776</v>
      </c>
      <c r="G240" t="s">
        <v>833</v>
      </c>
      <c r="H240" t="s">
        <v>854</v>
      </c>
      <c r="I240" t="s">
        <v>859</v>
      </c>
      <c r="K240" t="s">
        <v>899</v>
      </c>
      <c r="L240" t="s">
        <v>1113</v>
      </c>
      <c r="M240" s="2" t="s">
        <v>776</v>
      </c>
      <c r="N240" t="s">
        <v>1378</v>
      </c>
      <c r="O240" t="s">
        <v>1606</v>
      </c>
    </row>
    <row r="241" spans="1:15">
      <c r="A241" t="s">
        <v>256</v>
      </c>
      <c r="B241" t="s">
        <v>311</v>
      </c>
      <c r="C241">
        <f>HYPERLINK("https://www.sikhnet.com/news/ai-and-sikhism%C2%A0?form=MG0AV3&amp;form=MG0AV3", "Sikh Contributions to AI Ethics")</f>
        <v>0</v>
      </c>
      <c r="D241" t="s">
        <v>505</v>
      </c>
      <c r="E241">
        <v>2024</v>
      </c>
      <c r="F241" s="2" t="s">
        <v>777</v>
      </c>
      <c r="G241" t="s">
        <v>848</v>
      </c>
      <c r="H241" t="s">
        <v>852</v>
      </c>
      <c r="I241" t="s">
        <v>884</v>
      </c>
      <c r="K241" t="s">
        <v>899</v>
      </c>
      <c r="L241" t="s">
        <v>1114</v>
      </c>
      <c r="M241" s="2" t="s">
        <v>777</v>
      </c>
      <c r="N241" t="s">
        <v>1379</v>
      </c>
    </row>
    <row r="242" spans="1:15">
      <c r="A242" t="s">
        <v>257</v>
      </c>
      <c r="B242" t="s">
        <v>311</v>
      </c>
      <c r="C242">
        <f>HYPERLINK("https://www.pdpc.gov.sg/help-and-resources/2020/01/model-ai-governance-framework", "Singapore Model AI Governance Framework")</f>
        <v>0</v>
      </c>
      <c r="D242" t="s">
        <v>506</v>
      </c>
      <c r="E242">
        <v>2019</v>
      </c>
      <c r="F242" s="2" t="s">
        <v>778</v>
      </c>
      <c r="G242" t="s">
        <v>832</v>
      </c>
      <c r="H242" t="s">
        <v>853</v>
      </c>
      <c r="I242" t="s">
        <v>883</v>
      </c>
      <c r="K242" t="s">
        <v>899</v>
      </c>
      <c r="L242" t="s">
        <v>1115</v>
      </c>
      <c r="M242" s="2" t="s">
        <v>778</v>
      </c>
      <c r="N242" t="s">
        <v>1380</v>
      </c>
    </row>
    <row r="243" spans="1:15">
      <c r="A243" t="s">
        <v>258</v>
      </c>
      <c r="B243" t="s">
        <v>311</v>
      </c>
      <c r="C243">
        <f>HYPERLINK("https://www.pdpc.gov.sg/help-and-resources/2020/01/model-ai-governance-framework", "Singapore's Approach to AI Governance")</f>
        <v>0</v>
      </c>
      <c r="D243" t="s">
        <v>377</v>
      </c>
      <c r="E243">
        <v>2020</v>
      </c>
      <c r="F243" s="2" t="s">
        <v>778</v>
      </c>
      <c r="G243" t="s">
        <v>832</v>
      </c>
      <c r="H243" t="s">
        <v>853</v>
      </c>
      <c r="I243" t="s">
        <v>883</v>
      </c>
      <c r="K243" t="s">
        <v>899</v>
      </c>
      <c r="L243" t="s">
        <v>1116</v>
      </c>
      <c r="M243" s="2" t="s">
        <v>778</v>
      </c>
      <c r="N243" t="s">
        <v>1381</v>
      </c>
    </row>
    <row r="244" spans="1:15">
      <c r="A244" t="s">
        <v>259</v>
      </c>
      <c r="B244" t="s">
        <v>311</v>
      </c>
      <c r="C244">
        <f>HYPERLINK("Smart Dubai 2019", "Smart Dubai AI Ethics Principles and Guidelines")</f>
        <v>0</v>
      </c>
      <c r="D244" t="s">
        <v>333</v>
      </c>
      <c r="E244">
        <v>2019</v>
      </c>
      <c r="F244" t="s">
        <v>779</v>
      </c>
      <c r="G244" t="s">
        <v>832</v>
      </c>
      <c r="H244" t="s">
        <v>853</v>
      </c>
      <c r="I244" t="s">
        <v>867</v>
      </c>
      <c r="K244" t="s">
        <v>899</v>
      </c>
      <c r="L244" t="s">
        <v>920</v>
      </c>
      <c r="M244" t="s">
        <v>779</v>
      </c>
      <c r="N244" t="s">
        <v>1382</v>
      </c>
      <c r="O244" t="s">
        <v>1607</v>
      </c>
    </row>
    <row r="245" spans="1:15">
      <c r="A245" t="s">
        <v>260</v>
      </c>
      <c r="B245" t="s">
        <v>312</v>
      </c>
      <c r="C245">
        <f>HYPERLINK("Smart Dubai 2014", "Smart Dubai Initiative")</f>
        <v>0</v>
      </c>
      <c r="D245" t="s">
        <v>507</v>
      </c>
      <c r="E245">
        <v>2014</v>
      </c>
      <c r="F245" t="s">
        <v>780</v>
      </c>
      <c r="G245" t="s">
        <v>832</v>
      </c>
      <c r="H245" t="s">
        <v>853</v>
      </c>
      <c r="I245" t="s">
        <v>867</v>
      </c>
      <c r="K245" t="s">
        <v>899</v>
      </c>
      <c r="L245" t="s">
        <v>1117</v>
      </c>
      <c r="M245" t="s">
        <v>780</v>
      </c>
      <c r="N245" t="s">
        <v>1383</v>
      </c>
      <c r="O245" t="s">
        <v>1608</v>
      </c>
    </row>
    <row r="246" spans="1:15">
      <c r="A246" t="s">
        <v>261</v>
      </c>
      <c r="B246" t="s">
        <v>310</v>
      </c>
      <c r="C246">
        <f>HYPERLINK("https://www.sony.com/en/SonyInfo/sony_ai/responsible_ai.html?form=MG0AV3", "Sony Group AI Ethics Guidelines")</f>
        <v>0</v>
      </c>
      <c r="D246" t="s">
        <v>508</v>
      </c>
      <c r="E246">
        <v>2018</v>
      </c>
      <c r="F246" s="2" t="s">
        <v>781</v>
      </c>
      <c r="G246" t="s">
        <v>829</v>
      </c>
      <c r="H246" t="s">
        <v>851</v>
      </c>
      <c r="I246" t="s">
        <v>873</v>
      </c>
      <c r="K246" t="s">
        <v>899</v>
      </c>
      <c r="L246" t="s">
        <v>1118</v>
      </c>
      <c r="M246" s="2" t="s">
        <v>781</v>
      </c>
      <c r="N246" t="s">
        <v>1384</v>
      </c>
      <c r="O246" t="s">
        <v>1609</v>
      </c>
    </row>
    <row r="247" spans="1:15">
      <c r="A247" t="s">
        <v>262</v>
      </c>
      <c r="B247" t="s">
        <v>311</v>
      </c>
      <c r="C247">
        <f>HYPERLINK("Sony Group AI Ethics Guidelines", "Sony Group AI Ethics Guidelines")</f>
        <v>0</v>
      </c>
      <c r="D247" t="s">
        <v>509</v>
      </c>
      <c r="E247">
        <v>2025</v>
      </c>
      <c r="F247" t="s">
        <v>782</v>
      </c>
      <c r="G247" t="s">
        <v>830</v>
      </c>
      <c r="H247" t="s">
        <v>851</v>
      </c>
      <c r="I247" t="s">
        <v>873</v>
      </c>
      <c r="K247" t="s">
        <v>899</v>
      </c>
      <c r="L247" t="s">
        <v>1119</v>
      </c>
      <c r="M247" t="s">
        <v>782</v>
      </c>
      <c r="N247" t="s">
        <v>1385</v>
      </c>
      <c r="O247" t="s">
        <v>1610</v>
      </c>
    </row>
    <row r="248" spans="1:15">
      <c r="A248" t="s">
        <v>263</v>
      </c>
      <c r="B248" t="s">
        <v>311</v>
      </c>
      <c r="C248">
        <f>HYPERLINK(" https://ai.kisdi.re.kr/eng/main/contents.do?menuNo=500011.
https://iapp.org/news/a/analyzing-south-korea-s-framework-act-on-the-development-of-ai.", "South Korea's AI Framework Act")</f>
        <v>0</v>
      </c>
      <c r="D248" t="s">
        <v>510</v>
      </c>
      <c r="E248">
        <v>2024</v>
      </c>
      <c r="F248" t="s">
        <v>783</v>
      </c>
      <c r="G248" t="s">
        <v>832</v>
      </c>
      <c r="H248" t="s">
        <v>853</v>
      </c>
      <c r="I248" t="s">
        <v>892</v>
      </c>
      <c r="K248" t="s">
        <v>899</v>
      </c>
      <c r="L248" t="s">
        <v>1120</v>
      </c>
      <c r="M248" t="s">
        <v>783</v>
      </c>
      <c r="N248" t="s">
        <v>1386</v>
      </c>
      <c r="O248" t="s">
        <v>1611</v>
      </c>
    </row>
    <row r="249" spans="1:15">
      <c r="A249" t="s">
        <v>264</v>
      </c>
      <c r="B249" t="s">
        <v>311</v>
      </c>
      <c r="C249">
        <f>HYPERLINK("https://news.stanford.edu/stories/2025/01/report-outlines-stanford-principles-for-use-of-ai?form=MG0AV3
https://provost.stanford.edu/2025/01/09/report-of-the-ai-at-stanford-advisory-committee/
https://events.stanford.edu/event/ai-governance-at-a-turning-point-new-realities-post-ai-action-summit?form=MG0AV3
https://ethicsinsociety.stanford.edu/tech-ethics/career-pathways-professional-development/ethics-technology-and-public-policy-for-practitioners?form=MG0AV3
https://fsi9-prod.s3.us-west-1.amazonaws.com/s3fs-public/2024-10/GenAI_Report_REV_ExecutiveSummary%20as%20of%20Oct%2025%202024.pdf
", "Stanford University HAI (SH)")</f>
        <v>0</v>
      </c>
      <c r="D249" t="s">
        <v>511</v>
      </c>
      <c r="E249">
        <v>2025</v>
      </c>
      <c r="F249" s="2" t="s">
        <v>784</v>
      </c>
      <c r="G249" t="s">
        <v>833</v>
      </c>
      <c r="H249" t="s">
        <v>854</v>
      </c>
      <c r="I249" t="s">
        <v>857</v>
      </c>
      <c r="K249" t="s">
        <v>899</v>
      </c>
      <c r="L249" t="s">
        <v>1121</v>
      </c>
      <c r="M249" s="2" t="s">
        <v>784</v>
      </c>
      <c r="N249" t="s">
        <v>1387</v>
      </c>
      <c r="O249" t="s">
        <v>1612</v>
      </c>
    </row>
    <row r="250" spans="1:15">
      <c r="A250" t="s">
        <v>265</v>
      </c>
      <c r="B250" t="s">
        <v>310</v>
      </c>
      <c r="C250">
        <f>HYPERLINK("https://www.acm.org/binaries/content/assets/public-policy/2017_usacm_statement_algorithms.pdf?form=MG0AV3", "Statement on Algorithmic Transparency and Accountability")</f>
        <v>0</v>
      </c>
      <c r="D250" t="s">
        <v>512</v>
      </c>
      <c r="E250">
        <v>2017</v>
      </c>
      <c r="F250" s="2" t="s">
        <v>785</v>
      </c>
      <c r="G250" t="s">
        <v>833</v>
      </c>
      <c r="H250" t="s">
        <v>854</v>
      </c>
      <c r="I250" t="s">
        <v>857</v>
      </c>
      <c r="K250" t="s">
        <v>899</v>
      </c>
      <c r="L250" t="s">
        <v>1122</v>
      </c>
      <c r="M250" s="2" t="s">
        <v>785</v>
      </c>
      <c r="N250" t="s">
        <v>1388</v>
      </c>
      <c r="O250" t="s">
        <v>1613</v>
      </c>
    </row>
    <row r="251" spans="1:15">
      <c r="A251" t="s">
        <v>266</v>
      </c>
      <c r="B251" t="s">
        <v>313</v>
      </c>
      <c r="C251">
        <f>HYPERLINK("AI, Robotics Autonomous Systems", "Statement on Artificial Intelligence, Robotics, and 'Autonomous' Systems​")</f>
        <v>0</v>
      </c>
      <c r="D251" t="s">
        <v>513</v>
      </c>
      <c r="E251">
        <v>2018</v>
      </c>
      <c r="F251" t="s">
        <v>786</v>
      </c>
      <c r="G251" t="s">
        <v>832</v>
      </c>
      <c r="H251" t="s">
        <v>853</v>
      </c>
      <c r="I251" t="s">
        <v>872</v>
      </c>
      <c r="K251" t="s">
        <v>899</v>
      </c>
      <c r="L251" t="s">
        <v>1123</v>
      </c>
      <c r="M251" t="s">
        <v>786</v>
      </c>
      <c r="N251" t="s">
        <v>1257</v>
      </c>
      <c r="O251" t="s">
        <v>1499</v>
      </c>
    </row>
    <row r="252" spans="1:15">
      <c r="A252" t="s">
        <v>267</v>
      </c>
      <c r="B252" t="s">
        <v>311</v>
      </c>
      <c r="C252">
        <f>HYPERLINK("Italy  AI Strategy", "Strategic Program on Artificial Intelligence")</f>
        <v>0</v>
      </c>
      <c r="D252" t="s">
        <v>514</v>
      </c>
      <c r="E252">
        <v>2024</v>
      </c>
      <c r="F252" t="s">
        <v>787</v>
      </c>
      <c r="G252" t="s">
        <v>832</v>
      </c>
      <c r="H252" t="s">
        <v>853</v>
      </c>
      <c r="I252" t="s">
        <v>891</v>
      </c>
      <c r="K252" t="s">
        <v>899</v>
      </c>
      <c r="L252" t="s">
        <v>1124</v>
      </c>
      <c r="M252" t="s">
        <v>787</v>
      </c>
      <c r="N252" t="s">
        <v>1389</v>
      </c>
      <c r="O252" t="s">
        <v>1614</v>
      </c>
    </row>
    <row r="253" spans="1:15">
      <c r="A253" t="s">
        <v>268</v>
      </c>
      <c r="B253" t="s">
        <v>311</v>
      </c>
      <c r="C253">
        <f>HYPERLINK("Brazil National AI Strategy", "Summary of the Brazilian Artificial Intelligence Strategy (EBIA)
Issuer: Ministry of Science, Technology, and Innovations (MCTI)")</f>
        <v>0</v>
      </c>
      <c r="D253" t="s">
        <v>515</v>
      </c>
      <c r="E253">
        <v>2021</v>
      </c>
      <c r="F253" t="s">
        <v>788</v>
      </c>
      <c r="G253" t="s">
        <v>832</v>
      </c>
      <c r="H253" t="s">
        <v>853</v>
      </c>
      <c r="I253" t="s">
        <v>876</v>
      </c>
      <c r="K253" t="s">
        <v>899</v>
      </c>
      <c r="L253" t="s">
        <v>1125</v>
      </c>
      <c r="M253" t="s">
        <v>788</v>
      </c>
      <c r="N253" t="s">
        <v>1390</v>
      </c>
      <c r="O253" t="s">
        <v>1615</v>
      </c>
    </row>
    <row r="254" spans="1:15">
      <c r="A254" t="s">
        <v>269</v>
      </c>
      <c r="B254" t="s">
        <v>311</v>
      </c>
      <c r="C254">
        <f>HYPERLINK("Sweden to Lead AI Cooperation in Nordic-Baltic Region", "Sweden to Lead AI Cooperation in Nordic-Baltic Region")</f>
        <v>0</v>
      </c>
      <c r="D254" t="s">
        <v>516</v>
      </c>
      <c r="E254">
        <v>2018</v>
      </c>
      <c r="F254" t="s">
        <v>789</v>
      </c>
      <c r="G254" t="s">
        <v>832</v>
      </c>
      <c r="H254" t="s">
        <v>853</v>
      </c>
      <c r="I254" t="s">
        <v>888</v>
      </c>
      <c r="K254" t="s">
        <v>899</v>
      </c>
      <c r="L254" t="s">
        <v>1126</v>
      </c>
      <c r="M254" t="s">
        <v>789</v>
      </c>
      <c r="N254" t="s">
        <v>1213</v>
      </c>
      <c r="O254" t="s">
        <v>1467</v>
      </c>
    </row>
    <row r="255" spans="1:15">
      <c r="A255" t="s">
        <v>270</v>
      </c>
      <c r="B255" t="s">
        <v>312</v>
      </c>
      <c r="C255">
        <f>HYPERLINK("Telefonica's AI Principles", "Telefónica's Artificial Intelligence Principles")</f>
        <v>0</v>
      </c>
      <c r="D255" t="s">
        <v>334</v>
      </c>
      <c r="E255">
        <v>2018</v>
      </c>
      <c r="F255" t="s">
        <v>790</v>
      </c>
      <c r="G255" t="s">
        <v>830</v>
      </c>
      <c r="H255" t="s">
        <v>851</v>
      </c>
      <c r="I255" t="s">
        <v>868</v>
      </c>
      <c r="K255" t="s">
        <v>899</v>
      </c>
      <c r="L255" t="s">
        <v>921</v>
      </c>
      <c r="M255" t="s">
        <v>790</v>
      </c>
      <c r="N255" t="s">
        <v>1391</v>
      </c>
      <c r="O255" t="s">
        <v>1616</v>
      </c>
    </row>
    <row r="256" spans="1:15">
      <c r="A256" t="s">
        <v>271</v>
      </c>
      <c r="B256" t="s">
        <v>312</v>
      </c>
      <c r="C256">
        <f>HYPERLINK("Tencent's Responsible AI Principles", "Tencent's Responsible AI Principles")</f>
        <v>0</v>
      </c>
      <c r="D256" t="s">
        <v>517</v>
      </c>
      <c r="E256">
        <v>2018</v>
      </c>
      <c r="F256" t="s">
        <v>791</v>
      </c>
      <c r="G256" t="s">
        <v>830</v>
      </c>
      <c r="H256" t="s">
        <v>851</v>
      </c>
      <c r="I256" t="s">
        <v>859</v>
      </c>
      <c r="K256" t="s">
        <v>899</v>
      </c>
      <c r="L256" t="s">
        <v>1127</v>
      </c>
      <c r="M256" t="s">
        <v>791</v>
      </c>
      <c r="N256" t="s">
        <v>1392</v>
      </c>
      <c r="O256" t="s">
        <v>1617</v>
      </c>
    </row>
    <row r="257" spans="1:15">
      <c r="A257" t="s">
        <v>272</v>
      </c>
      <c r="B257" t="s">
        <v>311</v>
      </c>
      <c r="C257">
        <f>HYPERLINK("https://www.tesla.com/legal/additional-resources?form=MG0AV3
https://www.forbes.com/sites/lanceeliot/2022/10/02/five-key-ways-that-ai-ethics-and-ai-laws-reveal-troubling-concerns-for-teslas-ai-day-showcase-and-the-ever-expanding-ai-ambitions-of-elon-musk/?form=MG0AV3
https://montrealethics.ai/applying-the-taii-framework-on-tesla-bot/?form=MG0AV3
", "Tesla’s AI Safety and Transparency Policies")</f>
        <v>0</v>
      </c>
      <c r="D257" t="s">
        <v>518</v>
      </c>
      <c r="E257">
        <v>2022</v>
      </c>
      <c r="F257" s="2" t="s">
        <v>792</v>
      </c>
      <c r="G257" t="s">
        <v>837</v>
      </c>
      <c r="H257" t="s">
        <v>851</v>
      </c>
      <c r="I257" t="s">
        <v>857</v>
      </c>
      <c r="K257" t="s">
        <v>899</v>
      </c>
      <c r="L257" t="s">
        <v>1128</v>
      </c>
      <c r="M257" s="2" t="s">
        <v>792</v>
      </c>
      <c r="N257" t="s">
        <v>1393</v>
      </c>
      <c r="O257" t="s">
        <v>1618</v>
      </c>
    </row>
    <row r="258" spans="1:15">
      <c r="A258" t="s">
        <v>273</v>
      </c>
      <c r="B258" t="s">
        <v>311</v>
      </c>
      <c r="C258">
        <f>HYPERLINK("https://www.klgates.com/The-DOL-Publishes-Best-Practices-That-Employers-Can-Follow-to-Decrease-the-Legal-Risks-Associated-With-Using-AI-in-Employment-Decisions?form=MG0AV3", "The DOL publishes best practices that employers can follow to decrease the legal risks associated with using AI in employment decisions")</f>
        <v>0</v>
      </c>
      <c r="D258" t="s">
        <v>519</v>
      </c>
      <c r="E258">
        <v>2024</v>
      </c>
      <c r="F258" s="2" t="s">
        <v>793</v>
      </c>
      <c r="G258" t="s">
        <v>829</v>
      </c>
      <c r="H258" t="s">
        <v>851</v>
      </c>
      <c r="I258" t="s">
        <v>857</v>
      </c>
      <c r="K258" t="s">
        <v>899</v>
      </c>
      <c r="L258" t="s">
        <v>1129</v>
      </c>
      <c r="M258" s="2" t="s">
        <v>793</v>
      </c>
      <c r="N258" t="s">
        <v>1394</v>
      </c>
      <c r="O258" t="s">
        <v>1619</v>
      </c>
    </row>
    <row r="259" spans="1:15">
      <c r="A259" t="s">
        <v>274</v>
      </c>
      <c r="B259" t="s">
        <v>311</v>
      </c>
      <c r="C259">
        <f>HYPERLINK("The Ethical and Moral Implications of Artificial Intelligence", "The Ethical and Moral Implications of Artificial Intelligence")</f>
        <v>0</v>
      </c>
      <c r="D259" t="s">
        <v>520</v>
      </c>
      <c r="E259">
        <v>2018</v>
      </c>
      <c r="F259" t="s">
        <v>794</v>
      </c>
      <c r="G259" t="s">
        <v>835</v>
      </c>
      <c r="H259" t="s">
        <v>855</v>
      </c>
      <c r="I259" t="s">
        <v>881</v>
      </c>
      <c r="K259" t="s">
        <v>899</v>
      </c>
      <c r="L259" t="s">
        <v>1130</v>
      </c>
      <c r="M259" t="s">
        <v>794</v>
      </c>
      <c r="N259" t="s">
        <v>1337</v>
      </c>
      <c r="O259" t="s">
        <v>1620</v>
      </c>
    </row>
    <row r="260" spans="1:15">
      <c r="A260" t="s">
        <v>275</v>
      </c>
      <c r="B260" t="s">
        <v>311</v>
      </c>
      <c r="C260">
        <f>HYPERLINK("The Ethics of Advanced AI Assisstants", "The Ethics of Advanced AI Assistants")</f>
        <v>0</v>
      </c>
      <c r="D260" t="s">
        <v>521</v>
      </c>
      <c r="E260">
        <v>2024</v>
      </c>
      <c r="F260" t="s">
        <v>795</v>
      </c>
      <c r="G260" t="s">
        <v>830</v>
      </c>
      <c r="H260" t="s">
        <v>851</v>
      </c>
      <c r="I260" t="s">
        <v>857</v>
      </c>
      <c r="K260" t="s">
        <v>899</v>
      </c>
      <c r="L260" t="s">
        <v>1131</v>
      </c>
      <c r="M260" t="s">
        <v>795</v>
      </c>
      <c r="N260" t="s">
        <v>1395</v>
      </c>
      <c r="O260" t="s">
        <v>1621</v>
      </c>
    </row>
    <row r="261" spans="1:15">
      <c r="A261" t="s">
        <v>276</v>
      </c>
      <c r="B261" t="s">
        <v>311</v>
      </c>
      <c r="C261">
        <f>HYPERLINK("The Future of Work and Education for the Digital Age", "The Future of Work and Education for the Digital Age")</f>
        <v>0</v>
      </c>
      <c r="D261" t="s">
        <v>522</v>
      </c>
      <c r="E261">
        <v>2019</v>
      </c>
      <c r="F261" t="s">
        <v>796</v>
      </c>
      <c r="G261" t="s">
        <v>833</v>
      </c>
      <c r="H261" t="s">
        <v>854</v>
      </c>
      <c r="I261" t="s">
        <v>873</v>
      </c>
      <c r="K261" t="s">
        <v>899</v>
      </c>
      <c r="L261" t="s">
        <v>1132</v>
      </c>
      <c r="M261" t="s">
        <v>796</v>
      </c>
      <c r="N261" t="s">
        <v>1396</v>
      </c>
      <c r="O261" t="s">
        <v>1622</v>
      </c>
    </row>
    <row r="262" spans="1:15">
      <c r="A262" t="s">
        <v>277</v>
      </c>
      <c r="B262" t="s">
        <v>311</v>
      </c>
      <c r="C262">
        <f>HYPERLINK("Jobin's Global Landscape of AI Ethics Guidelines", "The global landscape of AI ethics guidelines")</f>
        <v>0</v>
      </c>
      <c r="D262" t="s">
        <v>523</v>
      </c>
      <c r="E262">
        <v>2019</v>
      </c>
      <c r="F262" t="s">
        <v>797</v>
      </c>
      <c r="G262" t="s">
        <v>833</v>
      </c>
      <c r="H262" t="s">
        <v>854</v>
      </c>
      <c r="I262" t="s">
        <v>857</v>
      </c>
      <c r="K262" t="s">
        <v>899</v>
      </c>
      <c r="L262" t="s">
        <v>1133</v>
      </c>
      <c r="M262" t="s">
        <v>797</v>
      </c>
      <c r="N262" t="s">
        <v>1397</v>
      </c>
      <c r="O262" t="s">
        <v>1623</v>
      </c>
    </row>
    <row r="263" spans="1:15">
      <c r="A263" t="s">
        <v>278</v>
      </c>
      <c r="B263" t="s">
        <v>311</v>
      </c>
      <c r="C263">
        <f>HYPERLINK("Heart and the Chip", "The Heart and the Chip: Our Bright Future with Robots")</f>
        <v>0</v>
      </c>
      <c r="D263" t="s">
        <v>524</v>
      </c>
      <c r="E263">
        <v>2024</v>
      </c>
      <c r="F263" t="s">
        <v>798</v>
      </c>
      <c r="G263" t="s">
        <v>833</v>
      </c>
      <c r="H263" t="s">
        <v>854</v>
      </c>
      <c r="I263" t="s">
        <v>857</v>
      </c>
      <c r="K263" t="s">
        <v>899</v>
      </c>
      <c r="L263" t="s">
        <v>1134</v>
      </c>
      <c r="M263" t="s">
        <v>798</v>
      </c>
      <c r="N263" t="s">
        <v>1398</v>
      </c>
      <c r="O263" t="s">
        <v>1624</v>
      </c>
    </row>
    <row r="264" spans="1:15">
      <c r="A264" t="s">
        <v>279</v>
      </c>
      <c r="B264" t="s">
        <v>310</v>
      </c>
      <c r="C264">
        <f>HYPERLINK("https://montrealdeclaration-responsibleai.com/the-declaration?utm_source=chatgpt.com", "The Montréal Declaration for a Responsible Development of Artificial Intelligence")</f>
        <v>0</v>
      </c>
      <c r="D264" t="s">
        <v>448</v>
      </c>
      <c r="E264">
        <v>2018</v>
      </c>
      <c r="F264" s="2" t="s">
        <v>799</v>
      </c>
      <c r="G264" t="s">
        <v>849</v>
      </c>
      <c r="H264" t="s">
        <v>854</v>
      </c>
      <c r="I264" t="s">
        <v>870</v>
      </c>
      <c r="K264" t="s">
        <v>899</v>
      </c>
      <c r="L264" t="s">
        <v>1050</v>
      </c>
      <c r="M264" s="2" t="s">
        <v>799</v>
      </c>
      <c r="N264" t="s">
        <v>1399</v>
      </c>
      <c r="O264" t="s">
        <v>1625</v>
      </c>
    </row>
    <row r="265" spans="1:15">
      <c r="A265" t="s">
        <v>280</v>
      </c>
      <c r="B265" t="s">
        <v>311</v>
      </c>
      <c r="C265">
        <f>HYPERLINK("Integration of AI Tools in Newsroom", "The New York Times Embraces AI")</f>
        <v>0</v>
      </c>
      <c r="D265" t="s">
        <v>479</v>
      </c>
      <c r="E265">
        <v>2025</v>
      </c>
      <c r="F265" t="s">
        <v>800</v>
      </c>
      <c r="G265" t="s">
        <v>830</v>
      </c>
      <c r="H265" t="s">
        <v>851</v>
      </c>
      <c r="I265" t="s">
        <v>857</v>
      </c>
      <c r="K265" t="s">
        <v>899</v>
      </c>
      <c r="L265" t="s">
        <v>1135</v>
      </c>
      <c r="M265" t="s">
        <v>800</v>
      </c>
      <c r="N265" t="s">
        <v>1400</v>
      </c>
      <c r="O265" t="s">
        <v>1626</v>
      </c>
    </row>
    <row r="266" spans="1:15">
      <c r="A266" t="s">
        <v>281</v>
      </c>
      <c r="B266" t="s">
        <v>311</v>
      </c>
      <c r="C266">
        <f>HYPERLINK("Role of AI in Predicting Human Rights", "The role of artificial intelligence in predicting human rights violations")</f>
        <v>0</v>
      </c>
      <c r="D266" t="s">
        <v>525</v>
      </c>
      <c r="E266">
        <v>2024</v>
      </c>
      <c r="F266" t="s">
        <v>801</v>
      </c>
      <c r="G266" t="s">
        <v>832</v>
      </c>
      <c r="H266" t="s">
        <v>853</v>
      </c>
      <c r="I266" t="s">
        <v>857</v>
      </c>
      <c r="K266" t="s">
        <v>899</v>
      </c>
      <c r="L266" t="s">
        <v>1136</v>
      </c>
      <c r="M266" t="s">
        <v>801</v>
      </c>
      <c r="N266" t="s">
        <v>1401</v>
      </c>
      <c r="O266" t="s">
        <v>1627</v>
      </c>
    </row>
    <row r="267" spans="1:15">
      <c r="A267" t="s">
        <v>282</v>
      </c>
      <c r="B267" t="s">
        <v>312</v>
      </c>
      <c r="C267">
        <f>HYPERLINK("Amnesty International AI Principles", "The Toronto Declaration: Protecting the Rights to Equality and Non-Discrimination in Machine Learning Systems")</f>
        <v>0</v>
      </c>
      <c r="D267" t="s">
        <v>526</v>
      </c>
      <c r="E267">
        <v>2018</v>
      </c>
      <c r="F267" t="s">
        <v>802</v>
      </c>
      <c r="G267" t="s">
        <v>832</v>
      </c>
      <c r="H267" t="s">
        <v>853</v>
      </c>
      <c r="I267" t="s">
        <v>858</v>
      </c>
      <c r="K267" t="s">
        <v>899</v>
      </c>
      <c r="L267" t="s">
        <v>1137</v>
      </c>
      <c r="M267" t="s">
        <v>802</v>
      </c>
      <c r="N267" t="s">
        <v>1402</v>
      </c>
      <c r="O267" t="s">
        <v>1628</v>
      </c>
    </row>
    <row r="268" spans="1:15">
      <c r="A268" t="s">
        <v>283</v>
      </c>
      <c r="B268" t="s">
        <v>310</v>
      </c>
      <c r="C268">
        <f>HYPERLINK("https://www.nature.com/articles/538311a", "There is a blind spot in AI Research")</f>
        <v>0</v>
      </c>
      <c r="D268" t="s">
        <v>527</v>
      </c>
      <c r="E268">
        <v>2016</v>
      </c>
      <c r="F268" s="2" t="s">
        <v>803</v>
      </c>
      <c r="G268" t="s">
        <v>850</v>
      </c>
      <c r="H268" t="s">
        <v>854</v>
      </c>
      <c r="I268" t="s">
        <v>857</v>
      </c>
      <c r="K268" t="s">
        <v>899</v>
      </c>
      <c r="L268" t="s">
        <v>1138</v>
      </c>
      <c r="M268" s="2" t="s">
        <v>803</v>
      </c>
      <c r="N268" t="s">
        <v>1403</v>
      </c>
    </row>
    <row r="269" spans="1:15">
      <c r="A269" t="s">
        <v>284</v>
      </c>
      <c r="B269" t="s">
        <v>310</v>
      </c>
      <c r="C269">
        <f>HYPERLINK("https://www.tietoevry.com/en/newsroom/all-news-and-releases/press-releases/2018/10/tieto-strengthens-commitment-to-ethical-use-of-ai/?form=MG0AV3", "Tieto’s AI Ethics Guidelines")</f>
        <v>0</v>
      </c>
      <c r="D269" t="s">
        <v>528</v>
      </c>
      <c r="E269">
        <v>2019</v>
      </c>
      <c r="F269" s="2" t="s">
        <v>804</v>
      </c>
      <c r="G269" t="s">
        <v>829</v>
      </c>
      <c r="H269" t="s">
        <v>851</v>
      </c>
      <c r="I269" t="s">
        <v>879</v>
      </c>
      <c r="K269" t="s">
        <v>899</v>
      </c>
      <c r="L269" t="s">
        <v>1139</v>
      </c>
      <c r="M269" s="2" t="s">
        <v>804</v>
      </c>
      <c r="N269" t="s">
        <v>1404</v>
      </c>
    </row>
    <row r="270" spans="1:15">
      <c r="A270" t="s">
        <v>285</v>
      </c>
      <c r="B270" t="s">
        <v>310</v>
      </c>
      <c r="C270">
        <f>HYPERLINK("https://unesdoc.unesco.org/ark:/48223/pf0000253952?form=MG0AV3", "Top 10 Principles for Ethical Artificial Intelligence")</f>
        <v>0</v>
      </c>
      <c r="D270" t="s">
        <v>529</v>
      </c>
      <c r="E270">
        <v>2017</v>
      </c>
      <c r="F270" s="2" t="s">
        <v>752</v>
      </c>
      <c r="G270" t="s">
        <v>836</v>
      </c>
      <c r="H270" t="s">
        <v>851</v>
      </c>
      <c r="I270" t="s">
        <v>887</v>
      </c>
      <c r="K270" t="s">
        <v>899</v>
      </c>
      <c r="L270" t="s">
        <v>1140</v>
      </c>
      <c r="M270" s="2" t="s">
        <v>752</v>
      </c>
      <c r="N270" t="s">
        <v>1405</v>
      </c>
      <c r="O270" t="s">
        <v>1590</v>
      </c>
    </row>
    <row r="271" spans="1:15">
      <c r="A271" t="s">
        <v>286</v>
      </c>
      <c r="B271" t="s">
        <v>310</v>
      </c>
      <c r="C271">
        <f>HYPERLINK("https://www.accessnow.org/press-release/the-toronto-declaration-protecting-the-rights-to-equality-and-non-discrimination-in-machine-learning-systems/?form=MG0AV3", "Toronto Declaration: Protecting the Right to Equality and Non-discrimination in Machine Learning Systems")</f>
        <v>0</v>
      </c>
      <c r="D271" t="s">
        <v>530</v>
      </c>
      <c r="E271">
        <v>2018</v>
      </c>
      <c r="F271" s="2" t="s">
        <v>805</v>
      </c>
      <c r="G271" t="s">
        <v>835</v>
      </c>
      <c r="H271" t="s">
        <v>855</v>
      </c>
      <c r="I271" t="s">
        <v>870</v>
      </c>
      <c r="K271" t="s">
        <v>899</v>
      </c>
      <c r="L271" t="s">
        <v>1141</v>
      </c>
      <c r="M271" s="2" t="s">
        <v>805</v>
      </c>
      <c r="N271" t="s">
        <v>1406</v>
      </c>
      <c r="O271" t="s">
        <v>1629</v>
      </c>
    </row>
    <row r="272" spans="1:15">
      <c r="A272" t="s">
        <v>287</v>
      </c>
      <c r="B272" t="s">
        <v>311</v>
      </c>
      <c r="C272">
        <f>HYPERLINK("Russian  AI Strategy", "Towards an AI Strategy n Mexico: Harnessing the AI Revolution")</f>
        <v>0</v>
      </c>
      <c r="D272" t="s">
        <v>531</v>
      </c>
      <c r="E272">
        <v>2018</v>
      </c>
      <c r="F272" t="s">
        <v>806</v>
      </c>
      <c r="G272" t="s">
        <v>835</v>
      </c>
      <c r="H272" t="s">
        <v>855</v>
      </c>
      <c r="I272" t="s">
        <v>869</v>
      </c>
      <c r="K272" t="s">
        <v>899</v>
      </c>
      <c r="L272" t="s">
        <v>1142</v>
      </c>
      <c r="M272" t="s">
        <v>806</v>
      </c>
      <c r="N272" t="s">
        <v>1407</v>
      </c>
      <c r="O272" t="s">
        <v>1630</v>
      </c>
    </row>
    <row r="273" spans="1:15">
      <c r="A273" t="s">
        <v>288</v>
      </c>
      <c r="B273" t="s">
        <v>311</v>
      </c>
      <c r="C273">
        <f>HYPERLINK("AI Law Model Law vs. 1.0", "Translation: Artificial Intelligence Law, Model Law v.1.0 (Expert Suggestion Draft)")</f>
        <v>0</v>
      </c>
      <c r="D273" t="s">
        <v>532</v>
      </c>
      <c r="E273">
        <v>2023</v>
      </c>
      <c r="F273" t="s">
        <v>807</v>
      </c>
      <c r="G273" t="s">
        <v>833</v>
      </c>
      <c r="H273" t="s">
        <v>854</v>
      </c>
      <c r="I273" t="s">
        <v>857</v>
      </c>
      <c r="K273" t="s">
        <v>899</v>
      </c>
      <c r="L273" t="s">
        <v>1143</v>
      </c>
      <c r="M273" t="s">
        <v>807</v>
      </c>
      <c r="N273" t="s">
        <v>1408</v>
      </c>
      <c r="O273" t="s">
        <v>1631</v>
      </c>
    </row>
    <row r="274" spans="1:15">
      <c r="A274" t="s">
        <v>289</v>
      </c>
      <c r="B274" t="s">
        <v>311</v>
      </c>
      <c r="C274">
        <f>HYPERLINK("https://www.nvidia.com/en-us/ai-data-science/trustworthy-ai/?form=MG0AV3", "Trusthworthy AI")</f>
        <v>0</v>
      </c>
      <c r="D274" t="s">
        <v>533</v>
      </c>
      <c r="E274">
        <v>2025</v>
      </c>
      <c r="F274" s="2" t="s">
        <v>808</v>
      </c>
      <c r="G274" t="s">
        <v>829</v>
      </c>
      <c r="H274" t="s">
        <v>851</v>
      </c>
      <c r="I274" t="s">
        <v>898</v>
      </c>
      <c r="K274" t="s">
        <v>899</v>
      </c>
      <c r="L274" t="s">
        <v>1144</v>
      </c>
      <c r="M274" s="2" t="s">
        <v>808</v>
      </c>
      <c r="N274" t="s">
        <v>1409</v>
      </c>
    </row>
    <row r="275" spans="1:15">
      <c r="A275" t="s">
        <v>290</v>
      </c>
      <c r="B275" t="s">
        <v>311</v>
      </c>
      <c r="C275">
        <f>HYPERLINK("Trustworthy AI Framework", "Trustworthy AI Framework")</f>
        <v>0</v>
      </c>
      <c r="D275" t="s">
        <v>534</v>
      </c>
      <c r="E275">
        <v>2023</v>
      </c>
      <c r="F275" t="s">
        <v>809</v>
      </c>
      <c r="G275" t="s">
        <v>832</v>
      </c>
      <c r="H275" t="s">
        <v>853</v>
      </c>
      <c r="I275" t="s">
        <v>857</v>
      </c>
      <c r="K275" t="s">
        <v>899</v>
      </c>
      <c r="L275" t="s">
        <v>1145</v>
      </c>
      <c r="M275" t="s">
        <v>809</v>
      </c>
      <c r="N275" t="s">
        <v>1410</v>
      </c>
      <c r="O275" t="s">
        <v>1632</v>
      </c>
    </row>
    <row r="276" spans="1:15">
      <c r="A276" t="s">
        <v>291</v>
      </c>
      <c r="B276" t="s">
        <v>311</v>
      </c>
      <c r="C276">
        <f>HYPERLINK("https://blog.x.com/en_us/topics/company/2021/introducing-responsible-machine-learning-initiative
https://stemeducationjournal.springeropen.com/articles/10.1186/s40594-025-00527-5?form=MG0AV3
https://www.emerald.com/insight/content/doi/10.1108/jrim-05-2024-0237/full/html?form=MG0AV3
https://epjdatascience.springeropen.com/articles/10.1140/epjds/s13688-023-00445-y?form=MG0AV3", "Twitter’s Machine Learning Ethics, Transparency, and Accountability (META) Team")</f>
        <v>0</v>
      </c>
      <c r="D276" t="s">
        <v>535</v>
      </c>
      <c r="E276">
        <v>2021</v>
      </c>
      <c r="F276" s="2" t="s">
        <v>810</v>
      </c>
      <c r="G276" t="s">
        <v>837</v>
      </c>
      <c r="H276" t="s">
        <v>851</v>
      </c>
      <c r="I276" t="s">
        <v>857</v>
      </c>
      <c r="K276" t="s">
        <v>899</v>
      </c>
      <c r="L276" t="s">
        <v>1146</v>
      </c>
      <c r="M276" s="2" t="s">
        <v>810</v>
      </c>
      <c r="N276" t="s">
        <v>1411</v>
      </c>
      <c r="O276" t="s">
        <v>1633</v>
      </c>
    </row>
    <row r="277" spans="1:15">
      <c r="A277" t="s">
        <v>292</v>
      </c>
      <c r="B277" t="s">
        <v>311</v>
      </c>
      <c r="C277">
        <f>HYPERLINK("https://preprodafd-staticcdn.mbzuai.ac.ae/mbzuaiwpdev01/2022/07/UAE-National-Strategy-for-Artificial-Intelligence-2031.pdf?form=MG0AV3
https://ai.gov.ae/strategy/?form=MG0AV3
", "UAE’s National AI Strategy 2031")</f>
        <v>0</v>
      </c>
      <c r="D277" t="s">
        <v>536</v>
      </c>
      <c r="E277">
        <v>2017</v>
      </c>
      <c r="F277" s="2" t="s">
        <v>811</v>
      </c>
      <c r="G277" t="s">
        <v>832</v>
      </c>
      <c r="H277" t="s">
        <v>853</v>
      </c>
      <c r="I277" t="s">
        <v>867</v>
      </c>
      <c r="K277" t="s">
        <v>899</v>
      </c>
      <c r="L277" t="s">
        <v>1147</v>
      </c>
      <c r="M277" s="2" t="s">
        <v>811</v>
      </c>
      <c r="N277" t="s">
        <v>1412</v>
      </c>
      <c r="O277" t="s">
        <v>1634</v>
      </c>
    </row>
    <row r="278" spans="1:15">
      <c r="A278" t="s">
        <v>293</v>
      </c>
      <c r="B278" t="s">
        <v>311</v>
      </c>
      <c r="C278">
        <f>HYPERLINK("https://unesdoc.unesco.org/ark:/48223/pf0000381137?form=MG0AV3", "UNESCO’s Recommendation on the Ethics of AI")</f>
        <v>0</v>
      </c>
      <c r="D278" t="s">
        <v>537</v>
      </c>
      <c r="E278">
        <v>2021</v>
      </c>
      <c r="F278" s="2" t="s">
        <v>812</v>
      </c>
      <c r="G278" t="s">
        <v>832</v>
      </c>
      <c r="H278" t="s">
        <v>853</v>
      </c>
      <c r="I278" t="s">
        <v>881</v>
      </c>
      <c r="K278" t="s">
        <v>899</v>
      </c>
      <c r="L278" t="s">
        <v>1148</v>
      </c>
      <c r="M278" s="2" t="s">
        <v>812</v>
      </c>
      <c r="N278" t="s">
        <v>1413</v>
      </c>
    </row>
    <row r="279" spans="1:15">
      <c r="A279" t="s">
        <v>294</v>
      </c>
      <c r="B279" t="s">
        <v>310</v>
      </c>
      <c r="C279">
        <f>HYPERLINK("https://bigdata.fpf.org/wp-content/uploads/2015/11/IAF-Unified-Ethical-Frame-for-Big-Data-Analysis.pdf?form=MG0AV3
https://papers.ssrn.com/sol3/papers.cfm?abstract_id=2510934&amp;form=MG0AV3", "Unified Ethical Frame for Big Data Analysis. IAF Big Data Ethics Initiative, Part A")</f>
        <v>0</v>
      </c>
      <c r="D279" t="s">
        <v>538</v>
      </c>
      <c r="E279">
        <v>2014</v>
      </c>
      <c r="F279" s="2" t="s">
        <v>813</v>
      </c>
      <c r="G279" t="s">
        <v>833</v>
      </c>
      <c r="H279" t="s">
        <v>854</v>
      </c>
      <c r="I279" t="s">
        <v>857</v>
      </c>
      <c r="K279" t="s">
        <v>899</v>
      </c>
      <c r="L279" t="s">
        <v>1149</v>
      </c>
      <c r="M279" s="2" t="s">
        <v>813</v>
      </c>
      <c r="N279" t="s">
        <v>1414</v>
      </c>
      <c r="O279" t="s">
        <v>1635</v>
      </c>
    </row>
    <row r="280" spans="1:15">
      <c r="A280" t="s">
        <v>295</v>
      </c>
      <c r="B280" t="s">
        <v>310</v>
      </c>
      <c r="C280">
        <f>HYPERLINK("https://www.caidp.org/universal-guidelines-for-ai/?form=MG0AV3", "Universal Guidelines for Artificial Intelligence")</f>
        <v>0</v>
      </c>
      <c r="D280" t="s">
        <v>539</v>
      </c>
      <c r="E280">
        <v>2018</v>
      </c>
      <c r="F280" s="2" t="s">
        <v>814</v>
      </c>
      <c r="G280" t="s">
        <v>836</v>
      </c>
      <c r="H280" t="s">
        <v>851</v>
      </c>
      <c r="I280" t="s">
        <v>857</v>
      </c>
      <c r="K280" t="s">
        <v>899</v>
      </c>
      <c r="L280" t="s">
        <v>1150</v>
      </c>
      <c r="M280" s="2" t="s">
        <v>814</v>
      </c>
      <c r="N280" t="s">
        <v>1415</v>
      </c>
      <c r="O280" t="s">
        <v>1636</v>
      </c>
    </row>
    <row r="281" spans="1:15">
      <c r="A281" t="s">
        <v>296</v>
      </c>
      <c r="B281" t="s">
        <v>312</v>
      </c>
      <c r="C281">
        <f>HYPERLINK("Universal Guidelines for Artificial Intelligence", "Universal Guidelines for Artificial Intelligence")</f>
        <v>0</v>
      </c>
      <c r="D281" t="s">
        <v>540</v>
      </c>
      <c r="E281">
        <v>2018</v>
      </c>
      <c r="F281" t="s">
        <v>815</v>
      </c>
      <c r="G281" t="s">
        <v>835</v>
      </c>
      <c r="H281" t="s">
        <v>855</v>
      </c>
      <c r="I281" t="s">
        <v>885</v>
      </c>
      <c r="K281" t="s">
        <v>899</v>
      </c>
      <c r="L281" t="s">
        <v>1151</v>
      </c>
      <c r="M281" t="s">
        <v>815</v>
      </c>
      <c r="N281" t="s">
        <v>1416</v>
      </c>
      <c r="O281" t="s">
        <v>1637</v>
      </c>
    </row>
    <row r="282" spans="1:15">
      <c r="A282" t="s">
        <v>297</v>
      </c>
      <c r="B282" t="s">
        <v>311</v>
      </c>
      <c r="C282">
        <f>HYPERLINK("https://www.sydney.edu.au/engineering/our-research/data-science-and-computer-engineering/sydney-artificial-intelligence-centre.html", "University of Sydney")</f>
        <v>0</v>
      </c>
      <c r="D282" t="s">
        <v>541</v>
      </c>
      <c r="E282">
        <v>2024</v>
      </c>
      <c r="F282" s="2" t="s">
        <v>816</v>
      </c>
      <c r="G282" t="s">
        <v>833</v>
      </c>
      <c r="H282" t="s">
        <v>854</v>
      </c>
      <c r="I282" t="s">
        <v>874</v>
      </c>
      <c r="K282" t="s">
        <v>899</v>
      </c>
      <c r="L282" t="s">
        <v>1152</v>
      </c>
      <c r="M282" s="2" t="s">
        <v>816</v>
      </c>
      <c r="N282" t="s">
        <v>1417</v>
      </c>
    </row>
    <row r="283" spans="1:15">
      <c r="A283" t="s">
        <v>298</v>
      </c>
      <c r="B283" t="s">
        <v>311</v>
      </c>
      <c r="C283">
        <f>HYPERLINK("University of Toronto AI Research Initiatives", "University of Toronto AI Research Initiatives")</f>
        <v>0</v>
      </c>
      <c r="D283" t="s">
        <v>542</v>
      </c>
      <c r="E283">
        <v>2025</v>
      </c>
      <c r="F283" t="s">
        <v>817</v>
      </c>
      <c r="G283" t="s">
        <v>833</v>
      </c>
      <c r="H283" t="s">
        <v>854</v>
      </c>
      <c r="I283" t="s">
        <v>870</v>
      </c>
      <c r="K283" t="s">
        <v>899</v>
      </c>
      <c r="L283" t="s">
        <v>1153</v>
      </c>
      <c r="M283" t="s">
        <v>817</v>
      </c>
      <c r="N283" t="s">
        <v>1418</v>
      </c>
      <c r="O283" t="s">
        <v>1638</v>
      </c>
    </row>
    <row r="284" spans="1:15">
      <c r="A284" t="s">
        <v>299</v>
      </c>
      <c r="B284" t="s">
        <v>311</v>
      </c>
      <c r="C284">
        <f>HYPERLINK("https://unity.com/blog/engine-platform/updating-unitys-guiding-principles-for-ethical-ai?form=MG0AV3", "Updating Unity's guiding principles for ethical AI")</f>
        <v>0</v>
      </c>
      <c r="D284" t="s">
        <v>434</v>
      </c>
      <c r="E284">
        <v>2023</v>
      </c>
      <c r="F284" s="2" t="s">
        <v>818</v>
      </c>
      <c r="G284" t="s">
        <v>830</v>
      </c>
      <c r="H284" t="s">
        <v>851</v>
      </c>
      <c r="I284" t="s">
        <v>857</v>
      </c>
      <c r="K284" t="s">
        <v>899</v>
      </c>
      <c r="L284" t="s">
        <v>1154</v>
      </c>
      <c r="M284" s="2" t="s">
        <v>818</v>
      </c>
      <c r="N284" t="s">
        <v>1247</v>
      </c>
      <c r="O284" t="s">
        <v>1492</v>
      </c>
    </row>
    <row r="285" spans="1:15">
      <c r="A285" t="s">
        <v>300</v>
      </c>
      <c r="B285" t="s">
        <v>313</v>
      </c>
      <c r="C285">
        <f>HYPERLINK("EGE Statements", "Values for the Future: The Role of Ethics in European and Global Governance")</f>
        <v>0</v>
      </c>
      <c r="D285" t="s">
        <v>513</v>
      </c>
      <c r="E285">
        <v>2021</v>
      </c>
      <c r="F285" t="s">
        <v>819</v>
      </c>
      <c r="G285" t="s">
        <v>832</v>
      </c>
      <c r="H285" t="s">
        <v>853</v>
      </c>
      <c r="I285" t="s">
        <v>872</v>
      </c>
      <c r="K285" t="s">
        <v>899</v>
      </c>
      <c r="L285" t="s">
        <v>1155</v>
      </c>
      <c r="M285" t="s">
        <v>819</v>
      </c>
      <c r="N285" t="s">
        <v>1419</v>
      </c>
      <c r="O285" t="s">
        <v>1639</v>
      </c>
    </row>
    <row r="286" spans="1:15">
      <c r="A286" t="s">
        <v>301</v>
      </c>
      <c r="B286" t="s">
        <v>311</v>
      </c>
      <c r="C286">
        <f>HYPERLINK("https://websummit.com/blog/news/web-summit-2024-hosts-sold-out-event-with-record-breaking-71528-attendees", "Web Summit 2024")</f>
        <v>0</v>
      </c>
      <c r="D286" t="s">
        <v>543</v>
      </c>
      <c r="E286">
        <v>2024</v>
      </c>
      <c r="F286" s="2" t="s">
        <v>820</v>
      </c>
      <c r="G286" t="s">
        <v>829</v>
      </c>
      <c r="H286" t="s">
        <v>851</v>
      </c>
      <c r="I286" t="s">
        <v>872</v>
      </c>
      <c r="K286" t="s">
        <v>899</v>
      </c>
      <c r="L286" t="s">
        <v>1156</v>
      </c>
      <c r="M286" s="2" t="s">
        <v>820</v>
      </c>
      <c r="N286" t="s">
        <v>1420</v>
      </c>
      <c r="O286" t="s">
        <v>1640</v>
      </c>
    </row>
    <row r="287" spans="1:15">
      <c r="A287" t="s">
        <v>302</v>
      </c>
      <c r="B287" t="s">
        <v>311</v>
      </c>
      <c r="C287">
        <f>HYPERLINK("What Buddhism Can Do for AI Ethics", "What Buddhism Can Do for AI Ethics")</f>
        <v>0</v>
      </c>
      <c r="D287" t="s">
        <v>544</v>
      </c>
      <c r="E287">
        <v>2021</v>
      </c>
      <c r="F287" t="s">
        <v>821</v>
      </c>
      <c r="G287" t="s">
        <v>833</v>
      </c>
      <c r="H287" t="s">
        <v>854</v>
      </c>
      <c r="I287" t="s">
        <v>859</v>
      </c>
      <c r="K287" t="s">
        <v>899</v>
      </c>
      <c r="L287" t="s">
        <v>1157</v>
      </c>
      <c r="M287" t="s">
        <v>821</v>
      </c>
      <c r="N287" t="s">
        <v>1421</v>
      </c>
      <c r="O287" t="s">
        <v>1641</v>
      </c>
    </row>
    <row r="288" spans="1:15">
      <c r="A288" t="s">
        <v>303</v>
      </c>
      <c r="B288" t="s">
        <v>311</v>
      </c>
      <c r="C288">
        <f>HYPERLINK("https://www.ibm.com/policy/trust-principles/?form=MG0AV3
https://www.ibm.com/think/topics/ai-ethics", "What is AI Ethics")</f>
        <v>0</v>
      </c>
      <c r="D288" t="s">
        <v>401</v>
      </c>
      <c r="E288">
        <v>2024</v>
      </c>
      <c r="F288" s="2" t="s">
        <v>822</v>
      </c>
      <c r="G288" t="s">
        <v>829</v>
      </c>
      <c r="H288" t="s">
        <v>851</v>
      </c>
      <c r="I288" t="s">
        <v>857</v>
      </c>
      <c r="K288" t="s">
        <v>899</v>
      </c>
      <c r="L288" t="s">
        <v>1158</v>
      </c>
      <c r="M288" s="2" t="s">
        <v>822</v>
      </c>
      <c r="N288" t="s">
        <v>1422</v>
      </c>
    </row>
    <row r="289" spans="1:15">
      <c r="A289" t="s">
        <v>304</v>
      </c>
      <c r="B289" t="s">
        <v>311</v>
      </c>
      <c r="C289">
        <f>HYPERLINK("https://bidenwhitehouse.archives.gov/ostp/ai-bill-of-rights/?form=MG0AV3
https://data.aclum.org/wp-content/uploads/2025/01/OSTP_www_whitehouse_gov_ostp_ai-bill-of-rights.pdf?form=MG0AV3", "White House Blueprint for an AI Bill of Rights (U.S.)")</f>
        <v>0</v>
      </c>
      <c r="D289" t="s">
        <v>545</v>
      </c>
      <c r="E289">
        <v>2022</v>
      </c>
      <c r="F289" s="2" t="s">
        <v>823</v>
      </c>
      <c r="G289" t="s">
        <v>832</v>
      </c>
      <c r="H289" t="s">
        <v>853</v>
      </c>
      <c r="I289" t="s">
        <v>857</v>
      </c>
      <c r="K289" t="s">
        <v>899</v>
      </c>
      <c r="L289" t="s">
        <v>1159</v>
      </c>
      <c r="M289" s="2" t="s">
        <v>823</v>
      </c>
      <c r="N289" t="s">
        <v>1423</v>
      </c>
      <c r="O289" t="s">
        <v>1642</v>
      </c>
    </row>
    <row r="290" spans="1:15">
      <c r="A290" t="s">
        <v>305</v>
      </c>
      <c r="B290" t="s">
        <v>310</v>
      </c>
      <c r="C290">
        <f>HYPERLINK("https://www3.weforum.org/docs/WEF_40065_White_Paper_How_to_Prevent_Discriminatory_Outcomes_in_Machine_Learning.pdf?form=MG0AV3", "White Paper: How to Prevent Discriminatory Outcomes in Machine Learning")</f>
        <v>0</v>
      </c>
      <c r="D290" t="s">
        <v>546</v>
      </c>
      <c r="E290">
        <v>2018</v>
      </c>
      <c r="F290" s="2" t="s">
        <v>824</v>
      </c>
      <c r="G290" t="s">
        <v>836</v>
      </c>
      <c r="H290" t="s">
        <v>851</v>
      </c>
      <c r="I290" t="s">
        <v>887</v>
      </c>
      <c r="K290" t="s">
        <v>899</v>
      </c>
      <c r="L290" t="s">
        <v>1160</v>
      </c>
      <c r="M290" s="2" t="s">
        <v>824</v>
      </c>
      <c r="N290" t="s">
        <v>1424</v>
      </c>
      <c r="O290" t="s">
        <v>1643</v>
      </c>
    </row>
    <row r="291" spans="1:15">
      <c r="A291" t="s">
        <v>306</v>
      </c>
      <c r="B291" t="s">
        <v>310</v>
      </c>
      <c r="C291">
        <f>HYPERLINK("https://julkaisut.valtioneuvosto.fi/handle/10024/160980?form=MG0AV3", "Work in the Age of Artificial Intelligence. Four Perspectives on the Economy, Employment, Skills and Ethics")</f>
        <v>0</v>
      </c>
      <c r="D291" t="s">
        <v>547</v>
      </c>
      <c r="E291">
        <v>2018</v>
      </c>
      <c r="F291" s="2" t="s">
        <v>825</v>
      </c>
      <c r="G291" t="s">
        <v>832</v>
      </c>
      <c r="H291" t="s">
        <v>853</v>
      </c>
      <c r="I291" t="s">
        <v>879</v>
      </c>
      <c r="K291" t="s">
        <v>899</v>
      </c>
      <c r="L291" t="s">
        <v>1161</v>
      </c>
      <c r="M291" s="2" t="s">
        <v>825</v>
      </c>
      <c r="N291" t="s">
        <v>1425</v>
      </c>
    </row>
    <row r="292" spans="1:15">
      <c r="A292" t="s">
        <v>307</v>
      </c>
      <c r="B292" t="s">
        <v>311</v>
      </c>
      <c r="C292">
        <f>HYPERLINK("https://oikoumene.org/resources/documents/statement-on-the-unregulated-development-of-artificial-intelligence?form=MG0AV3", "World Council of Churches’ AI Ethics Statement")</f>
        <v>0</v>
      </c>
      <c r="D292" t="s">
        <v>548</v>
      </c>
      <c r="E292">
        <v>2021</v>
      </c>
      <c r="F292" s="2" t="s">
        <v>826</v>
      </c>
      <c r="G292" t="s">
        <v>848</v>
      </c>
      <c r="H292" t="s">
        <v>852</v>
      </c>
      <c r="I292" t="s">
        <v>887</v>
      </c>
      <c r="K292" t="s">
        <v>899</v>
      </c>
      <c r="L292" t="s">
        <v>1162</v>
      </c>
      <c r="M292" s="2" t="s">
        <v>826</v>
      </c>
      <c r="O292" t="s">
        <v>1644</v>
      </c>
    </row>
    <row r="293" spans="1:15">
      <c r="A293" t="s">
        <v>308</v>
      </c>
      <c r="C293">
        <f>HYPERLINK("https://connect.iisc.ac.in/2021/09/the-moral-scientist/
", "nan")</f>
        <v>0</v>
      </c>
      <c r="F293" s="2" t="s">
        <v>827</v>
      </c>
      <c r="H293" t="s">
        <v>851</v>
      </c>
      <c r="K293" t="s">
        <v>899</v>
      </c>
      <c r="L293" t="s">
        <v>1163</v>
      </c>
      <c r="M293" s="2" t="s">
        <v>827</v>
      </c>
    </row>
    <row r="294" spans="1:15">
      <c r="A294" t="s">
        <v>309</v>
      </c>
      <c r="C294">
        <f>HYPERLINK("https://indiabioscience.org/news/2023/ethics-innovation-and-global-collaboration-takeaways-from-dialogue-2023", "nan")</f>
        <v>0</v>
      </c>
      <c r="F294" s="2" t="s">
        <v>828</v>
      </c>
      <c r="H294" t="s">
        <v>851</v>
      </c>
      <c r="K294" t="s">
        <v>899</v>
      </c>
      <c r="L294" t="s">
        <v>1163</v>
      </c>
      <c r="M294" s="2" t="s">
        <v>828</v>
      </c>
    </row>
  </sheetData>
  <hyperlinks>
    <hyperlink ref="F24" r:id="rId1"/>
    <hyperlink ref="M24" r:id="rId2"/>
    <hyperlink ref="F25" r:id="rId3"/>
    <hyperlink ref="M25" r:id="rId4"/>
    <hyperlink ref="F30" r:id="rId5"/>
    <hyperlink ref="M30" r:id="rId6"/>
    <hyperlink ref="F32" r:id="rId7"/>
    <hyperlink ref="M32" r:id="rId8"/>
    <hyperlink ref="F35" r:id="rId9"/>
    <hyperlink ref="M35" r:id="rId10"/>
    <hyperlink ref="F40" r:id="rId11"/>
    <hyperlink ref="M40" r:id="rId12"/>
    <hyperlink ref="F41" r:id="rId13"/>
    <hyperlink ref="M41" r:id="rId14"/>
    <hyperlink ref="F42" r:id="rId15"/>
    <hyperlink ref="M42" r:id="rId16"/>
    <hyperlink ref="F52" r:id="rId17"/>
    <hyperlink ref="M52" r:id="rId18"/>
    <hyperlink ref="F56" r:id="rId19"/>
    <hyperlink ref="M56" r:id="rId20"/>
    <hyperlink ref="F59" r:id="rId21"/>
    <hyperlink ref="M59" r:id="rId22"/>
    <hyperlink ref="F66" r:id="rId23"/>
    <hyperlink ref="M66" r:id="rId24"/>
    <hyperlink ref="F70" r:id="rId25"/>
    <hyperlink ref="M70" r:id="rId26"/>
    <hyperlink ref="F73" r:id="rId27"/>
    <hyperlink ref="M73" r:id="rId28"/>
    <hyperlink ref="F75" r:id="rId29"/>
    <hyperlink ref="M75" r:id="rId30"/>
    <hyperlink ref="F76" r:id="rId31"/>
    <hyperlink ref="M76" r:id="rId32"/>
    <hyperlink ref="F78" r:id="rId33"/>
    <hyperlink ref="M78" r:id="rId34"/>
    <hyperlink ref="F79" r:id="rId35"/>
    <hyperlink ref="M79" r:id="rId36"/>
    <hyperlink ref="F84" r:id="rId37"/>
    <hyperlink ref="M84" r:id="rId38"/>
    <hyperlink ref="F86" r:id="rId39"/>
    <hyperlink ref="M86" r:id="rId40"/>
    <hyperlink ref="F89" r:id="rId41"/>
    <hyperlink ref="M89" r:id="rId42"/>
    <hyperlink ref="F90" r:id="rId43"/>
    <hyperlink ref="M90" r:id="rId44"/>
    <hyperlink ref="F91" r:id="rId45"/>
    <hyperlink ref="M91" r:id="rId46"/>
    <hyperlink ref="F93" r:id="rId47"/>
    <hyperlink ref="M93" r:id="rId48"/>
    <hyperlink ref="F95" r:id="rId49"/>
    <hyperlink ref="M95" r:id="rId50"/>
    <hyperlink ref="F96" r:id="rId51"/>
    <hyperlink ref="M96" r:id="rId52"/>
    <hyperlink ref="F97" r:id="rId53"/>
    <hyperlink ref="M97" r:id="rId54"/>
    <hyperlink ref="F98" r:id="rId55"/>
    <hyperlink ref="M98" r:id="rId56"/>
    <hyperlink ref="F100" r:id="rId57"/>
    <hyperlink ref="M100" r:id="rId58"/>
    <hyperlink ref="F105" r:id="rId59"/>
    <hyperlink ref="M105" r:id="rId60"/>
    <hyperlink ref="F111" r:id="rId61"/>
    <hyperlink ref="M111" r:id="rId62"/>
    <hyperlink ref="F127" r:id="rId63"/>
    <hyperlink ref="M127" r:id="rId64"/>
    <hyperlink ref="F133" r:id="rId65"/>
    <hyperlink ref="M133" r:id="rId66"/>
    <hyperlink ref="F136" r:id="rId67"/>
    <hyperlink ref="M136" r:id="rId68"/>
    <hyperlink ref="F139" r:id="rId69"/>
    <hyperlink ref="M139" r:id="rId70"/>
    <hyperlink ref="F141" r:id="rId71"/>
    <hyperlink ref="M141" r:id="rId72"/>
    <hyperlink ref="F143" r:id="rId73"/>
    <hyperlink ref="M143" r:id="rId74"/>
    <hyperlink ref="F151" r:id="rId75"/>
    <hyperlink ref="M151" r:id="rId76"/>
    <hyperlink ref="F156" r:id="rId77"/>
    <hyperlink ref="M156" r:id="rId78"/>
    <hyperlink ref="F157" r:id="rId79"/>
    <hyperlink ref="M157" r:id="rId80"/>
    <hyperlink ref="F158" r:id="rId81"/>
    <hyperlink ref="M158" r:id="rId82"/>
    <hyperlink ref="F159" r:id="rId83"/>
    <hyperlink ref="M159" r:id="rId84"/>
    <hyperlink ref="F162" r:id="rId85"/>
    <hyperlink ref="M162" r:id="rId86"/>
    <hyperlink ref="F166" r:id="rId87"/>
    <hyperlink ref="M166" r:id="rId88"/>
    <hyperlink ref="F167" r:id="rId89"/>
    <hyperlink ref="M167" r:id="rId90"/>
    <hyperlink ref="F174" r:id="rId91"/>
    <hyperlink ref="M174" r:id="rId92"/>
    <hyperlink ref="F189" r:id="rId93"/>
    <hyperlink ref="M189" r:id="rId94"/>
    <hyperlink ref="F192" r:id="rId95"/>
    <hyperlink ref="M192" r:id="rId96"/>
    <hyperlink ref="F196" r:id="rId97"/>
    <hyperlink ref="M196" r:id="rId98"/>
    <hyperlink ref="F200" r:id="rId99"/>
    <hyperlink ref="M200" r:id="rId100"/>
    <hyperlink ref="F201" r:id="rId101"/>
    <hyperlink ref="M201" r:id="rId102"/>
    <hyperlink ref="F203" r:id="rId103"/>
    <hyperlink ref="M203" r:id="rId104"/>
    <hyperlink ref="F206" r:id="rId105"/>
    <hyperlink ref="M206" r:id="rId106"/>
    <hyperlink ref="F209" r:id="rId107"/>
    <hyperlink ref="M209" r:id="rId108"/>
    <hyperlink ref="F210" r:id="rId109"/>
    <hyperlink ref="M210" r:id="rId110"/>
    <hyperlink ref="F211" r:id="rId111"/>
    <hyperlink ref="M211" r:id="rId112"/>
    <hyperlink ref="F216" r:id="rId113"/>
    <hyperlink ref="M216" r:id="rId114"/>
    <hyperlink ref="F218" r:id="rId115"/>
    <hyperlink ref="M218" r:id="rId116"/>
    <hyperlink ref="F220" r:id="rId117"/>
    <hyperlink ref="M220" r:id="rId118"/>
    <hyperlink ref="F222" r:id="rId119" location="zoom=50&#10;https://www.accenture.com/gb-en/services/data-ai/responsible-ai?form=MG0AV3"/>
    <hyperlink ref="M222" r:id="rId120" location="zoom=50&#10;https://www.accenture.com/gb-en/services/data-ai/responsible-ai?form=MG0AV3"/>
    <hyperlink ref="F225" r:id="rId121"/>
    <hyperlink ref="M225" r:id="rId122"/>
    <hyperlink ref="F228" r:id="rId123"/>
    <hyperlink ref="M228" r:id="rId124"/>
    <hyperlink ref="F229" r:id="rId125"/>
    <hyperlink ref="M229" r:id="rId126"/>
    <hyperlink ref="F230" r:id="rId127"/>
    <hyperlink ref="M230" r:id="rId128"/>
    <hyperlink ref="F231" r:id="rId129"/>
    <hyperlink ref="M231" r:id="rId130"/>
    <hyperlink ref="F232" r:id="rId131"/>
    <hyperlink ref="M232" r:id="rId132"/>
    <hyperlink ref="F233" r:id="rId133"/>
    <hyperlink ref="M233" r:id="rId134"/>
    <hyperlink ref="F234" r:id="rId135"/>
    <hyperlink ref="M234" r:id="rId136"/>
    <hyperlink ref="F235" r:id="rId137"/>
    <hyperlink ref="M235" r:id="rId138"/>
    <hyperlink ref="F236" r:id="rId139"/>
    <hyperlink ref="M236" r:id="rId140"/>
    <hyperlink ref="F237" r:id="rId141"/>
    <hyperlink ref="M237" r:id="rId142"/>
    <hyperlink ref="F238" r:id="rId143"/>
    <hyperlink ref="M238" r:id="rId144"/>
    <hyperlink ref="F240" r:id="rId145"/>
    <hyperlink ref="M240" r:id="rId146"/>
    <hyperlink ref="F241" r:id="rId147"/>
    <hyperlink ref="M241" r:id="rId148"/>
    <hyperlink ref="F242" r:id="rId149"/>
    <hyperlink ref="M242" r:id="rId150"/>
    <hyperlink ref="F243" r:id="rId151"/>
    <hyperlink ref="M243" r:id="rId152"/>
    <hyperlink ref="F246" r:id="rId153"/>
    <hyperlink ref="M246" r:id="rId154"/>
    <hyperlink ref="F249" r:id="rId155"/>
    <hyperlink ref="M249" r:id="rId156"/>
    <hyperlink ref="F250" r:id="rId157"/>
    <hyperlink ref="M250" r:id="rId158"/>
    <hyperlink ref="F257" r:id="rId159"/>
    <hyperlink ref="M257" r:id="rId160"/>
    <hyperlink ref="F258" r:id="rId161"/>
    <hyperlink ref="M258" r:id="rId162"/>
    <hyperlink ref="F264" r:id="rId163"/>
    <hyperlink ref="M264" r:id="rId164"/>
    <hyperlink ref="F268" r:id="rId165"/>
    <hyperlink ref="M268" r:id="rId166"/>
    <hyperlink ref="F269" r:id="rId167"/>
    <hyperlink ref="M269" r:id="rId168"/>
    <hyperlink ref="F270" r:id="rId169"/>
    <hyperlink ref="M270" r:id="rId170"/>
    <hyperlink ref="F271" r:id="rId171"/>
    <hyperlink ref="M271" r:id="rId172"/>
    <hyperlink ref="F274" r:id="rId173"/>
    <hyperlink ref="M274" r:id="rId174"/>
    <hyperlink ref="F276" r:id="rId175"/>
    <hyperlink ref="M276" r:id="rId176"/>
    <hyperlink ref="F277" r:id="rId177"/>
    <hyperlink ref="M277" r:id="rId178"/>
    <hyperlink ref="F278" r:id="rId179"/>
    <hyperlink ref="M278" r:id="rId180"/>
    <hyperlink ref="F279" r:id="rId181"/>
    <hyperlink ref="M279" r:id="rId182"/>
    <hyperlink ref="F280" r:id="rId183"/>
    <hyperlink ref="M280" r:id="rId184"/>
    <hyperlink ref="F282" r:id="rId185"/>
    <hyperlink ref="M282" r:id="rId186"/>
    <hyperlink ref="F284" r:id="rId187"/>
    <hyperlink ref="M284" r:id="rId188"/>
    <hyperlink ref="F286" r:id="rId189"/>
    <hyperlink ref="M286" r:id="rId190"/>
    <hyperlink ref="F288" r:id="rId191"/>
    <hyperlink ref="M288" r:id="rId192"/>
    <hyperlink ref="F289" r:id="rId193"/>
    <hyperlink ref="M289" r:id="rId194"/>
    <hyperlink ref="F290" r:id="rId195"/>
    <hyperlink ref="M290" r:id="rId196"/>
    <hyperlink ref="F291" r:id="rId197"/>
    <hyperlink ref="M291" r:id="rId198"/>
    <hyperlink ref="F292" r:id="rId199"/>
    <hyperlink ref="M292" r:id="rId200"/>
    <hyperlink ref="F293" r:id="rId201"/>
    <hyperlink ref="M293" r:id="rId202"/>
    <hyperlink ref="F294" r:id="rId203"/>
    <hyperlink ref="M294" r:id="rId2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2025-05-28T04:11:20Z</dcterms:created>
  <dcterms:modified xsi:type="dcterms:W3CDTF">2025-05-28T04:11:20Z</dcterms:modified>
</cp:coreProperties>
</file>