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versitate\Articole\Trimise\Article for R Journal\Sources\"/>
    </mc:Choice>
  </mc:AlternateContent>
  <xr:revisionPtr revIDLastSave="0" documentId="13_ncr:1_{B2F112B6-7A36-4C55-8CAD-26AE6605FD75}" xr6:coauthVersionLast="47" xr6:coauthVersionMax="47" xr10:uidLastSave="{00000000-0000-0000-0000-000000000000}"/>
  <bookViews>
    <workbookView xWindow="-108" yWindow="-108" windowWidth="23256" windowHeight="12576" tabRatio="813" firstSheet="7" activeTab="14" xr2:uid="{00000000-000D-0000-FFFF-FFFF00000000}"/>
  </bookViews>
  <sheets>
    <sheet name="data_1992" sheetId="1" r:id="rId1"/>
    <sheet name="data_2018" sheetId="2" r:id="rId2"/>
    <sheet name="rdc_future" sheetId="4" r:id="rId3"/>
    <sheet name="rdc_overall" sheetId="3" r:id="rId4"/>
    <sheet name="csi_values" sheetId="5" r:id="rId5"/>
    <sheet name="mean_age" sheetId="6" r:id="rId6"/>
    <sheet name="density" sheetId="7" r:id="rId7"/>
    <sheet name="aggregation_summary" sheetId="14" r:id="rId8"/>
    <sheet name="aggregation_1992" sheetId="10" r:id="rId9"/>
    <sheet name="aggregation_2002" sheetId="11" r:id="rId10"/>
    <sheet name="aggregation_2011" sheetId="12" r:id="rId11"/>
    <sheet name="aggregation_2018" sheetId="13" r:id="rId12"/>
    <sheet name="PCA_summary_1992" sheetId="15" r:id="rId13"/>
    <sheet name="PCA_summary_2018" sheetId="16" r:id="rId14"/>
    <sheet name="PCA_Change" sheetId="17" r:id="rId15"/>
  </sheets>
  <externalReferences>
    <externalReference r:id="rId16"/>
    <externalReference r:id="rId17"/>
    <externalReference r:id="rId18"/>
  </externalReferences>
  <calcPr calcId="191029"/>
</workbook>
</file>

<file path=xl/calcChain.xml><?xml version="1.0" encoding="utf-8"?>
<calcChain xmlns="http://schemas.openxmlformats.org/spreadsheetml/2006/main">
  <c r="F4" i="17" l="1"/>
  <c r="F5" i="17" s="1"/>
  <c r="E4" i="17"/>
  <c r="E5" i="17" s="1"/>
  <c r="D4" i="17"/>
  <c r="D5" i="17" s="1"/>
  <c r="C4" i="17"/>
  <c r="C5" i="17" s="1"/>
  <c r="B4" i="17"/>
  <c r="B5" i="17" s="1"/>
  <c r="F3" i="17"/>
  <c r="E3" i="17"/>
  <c r="D3" i="17"/>
  <c r="C3" i="17"/>
  <c r="B3" i="17"/>
  <c r="F3" i="14"/>
  <c r="F4" i="14"/>
  <c r="F5" i="14"/>
  <c r="F6" i="14"/>
  <c r="F7" i="14"/>
  <c r="F26" i="14"/>
  <c r="F27" i="14"/>
  <c r="F28" i="14"/>
  <c r="F29" i="14"/>
  <c r="F30" i="14"/>
  <c r="F31" i="14"/>
  <c r="F32" i="14"/>
  <c r="F33" i="14"/>
  <c r="F34" i="14"/>
  <c r="F35" i="14"/>
  <c r="F2" i="14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D2" i="5"/>
  <c r="C2" i="5"/>
  <c r="B2" i="5"/>
  <c r="D3" i="14"/>
  <c r="D4" i="14"/>
  <c r="D5" i="14"/>
  <c r="D6" i="14"/>
  <c r="D7" i="14"/>
  <c r="D26" i="14"/>
  <c r="D27" i="14"/>
  <c r="D28" i="14"/>
  <c r="D29" i="14"/>
  <c r="D30" i="14"/>
  <c r="D31" i="14"/>
  <c r="D32" i="14"/>
  <c r="D33" i="14"/>
  <c r="D34" i="14"/>
  <c r="D35" i="14"/>
  <c r="D2" i="14"/>
  <c r="N41" i="13"/>
  <c r="M41" i="13"/>
  <c r="L41" i="13"/>
  <c r="K41" i="13"/>
  <c r="J41" i="13"/>
  <c r="I41" i="13"/>
  <c r="H41" i="13"/>
  <c r="G41" i="13"/>
  <c r="F41" i="13"/>
  <c r="E41" i="13"/>
  <c r="D41" i="13"/>
  <c r="C41" i="13"/>
  <c r="B41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B40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B39" i="13"/>
  <c r="N38" i="13"/>
  <c r="M38" i="13"/>
  <c r="AA21" i="13" s="1"/>
  <c r="L38" i="13"/>
  <c r="K38" i="13"/>
  <c r="J38" i="13"/>
  <c r="I38" i="13"/>
  <c r="W35" i="13" s="1"/>
  <c r="H38" i="13"/>
  <c r="G38" i="13"/>
  <c r="F38" i="13"/>
  <c r="E38" i="13"/>
  <c r="S17" i="13" s="1"/>
  <c r="D38" i="13"/>
  <c r="C38" i="13"/>
  <c r="B38" i="13"/>
  <c r="N37" i="13"/>
  <c r="M37" i="13"/>
  <c r="L37" i="13"/>
  <c r="K37" i="13"/>
  <c r="Y17" i="13" s="1"/>
  <c r="J37" i="13"/>
  <c r="I37" i="13"/>
  <c r="H37" i="13"/>
  <c r="G37" i="13"/>
  <c r="U33" i="13" s="1"/>
  <c r="F37" i="13"/>
  <c r="T3" i="13" s="1"/>
  <c r="E37" i="13"/>
  <c r="D37" i="13"/>
  <c r="C37" i="13"/>
  <c r="Q21" i="13" s="1"/>
  <c r="B37" i="13"/>
  <c r="P3" i="13" s="1"/>
  <c r="U36" i="13"/>
  <c r="Y35" i="13"/>
  <c r="U35" i="13"/>
  <c r="S35" i="13"/>
  <c r="Y34" i="13"/>
  <c r="Q34" i="13"/>
  <c r="W33" i="13"/>
  <c r="R33" i="13"/>
  <c r="Q33" i="13"/>
  <c r="V32" i="13"/>
  <c r="U32" i="13"/>
  <c r="Z31" i="13"/>
  <c r="Y31" i="13"/>
  <c r="U31" i="13"/>
  <c r="S31" i="13"/>
  <c r="Z30" i="13"/>
  <c r="Y30" i="13"/>
  <c r="R30" i="13"/>
  <c r="Q30" i="13"/>
  <c r="W29" i="13"/>
  <c r="V29" i="13"/>
  <c r="R29" i="13"/>
  <c r="Q29" i="13"/>
  <c r="V28" i="13"/>
  <c r="U28" i="13"/>
  <c r="Z27" i="13"/>
  <c r="Y27" i="13"/>
  <c r="U27" i="13"/>
  <c r="S27" i="13"/>
  <c r="Z26" i="13"/>
  <c r="Y26" i="13"/>
  <c r="R26" i="13"/>
  <c r="Q26" i="13"/>
  <c r="W25" i="13"/>
  <c r="R25" i="13"/>
  <c r="Q25" i="13"/>
  <c r="V24" i="13"/>
  <c r="U24" i="13"/>
  <c r="Z23" i="13"/>
  <c r="Y23" i="13"/>
  <c r="U23" i="13"/>
  <c r="S23" i="13"/>
  <c r="Z22" i="13"/>
  <c r="Y22" i="13"/>
  <c r="R22" i="13"/>
  <c r="Q22" i="13"/>
  <c r="Y21" i="13"/>
  <c r="W21" i="13"/>
  <c r="S21" i="13"/>
  <c r="Y20" i="13"/>
  <c r="V20" i="13"/>
  <c r="Q20" i="13"/>
  <c r="AA19" i="13"/>
  <c r="W19" i="13"/>
  <c r="V19" i="13"/>
  <c r="R19" i="13"/>
  <c r="Q19" i="13"/>
  <c r="V18" i="13"/>
  <c r="U18" i="13"/>
  <c r="AA17" i="13"/>
  <c r="V17" i="13"/>
  <c r="U17" i="13"/>
  <c r="Q17" i="13"/>
  <c r="U16" i="13"/>
  <c r="R16" i="13"/>
  <c r="Z15" i="13"/>
  <c r="Y15" i="13"/>
  <c r="U15" i="13"/>
  <c r="S15" i="13"/>
  <c r="Z14" i="13"/>
  <c r="Y14" i="13"/>
  <c r="R14" i="13"/>
  <c r="Q14" i="13"/>
  <c r="Y13" i="13"/>
  <c r="W13" i="13"/>
  <c r="S13" i="13"/>
  <c r="R13" i="13"/>
  <c r="Z12" i="13"/>
  <c r="Y12" i="13"/>
  <c r="U12" i="13"/>
  <c r="S12" i="13"/>
  <c r="AA11" i="13"/>
  <c r="V11" i="13"/>
  <c r="U11" i="13"/>
  <c r="Q11" i="13"/>
  <c r="AA10" i="13"/>
  <c r="W10" i="13"/>
  <c r="V10" i="13"/>
  <c r="R10" i="13"/>
  <c r="Q10" i="13"/>
  <c r="Y9" i="13"/>
  <c r="W9" i="13"/>
  <c r="S9" i="13"/>
  <c r="Z8" i="13"/>
  <c r="Y8" i="13"/>
  <c r="U8" i="13"/>
  <c r="S8" i="13"/>
  <c r="AA7" i="13"/>
  <c r="Z7" i="13"/>
  <c r="V7" i="13"/>
  <c r="U7" i="13"/>
  <c r="Q7" i="13"/>
  <c r="AA6" i="13"/>
  <c r="W6" i="13"/>
  <c r="V6" i="13"/>
  <c r="R6" i="13"/>
  <c r="Q6" i="13"/>
  <c r="Y5" i="13"/>
  <c r="W5" i="13"/>
  <c r="S5" i="13"/>
  <c r="R5" i="13"/>
  <c r="Z4" i="13"/>
  <c r="Y4" i="13"/>
  <c r="U4" i="13"/>
  <c r="S4" i="13"/>
  <c r="P4" i="13"/>
  <c r="AA3" i="13"/>
  <c r="W3" i="13"/>
  <c r="V3" i="13"/>
  <c r="S3" i="13"/>
  <c r="R3" i="13"/>
  <c r="O41" i="12"/>
  <c r="N41" i="12"/>
  <c r="M41" i="12"/>
  <c r="L41" i="12"/>
  <c r="K41" i="12"/>
  <c r="J41" i="12"/>
  <c r="I41" i="12"/>
  <c r="H41" i="12"/>
  <c r="G41" i="12"/>
  <c r="F41" i="12"/>
  <c r="D41" i="12"/>
  <c r="C41" i="12"/>
  <c r="O40" i="12"/>
  <c r="N40" i="12"/>
  <c r="M40" i="12"/>
  <c r="L40" i="12"/>
  <c r="K40" i="12"/>
  <c r="J40" i="12"/>
  <c r="I40" i="12"/>
  <c r="H40" i="12"/>
  <c r="G40" i="12"/>
  <c r="F40" i="12"/>
  <c r="D40" i="12"/>
  <c r="C40" i="12"/>
  <c r="O39" i="12"/>
  <c r="N39" i="12"/>
  <c r="M39" i="12"/>
  <c r="L39" i="12"/>
  <c r="K39" i="12"/>
  <c r="J39" i="12"/>
  <c r="I39" i="12"/>
  <c r="H39" i="12"/>
  <c r="G39" i="12"/>
  <c r="F39" i="12"/>
  <c r="D39" i="12"/>
  <c r="C39" i="12"/>
  <c r="O38" i="12"/>
  <c r="N38" i="12"/>
  <c r="M38" i="12"/>
  <c r="L38" i="12"/>
  <c r="K38" i="12"/>
  <c r="J38" i="12"/>
  <c r="I38" i="12"/>
  <c r="H38" i="12"/>
  <c r="G38" i="12"/>
  <c r="F38" i="12"/>
  <c r="D38" i="12"/>
  <c r="R29" i="12" s="1"/>
  <c r="C38" i="12"/>
  <c r="O37" i="12"/>
  <c r="N37" i="12"/>
  <c r="M37" i="12"/>
  <c r="L37" i="12"/>
  <c r="K37" i="12"/>
  <c r="Y35" i="12" s="1"/>
  <c r="J37" i="12"/>
  <c r="I37" i="12"/>
  <c r="H37" i="12"/>
  <c r="G37" i="12"/>
  <c r="F37" i="12"/>
  <c r="D37" i="12"/>
  <c r="C37" i="12"/>
  <c r="AB36" i="12"/>
  <c r="X36" i="12"/>
  <c r="W36" i="12"/>
  <c r="T36" i="12"/>
  <c r="AB35" i="12"/>
  <c r="X35" i="12"/>
  <c r="V35" i="12"/>
  <c r="T35" i="12"/>
  <c r="R35" i="12"/>
  <c r="Q35" i="12"/>
  <c r="AB34" i="12"/>
  <c r="AA34" i="12"/>
  <c r="X34" i="12"/>
  <c r="W34" i="12"/>
  <c r="T34" i="12"/>
  <c r="AC33" i="12"/>
  <c r="AB33" i="12"/>
  <c r="X33" i="12"/>
  <c r="T33" i="12"/>
  <c r="R33" i="12"/>
  <c r="AB32" i="12"/>
  <c r="AA32" i="12"/>
  <c r="X32" i="12"/>
  <c r="X40" i="12" s="1"/>
  <c r="T32" i="12"/>
  <c r="AB31" i="12"/>
  <c r="Z31" i="12"/>
  <c r="Y31" i="12"/>
  <c r="X31" i="12"/>
  <c r="T31" i="12"/>
  <c r="AB30" i="12"/>
  <c r="AA30" i="12"/>
  <c r="X30" i="12"/>
  <c r="W30" i="12"/>
  <c r="T30" i="12"/>
  <c r="AB29" i="12"/>
  <c r="Z29" i="12"/>
  <c r="X29" i="12"/>
  <c r="V29" i="12"/>
  <c r="U29" i="12"/>
  <c r="T29" i="12"/>
  <c r="Q29" i="12"/>
  <c r="AB28" i="12"/>
  <c r="X28" i="12"/>
  <c r="W28" i="12"/>
  <c r="T28" i="12"/>
  <c r="AB27" i="12"/>
  <c r="X27" i="12"/>
  <c r="V27" i="12"/>
  <c r="T27" i="12"/>
  <c r="R27" i="12"/>
  <c r="Q27" i="12"/>
  <c r="AB26" i="12"/>
  <c r="AA26" i="12"/>
  <c r="X26" i="12"/>
  <c r="W26" i="12"/>
  <c r="T26" i="12"/>
  <c r="E26" i="12"/>
  <c r="AB25" i="12"/>
  <c r="AA25" i="12"/>
  <c r="Z25" i="12"/>
  <c r="X25" i="12"/>
  <c r="T25" i="12"/>
  <c r="E25" i="12"/>
  <c r="AC24" i="12"/>
  <c r="AB24" i="12"/>
  <c r="X24" i="12"/>
  <c r="T24" i="12"/>
  <c r="R24" i="12"/>
  <c r="E24" i="12"/>
  <c r="AB23" i="12"/>
  <c r="X23" i="12"/>
  <c r="T23" i="12"/>
  <c r="E23" i="12"/>
  <c r="AB22" i="12"/>
  <c r="AA22" i="12"/>
  <c r="X22" i="12"/>
  <c r="W22" i="12"/>
  <c r="T22" i="12"/>
  <c r="E22" i="12"/>
  <c r="E39" i="12" s="1"/>
  <c r="AB21" i="12"/>
  <c r="AA21" i="12"/>
  <c r="X21" i="12"/>
  <c r="W21" i="12"/>
  <c r="V21" i="12"/>
  <c r="T21" i="12"/>
  <c r="R21" i="12"/>
  <c r="E21" i="12"/>
  <c r="E40" i="12" s="1"/>
  <c r="AB20" i="12"/>
  <c r="Z20" i="12"/>
  <c r="X20" i="12"/>
  <c r="V20" i="12"/>
  <c r="U20" i="12"/>
  <c r="T20" i="12"/>
  <c r="Q20" i="12"/>
  <c r="AB19" i="12"/>
  <c r="AB41" i="12" s="1"/>
  <c r="X19" i="12"/>
  <c r="W19" i="12"/>
  <c r="T19" i="12"/>
  <c r="T41" i="12" s="1"/>
  <c r="AB18" i="12"/>
  <c r="X18" i="12"/>
  <c r="V18" i="12"/>
  <c r="T18" i="12"/>
  <c r="R18" i="12"/>
  <c r="Q18" i="12"/>
  <c r="AB17" i="12"/>
  <c r="AA17" i="12"/>
  <c r="Z17" i="12"/>
  <c r="X17" i="12"/>
  <c r="W17" i="12"/>
  <c r="V17" i="12"/>
  <c r="U17" i="12"/>
  <c r="T17" i="12"/>
  <c r="R17" i="12"/>
  <c r="Q17" i="12"/>
  <c r="AB16" i="12"/>
  <c r="AA16" i="12"/>
  <c r="X16" i="12"/>
  <c r="W16" i="12"/>
  <c r="T16" i="12"/>
  <c r="AC15" i="12"/>
  <c r="AB15" i="12"/>
  <c r="AA15" i="12"/>
  <c r="Z15" i="12"/>
  <c r="Y15" i="12"/>
  <c r="X15" i="12"/>
  <c r="W15" i="12"/>
  <c r="V15" i="12"/>
  <c r="U15" i="12"/>
  <c r="T15" i="12"/>
  <c r="R15" i="12"/>
  <c r="Q15" i="12"/>
  <c r="AB14" i="12"/>
  <c r="AA14" i="12"/>
  <c r="X14" i="12"/>
  <c r="W14" i="12"/>
  <c r="T14" i="12"/>
  <c r="AC13" i="12"/>
  <c r="AB13" i="12"/>
  <c r="AA13" i="12"/>
  <c r="Z13" i="12"/>
  <c r="Y13" i="12"/>
  <c r="X13" i="12"/>
  <c r="W13" i="12"/>
  <c r="V13" i="12"/>
  <c r="U13" i="12"/>
  <c r="T13" i="12"/>
  <c r="R13" i="12"/>
  <c r="Q13" i="12"/>
  <c r="AB12" i="12"/>
  <c r="AA12" i="12"/>
  <c r="X12" i="12"/>
  <c r="W12" i="12"/>
  <c r="T12" i="12"/>
  <c r="AC11" i="12"/>
  <c r="AB11" i="12"/>
  <c r="AA11" i="12"/>
  <c r="Z11" i="12"/>
  <c r="Y11" i="12"/>
  <c r="X11" i="12"/>
  <c r="W11" i="12"/>
  <c r="V11" i="12"/>
  <c r="U11" i="12"/>
  <c r="T11" i="12"/>
  <c r="R11" i="12"/>
  <c r="Q11" i="12"/>
  <c r="AB10" i="12"/>
  <c r="AA10" i="12"/>
  <c r="X10" i="12"/>
  <c r="W10" i="12"/>
  <c r="T10" i="12"/>
  <c r="AC9" i="12"/>
  <c r="AB9" i="12"/>
  <c r="AA9" i="12"/>
  <c r="Z9" i="12"/>
  <c r="Y9" i="12"/>
  <c r="X9" i="12"/>
  <c r="W9" i="12"/>
  <c r="V9" i="12"/>
  <c r="U9" i="12"/>
  <c r="T9" i="12"/>
  <c r="R9" i="12"/>
  <c r="Q9" i="12"/>
  <c r="AB8" i="12"/>
  <c r="AA8" i="12"/>
  <c r="X8" i="12"/>
  <c r="W8" i="12"/>
  <c r="T8" i="12"/>
  <c r="AC7" i="12"/>
  <c r="AB7" i="12"/>
  <c r="AA7" i="12"/>
  <c r="Z7" i="12"/>
  <c r="Y7" i="12"/>
  <c r="X7" i="12"/>
  <c r="W7" i="12"/>
  <c r="V7" i="12"/>
  <c r="U7" i="12"/>
  <c r="T7" i="12"/>
  <c r="R7" i="12"/>
  <c r="Q7" i="12"/>
  <c r="AB6" i="12"/>
  <c r="AA6" i="12"/>
  <c r="X6" i="12"/>
  <c r="W6" i="12"/>
  <c r="T6" i="12"/>
  <c r="AC5" i="12"/>
  <c r="AB5" i="12"/>
  <c r="AA5" i="12"/>
  <c r="Z5" i="12"/>
  <c r="Y5" i="12"/>
  <c r="X5" i="12"/>
  <c r="W5" i="12"/>
  <c r="V5" i="12"/>
  <c r="U5" i="12"/>
  <c r="T5" i="12"/>
  <c r="R5" i="12"/>
  <c r="Q5" i="12"/>
  <c r="AB4" i="12"/>
  <c r="AB40" i="12" s="1"/>
  <c r="AA4" i="12"/>
  <c r="X4" i="12"/>
  <c r="X41" i="12" s="1"/>
  <c r="W4" i="12"/>
  <c r="T4" i="12"/>
  <c r="T40" i="12" s="1"/>
  <c r="AC3" i="12"/>
  <c r="AB3" i="12"/>
  <c r="AA3" i="12"/>
  <c r="Z3" i="12"/>
  <c r="Y3" i="12"/>
  <c r="X3" i="12"/>
  <c r="W3" i="12"/>
  <c r="V3" i="12"/>
  <c r="U3" i="12"/>
  <c r="T3" i="12"/>
  <c r="R3" i="12"/>
  <c r="Q3" i="12"/>
  <c r="N41" i="11"/>
  <c r="M41" i="11"/>
  <c r="L41" i="11"/>
  <c r="K41" i="11"/>
  <c r="J41" i="11"/>
  <c r="I41" i="11"/>
  <c r="H41" i="11"/>
  <c r="G41" i="11"/>
  <c r="E41" i="11"/>
  <c r="C41" i="11"/>
  <c r="B41" i="11"/>
  <c r="N40" i="11"/>
  <c r="M40" i="11"/>
  <c r="L40" i="11"/>
  <c r="K40" i="11"/>
  <c r="J40" i="11"/>
  <c r="I40" i="11"/>
  <c r="H40" i="11"/>
  <c r="G40" i="11"/>
  <c r="E40" i="11"/>
  <c r="C40" i="11"/>
  <c r="B40" i="11"/>
  <c r="N39" i="11"/>
  <c r="M39" i="11"/>
  <c r="L39" i="11"/>
  <c r="K39" i="11"/>
  <c r="J39" i="11"/>
  <c r="I39" i="11"/>
  <c r="H39" i="11"/>
  <c r="G39" i="11"/>
  <c r="E39" i="11"/>
  <c r="C39" i="11"/>
  <c r="B39" i="11"/>
  <c r="N38" i="11"/>
  <c r="M38" i="11"/>
  <c r="L38" i="11"/>
  <c r="Z9" i="11" s="1"/>
  <c r="K38" i="11"/>
  <c r="J38" i="11"/>
  <c r="I38" i="11"/>
  <c r="H38" i="11"/>
  <c r="V9" i="11" s="1"/>
  <c r="G38" i="11"/>
  <c r="E38" i="11"/>
  <c r="C38" i="11"/>
  <c r="B38" i="11"/>
  <c r="N37" i="11"/>
  <c r="M37" i="11"/>
  <c r="AA35" i="11" s="1"/>
  <c r="L37" i="11"/>
  <c r="K37" i="11"/>
  <c r="J37" i="11"/>
  <c r="I37" i="11"/>
  <c r="W36" i="11" s="1"/>
  <c r="H37" i="11"/>
  <c r="G37" i="11"/>
  <c r="E37" i="11"/>
  <c r="C37" i="11"/>
  <c r="Q31" i="11" s="1"/>
  <c r="B37" i="11"/>
  <c r="AB36" i="11"/>
  <c r="X36" i="11"/>
  <c r="S36" i="11"/>
  <c r="P36" i="11"/>
  <c r="AB35" i="11"/>
  <c r="Y35" i="11"/>
  <c r="X35" i="11"/>
  <c r="W35" i="11"/>
  <c r="U35" i="11"/>
  <c r="S35" i="11"/>
  <c r="P35" i="11"/>
  <c r="AB34" i="11"/>
  <c r="X34" i="11"/>
  <c r="W34" i="11"/>
  <c r="S34" i="11"/>
  <c r="P34" i="11"/>
  <c r="AB33" i="11"/>
  <c r="AA33" i="11"/>
  <c r="Y33" i="11"/>
  <c r="X33" i="11"/>
  <c r="U33" i="11"/>
  <c r="S33" i="11"/>
  <c r="P33" i="11"/>
  <c r="AB32" i="11"/>
  <c r="X32" i="11"/>
  <c r="S32" i="11"/>
  <c r="P32" i="11"/>
  <c r="AB31" i="11"/>
  <c r="Y31" i="11"/>
  <c r="X31" i="11"/>
  <c r="U31" i="11"/>
  <c r="S31" i="11"/>
  <c r="P31" i="11"/>
  <c r="AB30" i="11"/>
  <c r="AA30" i="11"/>
  <c r="X30" i="11"/>
  <c r="S30" i="11"/>
  <c r="P30" i="11"/>
  <c r="AB29" i="11"/>
  <c r="Y29" i="11"/>
  <c r="X29" i="11"/>
  <c r="U29" i="11"/>
  <c r="S29" i="11"/>
  <c r="Q29" i="11"/>
  <c r="P29" i="11"/>
  <c r="AB28" i="11"/>
  <c r="X28" i="11"/>
  <c r="S28" i="11"/>
  <c r="P28" i="11"/>
  <c r="AB27" i="11"/>
  <c r="Y27" i="11"/>
  <c r="X27" i="11"/>
  <c r="W27" i="11"/>
  <c r="U27" i="11"/>
  <c r="S27" i="11"/>
  <c r="P27" i="11"/>
  <c r="AB26" i="11"/>
  <c r="X26" i="11"/>
  <c r="W26" i="11"/>
  <c r="S26" i="11"/>
  <c r="P26" i="11"/>
  <c r="F26" i="11"/>
  <c r="D26" i="11"/>
  <c r="AB25" i="11"/>
  <c r="X25" i="11"/>
  <c r="W25" i="11"/>
  <c r="S25" i="11"/>
  <c r="P25" i="11"/>
  <c r="F25" i="11"/>
  <c r="D25" i="11"/>
  <c r="AB24" i="11"/>
  <c r="X24" i="11"/>
  <c r="W24" i="11"/>
  <c r="S24" i="11"/>
  <c r="P24" i="11"/>
  <c r="F24" i="11"/>
  <c r="D24" i="11"/>
  <c r="AB23" i="11"/>
  <c r="X23" i="11"/>
  <c r="W23" i="11"/>
  <c r="S23" i="11"/>
  <c r="P23" i="11"/>
  <c r="F23" i="11"/>
  <c r="D23" i="11"/>
  <c r="AB22" i="11"/>
  <c r="X22" i="11"/>
  <c r="W22" i="11"/>
  <c r="S22" i="11"/>
  <c r="P22" i="11"/>
  <c r="F22" i="11"/>
  <c r="D22" i="11"/>
  <c r="AB21" i="11"/>
  <c r="X21" i="11"/>
  <c r="W21" i="11"/>
  <c r="S21" i="11"/>
  <c r="P21" i="11"/>
  <c r="F21" i="11"/>
  <c r="F40" i="11" s="1"/>
  <c r="D21" i="11"/>
  <c r="D39" i="11" s="1"/>
  <c r="AB20" i="11"/>
  <c r="X20" i="11"/>
  <c r="W20" i="11"/>
  <c r="S20" i="11"/>
  <c r="P20" i="11"/>
  <c r="AB19" i="11"/>
  <c r="AA19" i="11"/>
  <c r="Y19" i="11"/>
  <c r="X19" i="11"/>
  <c r="U19" i="11"/>
  <c r="S19" i="11"/>
  <c r="P19" i="11"/>
  <c r="AB18" i="11"/>
  <c r="X18" i="11"/>
  <c r="S18" i="11"/>
  <c r="P18" i="11"/>
  <c r="AB17" i="11"/>
  <c r="Y17" i="11"/>
  <c r="X17" i="11"/>
  <c r="U17" i="11"/>
  <c r="S17" i="11"/>
  <c r="P17" i="11"/>
  <c r="AB16" i="11"/>
  <c r="AA16" i="11"/>
  <c r="X16" i="11"/>
  <c r="S16" i="11"/>
  <c r="P16" i="11"/>
  <c r="AB15" i="11"/>
  <c r="Y15" i="11"/>
  <c r="X15" i="11"/>
  <c r="U15" i="11"/>
  <c r="S15" i="11"/>
  <c r="Q15" i="11"/>
  <c r="P15" i="11"/>
  <c r="AB14" i="11"/>
  <c r="X14" i="11"/>
  <c r="S14" i="11"/>
  <c r="P14" i="11"/>
  <c r="AB13" i="11"/>
  <c r="Y13" i="11"/>
  <c r="X13" i="11"/>
  <c r="W13" i="11"/>
  <c r="U13" i="11"/>
  <c r="S13" i="11"/>
  <c r="P13" i="11"/>
  <c r="AB12" i="11"/>
  <c r="X12" i="11"/>
  <c r="W12" i="11"/>
  <c r="U12" i="11"/>
  <c r="S12" i="11"/>
  <c r="P12" i="11"/>
  <c r="AB11" i="11"/>
  <c r="Y11" i="11"/>
  <c r="X11" i="11"/>
  <c r="U11" i="11"/>
  <c r="S11" i="11"/>
  <c r="P11" i="11"/>
  <c r="AB10" i="11"/>
  <c r="Y10" i="11"/>
  <c r="X10" i="11"/>
  <c r="U10" i="11"/>
  <c r="S10" i="11"/>
  <c r="P10" i="11"/>
  <c r="AB9" i="11"/>
  <c r="AA9" i="11"/>
  <c r="Y9" i="11"/>
  <c r="X9" i="11"/>
  <c r="W9" i="11"/>
  <c r="U9" i="11"/>
  <c r="S9" i="11"/>
  <c r="Q9" i="11"/>
  <c r="P9" i="11"/>
  <c r="AB8" i="11"/>
  <c r="Z8" i="11"/>
  <c r="Y8" i="11"/>
  <c r="X8" i="11"/>
  <c r="V8" i="11"/>
  <c r="U8" i="11"/>
  <c r="S8" i="11"/>
  <c r="P8" i="11"/>
  <c r="AB7" i="11"/>
  <c r="Y7" i="11"/>
  <c r="X7" i="11"/>
  <c r="U7" i="11"/>
  <c r="S7" i="11"/>
  <c r="P7" i="11"/>
  <c r="AB6" i="11"/>
  <c r="AB41" i="11" s="1"/>
  <c r="Y6" i="11"/>
  <c r="X6" i="11"/>
  <c r="U6" i="11"/>
  <c r="S6" i="11"/>
  <c r="P6" i="11"/>
  <c r="AB5" i="11"/>
  <c r="AA5" i="11"/>
  <c r="Y5" i="11"/>
  <c r="X5" i="11"/>
  <c r="W5" i="11"/>
  <c r="U5" i="11"/>
  <c r="S5" i="11"/>
  <c r="Q5" i="11"/>
  <c r="P5" i="11"/>
  <c r="AB4" i="11"/>
  <c r="Z4" i="11"/>
  <c r="Y4" i="11"/>
  <c r="X4" i="11"/>
  <c r="V4" i="11"/>
  <c r="U4" i="11"/>
  <c r="S4" i="11"/>
  <c r="P4" i="11"/>
  <c r="AB3" i="11"/>
  <c r="AB37" i="11" s="1"/>
  <c r="Y3" i="11"/>
  <c r="X3" i="11"/>
  <c r="U3" i="11"/>
  <c r="S3" i="11"/>
  <c r="P3" i="11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N38" i="10"/>
  <c r="M38" i="10"/>
  <c r="AA13" i="10" s="1"/>
  <c r="L38" i="10"/>
  <c r="K38" i="10"/>
  <c r="J38" i="10"/>
  <c r="I38" i="10"/>
  <c r="W33" i="10" s="1"/>
  <c r="H38" i="10"/>
  <c r="G38" i="10"/>
  <c r="F38" i="10"/>
  <c r="E38" i="10"/>
  <c r="S35" i="10" s="1"/>
  <c r="D38" i="10"/>
  <c r="C38" i="10"/>
  <c r="B38" i="10"/>
  <c r="N37" i="10"/>
  <c r="AB5" i="10" s="1"/>
  <c r="M37" i="10"/>
  <c r="L37" i="10"/>
  <c r="Z35" i="10" s="1"/>
  <c r="K37" i="10"/>
  <c r="J37" i="10"/>
  <c r="X4" i="10" s="1"/>
  <c r="I37" i="10"/>
  <c r="H37" i="10"/>
  <c r="V36" i="10" s="1"/>
  <c r="G37" i="10"/>
  <c r="F37" i="10"/>
  <c r="T4" i="10" s="1"/>
  <c r="E37" i="10"/>
  <c r="D37" i="10"/>
  <c r="R34" i="10" s="1"/>
  <c r="C37" i="10"/>
  <c r="B37" i="10"/>
  <c r="P5" i="10" s="1"/>
  <c r="Y36" i="10"/>
  <c r="Q36" i="10"/>
  <c r="V35" i="10"/>
  <c r="Q35" i="10"/>
  <c r="U34" i="10"/>
  <c r="Y33" i="10"/>
  <c r="Y32" i="10"/>
  <c r="Q32" i="10"/>
  <c r="V31" i="10"/>
  <c r="Q31" i="10"/>
  <c r="U30" i="10"/>
  <c r="Y29" i="10"/>
  <c r="S29" i="10"/>
  <c r="Y28" i="10"/>
  <c r="Q28" i="10"/>
  <c r="V27" i="10"/>
  <c r="Q27" i="10"/>
  <c r="U26" i="10"/>
  <c r="Y25" i="10"/>
  <c r="Y24" i="10"/>
  <c r="Q24" i="10"/>
  <c r="V23" i="10"/>
  <c r="Q23" i="10"/>
  <c r="U22" i="10"/>
  <c r="Y21" i="10"/>
  <c r="S21" i="10"/>
  <c r="Y20" i="10"/>
  <c r="Q20" i="10"/>
  <c r="V19" i="10"/>
  <c r="Q19" i="10"/>
  <c r="U18" i="10"/>
  <c r="AA17" i="10"/>
  <c r="Z17" i="10"/>
  <c r="U17" i="10"/>
  <c r="S17" i="10"/>
  <c r="Z16" i="10"/>
  <c r="R16" i="10"/>
  <c r="Y15" i="10"/>
  <c r="Y14" i="10"/>
  <c r="Q14" i="10"/>
  <c r="R13" i="10"/>
  <c r="V12" i="10"/>
  <c r="V11" i="10"/>
  <c r="Q11" i="10"/>
  <c r="U10" i="10"/>
  <c r="AA9" i="10"/>
  <c r="Z9" i="10"/>
  <c r="U9" i="10"/>
  <c r="S9" i="10"/>
  <c r="Z8" i="10"/>
  <c r="Z7" i="10"/>
  <c r="U7" i="10"/>
  <c r="AA6" i="10"/>
  <c r="V6" i="10"/>
  <c r="Q6" i="10"/>
  <c r="Y5" i="10"/>
  <c r="X5" i="10"/>
  <c r="U5" i="10"/>
  <c r="S5" i="10"/>
  <c r="Q5" i="10"/>
  <c r="AA4" i="10"/>
  <c r="Z4" i="10"/>
  <c r="V4" i="10"/>
  <c r="R4" i="10"/>
  <c r="P4" i="10"/>
  <c r="W3" i="10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C2" i="3"/>
  <c r="B2" i="3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C2" i="4"/>
  <c r="B2" i="4"/>
  <c r="P41" i="11" l="1"/>
  <c r="V3" i="11"/>
  <c r="Z3" i="11"/>
  <c r="Q4" i="11"/>
  <c r="W4" i="11"/>
  <c r="AA4" i="11"/>
  <c r="V7" i="11"/>
  <c r="Z7" i="11"/>
  <c r="Q8" i="11"/>
  <c r="W8" i="11"/>
  <c r="AA8" i="11"/>
  <c r="V11" i="11"/>
  <c r="Z11" i="11"/>
  <c r="Q12" i="11"/>
  <c r="Q13" i="11"/>
  <c r="AA14" i="11"/>
  <c r="AA17" i="11"/>
  <c r="W18" i="11"/>
  <c r="W19" i="11"/>
  <c r="Q27" i="11"/>
  <c r="AA28" i="11"/>
  <c r="AA31" i="11"/>
  <c r="W32" i="11"/>
  <c r="W33" i="11"/>
  <c r="Q35" i="11"/>
  <c r="AA36" i="11"/>
  <c r="D38" i="11"/>
  <c r="Q3" i="11"/>
  <c r="W3" i="11"/>
  <c r="AA3" i="11"/>
  <c r="V6" i="11"/>
  <c r="Z6" i="11"/>
  <c r="Q7" i="11"/>
  <c r="W7" i="11"/>
  <c r="AA7" i="11"/>
  <c r="V10" i="11"/>
  <c r="Z10" i="11"/>
  <c r="Q11" i="11"/>
  <c r="W11" i="11"/>
  <c r="AA11" i="11"/>
  <c r="AA38" i="11" s="1"/>
  <c r="AA12" i="11"/>
  <c r="AA15" i="11"/>
  <c r="W16" i="11"/>
  <c r="W17" i="11"/>
  <c r="Q19" i="11"/>
  <c r="AA20" i="11"/>
  <c r="AA21" i="11"/>
  <c r="AA22" i="11"/>
  <c r="AA23" i="11"/>
  <c r="AA24" i="11"/>
  <c r="AA25" i="11"/>
  <c r="AA26" i="11"/>
  <c r="AA29" i="11"/>
  <c r="W30" i="11"/>
  <c r="W31" i="11"/>
  <c r="Q33" i="11"/>
  <c r="AA34" i="11"/>
  <c r="V5" i="11"/>
  <c r="Z5" i="11"/>
  <c r="Q6" i="11"/>
  <c r="W6" i="11"/>
  <c r="AA6" i="11"/>
  <c r="Q10" i="11"/>
  <c r="W10" i="11"/>
  <c r="W43" i="11" s="1"/>
  <c r="AA10" i="11"/>
  <c r="AA13" i="11"/>
  <c r="W14" i="11"/>
  <c r="W15" i="11"/>
  <c r="Q17" i="11"/>
  <c r="AA18" i="11"/>
  <c r="AA27" i="11"/>
  <c r="W28" i="11"/>
  <c r="W29" i="11"/>
  <c r="AA32" i="11"/>
  <c r="R36" i="13"/>
  <c r="R35" i="13"/>
  <c r="R32" i="13"/>
  <c r="R31" i="13"/>
  <c r="R28" i="13"/>
  <c r="R27" i="13"/>
  <c r="R24" i="13"/>
  <c r="R23" i="13"/>
  <c r="R18" i="13"/>
  <c r="R15" i="13"/>
  <c r="R12" i="13"/>
  <c r="R8" i="13"/>
  <c r="R39" i="13" s="1"/>
  <c r="R4" i="13"/>
  <c r="R20" i="13"/>
  <c r="R17" i="13"/>
  <c r="R11" i="13"/>
  <c r="R7" i="13"/>
  <c r="R34" i="13"/>
  <c r="V34" i="13"/>
  <c r="V30" i="13"/>
  <c r="V26" i="13"/>
  <c r="V22" i="13"/>
  <c r="V21" i="13"/>
  <c r="V14" i="13"/>
  <c r="V13" i="13"/>
  <c r="V9" i="13"/>
  <c r="V5" i="13"/>
  <c r="V35" i="13"/>
  <c r="V31" i="13"/>
  <c r="V27" i="13"/>
  <c r="V23" i="13"/>
  <c r="V16" i="13"/>
  <c r="V15" i="13"/>
  <c r="V12" i="13"/>
  <c r="V8" i="13"/>
  <c r="V4" i="13"/>
  <c r="V37" i="13" s="1"/>
  <c r="V36" i="13"/>
  <c r="Z36" i="13"/>
  <c r="Z33" i="13"/>
  <c r="Z32" i="13"/>
  <c r="Z29" i="13"/>
  <c r="Z28" i="13"/>
  <c r="Z25" i="13"/>
  <c r="Z24" i="13"/>
  <c r="Z19" i="13"/>
  <c r="Z18" i="13"/>
  <c r="Z10" i="13"/>
  <c r="Z6" i="13"/>
  <c r="Z40" i="13" s="1"/>
  <c r="Z3" i="13"/>
  <c r="Z21" i="13"/>
  <c r="Z20" i="13"/>
  <c r="Z13" i="13"/>
  <c r="Z9" i="13"/>
  <c r="Z5" i="13"/>
  <c r="Z35" i="13"/>
  <c r="Z34" i="13"/>
  <c r="R9" i="13"/>
  <c r="Z11" i="13"/>
  <c r="Z16" i="13"/>
  <c r="Z17" i="13"/>
  <c r="R21" i="13"/>
  <c r="V25" i="13"/>
  <c r="V33" i="13"/>
  <c r="Y3" i="13"/>
  <c r="Q4" i="13"/>
  <c r="AA4" i="13"/>
  <c r="U5" i="13"/>
  <c r="U37" i="13" s="1"/>
  <c r="S6" i="13"/>
  <c r="Y6" i="13"/>
  <c r="W7" i="13"/>
  <c r="W39" i="13" s="1"/>
  <c r="Q8" i="13"/>
  <c r="AA8" i="13"/>
  <c r="U9" i="13"/>
  <c r="S10" i="13"/>
  <c r="Y10" i="13"/>
  <c r="Y39" i="13" s="1"/>
  <c r="W11" i="13"/>
  <c r="Q12" i="13"/>
  <c r="AA12" i="13"/>
  <c r="U13" i="13"/>
  <c r="U14" i="13"/>
  <c r="Q15" i="13"/>
  <c r="AA15" i="13"/>
  <c r="W17" i="13"/>
  <c r="Q18" i="13"/>
  <c r="Y18" i="13"/>
  <c r="S19" i="13"/>
  <c r="Y19" i="13"/>
  <c r="U21" i="13"/>
  <c r="U22" i="13"/>
  <c r="Q23" i="13"/>
  <c r="Q24" i="13"/>
  <c r="Y24" i="13"/>
  <c r="S25" i="13"/>
  <c r="Y25" i="13"/>
  <c r="U26" i="13"/>
  <c r="Q27" i="13"/>
  <c r="Q28" i="13"/>
  <c r="Y28" i="13"/>
  <c r="S29" i="13"/>
  <c r="Y29" i="13"/>
  <c r="U30" i="13"/>
  <c r="Q31" i="13"/>
  <c r="Q32" i="13"/>
  <c r="Y32" i="13"/>
  <c r="S33" i="13"/>
  <c r="Y33" i="13"/>
  <c r="U34" i="13"/>
  <c r="Q35" i="13"/>
  <c r="Q36" i="13"/>
  <c r="Y36" i="13"/>
  <c r="Q3" i="13"/>
  <c r="Q40" i="13" s="1"/>
  <c r="U3" i="13"/>
  <c r="W4" i="13"/>
  <c r="Q5" i="13"/>
  <c r="AA5" i="13"/>
  <c r="U6" i="13"/>
  <c r="S7" i="13"/>
  <c r="Y7" i="13"/>
  <c r="Y37" i="13" s="1"/>
  <c r="W8" i="13"/>
  <c r="Q9" i="13"/>
  <c r="AA9" i="13"/>
  <c r="U10" i="13"/>
  <c r="S11" i="13"/>
  <c r="Y11" i="13"/>
  <c r="W12" i="13"/>
  <c r="Q13" i="13"/>
  <c r="AA13" i="13"/>
  <c r="W15" i="13"/>
  <c r="Q16" i="13"/>
  <c r="Y16" i="13"/>
  <c r="U19" i="13"/>
  <c r="U20" i="13"/>
  <c r="W23" i="13"/>
  <c r="U25" i="13"/>
  <c r="W27" i="13"/>
  <c r="U29" i="13"/>
  <c r="W31" i="13"/>
  <c r="P3" i="10"/>
  <c r="X3" i="10"/>
  <c r="W4" i="10"/>
  <c r="AB4" i="10"/>
  <c r="T5" i="10"/>
  <c r="S6" i="10"/>
  <c r="S7" i="10"/>
  <c r="AA7" i="10"/>
  <c r="W11" i="10"/>
  <c r="S13" i="10"/>
  <c r="AA15" i="10"/>
  <c r="W19" i="10"/>
  <c r="W21" i="10"/>
  <c r="S23" i="10"/>
  <c r="W27" i="10"/>
  <c r="W29" i="10"/>
  <c r="S31" i="10"/>
  <c r="W35" i="10"/>
  <c r="S3" i="10"/>
  <c r="AA3" i="10"/>
  <c r="S4" i="10"/>
  <c r="AA5" i="10"/>
  <c r="S8" i="10"/>
  <c r="W9" i="10"/>
  <c r="AA11" i="10"/>
  <c r="W13" i="10"/>
  <c r="S15" i="10"/>
  <c r="W17" i="10"/>
  <c r="S25" i="10"/>
  <c r="S33" i="10"/>
  <c r="Q16" i="10"/>
  <c r="U35" i="10"/>
  <c r="Y17" i="10"/>
  <c r="T3" i="10"/>
  <c r="AB3" i="10"/>
  <c r="W5" i="10"/>
  <c r="W6" i="10"/>
  <c r="W7" i="10"/>
  <c r="S11" i="10"/>
  <c r="W15" i="10"/>
  <c r="S19" i="10"/>
  <c r="W23" i="10"/>
  <c r="W25" i="10"/>
  <c r="S27" i="10"/>
  <c r="W31" i="10"/>
  <c r="R5" i="10"/>
  <c r="V5" i="10"/>
  <c r="Z5" i="10"/>
  <c r="R6" i="10"/>
  <c r="Q7" i="10"/>
  <c r="V7" i="10"/>
  <c r="U8" i="10"/>
  <c r="Q9" i="10"/>
  <c r="V9" i="10"/>
  <c r="V10" i="10"/>
  <c r="R11" i="10"/>
  <c r="Q12" i="10"/>
  <c r="Y12" i="10"/>
  <c r="Y13" i="10"/>
  <c r="R14" i="10"/>
  <c r="Z14" i="10"/>
  <c r="U15" i="10"/>
  <c r="Z15" i="10"/>
  <c r="U16" i="10"/>
  <c r="Q17" i="10"/>
  <c r="V17" i="10"/>
  <c r="V18" i="10"/>
  <c r="R19" i="10"/>
  <c r="R20" i="10"/>
  <c r="Z20" i="10"/>
  <c r="U21" i="10"/>
  <c r="Z21" i="10"/>
  <c r="V22" i="10"/>
  <c r="R23" i="10"/>
  <c r="R24" i="10"/>
  <c r="Z24" i="10"/>
  <c r="U25" i="10"/>
  <c r="Z25" i="10"/>
  <c r="V26" i="10"/>
  <c r="R27" i="10"/>
  <c r="R28" i="10"/>
  <c r="Z28" i="10"/>
  <c r="U29" i="10"/>
  <c r="Z29" i="10"/>
  <c r="V30" i="10"/>
  <c r="R31" i="10"/>
  <c r="R32" i="10"/>
  <c r="Z32" i="10"/>
  <c r="U33" i="10"/>
  <c r="Z33" i="10"/>
  <c r="V34" i="10"/>
  <c r="R35" i="10"/>
  <c r="R36" i="10"/>
  <c r="Z36" i="10"/>
  <c r="U3" i="10"/>
  <c r="Y3" i="10"/>
  <c r="Y41" i="10" s="1"/>
  <c r="Y6" i="10"/>
  <c r="R7" i="10"/>
  <c r="Q8" i="10"/>
  <c r="V8" i="10"/>
  <c r="R9" i="10"/>
  <c r="Q10" i="10"/>
  <c r="Y10" i="10"/>
  <c r="Y11" i="10"/>
  <c r="R12" i="10"/>
  <c r="Z12" i="10"/>
  <c r="U13" i="10"/>
  <c r="Z13" i="10"/>
  <c r="U14" i="10"/>
  <c r="Q15" i="10"/>
  <c r="V15" i="10"/>
  <c r="V16" i="10"/>
  <c r="R17" i="10"/>
  <c r="Q18" i="10"/>
  <c r="Y18" i="10"/>
  <c r="Y19" i="10"/>
  <c r="U20" i="10"/>
  <c r="Q21" i="10"/>
  <c r="V21" i="10"/>
  <c r="Q22" i="10"/>
  <c r="Y22" i="10"/>
  <c r="Y23" i="10"/>
  <c r="U24" i="10"/>
  <c r="Q25" i="10"/>
  <c r="V25" i="10"/>
  <c r="Q26" i="10"/>
  <c r="Y26" i="10"/>
  <c r="Y27" i="10"/>
  <c r="U28" i="10"/>
  <c r="Q29" i="10"/>
  <c r="V29" i="10"/>
  <c r="Q30" i="10"/>
  <c r="Y30" i="10"/>
  <c r="Y31" i="10"/>
  <c r="U32" i="10"/>
  <c r="Q33" i="10"/>
  <c r="V33" i="10"/>
  <c r="Q34" i="10"/>
  <c r="Y34" i="10"/>
  <c r="Y35" i="10"/>
  <c r="U36" i="10"/>
  <c r="Q3" i="10"/>
  <c r="R3" i="10"/>
  <c r="V3" i="10"/>
  <c r="V37" i="10" s="1"/>
  <c r="Z3" i="10"/>
  <c r="Q4" i="10"/>
  <c r="U4" i="10"/>
  <c r="Y4" i="10"/>
  <c r="U6" i="10"/>
  <c r="Z6" i="10"/>
  <c r="Y7" i="10"/>
  <c r="R8" i="10"/>
  <c r="R39" i="10" s="1"/>
  <c r="Y8" i="10"/>
  <c r="Y9" i="10"/>
  <c r="R10" i="10"/>
  <c r="Z10" i="10"/>
  <c r="U11" i="10"/>
  <c r="Z11" i="10"/>
  <c r="U12" i="10"/>
  <c r="Q13" i="10"/>
  <c r="Q38" i="10" s="1"/>
  <c r="V13" i="10"/>
  <c r="V14" i="10"/>
  <c r="R15" i="10"/>
  <c r="Y16" i="10"/>
  <c r="R18" i="10"/>
  <c r="Z18" i="10"/>
  <c r="U19" i="10"/>
  <c r="Z19" i="10"/>
  <c r="V20" i="10"/>
  <c r="R21" i="10"/>
  <c r="R22" i="10"/>
  <c r="Z22" i="10"/>
  <c r="U23" i="10"/>
  <c r="Z23" i="10"/>
  <c r="V24" i="10"/>
  <c r="R25" i="10"/>
  <c r="R26" i="10"/>
  <c r="Z26" i="10"/>
  <c r="U27" i="10"/>
  <c r="Z27" i="10"/>
  <c r="V28" i="10"/>
  <c r="R29" i="10"/>
  <c r="R30" i="10"/>
  <c r="Z30" i="10"/>
  <c r="U31" i="10"/>
  <c r="Z31" i="10"/>
  <c r="V32" i="10"/>
  <c r="R33" i="10"/>
  <c r="Z34" i="10"/>
  <c r="U41" i="13"/>
  <c r="R38" i="13"/>
  <c r="V39" i="13"/>
  <c r="S36" i="13"/>
  <c r="S34" i="13"/>
  <c r="S32" i="13"/>
  <c r="S30" i="13"/>
  <c r="S28" i="13"/>
  <c r="S26" i="13"/>
  <c r="S24" i="13"/>
  <c r="S22" i="13"/>
  <c r="S20" i="13"/>
  <c r="S18" i="13"/>
  <c r="S16" i="13"/>
  <c r="S14" i="13"/>
  <c r="W36" i="13"/>
  <c r="W34" i="13"/>
  <c r="W32" i="13"/>
  <c r="W30" i="13"/>
  <c r="W28" i="13"/>
  <c r="W26" i="13"/>
  <c r="W24" i="13"/>
  <c r="W22" i="13"/>
  <c r="W20" i="13"/>
  <c r="W18" i="13"/>
  <c r="W16" i="13"/>
  <c r="W14" i="13"/>
  <c r="AA36" i="13"/>
  <c r="AA34" i="13"/>
  <c r="AA32" i="13"/>
  <c r="AA30" i="13"/>
  <c r="AA28" i="13"/>
  <c r="AA26" i="13"/>
  <c r="AA24" i="13"/>
  <c r="AA22" i="13"/>
  <c r="AA20" i="13"/>
  <c r="AA18" i="13"/>
  <c r="AA16" i="13"/>
  <c r="AA14" i="13"/>
  <c r="S39" i="13"/>
  <c r="AA23" i="13"/>
  <c r="AA25" i="13"/>
  <c r="AA27" i="13"/>
  <c r="AA29" i="13"/>
  <c r="AA31" i="13"/>
  <c r="AA33" i="13"/>
  <c r="AA35" i="13"/>
  <c r="P36" i="13"/>
  <c r="P34" i="13"/>
  <c r="P32" i="13"/>
  <c r="P30" i="13"/>
  <c r="P28" i="13"/>
  <c r="P26" i="13"/>
  <c r="P24" i="13"/>
  <c r="P22" i="13"/>
  <c r="P20" i="13"/>
  <c r="P18" i="13"/>
  <c r="P16" i="13"/>
  <c r="P14" i="13"/>
  <c r="P12" i="13"/>
  <c r="P10" i="13"/>
  <c r="P8" i="13"/>
  <c r="P6" i="13"/>
  <c r="P35" i="13"/>
  <c r="P33" i="13"/>
  <c r="P31" i="13"/>
  <c r="P29" i="13"/>
  <c r="P27" i="13"/>
  <c r="P25" i="13"/>
  <c r="P23" i="13"/>
  <c r="P21" i="13"/>
  <c r="P19" i="13"/>
  <c r="P17" i="13"/>
  <c r="P15" i="13"/>
  <c r="P13" i="13"/>
  <c r="P11" i="13"/>
  <c r="P9" i="13"/>
  <c r="P7" i="13"/>
  <c r="P5" i="13"/>
  <c r="P40" i="13" s="1"/>
  <c r="T36" i="13"/>
  <c r="T34" i="13"/>
  <c r="T32" i="13"/>
  <c r="T30" i="13"/>
  <c r="T28" i="13"/>
  <c r="T26" i="13"/>
  <c r="T24" i="13"/>
  <c r="T22" i="13"/>
  <c r="T20" i="13"/>
  <c r="T18" i="13"/>
  <c r="T16" i="13"/>
  <c r="T14" i="13"/>
  <c r="T12" i="13"/>
  <c r="T10" i="13"/>
  <c r="T8" i="13"/>
  <c r="T6" i="13"/>
  <c r="T40" i="13" s="1"/>
  <c r="T4" i="13"/>
  <c r="T35" i="13"/>
  <c r="T33" i="13"/>
  <c r="T31" i="13"/>
  <c r="T29" i="13"/>
  <c r="T27" i="13"/>
  <c r="T25" i="13"/>
  <c r="T23" i="13"/>
  <c r="T21" i="13"/>
  <c r="T19" i="13"/>
  <c r="T17" i="13"/>
  <c r="T15" i="13"/>
  <c r="T13" i="13"/>
  <c r="T11" i="13"/>
  <c r="T9" i="13"/>
  <c r="T7" i="13"/>
  <c r="T5" i="13"/>
  <c r="X36" i="13"/>
  <c r="X34" i="13"/>
  <c r="X32" i="13"/>
  <c r="X30" i="13"/>
  <c r="X28" i="13"/>
  <c r="X26" i="13"/>
  <c r="X24" i="13"/>
  <c r="X22" i="13"/>
  <c r="X20" i="13"/>
  <c r="X18" i="13"/>
  <c r="X16" i="13"/>
  <c r="X14" i="13"/>
  <c r="X12" i="13"/>
  <c r="X10" i="13"/>
  <c r="X8" i="13"/>
  <c r="X6" i="13"/>
  <c r="X4" i="13"/>
  <c r="X35" i="13"/>
  <c r="X33" i="13"/>
  <c r="X31" i="13"/>
  <c r="X29" i="13"/>
  <c r="X27" i="13"/>
  <c r="X25" i="13"/>
  <c r="X23" i="13"/>
  <c r="X21" i="13"/>
  <c r="X19" i="13"/>
  <c r="X17" i="13"/>
  <c r="X15" i="13"/>
  <c r="X13" i="13"/>
  <c r="X11" i="13"/>
  <c r="X9" i="13"/>
  <c r="X7" i="13"/>
  <c r="X5" i="13"/>
  <c r="X3" i="13"/>
  <c r="AB36" i="13"/>
  <c r="AB34" i="13"/>
  <c r="AB32" i="13"/>
  <c r="AB30" i="13"/>
  <c r="AB28" i="13"/>
  <c r="AB26" i="13"/>
  <c r="AB24" i="13"/>
  <c r="AB22" i="13"/>
  <c r="AB20" i="13"/>
  <c r="AB18" i="13"/>
  <c r="AB16" i="13"/>
  <c r="AB14" i="13"/>
  <c r="AB12" i="13"/>
  <c r="AB10" i="13"/>
  <c r="AB8" i="13"/>
  <c r="AB6" i="13"/>
  <c r="AB4" i="13"/>
  <c r="AB35" i="13"/>
  <c r="AB33" i="13"/>
  <c r="AB31" i="13"/>
  <c r="AB29" i="13"/>
  <c r="AB27" i="13"/>
  <c r="AB25" i="13"/>
  <c r="AB23" i="13"/>
  <c r="AB21" i="13"/>
  <c r="AB19" i="13"/>
  <c r="AB17" i="13"/>
  <c r="AB15" i="13"/>
  <c r="AB13" i="13"/>
  <c r="AB11" i="13"/>
  <c r="AB9" i="13"/>
  <c r="AB7" i="13"/>
  <c r="AB5" i="13"/>
  <c r="AB3" i="13"/>
  <c r="Q37" i="13"/>
  <c r="Z39" i="13"/>
  <c r="Y41" i="13"/>
  <c r="R37" i="13"/>
  <c r="U25" i="12"/>
  <c r="U21" i="12"/>
  <c r="U36" i="12"/>
  <c r="U34" i="12"/>
  <c r="U32" i="12"/>
  <c r="U30" i="12"/>
  <c r="U28" i="12"/>
  <c r="U26" i="12"/>
  <c r="U22" i="12"/>
  <c r="U19" i="12"/>
  <c r="AC25" i="12"/>
  <c r="AC21" i="12"/>
  <c r="AC36" i="12"/>
  <c r="AC34" i="12"/>
  <c r="AC32" i="12"/>
  <c r="AC30" i="12"/>
  <c r="AC28" i="12"/>
  <c r="AC26" i="12"/>
  <c r="AC22" i="12"/>
  <c r="AC19" i="12"/>
  <c r="AC17" i="12"/>
  <c r="AC40" i="12" s="1"/>
  <c r="AC18" i="12"/>
  <c r="U23" i="12"/>
  <c r="AC23" i="12"/>
  <c r="Y24" i="12"/>
  <c r="AC27" i="12"/>
  <c r="U31" i="12"/>
  <c r="Y33" i="12"/>
  <c r="AC35" i="12"/>
  <c r="Q25" i="12"/>
  <c r="Q21" i="12"/>
  <c r="Q36" i="12"/>
  <c r="Q34" i="12"/>
  <c r="Q32" i="12"/>
  <c r="Q30" i="12"/>
  <c r="Q28" i="12"/>
  <c r="Q26" i="12"/>
  <c r="Q22" i="12"/>
  <c r="Q19" i="12"/>
  <c r="V36" i="12"/>
  <c r="V34" i="12"/>
  <c r="V32" i="12"/>
  <c r="V30" i="12"/>
  <c r="V28" i="12"/>
  <c r="V26" i="12"/>
  <c r="V22" i="12"/>
  <c r="V19" i="12"/>
  <c r="V23" i="12"/>
  <c r="Z36" i="12"/>
  <c r="Z34" i="12"/>
  <c r="Z32" i="12"/>
  <c r="Z30" i="12"/>
  <c r="Z28" i="12"/>
  <c r="Z26" i="12"/>
  <c r="Z22" i="12"/>
  <c r="Z19" i="12"/>
  <c r="Z23" i="12"/>
  <c r="Q4" i="12"/>
  <c r="U4" i="12"/>
  <c r="U40" i="12" s="1"/>
  <c r="Y4" i="12"/>
  <c r="Y43" i="12" s="1"/>
  <c r="AC4" i="12"/>
  <c r="AC41" i="12" s="1"/>
  <c r="Q6" i="12"/>
  <c r="U6" i="12"/>
  <c r="Y6" i="12"/>
  <c r="AC6" i="12"/>
  <c r="Q8" i="12"/>
  <c r="U8" i="12"/>
  <c r="Y8" i="12"/>
  <c r="AC8" i="12"/>
  <c r="Q10" i="12"/>
  <c r="U10" i="12"/>
  <c r="Y10" i="12"/>
  <c r="AC10" i="12"/>
  <c r="Q12" i="12"/>
  <c r="U12" i="12"/>
  <c r="Y12" i="12"/>
  <c r="AC12" i="12"/>
  <c r="Q14" i="12"/>
  <c r="U14" i="12"/>
  <c r="Y14" i="12"/>
  <c r="AC14" i="12"/>
  <c r="Q16" i="12"/>
  <c r="U16" i="12"/>
  <c r="Y16" i="12"/>
  <c r="AC16" i="12"/>
  <c r="Y18" i="12"/>
  <c r="R20" i="12"/>
  <c r="AC20" i="12"/>
  <c r="U24" i="12"/>
  <c r="Z24" i="12"/>
  <c r="V25" i="12"/>
  <c r="Y27" i="12"/>
  <c r="AC29" i="12"/>
  <c r="Q31" i="12"/>
  <c r="V31" i="12"/>
  <c r="U33" i="12"/>
  <c r="Z33" i="12"/>
  <c r="R36" i="12"/>
  <c r="R34" i="12"/>
  <c r="R32" i="12"/>
  <c r="R30" i="12"/>
  <c r="R28" i="12"/>
  <c r="R26" i="12"/>
  <c r="R22" i="12"/>
  <c r="R19" i="12"/>
  <c r="R23" i="12"/>
  <c r="T37" i="12"/>
  <c r="AB37" i="12"/>
  <c r="E38" i="12"/>
  <c r="W23" i="12"/>
  <c r="W35" i="12"/>
  <c r="W33" i="12"/>
  <c r="W31" i="12"/>
  <c r="W29" i="12"/>
  <c r="W27" i="12"/>
  <c r="W24" i="12"/>
  <c r="W20" i="12"/>
  <c r="W18" i="12"/>
  <c r="W43" i="12" s="1"/>
  <c r="AA23" i="12"/>
  <c r="AA35" i="12"/>
  <c r="AA33" i="12"/>
  <c r="AA31" i="12"/>
  <c r="AA29" i="12"/>
  <c r="AA27" i="12"/>
  <c r="AA24" i="12"/>
  <c r="AA20" i="12"/>
  <c r="AA37" i="12" s="1"/>
  <c r="AA18" i="12"/>
  <c r="AA38" i="12" s="1"/>
  <c r="Y25" i="12"/>
  <c r="Y21" i="12"/>
  <c r="Y36" i="12"/>
  <c r="Y34" i="12"/>
  <c r="Y32" i="12"/>
  <c r="Y30" i="12"/>
  <c r="Y28" i="12"/>
  <c r="Y26" i="12"/>
  <c r="Y22" i="12"/>
  <c r="Y19" i="12"/>
  <c r="Y17" i="12"/>
  <c r="X37" i="12"/>
  <c r="T38" i="12"/>
  <c r="T43" i="12"/>
  <c r="T39" i="12"/>
  <c r="X38" i="12"/>
  <c r="X43" i="12"/>
  <c r="X39" i="12"/>
  <c r="AB38" i="12"/>
  <c r="AB43" i="12"/>
  <c r="AB39" i="12"/>
  <c r="R4" i="12"/>
  <c r="V4" i="12"/>
  <c r="V37" i="12" s="1"/>
  <c r="Z4" i="12"/>
  <c r="Z37" i="12" s="1"/>
  <c r="R6" i="12"/>
  <c r="V6" i="12"/>
  <c r="Z6" i="12"/>
  <c r="Z41" i="12" s="1"/>
  <c r="R8" i="12"/>
  <c r="V8" i="12"/>
  <c r="Z8" i="12"/>
  <c r="R10" i="12"/>
  <c r="V10" i="12"/>
  <c r="Z10" i="12"/>
  <c r="R12" i="12"/>
  <c r="V12" i="12"/>
  <c r="Z12" i="12"/>
  <c r="R14" i="12"/>
  <c r="V14" i="12"/>
  <c r="Z14" i="12"/>
  <c r="R16" i="12"/>
  <c r="V16" i="12"/>
  <c r="Z16" i="12"/>
  <c r="U18" i="12"/>
  <c r="U39" i="12" s="1"/>
  <c r="Z18" i="12"/>
  <c r="AA19" i="12"/>
  <c r="Y20" i="12"/>
  <c r="Z21" i="12"/>
  <c r="Q23" i="12"/>
  <c r="Y23" i="12"/>
  <c r="Q24" i="12"/>
  <c r="V24" i="12"/>
  <c r="R25" i="12"/>
  <c r="W25" i="12"/>
  <c r="U27" i="12"/>
  <c r="Z27" i="12"/>
  <c r="AA28" i="12"/>
  <c r="Y29" i="12"/>
  <c r="R31" i="12"/>
  <c r="AC31" i="12"/>
  <c r="AC39" i="12" s="1"/>
  <c r="W32" i="12"/>
  <c r="Q33" i="12"/>
  <c r="V33" i="12"/>
  <c r="U35" i="12"/>
  <c r="Z35" i="12"/>
  <c r="AA36" i="12"/>
  <c r="AC37" i="12"/>
  <c r="W40" i="12"/>
  <c r="E37" i="12"/>
  <c r="E41" i="12"/>
  <c r="U36" i="11"/>
  <c r="U34" i="11"/>
  <c r="U32" i="11"/>
  <c r="U30" i="11"/>
  <c r="U28" i="11"/>
  <c r="U26" i="11"/>
  <c r="U25" i="11"/>
  <c r="U24" i="11"/>
  <c r="U23" i="11"/>
  <c r="U22" i="11"/>
  <c r="U21" i="11"/>
  <c r="U20" i="11"/>
  <c r="U38" i="11" s="1"/>
  <c r="U18" i="11"/>
  <c r="U16" i="11"/>
  <c r="U14" i="11"/>
  <c r="Y36" i="11"/>
  <c r="Y34" i="11"/>
  <c r="Y32" i="11"/>
  <c r="Y30" i="11"/>
  <c r="Y28" i="11"/>
  <c r="Y26" i="11"/>
  <c r="Y25" i="11"/>
  <c r="Y24" i="11"/>
  <c r="Y23" i="11"/>
  <c r="Y22" i="11"/>
  <c r="Y21" i="11"/>
  <c r="Y20" i="11"/>
  <c r="Y18" i="11"/>
  <c r="Y16" i="11"/>
  <c r="Y14" i="11"/>
  <c r="Y12" i="11"/>
  <c r="P37" i="11"/>
  <c r="S41" i="11"/>
  <c r="S37" i="11"/>
  <c r="S38" i="11"/>
  <c r="S43" i="11"/>
  <c r="S39" i="11"/>
  <c r="W38" i="11"/>
  <c r="AA37" i="11"/>
  <c r="V36" i="11"/>
  <c r="V34" i="11"/>
  <c r="V32" i="11"/>
  <c r="V30" i="11"/>
  <c r="V28" i="11"/>
  <c r="V26" i="11"/>
  <c r="V25" i="11"/>
  <c r="V24" i="11"/>
  <c r="V23" i="11"/>
  <c r="V22" i="11"/>
  <c r="V21" i="11"/>
  <c r="V20" i="11"/>
  <c r="V18" i="11"/>
  <c r="V16" i="11"/>
  <c r="V14" i="11"/>
  <c r="V12" i="11"/>
  <c r="V37" i="11" s="1"/>
  <c r="V35" i="11"/>
  <c r="V33" i="11"/>
  <c r="V31" i="11"/>
  <c r="V29" i="11"/>
  <c r="V27" i="11"/>
  <c r="V19" i="11"/>
  <c r="V17" i="11"/>
  <c r="V15" i="11"/>
  <c r="V13" i="11"/>
  <c r="Z36" i="11"/>
  <c r="Z34" i="11"/>
  <c r="Z32" i="11"/>
  <c r="Z30" i="11"/>
  <c r="Z28" i="11"/>
  <c r="Z26" i="11"/>
  <c r="Z25" i="11"/>
  <c r="Z24" i="11"/>
  <c r="Z23" i="11"/>
  <c r="Z22" i="11"/>
  <c r="Z21" i="11"/>
  <c r="Z20" i="11"/>
  <c r="Z18" i="11"/>
  <c r="Z16" i="11"/>
  <c r="Z14" i="11"/>
  <c r="Z12" i="11"/>
  <c r="Z35" i="11"/>
  <c r="Z33" i="11"/>
  <c r="Z31" i="11"/>
  <c r="Z29" i="11"/>
  <c r="Z27" i="11"/>
  <c r="Z19" i="11"/>
  <c r="Z17" i="11"/>
  <c r="Z15" i="11"/>
  <c r="Z13" i="11"/>
  <c r="Y39" i="11"/>
  <c r="P38" i="11"/>
  <c r="P43" i="11"/>
  <c r="P39" i="11"/>
  <c r="P40" i="11"/>
  <c r="X38" i="11"/>
  <c r="X43" i="11"/>
  <c r="X39" i="11"/>
  <c r="X40" i="11"/>
  <c r="AB38" i="11"/>
  <c r="AB43" i="11"/>
  <c r="AB39" i="11"/>
  <c r="AB40" i="11"/>
  <c r="F41" i="11"/>
  <c r="F37" i="11"/>
  <c r="T23" i="11" s="1"/>
  <c r="F38" i="11"/>
  <c r="F39" i="11"/>
  <c r="T22" i="11"/>
  <c r="T25" i="11"/>
  <c r="Q36" i="11"/>
  <c r="Q34" i="11"/>
  <c r="Q32" i="11"/>
  <c r="Q30" i="11"/>
  <c r="Q28" i="11"/>
  <c r="Q26" i="11"/>
  <c r="Q25" i="11"/>
  <c r="Q24" i="11"/>
  <c r="Q23" i="11"/>
  <c r="Q22" i="11"/>
  <c r="Q21" i="11"/>
  <c r="Q20" i="11"/>
  <c r="Q18" i="11"/>
  <c r="Q16" i="11"/>
  <c r="Q14" i="11"/>
  <c r="Q43" i="11" s="1"/>
  <c r="X37" i="11"/>
  <c r="S40" i="11"/>
  <c r="X41" i="11"/>
  <c r="D37" i="11"/>
  <c r="R24" i="11" s="1"/>
  <c r="D41" i="11"/>
  <c r="D40" i="11"/>
  <c r="U37" i="10"/>
  <c r="S36" i="10"/>
  <c r="S34" i="10"/>
  <c r="S32" i="10"/>
  <c r="S30" i="10"/>
  <c r="S28" i="10"/>
  <c r="S26" i="10"/>
  <c r="S24" i="10"/>
  <c r="S22" i="10"/>
  <c r="S20" i="10"/>
  <c r="S18" i="10"/>
  <c r="S16" i="10"/>
  <c r="S14" i="10"/>
  <c r="S12" i="10"/>
  <c r="S10" i="10"/>
  <c r="S38" i="10" s="1"/>
  <c r="W36" i="10"/>
  <c r="W34" i="10"/>
  <c r="W32" i="10"/>
  <c r="W30" i="10"/>
  <c r="W28" i="10"/>
  <c r="W26" i="10"/>
  <c r="W24" i="10"/>
  <c r="W22" i="10"/>
  <c r="W20" i="10"/>
  <c r="W18" i="10"/>
  <c r="W16" i="10"/>
  <c r="W14" i="10"/>
  <c r="W12" i="10"/>
  <c r="W10" i="10"/>
  <c r="W8" i="10"/>
  <c r="AA36" i="10"/>
  <c r="AA34" i="10"/>
  <c r="AA32" i="10"/>
  <c r="AA30" i="10"/>
  <c r="AA28" i="10"/>
  <c r="AA26" i="10"/>
  <c r="AA24" i="10"/>
  <c r="AA22" i="10"/>
  <c r="AA20" i="10"/>
  <c r="AA18" i="10"/>
  <c r="AA16" i="10"/>
  <c r="AA14" i="10"/>
  <c r="AA12" i="10"/>
  <c r="AA10" i="10"/>
  <c r="AA8" i="10"/>
  <c r="V39" i="10"/>
  <c r="AA19" i="10"/>
  <c r="AA21" i="10"/>
  <c r="AA23" i="10"/>
  <c r="AA25" i="10"/>
  <c r="AA27" i="10"/>
  <c r="AA29" i="10"/>
  <c r="AA31" i="10"/>
  <c r="AA33" i="10"/>
  <c r="AA35" i="10"/>
  <c r="P36" i="10"/>
  <c r="P34" i="10"/>
  <c r="P32" i="10"/>
  <c r="P30" i="10"/>
  <c r="P28" i="10"/>
  <c r="P26" i="10"/>
  <c r="P24" i="10"/>
  <c r="P22" i="10"/>
  <c r="P20" i="10"/>
  <c r="P18" i="10"/>
  <c r="P16" i="10"/>
  <c r="P14" i="10"/>
  <c r="P12" i="10"/>
  <c r="P10" i="10"/>
  <c r="P8" i="10"/>
  <c r="P6" i="10"/>
  <c r="P35" i="10"/>
  <c r="P33" i="10"/>
  <c r="P31" i="10"/>
  <c r="P29" i="10"/>
  <c r="P27" i="10"/>
  <c r="P25" i="10"/>
  <c r="P23" i="10"/>
  <c r="P21" i="10"/>
  <c r="P19" i="10"/>
  <c r="P17" i="10"/>
  <c r="P15" i="10"/>
  <c r="P13" i="10"/>
  <c r="P11" i="10"/>
  <c r="P9" i="10"/>
  <c r="P40" i="10" s="1"/>
  <c r="P7" i="10"/>
  <c r="T36" i="10"/>
  <c r="T34" i="10"/>
  <c r="T32" i="10"/>
  <c r="T30" i="10"/>
  <c r="T28" i="10"/>
  <c r="T26" i="10"/>
  <c r="T24" i="10"/>
  <c r="T22" i="10"/>
  <c r="T20" i="10"/>
  <c r="T18" i="10"/>
  <c r="T16" i="10"/>
  <c r="T14" i="10"/>
  <c r="T12" i="10"/>
  <c r="T10" i="10"/>
  <c r="T8" i="10"/>
  <c r="T6" i="10"/>
  <c r="T35" i="10"/>
  <c r="T33" i="10"/>
  <c r="T31" i="10"/>
  <c r="T29" i="10"/>
  <c r="T27" i="10"/>
  <c r="T25" i="10"/>
  <c r="T23" i="10"/>
  <c r="T21" i="10"/>
  <c r="T19" i="10"/>
  <c r="T17" i="10"/>
  <c r="T15" i="10"/>
  <c r="T13" i="10"/>
  <c r="T11" i="10"/>
  <c r="T9" i="10"/>
  <c r="T7" i="10"/>
  <c r="X36" i="10"/>
  <c r="X34" i="10"/>
  <c r="X32" i="10"/>
  <c r="X30" i="10"/>
  <c r="X28" i="10"/>
  <c r="X26" i="10"/>
  <c r="X24" i="10"/>
  <c r="X22" i="10"/>
  <c r="X20" i="10"/>
  <c r="X18" i="10"/>
  <c r="X16" i="10"/>
  <c r="X14" i="10"/>
  <c r="X12" i="10"/>
  <c r="X10" i="10"/>
  <c r="X8" i="10"/>
  <c r="X6" i="10"/>
  <c r="X41" i="10" s="1"/>
  <c r="X35" i="10"/>
  <c r="X33" i="10"/>
  <c r="X31" i="10"/>
  <c r="X29" i="10"/>
  <c r="X27" i="10"/>
  <c r="X25" i="10"/>
  <c r="X23" i="10"/>
  <c r="X21" i="10"/>
  <c r="X19" i="10"/>
  <c r="X17" i="10"/>
  <c r="X15" i="10"/>
  <c r="X13" i="10"/>
  <c r="X11" i="10"/>
  <c r="X9" i="10"/>
  <c r="X7" i="10"/>
  <c r="AB36" i="10"/>
  <c r="AB34" i="10"/>
  <c r="AB32" i="10"/>
  <c r="AB30" i="10"/>
  <c r="AB28" i="10"/>
  <c r="AB26" i="10"/>
  <c r="AB24" i="10"/>
  <c r="AB22" i="10"/>
  <c r="AB20" i="10"/>
  <c r="AB18" i="10"/>
  <c r="AB16" i="10"/>
  <c r="AB14" i="10"/>
  <c r="AB12" i="10"/>
  <c r="AB10" i="10"/>
  <c r="AB8" i="10"/>
  <c r="AB6" i="10"/>
  <c r="AB35" i="10"/>
  <c r="AB33" i="10"/>
  <c r="AB31" i="10"/>
  <c r="AB29" i="10"/>
  <c r="AB27" i="10"/>
  <c r="AB25" i="10"/>
  <c r="AB23" i="10"/>
  <c r="AB21" i="10"/>
  <c r="AB19" i="10"/>
  <c r="AB17" i="10"/>
  <c r="AB15" i="10"/>
  <c r="AB13" i="10"/>
  <c r="AB11" i="10"/>
  <c r="AB9" i="10"/>
  <c r="AB7" i="10"/>
  <c r="S37" i="10"/>
  <c r="N37" i="7"/>
  <c r="M37" i="7"/>
  <c r="L37" i="7"/>
  <c r="K37" i="7"/>
  <c r="N36" i="7"/>
  <c r="P36" i="7" s="1"/>
  <c r="M36" i="7"/>
  <c r="L36" i="7"/>
  <c r="K36" i="7"/>
  <c r="N35" i="7"/>
  <c r="P35" i="7" s="1"/>
  <c r="M35" i="7"/>
  <c r="L35" i="7"/>
  <c r="K35" i="7"/>
  <c r="Q35" i="7" s="1"/>
  <c r="T35" i="7" s="1"/>
  <c r="N34" i="7"/>
  <c r="P34" i="7" s="1"/>
  <c r="S34" i="7" s="1"/>
  <c r="AB34" i="7" s="1"/>
  <c r="AE34" i="7" s="1"/>
  <c r="M34" i="7"/>
  <c r="L34" i="7"/>
  <c r="K34" i="7"/>
  <c r="N33" i="7"/>
  <c r="M33" i="7"/>
  <c r="L33" i="7"/>
  <c r="K33" i="7"/>
  <c r="Q33" i="7" s="1"/>
  <c r="N32" i="7"/>
  <c r="P32" i="7" s="1"/>
  <c r="S32" i="7" s="1"/>
  <c r="M32" i="7"/>
  <c r="L32" i="7"/>
  <c r="K32" i="7"/>
  <c r="N31" i="7"/>
  <c r="M31" i="7"/>
  <c r="L31" i="7"/>
  <c r="K31" i="7"/>
  <c r="Q31" i="7" s="1"/>
  <c r="T31" i="7" s="1"/>
  <c r="N30" i="7"/>
  <c r="M30" i="7"/>
  <c r="L30" i="7"/>
  <c r="K30" i="7"/>
  <c r="Q30" i="7" s="1"/>
  <c r="N29" i="7"/>
  <c r="M29" i="7"/>
  <c r="L29" i="7"/>
  <c r="K29" i="7"/>
  <c r="N28" i="7"/>
  <c r="M28" i="7"/>
  <c r="L28" i="7"/>
  <c r="K28" i="7"/>
  <c r="N27" i="7"/>
  <c r="M27" i="7"/>
  <c r="L27" i="7"/>
  <c r="K27" i="7"/>
  <c r="Q27" i="7" s="1"/>
  <c r="T27" i="7" s="1"/>
  <c r="N26" i="7"/>
  <c r="M26" i="7"/>
  <c r="L26" i="7"/>
  <c r="K26" i="7"/>
  <c r="N25" i="7"/>
  <c r="M25" i="7"/>
  <c r="L25" i="7"/>
  <c r="K25" i="7"/>
  <c r="N24" i="7"/>
  <c r="M24" i="7"/>
  <c r="L24" i="7"/>
  <c r="K24" i="7"/>
  <c r="O24" i="7" s="1"/>
  <c r="N23" i="7"/>
  <c r="M23" i="7"/>
  <c r="L23" i="7"/>
  <c r="K23" i="7"/>
  <c r="Q23" i="7" s="1"/>
  <c r="T23" i="7" s="1"/>
  <c r="N22" i="7"/>
  <c r="M22" i="7"/>
  <c r="L22" i="7"/>
  <c r="K22" i="7"/>
  <c r="O22" i="7" s="1"/>
  <c r="N21" i="7"/>
  <c r="M21" i="7"/>
  <c r="L21" i="7"/>
  <c r="K21" i="7"/>
  <c r="N20" i="7"/>
  <c r="M20" i="7"/>
  <c r="L20" i="7"/>
  <c r="K20" i="7"/>
  <c r="N19" i="7"/>
  <c r="P19" i="7" s="1"/>
  <c r="M19" i="7"/>
  <c r="L19" i="7"/>
  <c r="K19" i="7"/>
  <c r="N18" i="7"/>
  <c r="M18" i="7"/>
  <c r="L18" i="7"/>
  <c r="K18" i="7"/>
  <c r="O18" i="7" s="1"/>
  <c r="N17" i="7"/>
  <c r="M17" i="7"/>
  <c r="L17" i="7"/>
  <c r="K17" i="7"/>
  <c r="N16" i="7"/>
  <c r="M16" i="7"/>
  <c r="L16" i="7"/>
  <c r="K16" i="7"/>
  <c r="N15" i="7"/>
  <c r="P15" i="7" s="1"/>
  <c r="S15" i="7" s="1"/>
  <c r="M15" i="7"/>
  <c r="L15" i="7"/>
  <c r="K15" i="7"/>
  <c r="Q15" i="7" s="1"/>
  <c r="T15" i="7" s="1"/>
  <c r="AC15" i="7" s="1"/>
  <c r="AF15" i="7" s="1"/>
  <c r="N14" i="7"/>
  <c r="M14" i="7"/>
  <c r="L14" i="7"/>
  <c r="K14" i="7"/>
  <c r="N13" i="7"/>
  <c r="P13" i="7" s="1"/>
  <c r="S13" i="7" s="1"/>
  <c r="M13" i="7"/>
  <c r="L13" i="7"/>
  <c r="K13" i="7"/>
  <c r="N12" i="7"/>
  <c r="M12" i="7"/>
  <c r="L12" i="7"/>
  <c r="K12" i="7"/>
  <c r="N11" i="7"/>
  <c r="M11" i="7"/>
  <c r="L11" i="7"/>
  <c r="K11" i="7"/>
  <c r="N10" i="7"/>
  <c r="M10" i="7"/>
  <c r="L10" i="7"/>
  <c r="K10" i="7"/>
  <c r="N9" i="7"/>
  <c r="P9" i="7" s="1"/>
  <c r="S9" i="7" s="1"/>
  <c r="M9" i="7"/>
  <c r="O9" i="7" s="1"/>
  <c r="L9" i="7"/>
  <c r="K9" i="7"/>
  <c r="N8" i="7"/>
  <c r="M8" i="7"/>
  <c r="L8" i="7"/>
  <c r="K8" i="7"/>
  <c r="N7" i="7"/>
  <c r="M7" i="7"/>
  <c r="O7" i="7" s="1"/>
  <c r="L7" i="7"/>
  <c r="K7" i="7"/>
  <c r="N6" i="7"/>
  <c r="M6" i="7"/>
  <c r="L6" i="7"/>
  <c r="K6" i="7"/>
  <c r="N5" i="7"/>
  <c r="P5" i="7" s="1"/>
  <c r="M5" i="7"/>
  <c r="O5" i="7" s="1"/>
  <c r="L5" i="7"/>
  <c r="K5" i="7"/>
  <c r="N4" i="7"/>
  <c r="P4" i="7" s="1"/>
  <c r="S4" i="7" s="1"/>
  <c r="AB4" i="7" s="1"/>
  <c r="AE4" i="7" s="1"/>
  <c r="M4" i="7"/>
  <c r="L4" i="7"/>
  <c r="K4" i="7"/>
  <c r="N3" i="7"/>
  <c r="Q3" i="7" s="1"/>
  <c r="M3" i="7"/>
  <c r="L3" i="7"/>
  <c r="K3" i="7"/>
  <c r="H37" i="6"/>
  <c r="K37" i="6" s="1"/>
  <c r="W37" i="6" s="1"/>
  <c r="G37" i="6"/>
  <c r="J37" i="6" s="1"/>
  <c r="F37" i="6"/>
  <c r="I37" i="6" s="1"/>
  <c r="H36" i="6"/>
  <c r="K36" i="6" s="1"/>
  <c r="G36" i="6"/>
  <c r="J36" i="6" s="1"/>
  <c r="F36" i="6"/>
  <c r="I36" i="6" s="1"/>
  <c r="H35" i="6"/>
  <c r="K35" i="6" s="1"/>
  <c r="G35" i="6"/>
  <c r="J35" i="6" s="1"/>
  <c r="F35" i="6"/>
  <c r="I35" i="6" s="1"/>
  <c r="H34" i="6"/>
  <c r="K34" i="6" s="1"/>
  <c r="G34" i="6"/>
  <c r="J34" i="6" s="1"/>
  <c r="F34" i="6"/>
  <c r="I34" i="6" s="1"/>
  <c r="H33" i="6"/>
  <c r="K33" i="6" s="1"/>
  <c r="G33" i="6"/>
  <c r="J33" i="6" s="1"/>
  <c r="F33" i="6"/>
  <c r="I33" i="6" s="1"/>
  <c r="H32" i="6"/>
  <c r="K32" i="6" s="1"/>
  <c r="G32" i="6"/>
  <c r="J32" i="6" s="1"/>
  <c r="F32" i="6"/>
  <c r="I32" i="6" s="1"/>
  <c r="H31" i="6"/>
  <c r="K31" i="6" s="1"/>
  <c r="G31" i="6"/>
  <c r="J31" i="6" s="1"/>
  <c r="F31" i="6"/>
  <c r="I31" i="6" s="1"/>
  <c r="H30" i="6"/>
  <c r="K30" i="6" s="1"/>
  <c r="G30" i="6"/>
  <c r="J30" i="6" s="1"/>
  <c r="F30" i="6"/>
  <c r="I30" i="6" s="1"/>
  <c r="H29" i="6"/>
  <c r="K29" i="6" s="1"/>
  <c r="G29" i="6"/>
  <c r="J29" i="6" s="1"/>
  <c r="F29" i="6"/>
  <c r="I29" i="6" s="1"/>
  <c r="H28" i="6"/>
  <c r="K28" i="6" s="1"/>
  <c r="G28" i="6"/>
  <c r="J28" i="6" s="1"/>
  <c r="F28" i="6"/>
  <c r="I28" i="6" s="1"/>
  <c r="H27" i="6"/>
  <c r="K27" i="6" s="1"/>
  <c r="G27" i="6"/>
  <c r="J27" i="6" s="1"/>
  <c r="F27" i="6"/>
  <c r="I27" i="6" s="1"/>
  <c r="H26" i="6"/>
  <c r="K26" i="6" s="1"/>
  <c r="G26" i="6"/>
  <c r="J26" i="6" s="1"/>
  <c r="F26" i="6"/>
  <c r="I26" i="6" s="1"/>
  <c r="H25" i="6"/>
  <c r="K25" i="6" s="1"/>
  <c r="G25" i="6"/>
  <c r="J25" i="6" s="1"/>
  <c r="F25" i="6"/>
  <c r="I25" i="6" s="1"/>
  <c r="H24" i="6"/>
  <c r="K24" i="6" s="1"/>
  <c r="G24" i="6"/>
  <c r="J24" i="6" s="1"/>
  <c r="F24" i="6"/>
  <c r="I24" i="6" s="1"/>
  <c r="H23" i="6"/>
  <c r="K23" i="6" s="1"/>
  <c r="G23" i="6"/>
  <c r="J23" i="6" s="1"/>
  <c r="F23" i="6"/>
  <c r="I23" i="6" s="1"/>
  <c r="H22" i="6"/>
  <c r="K22" i="6" s="1"/>
  <c r="G22" i="6"/>
  <c r="J22" i="6" s="1"/>
  <c r="F22" i="6"/>
  <c r="I22" i="6" s="1"/>
  <c r="H21" i="6"/>
  <c r="K21" i="6" s="1"/>
  <c r="G21" i="6"/>
  <c r="J21" i="6" s="1"/>
  <c r="F21" i="6"/>
  <c r="I21" i="6" s="1"/>
  <c r="H20" i="6"/>
  <c r="K20" i="6" s="1"/>
  <c r="G20" i="6"/>
  <c r="J20" i="6" s="1"/>
  <c r="F20" i="6"/>
  <c r="I20" i="6" s="1"/>
  <c r="H19" i="6"/>
  <c r="K19" i="6" s="1"/>
  <c r="G19" i="6"/>
  <c r="J19" i="6" s="1"/>
  <c r="F19" i="6"/>
  <c r="I19" i="6" s="1"/>
  <c r="H18" i="6"/>
  <c r="K18" i="6" s="1"/>
  <c r="G18" i="6"/>
  <c r="J18" i="6" s="1"/>
  <c r="F18" i="6"/>
  <c r="I18" i="6" s="1"/>
  <c r="H17" i="6"/>
  <c r="K17" i="6" s="1"/>
  <c r="G17" i="6"/>
  <c r="J17" i="6" s="1"/>
  <c r="F17" i="6"/>
  <c r="I17" i="6" s="1"/>
  <c r="H16" i="6"/>
  <c r="K16" i="6" s="1"/>
  <c r="G16" i="6"/>
  <c r="J16" i="6" s="1"/>
  <c r="F16" i="6"/>
  <c r="I16" i="6" s="1"/>
  <c r="H15" i="6"/>
  <c r="K15" i="6" s="1"/>
  <c r="G15" i="6"/>
  <c r="J15" i="6" s="1"/>
  <c r="F15" i="6"/>
  <c r="I15" i="6" s="1"/>
  <c r="H14" i="6"/>
  <c r="K14" i="6" s="1"/>
  <c r="G14" i="6"/>
  <c r="J14" i="6" s="1"/>
  <c r="F14" i="6"/>
  <c r="I14" i="6" s="1"/>
  <c r="H13" i="6"/>
  <c r="K13" i="6" s="1"/>
  <c r="G13" i="6"/>
  <c r="J13" i="6" s="1"/>
  <c r="F13" i="6"/>
  <c r="I13" i="6" s="1"/>
  <c r="H12" i="6"/>
  <c r="K12" i="6" s="1"/>
  <c r="G12" i="6"/>
  <c r="J12" i="6" s="1"/>
  <c r="F12" i="6"/>
  <c r="I12" i="6" s="1"/>
  <c r="H11" i="6"/>
  <c r="K11" i="6" s="1"/>
  <c r="G11" i="6"/>
  <c r="J11" i="6" s="1"/>
  <c r="F11" i="6"/>
  <c r="I11" i="6" s="1"/>
  <c r="H10" i="6"/>
  <c r="K10" i="6" s="1"/>
  <c r="G10" i="6"/>
  <c r="J10" i="6" s="1"/>
  <c r="F10" i="6"/>
  <c r="I10" i="6" s="1"/>
  <c r="H9" i="6"/>
  <c r="K9" i="6" s="1"/>
  <c r="G9" i="6"/>
  <c r="J9" i="6" s="1"/>
  <c r="F9" i="6"/>
  <c r="I9" i="6" s="1"/>
  <c r="H8" i="6"/>
  <c r="K8" i="6" s="1"/>
  <c r="G8" i="6"/>
  <c r="J8" i="6" s="1"/>
  <c r="F8" i="6"/>
  <c r="I8" i="6" s="1"/>
  <c r="H7" i="6"/>
  <c r="K7" i="6" s="1"/>
  <c r="G7" i="6"/>
  <c r="J7" i="6" s="1"/>
  <c r="F7" i="6"/>
  <c r="I7" i="6" s="1"/>
  <c r="H6" i="6"/>
  <c r="K6" i="6" s="1"/>
  <c r="G6" i="6"/>
  <c r="J6" i="6" s="1"/>
  <c r="F6" i="6"/>
  <c r="I6" i="6" s="1"/>
  <c r="H5" i="6"/>
  <c r="K5" i="6" s="1"/>
  <c r="G5" i="6"/>
  <c r="J5" i="6" s="1"/>
  <c r="F5" i="6"/>
  <c r="I5" i="6" s="1"/>
  <c r="H4" i="6"/>
  <c r="K4" i="6" s="1"/>
  <c r="G4" i="6"/>
  <c r="J4" i="6" s="1"/>
  <c r="F4" i="6"/>
  <c r="I4" i="6" s="1"/>
  <c r="H3" i="6"/>
  <c r="K3" i="6" s="1"/>
  <c r="G3" i="6"/>
  <c r="J3" i="6" s="1"/>
  <c r="F3" i="6"/>
  <c r="I3" i="6" s="1"/>
  <c r="R40" i="12" l="1"/>
  <c r="R39" i="12"/>
  <c r="R25" i="11"/>
  <c r="R21" i="11"/>
  <c r="T24" i="11"/>
  <c r="Z39" i="11"/>
  <c r="V43" i="11"/>
  <c r="AA39" i="11"/>
  <c r="AA41" i="11"/>
  <c r="W37" i="11"/>
  <c r="U41" i="11"/>
  <c r="AD25" i="11"/>
  <c r="C24" i="14" s="1"/>
  <c r="AA43" i="11"/>
  <c r="W39" i="11"/>
  <c r="W41" i="11"/>
  <c r="AA40" i="11"/>
  <c r="T26" i="11"/>
  <c r="T21" i="11"/>
  <c r="AD21" i="11" s="1"/>
  <c r="C20" i="14" s="1"/>
  <c r="Z37" i="11"/>
  <c r="Y40" i="11"/>
  <c r="U40" i="11"/>
  <c r="W40" i="11"/>
  <c r="Z38" i="13"/>
  <c r="R41" i="13"/>
  <c r="U39" i="13"/>
  <c r="Y38" i="13"/>
  <c r="Q39" i="13"/>
  <c r="V41" i="13"/>
  <c r="T38" i="13"/>
  <c r="U40" i="13"/>
  <c r="R40" i="13"/>
  <c r="U38" i="13"/>
  <c r="Q41" i="13"/>
  <c r="V38" i="13"/>
  <c r="Z41" i="13"/>
  <c r="Q38" i="13"/>
  <c r="AD4" i="13"/>
  <c r="E3" i="14" s="1"/>
  <c r="AA39" i="13"/>
  <c r="W38" i="13"/>
  <c r="S40" i="13"/>
  <c r="V40" i="13"/>
  <c r="Y40" i="13"/>
  <c r="Z37" i="13"/>
  <c r="Z40" i="10"/>
  <c r="Y40" i="10"/>
  <c r="R43" i="10"/>
  <c r="Q43" i="10"/>
  <c r="U38" i="10"/>
  <c r="AA40" i="10"/>
  <c r="W43" i="10"/>
  <c r="S39" i="10"/>
  <c r="Y39" i="10"/>
  <c r="V40" i="10"/>
  <c r="Y37" i="10"/>
  <c r="AD3" i="10"/>
  <c r="B2" i="14" s="1"/>
  <c r="AB39" i="10"/>
  <c r="Z39" i="10"/>
  <c r="R37" i="10"/>
  <c r="S43" i="10"/>
  <c r="AB37" i="10"/>
  <c r="X40" i="10"/>
  <c r="T39" i="10"/>
  <c r="AD11" i="10"/>
  <c r="B10" i="14" s="1"/>
  <c r="AD19" i="10"/>
  <c r="B18" i="14" s="1"/>
  <c r="AD27" i="10"/>
  <c r="B26" i="14" s="1"/>
  <c r="AD35" i="10"/>
  <c r="B34" i="14" s="1"/>
  <c r="AD12" i="10"/>
  <c r="B11" i="14" s="1"/>
  <c r="AD20" i="10"/>
  <c r="B19" i="14" s="1"/>
  <c r="AD28" i="10"/>
  <c r="B27" i="14" s="1"/>
  <c r="AD36" i="10"/>
  <c r="B35" i="14" s="1"/>
  <c r="Z43" i="10"/>
  <c r="V43" i="10"/>
  <c r="Y43" i="10"/>
  <c r="U39" i="10"/>
  <c r="U41" i="10"/>
  <c r="Q37" i="10"/>
  <c r="AD4" i="10"/>
  <c r="B3" i="14" s="1"/>
  <c r="R41" i="10"/>
  <c r="Z38" i="10"/>
  <c r="V38" i="10"/>
  <c r="R38" i="10"/>
  <c r="Y38" i="10"/>
  <c r="U43" i="10"/>
  <c r="Q39" i="10"/>
  <c r="Q41" i="10"/>
  <c r="AD5" i="10"/>
  <c r="B4" i="14" s="1"/>
  <c r="Z37" i="10"/>
  <c r="Q40" i="10"/>
  <c r="AA38" i="10"/>
  <c r="Z41" i="10"/>
  <c r="W41" i="10"/>
  <c r="V41" i="10"/>
  <c r="T37" i="10"/>
  <c r="R40" i="10"/>
  <c r="U40" i="10"/>
  <c r="AD9" i="13"/>
  <c r="E8" i="14" s="1"/>
  <c r="AD25" i="13"/>
  <c r="E24" i="14" s="1"/>
  <c r="AD18" i="13"/>
  <c r="E17" i="14" s="1"/>
  <c r="AD34" i="13"/>
  <c r="E33" i="14" s="1"/>
  <c r="AA37" i="13"/>
  <c r="AB40" i="13"/>
  <c r="AB41" i="13"/>
  <c r="AB37" i="13"/>
  <c r="AB38" i="13"/>
  <c r="AB39" i="13"/>
  <c r="AD27" i="13"/>
  <c r="E26" i="14" s="1"/>
  <c r="AD12" i="13"/>
  <c r="E11" i="14" s="1"/>
  <c r="AD36" i="13"/>
  <c r="E35" i="14" s="1"/>
  <c r="P39" i="13"/>
  <c r="T37" i="13"/>
  <c r="P37" i="13"/>
  <c r="AD5" i="13"/>
  <c r="E4" i="14" s="1"/>
  <c r="AD13" i="13"/>
  <c r="E12" i="14" s="1"/>
  <c r="AD21" i="13"/>
  <c r="E20" i="14" s="1"/>
  <c r="AD29" i="13"/>
  <c r="E28" i="14" s="1"/>
  <c r="AD6" i="13"/>
  <c r="E5" i="14" s="1"/>
  <c r="AD14" i="13"/>
  <c r="E13" i="14" s="1"/>
  <c r="AD22" i="13"/>
  <c r="E21" i="14" s="1"/>
  <c r="AD30" i="13"/>
  <c r="E29" i="14" s="1"/>
  <c r="W41" i="13"/>
  <c r="S41" i="13"/>
  <c r="AA40" i="13"/>
  <c r="AD17" i="13"/>
  <c r="E16" i="14" s="1"/>
  <c r="AD33" i="13"/>
  <c r="E32" i="14" s="1"/>
  <c r="AD10" i="13"/>
  <c r="E9" i="14" s="1"/>
  <c r="AD26" i="13"/>
  <c r="E25" i="14" s="1"/>
  <c r="P38" i="13"/>
  <c r="T39" i="13"/>
  <c r="AD11" i="13"/>
  <c r="E10" i="14" s="1"/>
  <c r="AD19" i="13"/>
  <c r="E18" i="14" s="1"/>
  <c r="AD35" i="13"/>
  <c r="E34" i="14" s="1"/>
  <c r="AD20" i="13"/>
  <c r="E19" i="14" s="1"/>
  <c r="AD28" i="13"/>
  <c r="E27" i="14" s="1"/>
  <c r="W37" i="13"/>
  <c r="S37" i="13"/>
  <c r="AA41" i="13"/>
  <c r="S38" i="13"/>
  <c r="T41" i="13"/>
  <c r="P41" i="13"/>
  <c r="X40" i="13"/>
  <c r="X41" i="13"/>
  <c r="X37" i="13"/>
  <c r="X38" i="13"/>
  <c r="X39" i="13"/>
  <c r="AD7" i="13"/>
  <c r="E6" i="14" s="1"/>
  <c r="AD15" i="13"/>
  <c r="E14" i="14" s="1"/>
  <c r="AD23" i="13"/>
  <c r="E22" i="14" s="1"/>
  <c r="AD31" i="13"/>
  <c r="E30" i="14" s="1"/>
  <c r="AD8" i="13"/>
  <c r="E7" i="14" s="1"/>
  <c r="AD16" i="13"/>
  <c r="E15" i="14" s="1"/>
  <c r="AD24" i="13"/>
  <c r="E23" i="14" s="1"/>
  <c r="AD32" i="13"/>
  <c r="E31" i="14" s="1"/>
  <c r="W40" i="13"/>
  <c r="AA38" i="13"/>
  <c r="AD3" i="13"/>
  <c r="E2" i="14" s="1"/>
  <c r="S35" i="12"/>
  <c r="AE35" i="12" s="1"/>
  <c r="S33" i="12"/>
  <c r="S31" i="12"/>
  <c r="S29" i="12"/>
  <c r="AE29" i="12" s="1"/>
  <c r="S27" i="12"/>
  <c r="AE27" i="12" s="1"/>
  <c r="S20" i="12"/>
  <c r="AE20" i="12" s="1"/>
  <c r="D19" i="14" s="1"/>
  <c r="F19" i="14" s="1"/>
  <c r="S18" i="12"/>
  <c r="AE18" i="12" s="1"/>
  <c r="D17" i="14" s="1"/>
  <c r="F17" i="14" s="1"/>
  <c r="S36" i="12"/>
  <c r="S28" i="12"/>
  <c r="S19" i="12"/>
  <c r="S30" i="12"/>
  <c r="AE30" i="12" s="1"/>
  <c r="S25" i="12"/>
  <c r="S10" i="12"/>
  <c r="AE10" i="12" s="1"/>
  <c r="D9" i="14" s="1"/>
  <c r="F9" i="14" s="1"/>
  <c r="S8" i="12"/>
  <c r="S34" i="12"/>
  <c r="S21" i="12"/>
  <c r="S17" i="12"/>
  <c r="AE17" i="12" s="1"/>
  <c r="D16" i="14" s="1"/>
  <c r="F16" i="14" s="1"/>
  <c r="S15" i="12"/>
  <c r="AE15" i="12" s="1"/>
  <c r="D14" i="14" s="1"/>
  <c r="F14" i="14" s="1"/>
  <c r="S13" i="12"/>
  <c r="AE13" i="12" s="1"/>
  <c r="D12" i="14" s="1"/>
  <c r="F12" i="14" s="1"/>
  <c r="S11" i="12"/>
  <c r="AE11" i="12" s="1"/>
  <c r="D10" i="14" s="1"/>
  <c r="F10" i="14" s="1"/>
  <c r="S9" i="12"/>
  <c r="AE9" i="12" s="1"/>
  <c r="D8" i="14" s="1"/>
  <c r="F8" i="14" s="1"/>
  <c r="S7" i="12"/>
  <c r="AE7" i="12" s="1"/>
  <c r="S5" i="12"/>
  <c r="AE5" i="12" s="1"/>
  <c r="S3" i="12"/>
  <c r="S32" i="12"/>
  <c r="S22" i="12"/>
  <c r="S16" i="12"/>
  <c r="AE16" i="12" s="1"/>
  <c r="D15" i="14" s="1"/>
  <c r="F15" i="14" s="1"/>
  <c r="S14" i="12"/>
  <c r="AE14" i="12" s="1"/>
  <c r="D13" i="14" s="1"/>
  <c r="F13" i="14" s="1"/>
  <c r="S12" i="12"/>
  <c r="AE12" i="12" s="1"/>
  <c r="D11" i="14" s="1"/>
  <c r="F11" i="14" s="1"/>
  <c r="S6" i="12"/>
  <c r="S4" i="12"/>
  <c r="U43" i="12"/>
  <c r="W41" i="12"/>
  <c r="Y37" i="12"/>
  <c r="AE19" i="12"/>
  <c r="D18" i="14" s="1"/>
  <c r="F18" i="14" s="1"/>
  <c r="AE21" i="12"/>
  <c r="D20" i="14" s="1"/>
  <c r="F20" i="14" s="1"/>
  <c r="V40" i="12"/>
  <c r="Q40" i="12"/>
  <c r="S26" i="12"/>
  <c r="U41" i="12"/>
  <c r="AA43" i="12"/>
  <c r="AA39" i="12"/>
  <c r="U37" i="12"/>
  <c r="AC43" i="12"/>
  <c r="Z43" i="12"/>
  <c r="Z38" i="12"/>
  <c r="AA41" i="12"/>
  <c r="W39" i="12"/>
  <c r="Q37" i="12"/>
  <c r="AE22" i="12"/>
  <c r="D21" i="14" s="1"/>
  <c r="F21" i="14" s="1"/>
  <c r="AE32" i="12"/>
  <c r="AE25" i="12"/>
  <c r="D24" i="14" s="1"/>
  <c r="F24" i="14" s="1"/>
  <c r="Z40" i="12"/>
  <c r="R37" i="12"/>
  <c r="Y40" i="12"/>
  <c r="Q39" i="12"/>
  <c r="Y41" i="12"/>
  <c r="AC38" i="12"/>
  <c r="AE33" i="12"/>
  <c r="R43" i="12"/>
  <c r="R38" i="12"/>
  <c r="S24" i="12"/>
  <c r="AE24" i="12" s="1"/>
  <c r="D23" i="14" s="1"/>
  <c r="F23" i="14" s="1"/>
  <c r="AE8" i="12"/>
  <c r="AE6" i="12"/>
  <c r="AE4" i="12"/>
  <c r="W38" i="12"/>
  <c r="Y38" i="12"/>
  <c r="AE26" i="12"/>
  <c r="D25" i="14" s="1"/>
  <c r="F25" i="14" s="1"/>
  <c r="AE34" i="12"/>
  <c r="R41" i="12"/>
  <c r="Y39" i="12"/>
  <c r="Q43" i="12"/>
  <c r="AA40" i="12"/>
  <c r="V43" i="12"/>
  <c r="V39" i="12"/>
  <c r="V38" i="12"/>
  <c r="AE31" i="12"/>
  <c r="Q41" i="12"/>
  <c r="U38" i="12"/>
  <c r="Z39" i="12"/>
  <c r="S23" i="12"/>
  <c r="AE23" i="12" s="1"/>
  <c r="D22" i="14" s="1"/>
  <c r="F22" i="14" s="1"/>
  <c r="W37" i="12"/>
  <c r="Q38" i="12"/>
  <c r="AE28" i="12"/>
  <c r="AE36" i="12"/>
  <c r="V41" i="12"/>
  <c r="AD24" i="11"/>
  <c r="C23" i="14" s="1"/>
  <c r="V39" i="11"/>
  <c r="V41" i="11"/>
  <c r="Q38" i="11"/>
  <c r="Y37" i="11"/>
  <c r="Y43" i="11"/>
  <c r="Q40" i="11"/>
  <c r="Z40" i="11"/>
  <c r="V40" i="11"/>
  <c r="U39" i="11"/>
  <c r="Q41" i="11"/>
  <c r="R36" i="11"/>
  <c r="AD36" i="11" s="1"/>
  <c r="C35" i="14" s="1"/>
  <c r="R34" i="11"/>
  <c r="R32" i="11"/>
  <c r="R30" i="11"/>
  <c r="R28" i="11"/>
  <c r="R20" i="11"/>
  <c r="R18" i="11"/>
  <c r="R16" i="11"/>
  <c r="R14" i="11"/>
  <c r="AD14" i="11" s="1"/>
  <c r="C13" i="14" s="1"/>
  <c r="R12" i="11"/>
  <c r="R35" i="11"/>
  <c r="R33" i="11"/>
  <c r="R31" i="11"/>
  <c r="R29" i="11"/>
  <c r="R27" i="11"/>
  <c r="R19" i="11"/>
  <c r="R17" i="11"/>
  <c r="R15" i="11"/>
  <c r="R13" i="11"/>
  <c r="R10" i="11"/>
  <c r="R8" i="11"/>
  <c r="R6" i="11"/>
  <c r="R4" i="11"/>
  <c r="R11" i="11"/>
  <c r="R9" i="11"/>
  <c r="R7" i="11"/>
  <c r="R5" i="11"/>
  <c r="R3" i="11"/>
  <c r="Y38" i="11"/>
  <c r="Y41" i="11"/>
  <c r="R23" i="11"/>
  <c r="AD23" i="11" s="1"/>
  <c r="C22" i="14" s="1"/>
  <c r="Q39" i="11"/>
  <c r="Z38" i="11"/>
  <c r="V38" i="11"/>
  <c r="U37" i="11"/>
  <c r="U43" i="11"/>
  <c r="Z41" i="11"/>
  <c r="Z43" i="11"/>
  <c r="T35" i="11"/>
  <c r="T33" i="11"/>
  <c r="T31" i="11"/>
  <c r="T29" i="11"/>
  <c r="T27" i="11"/>
  <c r="T19" i="11"/>
  <c r="T17" i="11"/>
  <c r="T15" i="11"/>
  <c r="T13" i="11"/>
  <c r="T36" i="11"/>
  <c r="T34" i="11"/>
  <c r="T32" i="11"/>
  <c r="T30" i="11"/>
  <c r="T28" i="11"/>
  <c r="T20" i="11"/>
  <c r="AD20" i="11" s="1"/>
  <c r="C19" i="14" s="1"/>
  <c r="T18" i="11"/>
  <c r="T16" i="11"/>
  <c r="T14" i="11"/>
  <c r="T11" i="11"/>
  <c r="T9" i="11"/>
  <c r="T7" i="11"/>
  <c r="T5" i="11"/>
  <c r="T3" i="11"/>
  <c r="T12" i="11"/>
  <c r="T10" i="11"/>
  <c r="T8" i="11"/>
  <c r="T6" i="11"/>
  <c r="T4" i="11"/>
  <c r="R26" i="11"/>
  <c r="R22" i="11"/>
  <c r="AD22" i="11" s="1"/>
  <c r="C21" i="14" s="1"/>
  <c r="Q37" i="11"/>
  <c r="T41" i="10"/>
  <c r="AB43" i="10"/>
  <c r="AA39" i="10"/>
  <c r="W40" i="10"/>
  <c r="S41" i="10"/>
  <c r="P38" i="10"/>
  <c r="X43" i="10"/>
  <c r="AD13" i="10"/>
  <c r="B12" i="14" s="1"/>
  <c r="AD21" i="10"/>
  <c r="B20" i="14" s="1"/>
  <c r="AD29" i="10"/>
  <c r="B28" i="14" s="1"/>
  <c r="AD6" i="10"/>
  <c r="B5" i="14" s="1"/>
  <c r="AD14" i="10"/>
  <c r="B13" i="14" s="1"/>
  <c r="AD22" i="10"/>
  <c r="B21" i="14" s="1"/>
  <c r="AD30" i="10"/>
  <c r="B29" i="14" s="1"/>
  <c r="AB40" i="10"/>
  <c r="T40" i="10"/>
  <c r="X38" i="10"/>
  <c r="T43" i="10"/>
  <c r="AB41" i="10"/>
  <c r="AA37" i="10"/>
  <c r="AA43" i="10"/>
  <c r="W39" i="10"/>
  <c r="S40" i="10"/>
  <c r="P37" i="10"/>
  <c r="AD7" i="10"/>
  <c r="B6" i="14" s="1"/>
  <c r="AD15" i="10"/>
  <c r="B14" i="14" s="1"/>
  <c r="AD23" i="10"/>
  <c r="B22" i="14" s="1"/>
  <c r="AD31" i="10"/>
  <c r="B30" i="14" s="1"/>
  <c r="AD8" i="10"/>
  <c r="B7" i="14" s="1"/>
  <c r="AD16" i="10"/>
  <c r="B15" i="14" s="1"/>
  <c r="AD24" i="10"/>
  <c r="B23" i="14" s="1"/>
  <c r="AD32" i="10"/>
  <c r="B31" i="14" s="1"/>
  <c r="AB38" i="10"/>
  <c r="T38" i="10"/>
  <c r="X37" i="10"/>
  <c r="P39" i="10"/>
  <c r="AA41" i="10"/>
  <c r="W37" i="10"/>
  <c r="P41" i="10"/>
  <c r="AD9" i="10"/>
  <c r="B8" i="14" s="1"/>
  <c r="AD17" i="10"/>
  <c r="B16" i="14" s="1"/>
  <c r="AD25" i="10"/>
  <c r="B24" i="14" s="1"/>
  <c r="AD33" i="10"/>
  <c r="B32" i="14" s="1"/>
  <c r="AD10" i="10"/>
  <c r="B9" i="14" s="1"/>
  <c r="AD18" i="10"/>
  <c r="B17" i="14" s="1"/>
  <c r="AD26" i="10"/>
  <c r="B25" i="14" s="1"/>
  <c r="AD34" i="10"/>
  <c r="B33" i="14" s="1"/>
  <c r="X39" i="10"/>
  <c r="W38" i="10"/>
  <c r="P43" i="10"/>
  <c r="O10" i="7"/>
  <c r="O12" i="7"/>
  <c r="R12" i="7" s="1"/>
  <c r="O17" i="7"/>
  <c r="R17" i="7" s="1"/>
  <c r="O20" i="7"/>
  <c r="R20" i="7" s="1"/>
  <c r="AA20" i="7" s="1"/>
  <c r="AD20" i="7" s="1"/>
  <c r="O33" i="7"/>
  <c r="Q17" i="7"/>
  <c r="T17" i="7" s="1"/>
  <c r="AC17" i="7" s="1"/>
  <c r="AF17" i="7" s="1"/>
  <c r="Q21" i="7"/>
  <c r="T21" i="7" s="1"/>
  <c r="Q24" i="7"/>
  <c r="Q25" i="7"/>
  <c r="Q28" i="7"/>
  <c r="Q29" i="7"/>
  <c r="T29" i="7" s="1"/>
  <c r="Q37" i="7"/>
  <c r="O4" i="7"/>
  <c r="Q7" i="7"/>
  <c r="Q9" i="7"/>
  <c r="T9" i="7" s="1"/>
  <c r="AC9" i="7" s="1"/>
  <c r="AF9" i="7" s="1"/>
  <c r="Q11" i="7"/>
  <c r="T11" i="7" s="1"/>
  <c r="AC11" i="7" s="1"/>
  <c r="AF11" i="7" s="1"/>
  <c r="Q13" i="7"/>
  <c r="T13" i="7" s="1"/>
  <c r="AC13" i="7" s="1"/>
  <c r="AF13" i="7" s="1"/>
  <c r="O15" i="7"/>
  <c r="O3" i="7"/>
  <c r="P3" i="7"/>
  <c r="S3" i="7" s="1"/>
  <c r="AB3" i="7" s="1"/>
  <c r="AE3" i="7" s="1"/>
  <c r="Q5" i="7"/>
  <c r="Q6" i="7"/>
  <c r="T6" i="7" s="1"/>
  <c r="P11" i="7"/>
  <c r="S11" i="7" s="1"/>
  <c r="AB11" i="7" s="1"/>
  <c r="AE11" i="7" s="1"/>
  <c r="Q19" i="7"/>
  <c r="T19" i="7" s="1"/>
  <c r="Q32" i="7"/>
  <c r="P33" i="7"/>
  <c r="S33" i="7" s="1"/>
  <c r="Q36" i="7"/>
  <c r="P17" i="7"/>
  <c r="S17" i="7" s="1"/>
  <c r="AB17" i="7" s="1"/>
  <c r="AE17" i="7" s="1"/>
  <c r="O26" i="7"/>
  <c r="O31" i="7"/>
  <c r="O35" i="7"/>
  <c r="O6" i="7"/>
  <c r="R6" i="7" s="1"/>
  <c r="O13" i="7"/>
  <c r="O16" i="7"/>
  <c r="R16" i="7" s="1"/>
  <c r="O8" i="7"/>
  <c r="R8" i="7" s="1"/>
  <c r="O11" i="7"/>
  <c r="O14" i="7"/>
  <c r="O19" i="7"/>
  <c r="R19" i="7" s="1"/>
  <c r="Q22" i="7"/>
  <c r="T22" i="7" s="1"/>
  <c r="O28" i="7"/>
  <c r="R28" i="7" s="1"/>
  <c r="P30" i="7"/>
  <c r="Q34" i="7"/>
  <c r="O37" i="7"/>
  <c r="Z35" i="6"/>
  <c r="Z34" i="6"/>
  <c r="W36" i="6"/>
  <c r="L1" i="6"/>
  <c r="L21" i="6" s="1"/>
  <c r="R21" i="6" s="1"/>
  <c r="P1" i="6"/>
  <c r="P14" i="6" s="1"/>
  <c r="Y8" i="6"/>
  <c r="Z12" i="6"/>
  <c r="Y23" i="6"/>
  <c r="Y27" i="6"/>
  <c r="Y3" i="6"/>
  <c r="Y21" i="6"/>
  <c r="Y35" i="6"/>
  <c r="Y31" i="6"/>
  <c r="M1" i="6"/>
  <c r="Q1" i="6"/>
  <c r="Q3" i="6" s="1"/>
  <c r="W7" i="6"/>
  <c r="Z23" i="6"/>
  <c r="N1" i="6"/>
  <c r="N32" i="6" s="1"/>
  <c r="T32" i="6" s="1"/>
  <c r="O1" i="6"/>
  <c r="O29" i="6" s="1"/>
  <c r="R26" i="7"/>
  <c r="R4" i="7"/>
  <c r="R5" i="7"/>
  <c r="T3" i="7"/>
  <c r="S5" i="7"/>
  <c r="AA12" i="7"/>
  <c r="AD12" i="7" s="1"/>
  <c r="R3" i="7"/>
  <c r="R15" i="7"/>
  <c r="R7" i="7"/>
  <c r="T7" i="7"/>
  <c r="AB9" i="7"/>
  <c r="AE9" i="7" s="1"/>
  <c r="Q10" i="7"/>
  <c r="P10" i="7"/>
  <c r="Q14" i="7"/>
  <c r="P14" i="7"/>
  <c r="Q18" i="7"/>
  <c r="P18" i="7"/>
  <c r="S19" i="7"/>
  <c r="AA28" i="7"/>
  <c r="AD28" i="7" s="1"/>
  <c r="T34" i="7"/>
  <c r="O34" i="7"/>
  <c r="S36" i="7"/>
  <c r="R37" i="7"/>
  <c r="AA37" i="7" s="1"/>
  <c r="AD37" i="7" s="1"/>
  <c r="P21" i="7"/>
  <c r="O21" i="7"/>
  <c r="T25" i="7"/>
  <c r="P29" i="7"/>
  <c r="O29" i="7"/>
  <c r="Q4" i="7"/>
  <c r="R10" i="7"/>
  <c r="R13" i="7"/>
  <c r="R14" i="7"/>
  <c r="AB15" i="7"/>
  <c r="AE15" i="7" s="1"/>
  <c r="R18" i="7"/>
  <c r="R11" i="7"/>
  <c r="AB13" i="7"/>
  <c r="AE13" i="7" s="1"/>
  <c r="R22" i="7"/>
  <c r="T28" i="7"/>
  <c r="T33" i="7"/>
  <c r="T5" i="7"/>
  <c r="P6" i="7"/>
  <c r="P7" i="7"/>
  <c r="Q8" i="7"/>
  <c r="P8" i="7"/>
  <c r="R9" i="7"/>
  <c r="Q12" i="7"/>
  <c r="P12" i="7"/>
  <c r="Q16" i="7"/>
  <c r="P16" i="7"/>
  <c r="R24" i="7"/>
  <c r="AB32" i="7"/>
  <c r="AE32" i="7" s="1"/>
  <c r="S35" i="7"/>
  <c r="P23" i="7"/>
  <c r="O23" i="7"/>
  <c r="AC27" i="7"/>
  <c r="AF27" i="7" s="1"/>
  <c r="R31" i="7"/>
  <c r="AC35" i="7"/>
  <c r="AF35" i="7" s="1"/>
  <c r="T36" i="7"/>
  <c r="O36" i="7"/>
  <c r="P37" i="7"/>
  <c r="AC21" i="7"/>
  <c r="AF21" i="7" s="1"/>
  <c r="T24" i="7"/>
  <c r="P25" i="7"/>
  <c r="O25" i="7"/>
  <c r="AC29" i="7"/>
  <c r="AF29" i="7" s="1"/>
  <c r="T30" i="7"/>
  <c r="O30" i="7"/>
  <c r="P31" i="7"/>
  <c r="R33" i="7"/>
  <c r="T37" i="7"/>
  <c r="Q20" i="7"/>
  <c r="P20" i="7"/>
  <c r="AC23" i="7"/>
  <c r="AF23" i="7" s="1"/>
  <c r="Q26" i="7"/>
  <c r="P27" i="7"/>
  <c r="O27" i="7"/>
  <c r="S30" i="7"/>
  <c r="AC31" i="7"/>
  <c r="AF31" i="7" s="1"/>
  <c r="T32" i="7"/>
  <c r="O32" i="7"/>
  <c r="R35" i="7"/>
  <c r="P22" i="7"/>
  <c r="P24" i="7"/>
  <c r="P26" i="7"/>
  <c r="P28" i="7"/>
  <c r="V3" i="6"/>
  <c r="AE3" i="6" s="1"/>
  <c r="Y2" i="6"/>
  <c r="Y37" i="6" s="1"/>
  <c r="Z9" i="6"/>
  <c r="W10" i="6"/>
  <c r="Z8" i="6"/>
  <c r="W9" i="6"/>
  <c r="Z6" i="6"/>
  <c r="Z3" i="6"/>
  <c r="Z2" i="6"/>
  <c r="W4" i="6"/>
  <c r="Z5" i="6"/>
  <c r="W6" i="6"/>
  <c r="W5" i="6"/>
  <c r="N36" i="6"/>
  <c r="N28" i="6"/>
  <c r="N25" i="6"/>
  <c r="T25" i="6" s="1"/>
  <c r="N24" i="6"/>
  <c r="N34" i="6"/>
  <c r="T34" i="6" s="1"/>
  <c r="N31" i="6"/>
  <c r="T31" i="6" s="1"/>
  <c r="N27" i="6"/>
  <c r="T27" i="6" s="1"/>
  <c r="N23" i="6"/>
  <c r="T23" i="6" s="1"/>
  <c r="N14" i="6"/>
  <c r="T14" i="6" s="1"/>
  <c r="N12" i="6"/>
  <c r="T12" i="6" s="1"/>
  <c r="N6" i="6"/>
  <c r="T6" i="6" s="1"/>
  <c r="N20" i="6"/>
  <c r="T20" i="6" s="1"/>
  <c r="N19" i="6"/>
  <c r="T19" i="6" s="1"/>
  <c r="N16" i="6"/>
  <c r="T16" i="6" s="1"/>
  <c r="X2" i="6"/>
  <c r="X11" i="6" s="1"/>
  <c r="W3" i="6"/>
  <c r="AF10" i="6" s="1"/>
  <c r="Z4" i="6"/>
  <c r="Z7" i="6"/>
  <c r="W8" i="6"/>
  <c r="W11" i="6"/>
  <c r="Z11" i="6"/>
  <c r="W12" i="6"/>
  <c r="Y12" i="6"/>
  <c r="N15" i="6"/>
  <c r="W31" i="6"/>
  <c r="W28" i="6"/>
  <c r="Z30" i="6"/>
  <c r="W24" i="6"/>
  <c r="M37" i="6"/>
  <c r="M35" i="6"/>
  <c r="S35" i="6" s="1"/>
  <c r="M33" i="6"/>
  <c r="S33" i="6" s="1"/>
  <c r="M31" i="6"/>
  <c r="M29" i="6"/>
  <c r="M27" i="6"/>
  <c r="S27" i="6" s="1"/>
  <c r="M25" i="6"/>
  <c r="S25" i="6" s="1"/>
  <c r="M23" i="6"/>
  <c r="M21" i="6"/>
  <c r="M20" i="6"/>
  <c r="S20" i="6" s="1"/>
  <c r="M18" i="6"/>
  <c r="M36" i="6"/>
  <c r="M32" i="6"/>
  <c r="S32" i="6" s="1"/>
  <c r="M28" i="6"/>
  <c r="S28" i="6" s="1"/>
  <c r="M24" i="6"/>
  <c r="S24" i="6" s="1"/>
  <c r="M19" i="6"/>
  <c r="M17" i="6"/>
  <c r="M34" i="6"/>
  <c r="S34" i="6" s="1"/>
  <c r="M22" i="6"/>
  <c r="M14" i="6"/>
  <c r="M12" i="6"/>
  <c r="M10" i="6"/>
  <c r="M8" i="6"/>
  <c r="S8" i="6" s="1"/>
  <c r="M6" i="6"/>
  <c r="M30" i="6"/>
  <c r="M15" i="6"/>
  <c r="S15" i="6" s="1"/>
  <c r="M13" i="6"/>
  <c r="S13" i="6" s="1"/>
  <c r="M11" i="6"/>
  <c r="S11" i="6" s="1"/>
  <c r="O36" i="6"/>
  <c r="O28" i="6"/>
  <c r="O19" i="6"/>
  <c r="O27" i="6"/>
  <c r="O25" i="6"/>
  <c r="O13" i="6"/>
  <c r="O5" i="6"/>
  <c r="O10" i="6"/>
  <c r="P3" i="6"/>
  <c r="M4" i="6"/>
  <c r="S4" i="6" s="1"/>
  <c r="Q4" i="6"/>
  <c r="AE6" i="6"/>
  <c r="Y5" i="6"/>
  <c r="Y6" i="6"/>
  <c r="M7" i="6"/>
  <c r="S7" i="6" s="1"/>
  <c r="X8" i="6"/>
  <c r="AE9" i="6"/>
  <c r="Z10" i="6"/>
  <c r="Y10" i="6"/>
  <c r="AE11" i="6"/>
  <c r="N13" i="6"/>
  <c r="Y15" i="6"/>
  <c r="AE16" i="6"/>
  <c r="AF22" i="6"/>
  <c r="Z21" i="6"/>
  <c r="Z20" i="6"/>
  <c r="Z19" i="6"/>
  <c r="Z18" i="6"/>
  <c r="Z17" i="6"/>
  <c r="Z16" i="6"/>
  <c r="W22" i="6"/>
  <c r="Y26" i="6"/>
  <c r="AE27" i="6"/>
  <c r="Y25" i="6"/>
  <c r="AE36" i="6"/>
  <c r="L30" i="6"/>
  <c r="R30" i="6" s="1"/>
  <c r="L32" i="6"/>
  <c r="R32" i="6" s="1"/>
  <c r="L7" i="6"/>
  <c r="R7" i="6" s="1"/>
  <c r="P27" i="6"/>
  <c r="P26" i="6"/>
  <c r="P21" i="6"/>
  <c r="P18" i="6"/>
  <c r="P13" i="6"/>
  <c r="P28" i="6"/>
  <c r="M3" i="6"/>
  <c r="S3" i="6" s="1"/>
  <c r="U3" i="6"/>
  <c r="AD4" i="6" s="1"/>
  <c r="N4" i="6"/>
  <c r="T4" i="6" s="1"/>
  <c r="AE4" i="6"/>
  <c r="AF5" i="6"/>
  <c r="M5" i="6"/>
  <c r="S5" i="6" s="1"/>
  <c r="AF7" i="6"/>
  <c r="N7" i="6"/>
  <c r="T7" i="6" s="1"/>
  <c r="AE8" i="6"/>
  <c r="Y7" i="6"/>
  <c r="O8" i="6"/>
  <c r="M9" i="6"/>
  <c r="S9" i="6" s="1"/>
  <c r="N11" i="6"/>
  <c r="T11" i="6" s="1"/>
  <c r="AE14" i="6"/>
  <c r="Y13" i="6"/>
  <c r="S14" i="6"/>
  <c r="T15" i="6"/>
  <c r="AF15" i="6"/>
  <c r="W15" i="6"/>
  <c r="X15" i="6"/>
  <c r="W16" i="6"/>
  <c r="AF16" i="6"/>
  <c r="Z15" i="6"/>
  <c r="Y24" i="6"/>
  <c r="AE25" i="6"/>
  <c r="X32" i="6"/>
  <c r="AE33" i="6"/>
  <c r="AF34" i="6"/>
  <c r="Z33" i="6"/>
  <c r="W34" i="6"/>
  <c r="W32" i="6"/>
  <c r="Q35" i="6"/>
  <c r="Q33" i="6"/>
  <c r="Q27" i="6"/>
  <c r="Q25" i="6"/>
  <c r="Q34" i="6"/>
  <c r="Q30" i="6"/>
  <c r="Q20" i="6"/>
  <c r="Q18" i="6"/>
  <c r="Q32" i="6"/>
  <c r="Q28" i="6"/>
  <c r="Q17" i="6"/>
  <c r="Q14" i="6"/>
  <c r="Q8" i="6"/>
  <c r="Q6" i="6"/>
  <c r="Q11" i="6"/>
  <c r="H41" i="6"/>
  <c r="F41" i="6"/>
  <c r="N3" i="6"/>
  <c r="T3" i="6" s="1"/>
  <c r="O4" i="6"/>
  <c r="Y4" i="6"/>
  <c r="N5" i="6"/>
  <c r="T5" i="6" s="1"/>
  <c r="AE5" i="6"/>
  <c r="S6" i="6"/>
  <c r="AF9" i="6"/>
  <c r="N9" i="6"/>
  <c r="T9" i="6" s="1"/>
  <c r="AE10" i="6"/>
  <c r="Y9" i="6"/>
  <c r="S10" i="6"/>
  <c r="AE12" i="6"/>
  <c r="Y11" i="6"/>
  <c r="S12" i="6"/>
  <c r="T13" i="6"/>
  <c r="AF13" i="6"/>
  <c r="W13" i="6"/>
  <c r="X13" i="6"/>
  <c r="Z13" i="6"/>
  <c r="W14" i="6"/>
  <c r="AF14" i="6"/>
  <c r="Z14" i="6"/>
  <c r="Y14" i="6"/>
  <c r="AE15" i="6"/>
  <c r="M16" i="6"/>
  <c r="S16" i="6" s="1"/>
  <c r="X18" i="6"/>
  <c r="L20" i="6"/>
  <c r="R20" i="6" s="1"/>
  <c r="M26" i="6"/>
  <c r="S26" i="6" s="1"/>
  <c r="AE28" i="6"/>
  <c r="S17" i="6"/>
  <c r="Y16" i="6"/>
  <c r="AE17" i="6"/>
  <c r="Y17" i="6"/>
  <c r="S18" i="6"/>
  <c r="AE18" i="6"/>
  <c r="S19" i="6"/>
  <c r="Y18" i="6"/>
  <c r="AE19" i="6"/>
  <c r="Y19" i="6"/>
  <c r="AE20" i="6"/>
  <c r="S21" i="6"/>
  <c r="Y20" i="6"/>
  <c r="Y22" i="6"/>
  <c r="S23" i="6"/>
  <c r="W25" i="6"/>
  <c r="Z24" i="6"/>
  <c r="AF25" i="6"/>
  <c r="Z27" i="6"/>
  <c r="Y28" i="6"/>
  <c r="S29" i="6"/>
  <c r="Y30" i="6"/>
  <c r="AE31" i="6"/>
  <c r="Y29" i="6"/>
  <c r="S31" i="6"/>
  <c r="W35" i="6"/>
  <c r="AF35" i="6"/>
  <c r="AF37" i="6"/>
  <c r="Z37" i="6"/>
  <c r="Z36" i="6"/>
  <c r="AE21" i="6"/>
  <c r="S22" i="6"/>
  <c r="AE23" i="6"/>
  <c r="W27" i="6"/>
  <c r="AF27" i="6"/>
  <c r="AF30" i="6"/>
  <c r="Z29" i="6"/>
  <c r="W30" i="6"/>
  <c r="W33" i="6"/>
  <c r="Z32" i="6"/>
  <c r="AF33" i="6"/>
  <c r="Y36" i="6"/>
  <c r="AE37" i="6"/>
  <c r="AF17" i="6"/>
  <c r="W17" i="6"/>
  <c r="W18" i="6"/>
  <c r="AF18" i="6"/>
  <c r="AF19" i="6"/>
  <c r="W19" i="6"/>
  <c r="AF20" i="6"/>
  <c r="W20" i="6"/>
  <c r="W21" i="6"/>
  <c r="AF21" i="6"/>
  <c r="Z22" i="6"/>
  <c r="W23" i="6"/>
  <c r="AF23" i="6"/>
  <c r="X24" i="6"/>
  <c r="AF26" i="6"/>
  <c r="Z25" i="6"/>
  <c r="W26" i="6"/>
  <c r="Z26" i="6"/>
  <c r="W29" i="6"/>
  <c r="Z28" i="6"/>
  <c r="AF29" i="6"/>
  <c r="AE29" i="6"/>
  <c r="Z31" i="6"/>
  <c r="AE32" i="6"/>
  <c r="Y32" i="6"/>
  <c r="Y34" i="6"/>
  <c r="AE35" i="6"/>
  <c r="Y33" i="6"/>
  <c r="S36" i="6"/>
  <c r="AD33" i="6"/>
  <c r="AF24" i="6"/>
  <c r="AE26" i="6"/>
  <c r="AF28" i="6"/>
  <c r="S30" i="6"/>
  <c r="AE30" i="6"/>
  <c r="AF32" i="6"/>
  <c r="AE34" i="6"/>
  <c r="AF36" i="6"/>
  <c r="T24" i="6"/>
  <c r="X27" i="6"/>
  <c r="T28" i="6"/>
  <c r="T36" i="6"/>
  <c r="AD16" i="11" l="1"/>
  <c r="C15" i="14" s="1"/>
  <c r="AD30" i="11"/>
  <c r="C29" i="14" s="1"/>
  <c r="AD26" i="11"/>
  <c r="C25" i="14" s="1"/>
  <c r="AD5" i="11"/>
  <c r="C4" i="14" s="1"/>
  <c r="AD4" i="11"/>
  <c r="C3" i="14" s="1"/>
  <c r="AD18" i="11"/>
  <c r="C17" i="14" s="1"/>
  <c r="AD32" i="11"/>
  <c r="C31" i="14" s="1"/>
  <c r="AD34" i="11"/>
  <c r="C33" i="14" s="1"/>
  <c r="AD41" i="13"/>
  <c r="AD37" i="13"/>
  <c r="AD38" i="13"/>
  <c r="AD39" i="13"/>
  <c r="AD40" i="13"/>
  <c r="S41" i="12"/>
  <c r="S37" i="12"/>
  <c r="S38" i="12"/>
  <c r="S43" i="12"/>
  <c r="S39" i="12"/>
  <c r="S40" i="12"/>
  <c r="AE3" i="12"/>
  <c r="AD13" i="11"/>
  <c r="C12" i="14" s="1"/>
  <c r="AD7" i="11"/>
  <c r="C6" i="14" s="1"/>
  <c r="AD6" i="11"/>
  <c r="C5" i="14" s="1"/>
  <c r="AD15" i="11"/>
  <c r="C14" i="14" s="1"/>
  <c r="AD29" i="11"/>
  <c r="C28" i="14" s="1"/>
  <c r="AD12" i="11"/>
  <c r="C11" i="14" s="1"/>
  <c r="AD27" i="11"/>
  <c r="C26" i="14" s="1"/>
  <c r="AD35" i="11"/>
  <c r="C34" i="14" s="1"/>
  <c r="T38" i="11"/>
  <c r="T43" i="11"/>
  <c r="T39" i="11"/>
  <c r="T40" i="11"/>
  <c r="T41" i="11"/>
  <c r="T37" i="11"/>
  <c r="AD9" i="11"/>
  <c r="C8" i="14" s="1"/>
  <c r="AD8" i="11"/>
  <c r="C7" i="14" s="1"/>
  <c r="AD17" i="11"/>
  <c r="C16" i="14" s="1"/>
  <c r="AD31" i="11"/>
  <c r="C30" i="14" s="1"/>
  <c r="AD28" i="11"/>
  <c r="C27" i="14" s="1"/>
  <c r="R40" i="11"/>
  <c r="R41" i="11"/>
  <c r="R37" i="11"/>
  <c r="R38" i="11"/>
  <c r="R39" i="11"/>
  <c r="R43" i="11"/>
  <c r="AD3" i="11"/>
  <c r="C2" i="14" s="1"/>
  <c r="AD11" i="11"/>
  <c r="C10" i="14" s="1"/>
  <c r="AD10" i="11"/>
  <c r="C9" i="14" s="1"/>
  <c r="AD19" i="11"/>
  <c r="C18" i="14" s="1"/>
  <c r="AD33" i="11"/>
  <c r="C32" i="14" s="1"/>
  <c r="AD39" i="10"/>
  <c r="AD41" i="10"/>
  <c r="AD40" i="10"/>
  <c r="AD37" i="10"/>
  <c r="AD38" i="10"/>
  <c r="Z1" i="7"/>
  <c r="U1" i="7"/>
  <c r="L8" i="6"/>
  <c r="R8" i="6" s="1"/>
  <c r="L18" i="6"/>
  <c r="R18" i="6" s="1"/>
  <c r="L9" i="6"/>
  <c r="R9" i="6" s="1"/>
  <c r="L36" i="6"/>
  <c r="R36" i="6" s="1"/>
  <c r="L34" i="6"/>
  <c r="R34" i="6" s="1"/>
  <c r="L4" i="6"/>
  <c r="R4" i="6" s="1"/>
  <c r="L14" i="6"/>
  <c r="R14" i="6" s="1"/>
  <c r="AD25" i="6"/>
  <c r="L15" i="6"/>
  <c r="R15" i="6" s="1"/>
  <c r="L33" i="6"/>
  <c r="R33" i="6" s="1"/>
  <c r="L17" i="6"/>
  <c r="R17" i="6" s="1"/>
  <c r="L5" i="6"/>
  <c r="R5" i="6" s="1"/>
  <c r="L3" i="6"/>
  <c r="R3" i="6" s="1"/>
  <c r="AD35" i="6"/>
  <c r="AD23" i="6"/>
  <c r="AD30" i="6"/>
  <c r="AD26" i="6"/>
  <c r="L27" i="6"/>
  <c r="R27" i="6" s="1"/>
  <c r="L37" i="6"/>
  <c r="R37" i="6" s="1"/>
  <c r="L6" i="6"/>
  <c r="R6" i="6" s="1"/>
  <c r="X29" i="6"/>
  <c r="X21" i="6"/>
  <c r="AD34" i="6"/>
  <c r="AD24" i="6"/>
  <c r="AD22" i="6"/>
  <c r="X28" i="6"/>
  <c r="AD36" i="6"/>
  <c r="P8" i="6"/>
  <c r="AD32" i="6"/>
  <c r="P7" i="6"/>
  <c r="P15" i="6"/>
  <c r="P19" i="6"/>
  <c r="P25" i="6"/>
  <c r="P30" i="6"/>
  <c r="P31" i="6"/>
  <c r="P4" i="6"/>
  <c r="AD27" i="6"/>
  <c r="X37" i="6"/>
  <c r="AD21" i="6"/>
  <c r="AD28" i="6"/>
  <c r="X20" i="6"/>
  <c r="P22" i="6"/>
  <c r="P9" i="6"/>
  <c r="P16" i="6"/>
  <c r="P20" i="6"/>
  <c r="P29" i="6"/>
  <c r="P34" i="6"/>
  <c r="P35" i="6"/>
  <c r="X31" i="6"/>
  <c r="AD31" i="6"/>
  <c r="AD29" i="6"/>
  <c r="X34" i="6"/>
  <c r="X22" i="6"/>
  <c r="X35" i="6"/>
  <c r="X23" i="6"/>
  <c r="X33" i="6"/>
  <c r="X25" i="6"/>
  <c r="AD37" i="6"/>
  <c r="P10" i="6"/>
  <c r="P32" i="6"/>
  <c r="P12" i="6"/>
  <c r="P6" i="6"/>
  <c r="P36" i="6"/>
  <c r="P11" i="6"/>
  <c r="P17" i="6"/>
  <c r="P24" i="6"/>
  <c r="P33" i="6"/>
  <c r="P23" i="6"/>
  <c r="P5" i="6"/>
  <c r="Q13" i="6"/>
  <c r="Q10" i="6"/>
  <c r="Q19" i="6"/>
  <c r="Q36" i="6"/>
  <c r="Q22" i="6"/>
  <c r="Q21" i="6"/>
  <c r="Q29" i="6"/>
  <c r="L16" i="6"/>
  <c r="R16" i="6" s="1"/>
  <c r="L11" i="6"/>
  <c r="R11" i="6" s="1"/>
  <c r="L24" i="6"/>
  <c r="R24" i="6" s="1"/>
  <c r="L25" i="6"/>
  <c r="R25" i="6" s="1"/>
  <c r="L22" i="6"/>
  <c r="R22" i="6" s="1"/>
  <c r="O12" i="6"/>
  <c r="O7" i="6"/>
  <c r="O15" i="6"/>
  <c r="O16" i="6"/>
  <c r="O31" i="6"/>
  <c r="O22" i="6"/>
  <c r="O30" i="6"/>
  <c r="L35" i="6"/>
  <c r="R35" i="6" s="1"/>
  <c r="Q9" i="6"/>
  <c r="Q7" i="6"/>
  <c r="Q15" i="6"/>
  <c r="Q12" i="6"/>
  <c r="Q24" i="6"/>
  <c r="Q16" i="6"/>
  <c r="Q26" i="6"/>
  <c r="Q23" i="6"/>
  <c r="Q31" i="6"/>
  <c r="L10" i="6"/>
  <c r="R10" i="6" s="1"/>
  <c r="L31" i="6"/>
  <c r="R31" i="6" s="1"/>
  <c r="L13" i="6"/>
  <c r="R13" i="6" s="1"/>
  <c r="L28" i="6"/>
  <c r="R28" i="6" s="1"/>
  <c r="L29" i="6"/>
  <c r="R29" i="6" s="1"/>
  <c r="L26" i="6"/>
  <c r="R26" i="6" s="1"/>
  <c r="L19" i="6"/>
  <c r="R19" i="6" s="1"/>
  <c r="L12" i="6"/>
  <c r="R12" i="6" s="1"/>
  <c r="Q5" i="6"/>
  <c r="O14" i="6"/>
  <c r="O9" i="6"/>
  <c r="O21" i="6"/>
  <c r="O18" i="6"/>
  <c r="O35" i="6"/>
  <c r="O24" i="6"/>
  <c r="O32" i="6"/>
  <c r="L23" i="6"/>
  <c r="R23" i="6" s="1"/>
  <c r="O6" i="6"/>
  <c r="O33" i="6"/>
  <c r="O11" i="6"/>
  <c r="O23" i="6"/>
  <c r="O20" i="6"/>
  <c r="O17" i="6"/>
  <c r="O26" i="6"/>
  <c r="O34" i="6"/>
  <c r="N17" i="6"/>
  <c r="T17" i="6" s="1"/>
  <c r="N10" i="6"/>
  <c r="T10" i="6" s="1"/>
  <c r="N26" i="6"/>
  <c r="T26" i="6" s="1"/>
  <c r="N35" i="6"/>
  <c r="T35" i="6" s="1"/>
  <c r="N33" i="6"/>
  <c r="T33" i="6" s="1"/>
  <c r="X16" i="6"/>
  <c r="AE7" i="6"/>
  <c r="AF31" i="6"/>
  <c r="AF12" i="6"/>
  <c r="AF11" i="6"/>
  <c r="X6" i="6"/>
  <c r="AE13" i="6"/>
  <c r="AF8" i="6"/>
  <c r="O3" i="6"/>
  <c r="N18" i="6"/>
  <c r="T18" i="6" s="1"/>
  <c r="N8" i="6"/>
  <c r="T8" i="6" s="1"/>
  <c r="N22" i="6"/>
  <c r="T22" i="6" s="1"/>
  <c r="N30" i="6"/>
  <c r="T30" i="6" s="1"/>
  <c r="N21" i="6"/>
  <c r="T21" i="6" s="1"/>
  <c r="N29" i="6"/>
  <c r="T29" i="6" s="1"/>
  <c r="AD3" i="6"/>
  <c r="AB33" i="7"/>
  <c r="AE33" i="7" s="1"/>
  <c r="R23" i="7"/>
  <c r="S12" i="7"/>
  <c r="R29" i="7"/>
  <c r="S10" i="7"/>
  <c r="AC7" i="7"/>
  <c r="AF7" i="7" s="1"/>
  <c r="X1" i="7"/>
  <c r="AC3" i="7"/>
  <c r="AF3" i="7" s="1"/>
  <c r="AA4" i="7"/>
  <c r="AD4" i="7" s="1"/>
  <c r="S28" i="7"/>
  <c r="AA35" i="7"/>
  <c r="AD35" i="7" s="1"/>
  <c r="S27" i="7"/>
  <c r="AC24" i="7"/>
  <c r="AF24" i="7" s="1"/>
  <c r="S37" i="7"/>
  <c r="T12" i="7"/>
  <c r="S7" i="7"/>
  <c r="AC33" i="7"/>
  <c r="AF33" i="7" s="1"/>
  <c r="AA22" i="7"/>
  <c r="AD22" i="7" s="1"/>
  <c r="AA13" i="7"/>
  <c r="AD13" i="7" s="1"/>
  <c r="AB19" i="7"/>
  <c r="AE19" i="7" s="1"/>
  <c r="S14" i="7"/>
  <c r="T10" i="7"/>
  <c r="AA7" i="7"/>
  <c r="AD7" i="7" s="1"/>
  <c r="AB5" i="7"/>
  <c r="AE5" i="7" s="1"/>
  <c r="S26" i="7"/>
  <c r="R32" i="7"/>
  <c r="T26" i="7"/>
  <c r="T20" i="7"/>
  <c r="R30" i="7"/>
  <c r="R36" i="7"/>
  <c r="AC22" i="7"/>
  <c r="AF22" i="7" s="1"/>
  <c r="AB35" i="7"/>
  <c r="AE35" i="7" s="1"/>
  <c r="S6" i="7"/>
  <c r="AC28" i="7"/>
  <c r="AF28" i="7" s="1"/>
  <c r="AC19" i="7"/>
  <c r="AF19" i="7" s="1"/>
  <c r="AA17" i="7"/>
  <c r="AD17" i="7" s="1"/>
  <c r="AA10" i="7"/>
  <c r="AD10" i="7" s="1"/>
  <c r="AC34" i="7"/>
  <c r="AF34" i="7" s="1"/>
  <c r="S18" i="7"/>
  <c r="T14" i="7"/>
  <c r="Y1" i="7"/>
  <c r="AA3" i="7"/>
  <c r="AD3" i="7" s="1"/>
  <c r="AA8" i="7"/>
  <c r="AD8" i="7" s="1"/>
  <c r="AA26" i="7"/>
  <c r="AD26" i="7" s="1"/>
  <c r="S22" i="7"/>
  <c r="R27" i="7"/>
  <c r="S25" i="7"/>
  <c r="AA19" i="7"/>
  <c r="AD19" i="7" s="1"/>
  <c r="S16" i="7"/>
  <c r="T8" i="7"/>
  <c r="AA11" i="7"/>
  <c r="AD11" i="7" s="1"/>
  <c r="AA18" i="7"/>
  <c r="AD18" i="7" s="1"/>
  <c r="AC6" i="7"/>
  <c r="AF6" i="7" s="1"/>
  <c r="R21" i="7"/>
  <c r="V1" i="7"/>
  <c r="AA6" i="7"/>
  <c r="AD6" i="7" s="1"/>
  <c r="AA5" i="7"/>
  <c r="AD5" i="7" s="1"/>
  <c r="S20" i="7"/>
  <c r="AA33" i="7"/>
  <c r="AD33" i="7" s="1"/>
  <c r="S31" i="7"/>
  <c r="S23" i="7"/>
  <c r="T16" i="7"/>
  <c r="AA9" i="7"/>
  <c r="AD9" i="7" s="1"/>
  <c r="T4" i="7"/>
  <c r="S29" i="7"/>
  <c r="S21" i="7"/>
  <c r="R34" i="7"/>
  <c r="S24" i="7"/>
  <c r="AC32" i="7"/>
  <c r="AF32" i="7" s="1"/>
  <c r="AB30" i="7"/>
  <c r="AE30" i="7" s="1"/>
  <c r="AC37" i="7"/>
  <c r="AF37" i="7" s="1"/>
  <c r="AC30" i="7"/>
  <c r="AF30" i="7" s="1"/>
  <c r="R25" i="7"/>
  <c r="AC36" i="7"/>
  <c r="AF36" i="7" s="1"/>
  <c r="AA31" i="7"/>
  <c r="AD31" i="7" s="1"/>
  <c r="AA24" i="7"/>
  <c r="AD24" i="7" s="1"/>
  <c r="S8" i="7"/>
  <c r="AC5" i="7"/>
  <c r="AF5" i="7" s="1"/>
  <c r="AA16" i="7"/>
  <c r="AD16" i="7" s="1"/>
  <c r="AA14" i="7"/>
  <c r="AD14" i="7" s="1"/>
  <c r="AK2" i="7"/>
  <c r="AK12" i="7" s="1"/>
  <c r="AC25" i="7"/>
  <c r="AF25" i="7" s="1"/>
  <c r="AB36" i="7"/>
  <c r="AE36" i="7" s="1"/>
  <c r="T18" i="7"/>
  <c r="AA15" i="7"/>
  <c r="AD15" i="7" s="1"/>
  <c r="AJ2" i="7"/>
  <c r="AJ30" i="7" s="1"/>
  <c r="W1" i="7"/>
  <c r="AL2" i="7"/>
  <c r="X5" i="6"/>
  <c r="X7" i="6"/>
  <c r="AD12" i="6"/>
  <c r="AD11" i="6"/>
  <c r="X10" i="6"/>
  <c r="X19" i="6"/>
  <c r="X17" i="6"/>
  <c r="X14" i="6"/>
  <c r="AD16" i="6"/>
  <c r="X4" i="6"/>
  <c r="AC3" i="6"/>
  <c r="AD7" i="6"/>
  <c r="AD19" i="6"/>
  <c r="AD17" i="6"/>
  <c r="AD8" i="6"/>
  <c r="X3" i="6"/>
  <c r="AD9" i="6"/>
  <c r="AD6" i="6"/>
  <c r="AF3" i="6"/>
  <c r="AD5" i="6"/>
  <c r="AF4" i="6"/>
  <c r="X9" i="6"/>
  <c r="X36" i="6"/>
  <c r="X30" i="6"/>
  <c r="X26" i="6"/>
  <c r="AD20" i="6"/>
  <c r="AD18" i="6"/>
  <c r="X12" i="6"/>
  <c r="AD10" i="6"/>
  <c r="AD14" i="6"/>
  <c r="AD13" i="6"/>
  <c r="AD15" i="6"/>
  <c r="AF6" i="6"/>
  <c r="AE22" i="6"/>
  <c r="AE24" i="6"/>
  <c r="D3" i="5" l="1"/>
  <c r="G2" i="14"/>
  <c r="AE40" i="12"/>
  <c r="AE41" i="12"/>
  <c r="AE37" i="12"/>
  <c r="AE39" i="12"/>
  <c r="AE38" i="12"/>
  <c r="AD43" i="11"/>
  <c r="AD39" i="11"/>
  <c r="AD40" i="11"/>
  <c r="AD41" i="11"/>
  <c r="AD37" i="11"/>
  <c r="AD38" i="11"/>
  <c r="AJ23" i="7"/>
  <c r="AJ25" i="7"/>
  <c r="AK16" i="7"/>
  <c r="AK37" i="7"/>
  <c r="AK18" i="7"/>
  <c r="AJ29" i="7"/>
  <c r="AJ34" i="7"/>
  <c r="AK29" i="7"/>
  <c r="AK22" i="7"/>
  <c r="AK28" i="7"/>
  <c r="AK23" i="7"/>
  <c r="AK25" i="7"/>
  <c r="AK27" i="7"/>
  <c r="AB3" i="6"/>
  <c r="AL23" i="7"/>
  <c r="AL29" i="7"/>
  <c r="AL21" i="7"/>
  <c r="AL9" i="7"/>
  <c r="AL27" i="7"/>
  <c r="AL35" i="7"/>
  <c r="AL7" i="7"/>
  <c r="AL6" i="7"/>
  <c r="AL13" i="7"/>
  <c r="AL34" i="7"/>
  <c r="AL19" i="7"/>
  <c r="AL28" i="7"/>
  <c r="AL11" i="7"/>
  <c r="AL15" i="7"/>
  <c r="AL22" i="7"/>
  <c r="AL5" i="7"/>
  <c r="AL36" i="7"/>
  <c r="AL37" i="7"/>
  <c r="AL25" i="7"/>
  <c r="AL24" i="7"/>
  <c r="AL3" i="7"/>
  <c r="AL17" i="7"/>
  <c r="AL33" i="7"/>
  <c r="AL30" i="7"/>
  <c r="AL31" i="7"/>
  <c r="AL32" i="7"/>
  <c r="AB29" i="7"/>
  <c r="AE29" i="7" s="1"/>
  <c r="AL10" i="7"/>
  <c r="AA34" i="7"/>
  <c r="AD34" i="7" s="1"/>
  <c r="AA21" i="7"/>
  <c r="AD21" i="7" s="1"/>
  <c r="AC8" i="7"/>
  <c r="AF8" i="7" s="1"/>
  <c r="AA27" i="7"/>
  <c r="AD27" i="7" s="1"/>
  <c r="AG3" i="7"/>
  <c r="AP29" i="7" s="1"/>
  <c r="AB6" i="7"/>
  <c r="AE6" i="7" s="1"/>
  <c r="AH3" i="7"/>
  <c r="AQ14" i="7" s="1"/>
  <c r="AC26" i="7"/>
  <c r="AF26" i="7" s="1"/>
  <c r="AB26" i="7"/>
  <c r="AE26" i="7" s="1"/>
  <c r="AQ26" i="7"/>
  <c r="AB14" i="7"/>
  <c r="AE14" i="7" s="1"/>
  <c r="AC12" i="7"/>
  <c r="AF12" i="7" s="1"/>
  <c r="AB10" i="7"/>
  <c r="AE10" i="7" s="1"/>
  <c r="AB12" i="7"/>
  <c r="AE12" i="7" s="1"/>
  <c r="AB23" i="7"/>
  <c r="AE23" i="7" s="1"/>
  <c r="AA36" i="7"/>
  <c r="AD36" i="7" s="1"/>
  <c r="AP32" i="7"/>
  <c r="AA32" i="7"/>
  <c r="AD32" i="7" s="1"/>
  <c r="AC18" i="7"/>
  <c r="AF18" i="7" s="1"/>
  <c r="AJ4" i="7"/>
  <c r="AJ8" i="7"/>
  <c r="AJ3" i="7"/>
  <c r="AJ20" i="7"/>
  <c r="AJ10" i="7"/>
  <c r="AJ17" i="7"/>
  <c r="AJ19" i="7"/>
  <c r="AJ15" i="7"/>
  <c r="AJ14" i="7"/>
  <c r="AJ16" i="7"/>
  <c r="AJ22" i="7"/>
  <c r="AJ31" i="7"/>
  <c r="AJ7" i="7"/>
  <c r="AJ37" i="7"/>
  <c r="AJ13" i="7"/>
  <c r="AJ9" i="7"/>
  <c r="AJ24" i="7"/>
  <c r="AJ33" i="7"/>
  <c r="AJ35" i="7"/>
  <c r="AJ26" i="7"/>
  <c r="AJ5" i="7"/>
  <c r="AJ6" i="7"/>
  <c r="AJ18" i="7"/>
  <c r="AJ11" i="7"/>
  <c r="AJ28" i="7"/>
  <c r="AJ12" i="7"/>
  <c r="AL18" i="7"/>
  <c r="AB8" i="7"/>
  <c r="AE8" i="7" s="1"/>
  <c r="AQ8" i="7"/>
  <c r="AB24" i="7"/>
  <c r="AE24" i="7" s="1"/>
  <c r="AQ24" i="7"/>
  <c r="AQ21" i="7"/>
  <c r="AB21" i="7"/>
  <c r="AE21" i="7" s="1"/>
  <c r="AC4" i="7"/>
  <c r="AF4" i="7" s="1"/>
  <c r="AC16" i="7"/>
  <c r="AF16" i="7" s="1"/>
  <c r="AQ31" i="7"/>
  <c r="AB31" i="7"/>
  <c r="AE31" i="7" s="1"/>
  <c r="AB20" i="7"/>
  <c r="AE20" i="7" s="1"/>
  <c r="AQ20" i="7"/>
  <c r="AJ21" i="7"/>
  <c r="AL8" i="7"/>
  <c r="AJ27" i="7"/>
  <c r="AC14" i="7"/>
  <c r="AF14" i="7" s="1"/>
  <c r="AK6" i="7"/>
  <c r="AA30" i="7"/>
  <c r="AD30" i="7" s="1"/>
  <c r="AL26" i="7"/>
  <c r="AK26" i="7"/>
  <c r="AK14" i="7"/>
  <c r="AL12" i="7"/>
  <c r="AK10" i="7"/>
  <c r="AQ18" i="7"/>
  <c r="AB18" i="7"/>
  <c r="AE18" i="7" s="1"/>
  <c r="AL20" i="7"/>
  <c r="AQ7" i="7"/>
  <c r="AB7" i="7"/>
  <c r="AE7" i="7" s="1"/>
  <c r="AK3" i="7"/>
  <c r="AK11" i="7"/>
  <c r="AK35" i="7"/>
  <c r="AK32" i="7"/>
  <c r="AK34" i="7"/>
  <c r="AK30" i="7"/>
  <c r="AK36" i="7"/>
  <c r="AK15" i="7"/>
  <c r="AK4" i="7"/>
  <c r="AK5" i="7"/>
  <c r="AK17" i="7"/>
  <c r="AK13" i="7"/>
  <c r="AK33" i="7"/>
  <c r="AK19" i="7"/>
  <c r="AK9" i="7"/>
  <c r="AK8" i="7"/>
  <c r="AA25" i="7"/>
  <c r="AD25" i="7" s="1"/>
  <c r="AK24" i="7"/>
  <c r="AK21" i="7"/>
  <c r="AL4" i="7"/>
  <c r="AL16" i="7"/>
  <c r="AK31" i="7"/>
  <c r="AK20" i="7"/>
  <c r="AQ16" i="7"/>
  <c r="AB16" i="7"/>
  <c r="AE16" i="7" s="1"/>
  <c r="AQ25" i="7"/>
  <c r="AB25" i="7"/>
  <c r="AE25" i="7" s="1"/>
  <c r="AB22" i="7"/>
  <c r="AE22" i="7" s="1"/>
  <c r="AQ22" i="7"/>
  <c r="AL14" i="7"/>
  <c r="AJ36" i="7"/>
  <c r="AC20" i="7"/>
  <c r="AF20" i="7" s="1"/>
  <c r="AJ32" i="7"/>
  <c r="AC10" i="7"/>
  <c r="AF10" i="7" s="1"/>
  <c r="AK7" i="7"/>
  <c r="AB37" i="7"/>
  <c r="AE37" i="7" s="1"/>
  <c r="AQ34" i="7"/>
  <c r="AQ4" i="7"/>
  <c r="AQ9" i="7"/>
  <c r="AQ17" i="7"/>
  <c r="AQ13" i="7"/>
  <c r="AQ11" i="7"/>
  <c r="AQ3" i="7"/>
  <c r="AQ15" i="7"/>
  <c r="AQ32" i="7"/>
  <c r="AQ27" i="7"/>
  <c r="AB27" i="7"/>
  <c r="AE27" i="7" s="1"/>
  <c r="AB28" i="7"/>
  <c r="AE28" i="7" s="1"/>
  <c r="AQ28" i="7"/>
  <c r="AI3" i="7"/>
  <c r="AR8" i="7" s="1"/>
  <c r="AA29" i="7"/>
  <c r="AD29" i="7" s="1"/>
  <c r="AP23" i="7"/>
  <c r="AA23" i="7"/>
  <c r="AD23" i="7" s="1"/>
  <c r="AA3" i="6"/>
  <c r="D4" i="5" l="1"/>
  <c r="G3" i="14"/>
  <c r="AP25" i="7"/>
  <c r="AP30" i="7"/>
  <c r="AQ29" i="7"/>
  <c r="AR14" i="7"/>
  <c r="AQ23" i="7"/>
  <c r="AQ10" i="7"/>
  <c r="AR26" i="7"/>
  <c r="AP12" i="7"/>
  <c r="AP8" i="7"/>
  <c r="AP22" i="7"/>
  <c r="AP17" i="7"/>
  <c r="AP11" i="7"/>
  <c r="AP31" i="7"/>
  <c r="AP4" i="7"/>
  <c r="AP35" i="7"/>
  <c r="AP13" i="7"/>
  <c r="AP7" i="7"/>
  <c r="AP28" i="7"/>
  <c r="AP3" i="7"/>
  <c r="AP26" i="7"/>
  <c r="AP19" i="7"/>
  <c r="AP6" i="7"/>
  <c r="AP16" i="7"/>
  <c r="AP24" i="7"/>
  <c r="AP10" i="7"/>
  <c r="AP20" i="7"/>
  <c r="AP18" i="7"/>
  <c r="AP5" i="7"/>
  <c r="AP33" i="7"/>
  <c r="AP9" i="7"/>
  <c r="AP14" i="7"/>
  <c r="AP15" i="7"/>
  <c r="AP34" i="7"/>
  <c r="AR11" i="7"/>
  <c r="AR15" i="7"/>
  <c r="AR35" i="7"/>
  <c r="AR29" i="7"/>
  <c r="AR31" i="7"/>
  <c r="AR21" i="7"/>
  <c r="AR23" i="7"/>
  <c r="AR9" i="7"/>
  <c r="AR7" i="7"/>
  <c r="AR13" i="7"/>
  <c r="AR6" i="7"/>
  <c r="AR17" i="7"/>
  <c r="AR24" i="7"/>
  <c r="AR33" i="7"/>
  <c r="AR22" i="7"/>
  <c r="AR30" i="7"/>
  <c r="AR36" i="7"/>
  <c r="AR27" i="7"/>
  <c r="AR25" i="7"/>
  <c r="AR32" i="7"/>
  <c r="AR28" i="7"/>
  <c r="AR34" i="7"/>
  <c r="AR5" i="7"/>
  <c r="AR3" i="7"/>
  <c r="AR19" i="7"/>
  <c r="AR20" i="7"/>
  <c r="AN3" i="7"/>
  <c r="AR16" i="7"/>
  <c r="AQ36" i="7"/>
  <c r="AQ5" i="7"/>
  <c r="AQ35" i="7"/>
  <c r="AQ30" i="7"/>
  <c r="AQ19" i="7"/>
  <c r="AO3" i="7"/>
  <c r="AR10" i="7"/>
  <c r="AR4" i="7"/>
  <c r="AM3" i="7"/>
  <c r="AR18" i="7"/>
  <c r="AP36" i="7"/>
  <c r="AQ12" i="7"/>
  <c r="AR12" i="7"/>
  <c r="AQ6" i="7"/>
  <c r="AP27" i="7"/>
  <c r="AP21" i="7"/>
  <c r="AQ33" i="7"/>
  <c r="D5" i="5" l="1"/>
  <c r="G4" i="14"/>
  <c r="H2" i="3"/>
  <c r="H3" i="3" s="1"/>
  <c r="G2" i="3"/>
  <c r="G3" i="3" s="1"/>
  <c r="F2" i="3"/>
  <c r="F3" i="3" s="1"/>
  <c r="E2" i="3"/>
  <c r="E3" i="3" s="1"/>
  <c r="F3" i="4"/>
  <c r="G3" i="4"/>
  <c r="H3" i="4"/>
  <c r="E3" i="4"/>
  <c r="H2" i="4"/>
  <c r="G2" i="4"/>
  <c r="F2" i="4"/>
  <c r="E2" i="4"/>
  <c r="G5" i="14" l="1"/>
  <c r="D6" i="5"/>
  <c r="D7" i="5" l="1"/>
  <c r="G6" i="14"/>
  <c r="G7" i="14" l="1"/>
  <c r="D8" i="5"/>
  <c r="D9" i="5" l="1"/>
  <c r="G8" i="14"/>
  <c r="D10" i="5" l="1"/>
  <c r="G9" i="14"/>
  <c r="D11" i="5" l="1"/>
  <c r="G10" i="14"/>
  <c r="D12" i="5" l="1"/>
  <c r="G11" i="14"/>
  <c r="D13" i="5" l="1"/>
  <c r="G12" i="14"/>
  <c r="G13" i="14" l="1"/>
  <c r="D14" i="5"/>
  <c r="G14" i="14" l="1"/>
  <c r="D15" i="5"/>
  <c r="D16" i="5" l="1"/>
  <c r="G15" i="14"/>
  <c r="D17" i="5" l="1"/>
  <c r="G16" i="14"/>
  <c r="D18" i="5" l="1"/>
  <c r="G17" i="14"/>
  <c r="D19" i="5" l="1"/>
  <c r="G18" i="14"/>
  <c r="D20" i="5" l="1"/>
  <c r="G19" i="14"/>
  <c r="D21" i="5" l="1"/>
  <c r="G20" i="14"/>
  <c r="G21" i="14" l="1"/>
  <c r="D22" i="5"/>
  <c r="G22" i="14" l="1"/>
  <c r="D23" i="5"/>
  <c r="D24" i="5" l="1"/>
  <c r="G23" i="14"/>
  <c r="G24" i="14" l="1"/>
  <c r="D25" i="5"/>
  <c r="G25" i="14" l="1"/>
  <c r="D26" i="5"/>
  <c r="D27" i="5" l="1"/>
  <c r="G26" i="14"/>
  <c r="D28" i="5" l="1"/>
  <c r="G27" i="14"/>
  <c r="D29" i="5" l="1"/>
  <c r="G28" i="14"/>
  <c r="D30" i="5" l="1"/>
  <c r="G29" i="14"/>
  <c r="G30" i="14" l="1"/>
  <c r="D31" i="5"/>
  <c r="G31" i="14" l="1"/>
  <c r="D32" i="5"/>
  <c r="G32" i="14" l="1"/>
  <c r="D33" i="5"/>
  <c r="G33" i="14" l="1"/>
  <c r="D34" i="5"/>
  <c r="G34" i="14" l="1"/>
  <c r="G35" i="14" l="1"/>
  <c r="D35" i="5"/>
</calcChain>
</file>

<file path=xl/sharedStrings.xml><?xml version="1.0" encoding="utf-8"?>
<sst xmlns="http://schemas.openxmlformats.org/spreadsheetml/2006/main" count="894" uniqueCount="178">
  <si>
    <t>Towns</t>
  </si>
  <si>
    <t>elders_92</t>
  </si>
  <si>
    <t>mean_age_92</t>
  </si>
  <si>
    <t>employed_92</t>
  </si>
  <si>
    <t>libraries_92</t>
  </si>
  <si>
    <t>doctors_92</t>
  </si>
  <si>
    <t>pupils_92</t>
  </si>
  <si>
    <t>schools_92</t>
  </si>
  <si>
    <t>Bailesti</t>
  </si>
  <si>
    <t>Bechet</t>
  </si>
  <si>
    <t>Calafat</t>
  </si>
  <si>
    <t>Dabuleni</t>
  </si>
  <si>
    <t>Filiasi</t>
  </si>
  <si>
    <t>Segarcea</t>
  </si>
  <si>
    <t>Tismana</t>
  </si>
  <si>
    <t>Turceni</t>
  </si>
  <si>
    <t>Bumbesti-Jiu</t>
  </si>
  <si>
    <t>Novaci</t>
  </si>
  <si>
    <t>Ticleni</t>
  </si>
  <si>
    <t>Targu Carbunesti</t>
  </si>
  <si>
    <t>Motru</t>
  </si>
  <si>
    <t>Rovinari</t>
  </si>
  <si>
    <t>Orsova</t>
  </si>
  <si>
    <t>Strehaia</t>
  </si>
  <si>
    <t>Vanju-Mare</t>
  </si>
  <si>
    <t>Bals</t>
  </si>
  <si>
    <t>Corabia</t>
  </si>
  <si>
    <t>Draganesti-Olt</t>
  </si>
  <si>
    <t>Piatra-Olt</t>
  </si>
  <si>
    <t>Potcoava</t>
  </si>
  <si>
    <t>Scornicesti</t>
  </si>
  <si>
    <t>Babeni</t>
  </si>
  <si>
    <t>Baile Govora</t>
  </si>
  <si>
    <t>Baile Olanesti</t>
  </si>
  <si>
    <t>Balcesti</t>
  </si>
  <si>
    <t>Berbesti</t>
  </si>
  <si>
    <t>Brezoi</t>
  </si>
  <si>
    <t>Calimanesti</t>
  </si>
  <si>
    <t>Dragasani</t>
  </si>
  <si>
    <t>Horezu</t>
  </si>
  <si>
    <t>Ocnele Mari</t>
  </si>
  <si>
    <t>ageing</t>
  </si>
  <si>
    <t>shrinking</t>
  </si>
  <si>
    <t>type</t>
  </si>
  <si>
    <t>I</t>
  </si>
  <si>
    <t>IV</t>
  </si>
  <si>
    <t>II</t>
  </si>
  <si>
    <t>III</t>
  </si>
  <si>
    <t>Tirgu Carbunesti</t>
  </si>
  <si>
    <t>Baia de Arama</t>
  </si>
  <si>
    <t>Vinju Mare</t>
  </si>
  <si>
    <t>migratory_rate_92</t>
  </si>
  <si>
    <t>growth_rate_92</t>
  </si>
  <si>
    <t>feminization_index_92</t>
  </si>
  <si>
    <t>unemployment_rate_92</t>
  </si>
  <si>
    <t>houses_92</t>
  </si>
  <si>
    <t>beds_92</t>
  </si>
  <si>
    <t>ΔAt</t>
  </si>
  <si>
    <t>ΔAt (2018)</t>
  </si>
  <si>
    <t>ΔAt (2030)</t>
  </si>
  <si>
    <t>|ΔAt</t>
  </si>
  <si>
    <t>|ΔAt (2018)</t>
  </si>
  <si>
    <t>|ΔAt (2030)</t>
  </si>
  <si>
    <t>ΔA10%</t>
  </si>
  <si>
    <t>ΔA10% (2018)</t>
  </si>
  <si>
    <t>ΔA10% (2030)</t>
  </si>
  <si>
    <t>ΔA90%</t>
  </si>
  <si>
    <t>ΔA90% (2018)</t>
  </si>
  <si>
    <t>ΔA90% (2030)</t>
  </si>
  <si>
    <t>~ΔAt</t>
  </si>
  <si>
    <t>~ΔAt (2018)</t>
  </si>
  <si>
    <t>~ΔAt (2030)</t>
  </si>
  <si>
    <t>σ</t>
  </si>
  <si>
    <t>σ (2018)</t>
  </si>
  <si>
    <t>σ (2030)</t>
  </si>
  <si>
    <t>|ΔAt i,RO</t>
  </si>
  <si>
    <t>|ΔAt i,RO (2018)</t>
  </si>
  <si>
    <t>|ΔAt i,RO (2030)</t>
  </si>
  <si>
    <t>absolute shrinking</t>
  </si>
  <si>
    <t>past</t>
  </si>
  <si>
    <t>future</t>
  </si>
  <si>
    <t>overall</t>
  </si>
  <si>
    <t>relative shrinking</t>
  </si>
  <si>
    <t>ΔDt</t>
  </si>
  <si>
    <t>ΔDt (2018)</t>
  </si>
  <si>
    <t>ΔDt (2030)</t>
  </si>
  <si>
    <t>|ΔDt</t>
  </si>
  <si>
    <t>|ΔDt (2018)</t>
  </si>
  <si>
    <t>|ΔDt (2030)</t>
  </si>
  <si>
    <t>ΔD10%</t>
  </si>
  <si>
    <t>ΔD10% (2018)</t>
  </si>
  <si>
    <t>ΔD10% (2030)</t>
  </si>
  <si>
    <t>ΔD90%</t>
  </si>
  <si>
    <t>ΔD90% (2018)</t>
  </si>
  <si>
    <t>ΔD90% (2030)</t>
  </si>
  <si>
    <t>~ΔDt</t>
  </si>
  <si>
    <t>~ΔDt (2018)</t>
  </si>
  <si>
    <t>~ΔDt (2030)</t>
  </si>
  <si>
    <t>RDC</t>
  </si>
  <si>
    <t>RDC (2018)</t>
  </si>
  <si>
    <t>RDC (2030)</t>
  </si>
  <si>
    <t>|ΔDt i,RO</t>
  </si>
  <si>
    <t>|ΔDt i,RO (2018)</t>
  </si>
  <si>
    <t>|ΔDt i,RO (2030)</t>
  </si>
  <si>
    <t>Dolj</t>
  </si>
  <si>
    <t>Olt</t>
  </si>
  <si>
    <t>Gorj</t>
  </si>
  <si>
    <t>Mehedinti</t>
  </si>
  <si>
    <t>Valcea</t>
  </si>
  <si>
    <t>pop</t>
  </si>
  <si>
    <t>mean age</t>
  </si>
  <si>
    <t>Romania</t>
  </si>
  <si>
    <t>county</t>
  </si>
  <si>
    <t>towns</t>
  </si>
  <si>
    <t>population</t>
  </si>
  <si>
    <t>absolute ageing</t>
  </si>
  <si>
    <t>relative ageing</t>
  </si>
  <si>
    <t>area</t>
  </si>
  <si>
    <t>density</t>
  </si>
  <si>
    <t>city</t>
  </si>
  <si>
    <t>demographics</t>
  </si>
  <si>
    <t>economic</t>
  </si>
  <si>
    <t>housing</t>
  </si>
  <si>
    <t>social infrastructure and education</t>
  </si>
  <si>
    <t>bil_migrator_92</t>
  </si>
  <si>
    <t>bil_nat_92</t>
  </si>
  <si>
    <t>ind_fem_92</t>
  </si>
  <si>
    <t>unemply_rate_92</t>
  </si>
  <si>
    <t>no_house_92</t>
  </si>
  <si>
    <t>no_beds_92</t>
  </si>
  <si>
    <t>agregat_92</t>
  </si>
  <si>
    <t>DOLJ</t>
  </si>
  <si>
    <t>GORJ</t>
  </si>
  <si>
    <t>MEHEDINTI</t>
  </si>
  <si>
    <t>OLT</t>
  </si>
  <si>
    <t>VALCEA</t>
  </si>
  <si>
    <t>val min</t>
  </si>
  <si>
    <t>val max</t>
  </si>
  <si>
    <t>mean value</t>
  </si>
  <si>
    <t>dev. Mean value</t>
  </si>
  <si>
    <t>standard dev</t>
  </si>
  <si>
    <t>LEGENDA</t>
  </si>
  <si>
    <t>valori normalizate ale indicatorilor</t>
  </si>
  <si>
    <t>Stdev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</si>
  <si>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</si>
  <si>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</si>
  <si>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</si>
  <si>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</si>
  <si>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</si>
  <si>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</si>
  <si>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</si>
  <si>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</si>
  <si>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</si>
  <si>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</si>
  <si>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</si>
  <si>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</si>
  <si>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</si>
  <si>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agregat_02</t>
  </si>
  <si>
    <t>agregat_11</t>
  </si>
  <si>
    <t>agregat_18</t>
  </si>
  <si>
    <t>Importance of components: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</si>
  <si>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</si>
  <si>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</si>
  <si>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</si>
  <si>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</si>
  <si>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</si>
  <si>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</si>
  <si>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</si>
  <si>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</si>
  <si>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</si>
  <si>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</si>
  <si>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</si>
  <si>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</si>
  <si>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</si>
  <si>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Standard deviation</t>
  </si>
  <si>
    <t>Proportion of Variance</t>
  </si>
  <si>
    <t>Cumulative Proportion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</si>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</sst>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0.0;[Red]0.0"/>
    <numFmt numFmtId="165" formatCode="0.0"/>
    <numFmt numFmtId="166" formatCode="0.00;[Red]0.00"/>
    <numFmt numFmtId="167" formatCode="0.000000000000000;[Red]0.000000000000000"/>
    <numFmt numFmtId="168" formatCode="0.000000000000"/>
    <numFmt numFmtId="169" formatCode="0.000000000000;[Red]0.000000000000"/>
    <numFmt numFmtId="170" formatCode="0.0000"/>
    <numFmt numFmtId="171" formatCode="0.000000000"/>
    <numFmt numFmtId="172" formatCode="0;[Red]0"/>
    <numFmt numFmtId="173" formatCode="0.000000;[Red]0.000000"/>
    <numFmt numFmtId="174" formatCode="0.0000000"/>
    <numFmt numFmtId="175" formatCode="0.000"/>
    <numFmt numFmtId="176" formatCode="0.00000"/>
    <numFmt numFmtId="177" formatCode="#,##0.0000"/>
  </numFmts>
  <fonts count="3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</font>
    <font>
      <b/>
      <i/>
      <sz val="11"/>
      <color theme="1"/>
      <name val="Calibri"/>
      <family val="2"/>
    </font>
    <font>
      <b/>
      <sz val="12"/>
      <name val="Calibri"/>
      <family val="2"/>
      <charset val="238"/>
      <scheme val="minor"/>
    </font>
    <font>
      <b/>
      <sz val="11"/>
      <name val="Calibri"/>
      <family val="2"/>
      <charset val="238"/>
    </font>
    <font>
      <i/>
      <sz val="11"/>
      <name val="Calibri"/>
      <family val="2"/>
      <charset val="238"/>
    </font>
    <font>
      <sz val="10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Calibri"/>
      <family val="2"/>
      <charset val="238"/>
    </font>
    <font>
      <b/>
      <sz val="10"/>
      <name val="Arial"/>
      <family val="2"/>
    </font>
    <font>
      <sz val="10"/>
      <color theme="5" tint="-0.249977111117893"/>
      <name val="Arial"/>
      <family val="2"/>
    </font>
    <font>
      <b/>
      <sz val="10"/>
      <color theme="5" tint="-0.249977111117893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31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9" fontId="0" fillId="0" borderId="0" xfId="42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70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0" fillId="0" borderId="0" xfId="0" applyFont="1"/>
    <xf numFmtId="0" fontId="0" fillId="0" borderId="0" xfId="0" applyAlignment="1">
      <alignment horizontal="right" vertical="center" wrapText="1"/>
    </xf>
    <xf numFmtId="174" fontId="0" fillId="0" borderId="0" xfId="0" applyNumberFormat="1"/>
    <xf numFmtId="175" fontId="0" fillId="0" borderId="0" xfId="0" applyNumberFormat="1"/>
    <xf numFmtId="0" fontId="21" fillId="0" borderId="0" xfId="0" applyFont="1" applyAlignment="1">
      <alignment horizontal="left" vertical="top" wrapText="1"/>
    </xf>
    <xf numFmtId="0" fontId="20" fillId="0" borderId="0" xfId="0" applyFont="1" applyAlignment="1">
      <alignment horizontal="right" wrapText="1"/>
    </xf>
    <xf numFmtId="0" fontId="19" fillId="0" borderId="0" xfId="0" applyFont="1" applyAlignment="1">
      <alignment horizontal="left" vertical="top" wrapText="1"/>
    </xf>
    <xf numFmtId="173" fontId="0" fillId="0" borderId="0" xfId="0" applyNumberFormat="1"/>
    <xf numFmtId="0" fontId="24" fillId="0" borderId="0" xfId="0" applyFont="1"/>
    <xf numFmtId="0" fontId="24" fillId="0" borderId="0" xfId="0" applyFont="1" applyAlignment="1">
      <alignment horizontal="right" wrapText="1"/>
    </xf>
    <xf numFmtId="164" fontId="0" fillId="0" borderId="0" xfId="0" applyNumberFormat="1" applyFill="1"/>
    <xf numFmtId="0" fontId="0" fillId="0" borderId="10" xfId="0" applyBorder="1" applyAlignment="1">
      <alignment horizontal="left" vertical="top"/>
    </xf>
    <xf numFmtId="0" fontId="24" fillId="0" borderId="10" xfId="0" applyFont="1" applyBorder="1" applyAlignment="1">
      <alignment horizontal="right" vertical="center" wrapText="1"/>
    </xf>
    <xf numFmtId="0" fontId="0" fillId="0" borderId="10" xfId="0" applyBorder="1" applyAlignment="1">
      <alignment horizontal="right" vertical="center" wrapText="1"/>
    </xf>
    <xf numFmtId="164" fontId="0" fillId="0" borderId="10" xfId="0" applyNumberFormat="1" applyFill="1" applyBorder="1"/>
    <xf numFmtId="165" fontId="0" fillId="0" borderId="10" xfId="0" applyNumberFormat="1" applyBorder="1"/>
    <xf numFmtId="0" fontId="0" fillId="0" borderId="10" xfId="0" applyBorder="1"/>
    <xf numFmtId="174" fontId="0" fillId="0" borderId="10" xfId="0" applyNumberFormat="1" applyBorder="1"/>
    <xf numFmtId="173" fontId="0" fillId="0" borderId="10" xfId="0" applyNumberFormat="1" applyBorder="1"/>
    <xf numFmtId="175" fontId="0" fillId="0" borderId="10" xfId="0" applyNumberFormat="1" applyBorder="1"/>
    <xf numFmtId="165" fontId="0" fillId="0" borderId="0" xfId="0" applyNumberFormat="1" applyFill="1"/>
    <xf numFmtId="0" fontId="0" fillId="0" borderId="0" xfId="0" applyFill="1"/>
    <xf numFmtId="174" fontId="0" fillId="0" borderId="0" xfId="0" applyNumberFormat="1" applyFill="1"/>
    <xf numFmtId="2" fontId="0" fillId="0" borderId="0" xfId="0" applyNumberFormat="1" applyFill="1"/>
    <xf numFmtId="2" fontId="0" fillId="0" borderId="10" xfId="0" applyNumberFormat="1" applyFill="1" applyBorder="1"/>
    <xf numFmtId="0" fontId="25" fillId="35" borderId="0" xfId="0" applyFont="1" applyFill="1" applyAlignment="1">
      <alignment horizontal="left" vertical="top"/>
    </xf>
    <xf numFmtId="0" fontId="25" fillId="35" borderId="0" xfId="0" applyFont="1" applyFill="1"/>
    <xf numFmtId="172" fontId="25" fillId="35" borderId="0" xfId="0" applyNumberFormat="1" applyFont="1" applyFill="1"/>
    <xf numFmtId="164" fontId="26" fillId="35" borderId="0" xfId="0" applyNumberFormat="1" applyFont="1" applyFill="1"/>
    <xf numFmtId="164" fontId="27" fillId="35" borderId="0" xfId="0" applyNumberFormat="1" applyFont="1" applyFill="1"/>
    <xf numFmtId="173" fontId="26" fillId="35" borderId="0" xfId="0" applyNumberFormat="1" applyFont="1" applyFill="1"/>
    <xf numFmtId="164" fontId="25" fillId="35" borderId="0" xfId="0" applyNumberFormat="1" applyFont="1" applyFill="1"/>
    <xf numFmtId="0" fontId="25" fillId="0" borderId="10" xfId="0" applyFont="1" applyBorder="1" applyAlignment="1">
      <alignment horizontal="left" vertical="top"/>
    </xf>
    <xf numFmtId="0" fontId="23" fillId="0" borderId="0" xfId="0" applyFont="1" applyFill="1" applyAlignment="1">
      <alignment horizontal="left"/>
    </xf>
    <xf numFmtId="164" fontId="23" fillId="0" borderId="0" xfId="0" applyNumberFormat="1" applyFont="1" applyFill="1"/>
    <xf numFmtId="165" fontId="23" fillId="0" borderId="0" xfId="0" applyNumberFormat="1" applyFont="1" applyFill="1"/>
    <xf numFmtId="0" fontId="23" fillId="0" borderId="0" xfId="0" applyFont="1" applyFill="1"/>
    <xf numFmtId="166" fontId="23" fillId="0" borderId="0" xfId="0" applyNumberFormat="1" applyFont="1" applyFill="1"/>
    <xf numFmtId="168" fontId="23" fillId="0" borderId="0" xfId="0" applyNumberFormat="1" applyFont="1" applyFill="1"/>
    <xf numFmtId="169" fontId="23" fillId="0" borderId="0" xfId="0" applyNumberFormat="1" applyFont="1" applyFill="1"/>
    <xf numFmtId="170" fontId="23" fillId="0" borderId="0" xfId="0" applyNumberFormat="1" applyFont="1" applyFill="1"/>
    <xf numFmtId="0" fontId="22" fillId="0" borderId="10" xfId="0" applyFont="1" applyFill="1" applyBorder="1" applyAlignment="1">
      <alignment horizontal="left"/>
    </xf>
    <xf numFmtId="165" fontId="23" fillId="0" borderId="10" xfId="0" applyNumberFormat="1" applyFont="1" applyFill="1" applyBorder="1"/>
    <xf numFmtId="164" fontId="23" fillId="0" borderId="10" xfId="0" applyNumberFormat="1" applyFont="1" applyFill="1" applyBorder="1"/>
    <xf numFmtId="0" fontId="23" fillId="0" borderId="10" xfId="0" applyFont="1" applyFill="1" applyBorder="1"/>
    <xf numFmtId="168" fontId="23" fillId="0" borderId="10" xfId="0" applyNumberFormat="1" applyFont="1" applyFill="1" applyBorder="1"/>
    <xf numFmtId="171" fontId="23" fillId="0" borderId="0" xfId="0" applyNumberFormat="1" applyFont="1" applyFill="1"/>
    <xf numFmtId="0" fontId="23" fillId="35" borderId="0" xfId="0" applyFont="1" applyFill="1" applyAlignment="1">
      <alignment horizontal="left"/>
    </xf>
    <xf numFmtId="164" fontId="23" fillId="35" borderId="0" xfId="0" applyNumberFormat="1" applyFont="1" applyFill="1"/>
    <xf numFmtId="165" fontId="23" fillId="35" borderId="0" xfId="0" applyNumberFormat="1" applyFont="1" applyFill="1"/>
    <xf numFmtId="0" fontId="23" fillId="35" borderId="0" xfId="0" applyFont="1" applyFill="1"/>
    <xf numFmtId="0" fontId="28" fillId="35" borderId="0" xfId="0" applyFont="1" applyFill="1" applyAlignment="1">
      <alignment horizontal="center" vertical="center"/>
    </xf>
    <xf numFmtId="164" fontId="30" fillId="35" borderId="0" xfId="0" applyNumberFormat="1" applyFont="1" applyFill="1" applyAlignment="1">
      <alignment horizontal="center" vertical="center"/>
    </xf>
    <xf numFmtId="164" fontId="29" fillId="35" borderId="0" xfId="0" applyNumberFormat="1" applyFont="1" applyFill="1" applyAlignment="1">
      <alignment horizontal="center" vertical="center"/>
    </xf>
    <xf numFmtId="166" fontId="23" fillId="35" borderId="0" xfId="0" applyNumberFormat="1" applyFont="1" applyFill="1" applyAlignment="1">
      <alignment horizontal="center" vertical="center"/>
    </xf>
    <xf numFmtId="167" fontId="23" fillId="35" borderId="0" xfId="0" applyNumberFormat="1" applyFont="1" applyFill="1" applyAlignment="1">
      <alignment horizontal="center" vertical="center"/>
    </xf>
    <xf numFmtId="164" fontId="30" fillId="36" borderId="0" xfId="0" applyNumberFormat="1" applyFont="1" applyFill="1" applyAlignment="1">
      <alignment horizontal="center" vertical="center"/>
    </xf>
    <xf numFmtId="0" fontId="23" fillId="35" borderId="0" xfId="0" applyFont="1" applyFill="1" applyAlignment="1">
      <alignment horizontal="center" vertical="center"/>
    </xf>
    <xf numFmtId="164" fontId="27" fillId="36" borderId="0" xfId="0" applyNumberFormat="1" applyFont="1" applyFill="1"/>
    <xf numFmtId="0" fontId="32" fillId="38" borderId="0" xfId="43" applyFont="1" applyFill="1" applyAlignment="1">
      <alignment horizontal="center"/>
    </xf>
    <xf numFmtId="0" fontId="31" fillId="0" borderId="0" xfId="43"/>
    <xf numFmtId="0" fontId="33" fillId="38" borderId="0" xfId="43" applyFont="1" applyFill="1"/>
    <xf numFmtId="0" fontId="33" fillId="0" borderId="0" xfId="43" applyFont="1" applyFill="1"/>
    <xf numFmtId="0" fontId="32" fillId="0" borderId="0" xfId="43" applyFont="1"/>
    <xf numFmtId="0" fontId="33" fillId="0" borderId="0" xfId="43" applyFont="1" applyFill="1" applyBorder="1" applyAlignment="1" applyProtection="1"/>
    <xf numFmtId="165" fontId="31" fillId="0" borderId="0" xfId="43" applyNumberFormat="1"/>
    <xf numFmtId="165" fontId="23" fillId="0" borderId="0" xfId="43" applyNumberFormat="1" applyFont="1" applyAlignment="1">
      <alignment horizontal="right"/>
    </xf>
    <xf numFmtId="2" fontId="23" fillId="0" borderId="0" xfId="43" applyNumberFormat="1" applyFont="1" applyFill="1"/>
    <xf numFmtId="176" fontId="31" fillId="0" borderId="0" xfId="43" applyNumberFormat="1"/>
    <xf numFmtId="2" fontId="33" fillId="0" borderId="0" xfId="43" applyNumberFormat="1" applyFont="1" applyFill="1"/>
    <xf numFmtId="0" fontId="31" fillId="0" borderId="0" xfId="43" applyFill="1"/>
    <xf numFmtId="0" fontId="33" fillId="34" borderId="0" xfId="43" applyFont="1" applyFill="1"/>
    <xf numFmtId="0" fontId="31" fillId="34" borderId="0" xfId="43" applyFill="1"/>
    <xf numFmtId="165" fontId="31" fillId="34" borderId="0" xfId="43" applyNumberFormat="1" applyFill="1"/>
    <xf numFmtId="165" fontId="31" fillId="0" borderId="0" xfId="43" applyNumberFormat="1" applyFill="1"/>
    <xf numFmtId="0" fontId="33" fillId="37" borderId="0" xfId="43" applyFont="1" applyFill="1"/>
    <xf numFmtId="0" fontId="31" fillId="37" borderId="0" xfId="43" applyFill="1"/>
    <xf numFmtId="165" fontId="31" fillId="37" borderId="0" xfId="43" applyNumberFormat="1" applyFill="1"/>
    <xf numFmtId="0" fontId="33" fillId="0" borderId="0" xfId="43" applyFont="1"/>
    <xf numFmtId="170" fontId="31" fillId="0" borderId="0" xfId="43" applyNumberFormat="1"/>
    <xf numFmtId="1" fontId="31" fillId="0" borderId="0" xfId="43" applyNumberFormat="1"/>
    <xf numFmtId="2" fontId="31" fillId="0" borderId="0" xfId="43" applyNumberFormat="1" applyFill="1"/>
    <xf numFmtId="0" fontId="31" fillId="0" borderId="0" xfId="43" applyAlignment="1">
      <alignment horizontal="right" wrapText="1"/>
    </xf>
    <xf numFmtId="0" fontId="31" fillId="33" borderId="0" xfId="43" applyFill="1"/>
    <xf numFmtId="0" fontId="34" fillId="0" borderId="0" xfId="43" applyFont="1"/>
    <xf numFmtId="2" fontId="31" fillId="0" borderId="0" xfId="43" applyNumberFormat="1"/>
    <xf numFmtId="175" fontId="31" fillId="0" borderId="0" xfId="43" applyNumberFormat="1"/>
    <xf numFmtId="175" fontId="35" fillId="0" borderId="0" xfId="43" applyNumberFormat="1" applyFont="1"/>
    <xf numFmtId="0" fontId="35" fillId="35" borderId="0" xfId="43" applyFont="1" applyFill="1" applyAlignment="1">
      <alignment horizontal="center" vertical="center"/>
    </xf>
    <xf numFmtId="0" fontId="25" fillId="35" borderId="0" xfId="0" applyFont="1" applyFill="1" applyAlignment="1">
      <alignment horizontal="center" vertical="center"/>
    </xf>
    <xf numFmtId="49" fontId="25" fillId="35" borderId="0" xfId="0" applyNumberFormat="1" applyFont="1" applyFill="1" applyAlignment="1">
      <alignment horizontal="center" vertical="center"/>
    </xf>
    <xf numFmtId="175" fontId="36" fillId="0" borderId="0" xfId="43" applyNumberFormat="1" applyFont="1"/>
    <xf numFmtId="0" fontId="37" fillId="35" borderId="0" xfId="43" applyFont="1" applyFill="1" applyAlignment="1">
      <alignment horizontal="center" vertical="center"/>
    </xf>
    <xf numFmtId="175" fontId="32" fillId="0" borderId="0" xfId="43" applyNumberFormat="1" applyFont="1"/>
    <xf numFmtId="0" fontId="23" fillId="36" borderId="0" xfId="0" applyFont="1" applyFill="1" applyAlignment="1">
      <alignment horizontal="center" vertical="center"/>
    </xf>
    <xf numFmtId="0" fontId="23" fillId="35" borderId="0" xfId="0" applyFont="1" applyFill="1" applyAlignment="1">
      <alignment horizontal="center"/>
    </xf>
    <xf numFmtId="0" fontId="25" fillId="36" borderId="0" xfId="0" applyFont="1" applyFill="1" applyAlignment="1">
      <alignment horizontal="center"/>
    </xf>
    <xf numFmtId="0" fontId="25" fillId="35" borderId="0" xfId="0" applyFont="1" applyFill="1" applyAlignment="1">
      <alignment horizontal="center"/>
    </xf>
    <xf numFmtId="166" fontId="25" fillId="35" borderId="0" xfId="0" applyNumberFormat="1" applyFont="1" applyFill="1" applyAlignment="1">
      <alignment horizontal="center"/>
    </xf>
    <xf numFmtId="164" fontId="25" fillId="35" borderId="0" xfId="0" applyNumberFormat="1" applyFont="1" applyFill="1" applyAlignment="1">
      <alignment horizontal="center"/>
    </xf>
    <xf numFmtId="0" fontId="32" fillId="38" borderId="0" xfId="43" applyFont="1" applyFill="1" applyAlignment="1">
      <alignment horizontal="center" vertical="center"/>
    </xf>
    <xf numFmtId="0" fontId="32" fillId="38" borderId="0" xfId="43" applyFont="1" applyFill="1" applyAlignment="1">
      <alignment horizontal="center"/>
    </xf>
    <xf numFmtId="0" fontId="32" fillId="38" borderId="0" xfId="43" applyFont="1" applyFill="1" applyAlignment="1"/>
    <xf numFmtId="4" fontId="0" fillId="0" borderId="0" xfId="0" applyNumberFormat="1"/>
    <xf numFmtId="175" fontId="14" fillId="0" borderId="0" xfId="0" applyNumberFormat="1" applyFont="1"/>
    <xf numFmtId="11" fontId="0" fillId="0" borderId="0" xfId="0" applyNumberFormat="1"/>
    <xf numFmtId="177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98C5CAD8-0781-4454-B193-FE9FCB6BDDD0}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FFC000"/>
        </patternFill>
      </fill>
    </dxf>
    <dxf>
      <fill>
        <patternFill>
          <bgColor rgb="FF9BC2E6"/>
        </patternFill>
      </fill>
    </dxf>
    <dxf>
      <fill>
        <patternFill>
          <bgColor rgb="FFD0CE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BC2E6"/>
        </patternFill>
      </fill>
    </dxf>
    <dxf>
      <fill>
        <patternFill>
          <bgColor rgb="FFD0CE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Universitate/Conferinte/2019/Cluj/indicatori_rezultate/indice_RD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Universitate/Conferinte/2019/Cluj/indicatori_rezultate/calcule%20intermediar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ate_no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sta medie"/>
      <sheetName val="densitate"/>
      <sheetName val="RDC type"/>
      <sheetName val="RDC final"/>
    </sheetNames>
    <sheetDataSet>
      <sheetData sheetId="0">
        <row r="3">
          <cell r="R3">
            <v>0</v>
          </cell>
          <cell r="S3">
            <v>0</v>
          </cell>
          <cell r="T3">
            <v>0</v>
          </cell>
        </row>
        <row r="4">
          <cell r="R4">
            <v>0</v>
          </cell>
          <cell r="S4">
            <v>0</v>
          </cell>
          <cell r="T4">
            <v>0</v>
          </cell>
        </row>
        <row r="5">
          <cell r="R5">
            <v>0</v>
          </cell>
          <cell r="S5">
            <v>0</v>
          </cell>
          <cell r="T5">
            <v>0</v>
          </cell>
        </row>
        <row r="6">
          <cell r="R6">
            <v>0</v>
          </cell>
          <cell r="S6">
            <v>0</v>
          </cell>
          <cell r="T6">
            <v>0</v>
          </cell>
        </row>
        <row r="7">
          <cell r="R7">
            <v>0</v>
          </cell>
          <cell r="S7">
            <v>0</v>
          </cell>
          <cell r="T7">
            <v>0</v>
          </cell>
        </row>
        <row r="8">
          <cell r="R8">
            <v>0</v>
          </cell>
          <cell r="S8">
            <v>0</v>
          </cell>
          <cell r="T8">
            <v>0</v>
          </cell>
        </row>
        <row r="9">
          <cell r="R9">
            <v>0</v>
          </cell>
          <cell r="S9">
            <v>0</v>
          </cell>
          <cell r="T9">
            <v>0</v>
          </cell>
        </row>
        <row r="10">
          <cell r="R10">
            <v>0</v>
          </cell>
          <cell r="S10">
            <v>0</v>
          </cell>
          <cell r="T10">
            <v>0</v>
          </cell>
        </row>
        <row r="11">
          <cell r="R11">
            <v>0</v>
          </cell>
          <cell r="S11">
            <v>0</v>
          </cell>
          <cell r="T11">
            <v>0</v>
          </cell>
        </row>
        <row r="12">
          <cell r="R12">
            <v>0</v>
          </cell>
          <cell r="S12">
            <v>0</v>
          </cell>
          <cell r="T12">
            <v>0</v>
          </cell>
        </row>
        <row r="13">
          <cell r="R13">
            <v>0</v>
          </cell>
          <cell r="S13">
            <v>0</v>
          </cell>
          <cell r="T13">
            <v>0</v>
          </cell>
        </row>
        <row r="14">
          <cell r="R14">
            <v>0</v>
          </cell>
          <cell r="S14">
            <v>0</v>
          </cell>
          <cell r="T14">
            <v>0</v>
          </cell>
        </row>
        <row r="15">
          <cell r="R15">
            <v>0</v>
          </cell>
          <cell r="S15">
            <v>0</v>
          </cell>
          <cell r="T15">
            <v>0</v>
          </cell>
        </row>
        <row r="16">
          <cell r="R16">
            <v>0</v>
          </cell>
          <cell r="S16">
            <v>0</v>
          </cell>
          <cell r="T16">
            <v>0</v>
          </cell>
        </row>
        <row r="17">
          <cell r="R17">
            <v>0</v>
          </cell>
          <cell r="S17">
            <v>0</v>
          </cell>
          <cell r="T17">
            <v>0</v>
          </cell>
        </row>
        <row r="18">
          <cell r="R18">
            <v>0</v>
          </cell>
          <cell r="S18">
            <v>0</v>
          </cell>
          <cell r="T18">
            <v>0</v>
          </cell>
        </row>
        <row r="19">
          <cell r="R19">
            <v>0</v>
          </cell>
          <cell r="S19">
            <v>0</v>
          </cell>
          <cell r="T19">
            <v>0</v>
          </cell>
        </row>
        <row r="20">
          <cell r="R20">
            <v>0</v>
          </cell>
          <cell r="S20">
            <v>0</v>
          </cell>
          <cell r="T20">
            <v>0</v>
          </cell>
        </row>
        <row r="21">
          <cell r="R21">
            <v>0</v>
          </cell>
          <cell r="S21">
            <v>0</v>
          </cell>
          <cell r="T21">
            <v>0</v>
          </cell>
        </row>
        <row r="22">
          <cell r="R22">
            <v>0</v>
          </cell>
          <cell r="S22">
            <v>0</v>
          </cell>
          <cell r="T22">
            <v>0</v>
          </cell>
        </row>
        <row r="23">
          <cell r="R23">
            <v>0</v>
          </cell>
          <cell r="S23">
            <v>0</v>
          </cell>
          <cell r="T23">
            <v>0</v>
          </cell>
        </row>
        <row r="24">
          <cell r="R24">
            <v>0</v>
          </cell>
          <cell r="S24">
            <v>0</v>
          </cell>
          <cell r="T24">
            <v>0</v>
          </cell>
        </row>
        <row r="25">
          <cell r="R25">
            <v>0</v>
          </cell>
          <cell r="S25">
            <v>0</v>
          </cell>
          <cell r="T25">
            <v>0</v>
          </cell>
        </row>
        <row r="26">
          <cell r="R26">
            <v>0</v>
          </cell>
          <cell r="S26">
            <v>0</v>
          </cell>
          <cell r="T26">
            <v>0</v>
          </cell>
        </row>
        <row r="27">
          <cell r="R27">
            <v>0</v>
          </cell>
          <cell r="S27">
            <v>0</v>
          </cell>
          <cell r="T27">
            <v>0</v>
          </cell>
        </row>
        <row r="28">
          <cell r="R28">
            <v>0</v>
          </cell>
          <cell r="S28">
            <v>0</v>
          </cell>
          <cell r="T28">
            <v>0</v>
          </cell>
        </row>
        <row r="29">
          <cell r="R29">
            <v>0</v>
          </cell>
          <cell r="S29">
            <v>0</v>
          </cell>
          <cell r="T29">
            <v>0</v>
          </cell>
        </row>
        <row r="30">
          <cell r="R30">
            <v>0</v>
          </cell>
          <cell r="S30">
            <v>0</v>
          </cell>
          <cell r="T30">
            <v>0</v>
          </cell>
        </row>
        <row r="31">
          <cell r="R31">
            <v>0</v>
          </cell>
          <cell r="S31">
            <v>0</v>
          </cell>
          <cell r="T31">
            <v>0</v>
          </cell>
        </row>
        <row r="32">
          <cell r="R32">
            <v>0</v>
          </cell>
          <cell r="S32">
            <v>0</v>
          </cell>
          <cell r="T32">
            <v>0</v>
          </cell>
        </row>
        <row r="33">
          <cell r="R33">
            <v>0</v>
          </cell>
          <cell r="S33">
            <v>0</v>
          </cell>
          <cell r="T33">
            <v>0</v>
          </cell>
        </row>
        <row r="34">
          <cell r="R34">
            <v>0</v>
          </cell>
          <cell r="S34">
            <v>0</v>
          </cell>
          <cell r="T34">
            <v>0</v>
          </cell>
        </row>
        <row r="35">
          <cell r="R35">
            <v>0</v>
          </cell>
          <cell r="S35">
            <v>0</v>
          </cell>
          <cell r="T35">
            <v>0</v>
          </cell>
        </row>
        <row r="36">
          <cell r="R36">
            <v>0</v>
          </cell>
          <cell r="S36">
            <v>0</v>
          </cell>
          <cell r="T36">
            <v>0</v>
          </cell>
        </row>
        <row r="37">
          <cell r="R37">
            <v>0</v>
          </cell>
          <cell r="S37">
            <v>0</v>
          </cell>
          <cell r="T37">
            <v>0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a de crestere"/>
      <sheetName val="Agregare 1992"/>
      <sheetName val="Agregare 2002"/>
      <sheetName val="Agregare 2011"/>
      <sheetName val="Agregare 2018"/>
      <sheetName val="Agregare grafic"/>
      <sheetName val="Sheet1"/>
      <sheetName val="PCA 1992_test"/>
      <sheetName val="PCA 2018_test"/>
    </sheetNames>
    <sheetDataSet>
      <sheetData sheetId="0"/>
      <sheetData sheetId="1"/>
      <sheetData sheetId="2">
        <row r="9">
          <cell r="E9">
            <v>103</v>
          </cell>
        </row>
        <row r="10">
          <cell r="E10">
            <v>102.6</v>
          </cell>
        </row>
        <row r="11">
          <cell r="E11">
            <v>104.5</v>
          </cell>
        </row>
        <row r="12">
          <cell r="E12">
            <v>105.3</v>
          </cell>
        </row>
        <row r="13">
          <cell r="E13">
            <v>104.6</v>
          </cell>
        </row>
        <row r="14">
          <cell r="E14">
            <v>105.9</v>
          </cell>
        </row>
        <row r="15">
          <cell r="E15">
            <v>99.7</v>
          </cell>
        </row>
        <row r="16">
          <cell r="E16">
            <v>101.1</v>
          </cell>
        </row>
        <row r="17">
          <cell r="D17">
            <v>2.9</v>
          </cell>
        </row>
        <row r="18">
          <cell r="D18">
            <v>-2.7</v>
          </cell>
        </row>
        <row r="19">
          <cell r="D19">
            <v>-1.5</v>
          </cell>
        </row>
        <row r="20">
          <cell r="D20">
            <v>-8.6999999999999993</v>
          </cell>
        </row>
        <row r="21">
          <cell r="C21">
            <v>-7.5390875990576145</v>
          </cell>
        </row>
        <row r="22">
          <cell r="C22">
            <v>-5.4912094504176086</v>
          </cell>
        </row>
        <row r="23">
          <cell r="C23">
            <v>-1.8971012293215967</v>
          </cell>
        </row>
        <row r="24">
          <cell r="C24">
            <v>-10.412083883267343</v>
          </cell>
        </row>
        <row r="25">
          <cell r="C25">
            <v>1.9426906265177271</v>
          </cell>
        </row>
        <row r="26">
          <cell r="C26">
            <v>-7.7543424317617862E-2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2"/>
      <sheetName val="2018"/>
      <sheetName val="Change"/>
    </sheetNames>
    <sheetDataSet>
      <sheetData sheetId="0">
        <row r="5">
          <cell r="B5">
            <v>0.44209999999999999</v>
          </cell>
          <cell r="C5">
            <v>0.61019999999999996</v>
          </cell>
          <cell r="D5">
            <v>0.71289999999999998</v>
          </cell>
          <cell r="E5">
            <v>0.79532000000000003</v>
          </cell>
          <cell r="F5">
            <v>0.86489000000000005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opLeftCell="G1" zoomScale="90" zoomScaleNormal="90" workbookViewId="0">
      <selection activeCell="B1" sqref="B1:N1"/>
    </sheetView>
  </sheetViews>
  <sheetFormatPr defaultRowHeight="14.4" x14ac:dyDescent="0.3"/>
  <cols>
    <col min="1" max="1" width="16" bestFit="1" customWidth="1"/>
    <col min="2" max="2" width="17.44140625" bestFit="1" customWidth="1"/>
    <col min="3" max="3" width="15" bestFit="1" customWidth="1"/>
    <col min="4" max="4" width="21.6640625" bestFit="1" customWidth="1"/>
    <col min="5" max="5" width="9.6640625" bestFit="1" customWidth="1"/>
    <col min="6" max="6" width="13.33203125" bestFit="1" customWidth="1"/>
    <col min="7" max="7" width="22.6640625" bestFit="1" customWidth="1"/>
    <col min="8" max="8" width="13.109375" bestFit="1" customWidth="1"/>
    <col min="9" max="9" width="10.44140625" bestFit="1" customWidth="1"/>
    <col min="10" max="10" width="11.88671875" bestFit="1" customWidth="1"/>
    <col min="11" max="11" width="11" bestFit="1" customWidth="1"/>
    <col min="12" max="12" width="9.88671875" bestFit="1" customWidth="1"/>
    <col min="13" max="13" width="11.109375" bestFit="1" customWidth="1"/>
    <col min="14" max="14" width="8.44140625" bestFit="1" customWidth="1"/>
  </cols>
  <sheetData>
    <row r="1" spans="1:14" x14ac:dyDescent="0.3">
      <c r="A1" t="s">
        <v>0</v>
      </c>
      <c r="B1" t="s">
        <v>51</v>
      </c>
      <c r="C1" t="s">
        <v>52</v>
      </c>
      <c r="D1" t="s">
        <v>53</v>
      </c>
      <c r="E1" t="s">
        <v>1</v>
      </c>
      <c r="F1" t="s">
        <v>2</v>
      </c>
      <c r="G1" t="s">
        <v>54</v>
      </c>
      <c r="H1" t="s">
        <v>3</v>
      </c>
      <c r="I1" t="s">
        <v>55</v>
      </c>
      <c r="J1" t="s">
        <v>4</v>
      </c>
      <c r="K1" t="s">
        <v>5</v>
      </c>
      <c r="L1" t="s">
        <v>6</v>
      </c>
      <c r="M1" t="s">
        <v>7</v>
      </c>
      <c r="N1" t="s">
        <v>56</v>
      </c>
    </row>
    <row r="2" spans="1:14" x14ac:dyDescent="0.3">
      <c r="A2" t="s">
        <v>8</v>
      </c>
      <c r="B2">
        <v>1.8</v>
      </c>
      <c r="C2">
        <v>-1.3</v>
      </c>
      <c r="D2">
        <v>101.3</v>
      </c>
      <c r="E2">
        <v>16.7</v>
      </c>
      <c r="F2">
        <v>34.14</v>
      </c>
      <c r="G2">
        <v>16.600000000000001</v>
      </c>
      <c r="H2">
        <v>7390</v>
      </c>
      <c r="I2">
        <v>5983</v>
      </c>
      <c r="J2">
        <v>11</v>
      </c>
      <c r="K2">
        <v>64</v>
      </c>
      <c r="L2">
        <v>4182</v>
      </c>
      <c r="M2">
        <v>21</v>
      </c>
      <c r="N2">
        <v>235</v>
      </c>
    </row>
    <row r="3" spans="1:14" x14ac:dyDescent="0.3">
      <c r="A3" t="s">
        <v>9</v>
      </c>
      <c r="B3">
        <v>-1.1000000000000001</v>
      </c>
      <c r="C3">
        <v>5.4</v>
      </c>
      <c r="D3">
        <v>104.3</v>
      </c>
      <c r="E3">
        <v>15.3</v>
      </c>
      <c r="F3">
        <v>27.56</v>
      </c>
      <c r="G3">
        <v>8.6999999999999993</v>
      </c>
      <c r="H3">
        <v>733</v>
      </c>
      <c r="I3">
        <v>1026</v>
      </c>
      <c r="J3">
        <v>2</v>
      </c>
      <c r="K3">
        <v>12</v>
      </c>
      <c r="L3">
        <v>702</v>
      </c>
      <c r="M3">
        <v>4</v>
      </c>
      <c r="N3">
        <v>165</v>
      </c>
    </row>
    <row r="4" spans="1:14" x14ac:dyDescent="0.3">
      <c r="A4" t="s">
        <v>10</v>
      </c>
      <c r="B4">
        <v>13.8</v>
      </c>
      <c r="C4">
        <v>2.6</v>
      </c>
      <c r="D4">
        <v>105.3</v>
      </c>
      <c r="E4">
        <v>15</v>
      </c>
      <c r="F4">
        <v>32.14</v>
      </c>
      <c r="G4">
        <v>16.2</v>
      </c>
      <c r="H4">
        <v>5599</v>
      </c>
      <c r="I4">
        <v>6069</v>
      </c>
      <c r="J4">
        <v>7</v>
      </c>
      <c r="K4">
        <v>67</v>
      </c>
      <c r="L4">
        <v>3910</v>
      </c>
      <c r="M4">
        <v>15</v>
      </c>
      <c r="N4">
        <v>347</v>
      </c>
    </row>
    <row r="5" spans="1:14" x14ac:dyDescent="0.3">
      <c r="A5" t="s">
        <v>11</v>
      </c>
      <c r="B5">
        <v>-5.3</v>
      </c>
      <c r="C5">
        <v>-4.5</v>
      </c>
      <c r="D5">
        <v>102</v>
      </c>
      <c r="E5">
        <v>21</v>
      </c>
      <c r="F5">
        <v>40.200000000000003</v>
      </c>
      <c r="G5">
        <v>10</v>
      </c>
      <c r="H5">
        <v>2879</v>
      </c>
      <c r="I5">
        <v>3403</v>
      </c>
      <c r="J5">
        <v>6</v>
      </c>
      <c r="K5">
        <v>8</v>
      </c>
      <c r="L5">
        <v>2359</v>
      </c>
      <c r="M5">
        <v>11</v>
      </c>
      <c r="N5">
        <v>30</v>
      </c>
    </row>
    <row r="6" spans="1:14" x14ac:dyDescent="0.3">
      <c r="A6" t="s">
        <v>12</v>
      </c>
      <c r="B6">
        <v>20.3</v>
      </c>
      <c r="C6">
        <v>6</v>
      </c>
      <c r="D6">
        <v>103.1</v>
      </c>
      <c r="E6">
        <v>10.5</v>
      </c>
      <c r="F6">
        <v>28.29</v>
      </c>
      <c r="G6">
        <v>12.2</v>
      </c>
      <c r="H6">
        <v>6035</v>
      </c>
      <c r="I6">
        <v>5274</v>
      </c>
      <c r="J6">
        <v>7</v>
      </c>
      <c r="K6">
        <v>45</v>
      </c>
      <c r="L6">
        <v>4450</v>
      </c>
      <c r="M6">
        <v>20</v>
      </c>
      <c r="N6">
        <v>185</v>
      </c>
    </row>
    <row r="7" spans="1:14" x14ac:dyDescent="0.3">
      <c r="A7" t="s">
        <v>13</v>
      </c>
      <c r="B7">
        <v>1.8</v>
      </c>
      <c r="C7">
        <v>-1.6</v>
      </c>
      <c r="D7">
        <v>106.3</v>
      </c>
      <c r="E7">
        <v>17.600000000000001</v>
      </c>
      <c r="F7">
        <v>34.93</v>
      </c>
      <c r="G7">
        <v>10.1</v>
      </c>
      <c r="H7">
        <v>2188</v>
      </c>
      <c r="I7">
        <v>2330</v>
      </c>
      <c r="J7">
        <v>4</v>
      </c>
      <c r="K7">
        <v>31</v>
      </c>
      <c r="L7">
        <v>1453</v>
      </c>
      <c r="M7">
        <v>8</v>
      </c>
      <c r="N7">
        <v>215</v>
      </c>
    </row>
    <row r="8" spans="1:14" x14ac:dyDescent="0.3">
      <c r="A8" t="s">
        <v>14</v>
      </c>
      <c r="B8">
        <v>0.6</v>
      </c>
      <c r="C8">
        <v>11.2</v>
      </c>
      <c r="D8">
        <v>105.2</v>
      </c>
      <c r="E8">
        <v>20.100000000000001</v>
      </c>
      <c r="F8">
        <v>35.17</v>
      </c>
      <c r="G8">
        <v>0</v>
      </c>
      <c r="H8">
        <v>1232</v>
      </c>
      <c r="I8">
        <v>2508</v>
      </c>
      <c r="J8">
        <v>6</v>
      </c>
      <c r="K8">
        <v>4</v>
      </c>
      <c r="L8">
        <v>1701</v>
      </c>
      <c r="M8">
        <v>21</v>
      </c>
      <c r="N8">
        <v>0</v>
      </c>
    </row>
    <row r="9" spans="1:14" x14ac:dyDescent="0.3">
      <c r="A9" t="s">
        <v>15</v>
      </c>
      <c r="B9">
        <v>8</v>
      </c>
      <c r="C9">
        <v>5</v>
      </c>
      <c r="D9">
        <v>98.1</v>
      </c>
      <c r="E9">
        <v>14.1</v>
      </c>
      <c r="F9">
        <v>28.92</v>
      </c>
      <c r="G9">
        <v>0</v>
      </c>
      <c r="H9">
        <v>7404</v>
      </c>
      <c r="I9">
        <v>2545</v>
      </c>
      <c r="J9">
        <v>5</v>
      </c>
      <c r="K9">
        <v>17</v>
      </c>
      <c r="L9">
        <v>2260</v>
      </c>
      <c r="M9">
        <v>18</v>
      </c>
      <c r="N9">
        <v>255</v>
      </c>
    </row>
    <row r="10" spans="1:14" x14ac:dyDescent="0.3">
      <c r="A10" t="s">
        <v>16</v>
      </c>
      <c r="B10">
        <v>6.7</v>
      </c>
      <c r="C10">
        <v>-4.0999999999999996</v>
      </c>
      <c r="D10">
        <v>103.9</v>
      </c>
      <c r="E10">
        <v>12.7</v>
      </c>
      <c r="F10">
        <v>31.8</v>
      </c>
      <c r="G10">
        <v>1.9</v>
      </c>
      <c r="H10">
        <v>7948</v>
      </c>
      <c r="I10">
        <v>3402</v>
      </c>
      <c r="J10">
        <v>6</v>
      </c>
      <c r="K10">
        <v>22</v>
      </c>
      <c r="L10">
        <v>3211</v>
      </c>
      <c r="M10">
        <v>18</v>
      </c>
      <c r="N10">
        <v>210</v>
      </c>
    </row>
    <row r="11" spans="1:14" x14ac:dyDescent="0.3">
      <c r="A11" t="s">
        <v>17</v>
      </c>
      <c r="B11">
        <v>0.5</v>
      </c>
      <c r="C11">
        <v>9</v>
      </c>
      <c r="D11">
        <v>109</v>
      </c>
      <c r="E11">
        <v>18.600000000000001</v>
      </c>
      <c r="F11">
        <v>34.200000000000003</v>
      </c>
      <c r="G11">
        <v>4.5</v>
      </c>
      <c r="H11">
        <v>1389</v>
      </c>
      <c r="I11">
        <v>1878</v>
      </c>
      <c r="J11">
        <v>6</v>
      </c>
      <c r="K11">
        <v>15</v>
      </c>
      <c r="L11">
        <v>1320</v>
      </c>
      <c r="M11">
        <v>17</v>
      </c>
      <c r="N11">
        <v>175</v>
      </c>
    </row>
    <row r="12" spans="1:14" x14ac:dyDescent="0.3">
      <c r="A12" t="s">
        <v>18</v>
      </c>
      <c r="B12">
        <v>16.899999999999999</v>
      </c>
      <c r="C12">
        <v>3.7</v>
      </c>
      <c r="D12">
        <v>103.4</v>
      </c>
      <c r="E12">
        <v>16.2</v>
      </c>
      <c r="F12">
        <v>31.65</v>
      </c>
      <c r="G12">
        <v>3.3</v>
      </c>
      <c r="H12">
        <v>2463</v>
      </c>
      <c r="I12">
        <v>1384</v>
      </c>
      <c r="J12">
        <v>2</v>
      </c>
      <c r="K12">
        <v>5</v>
      </c>
      <c r="L12">
        <v>1455</v>
      </c>
      <c r="M12">
        <v>10</v>
      </c>
      <c r="N12">
        <v>0</v>
      </c>
    </row>
    <row r="13" spans="1:14" x14ac:dyDescent="0.3">
      <c r="A13" t="s">
        <v>19</v>
      </c>
      <c r="B13">
        <v>-0.3</v>
      </c>
      <c r="C13">
        <v>2.6</v>
      </c>
      <c r="D13">
        <v>108.1</v>
      </c>
      <c r="E13">
        <v>15.9</v>
      </c>
      <c r="F13">
        <v>30.48</v>
      </c>
      <c r="G13">
        <v>4.5999999999999996</v>
      </c>
      <c r="H13">
        <v>4061</v>
      </c>
      <c r="I13">
        <v>2938</v>
      </c>
      <c r="J13">
        <v>6</v>
      </c>
      <c r="K13">
        <v>34</v>
      </c>
      <c r="L13">
        <v>1784</v>
      </c>
      <c r="M13">
        <v>19</v>
      </c>
      <c r="N13">
        <v>265</v>
      </c>
    </row>
    <row r="14" spans="1:14" x14ac:dyDescent="0.3">
      <c r="A14" t="s">
        <v>20</v>
      </c>
      <c r="B14">
        <v>0.7</v>
      </c>
      <c r="C14">
        <v>-2.7</v>
      </c>
      <c r="D14">
        <v>98.2</v>
      </c>
      <c r="E14">
        <v>4.9000000000000004</v>
      </c>
      <c r="F14">
        <v>25.49</v>
      </c>
      <c r="G14">
        <v>2.2000000000000002</v>
      </c>
      <c r="H14">
        <v>15278</v>
      </c>
      <c r="I14">
        <v>7899</v>
      </c>
      <c r="J14">
        <v>6</v>
      </c>
      <c r="K14">
        <v>47</v>
      </c>
      <c r="L14">
        <v>6536</v>
      </c>
      <c r="M14">
        <v>22</v>
      </c>
      <c r="N14">
        <v>370</v>
      </c>
    </row>
    <row r="15" spans="1:14" x14ac:dyDescent="0.3">
      <c r="A15" t="s">
        <v>21</v>
      </c>
      <c r="B15">
        <v>0.6</v>
      </c>
      <c r="C15">
        <v>6.7</v>
      </c>
      <c r="D15">
        <v>96.8</v>
      </c>
      <c r="E15">
        <v>1.6</v>
      </c>
      <c r="F15">
        <v>23.35</v>
      </c>
      <c r="G15">
        <v>1.8</v>
      </c>
      <c r="H15">
        <v>13036</v>
      </c>
      <c r="I15">
        <v>3936</v>
      </c>
      <c r="J15">
        <v>6</v>
      </c>
      <c r="K15">
        <v>39</v>
      </c>
      <c r="L15">
        <v>4293</v>
      </c>
      <c r="M15">
        <v>13</v>
      </c>
      <c r="N15">
        <v>200</v>
      </c>
    </row>
    <row r="16" spans="1:14" x14ac:dyDescent="0.3">
      <c r="A16" t="s">
        <v>49</v>
      </c>
      <c r="B16">
        <v>4.2</v>
      </c>
      <c r="C16">
        <v>7.7</v>
      </c>
      <c r="D16">
        <v>101.2</v>
      </c>
      <c r="E16">
        <v>14.6</v>
      </c>
      <c r="F16">
        <v>23.43</v>
      </c>
      <c r="G16">
        <v>7.6</v>
      </c>
      <c r="H16">
        <v>1368</v>
      </c>
      <c r="I16">
        <v>1542</v>
      </c>
      <c r="J16">
        <v>4</v>
      </c>
      <c r="K16">
        <v>10</v>
      </c>
      <c r="L16">
        <v>1502</v>
      </c>
      <c r="M16">
        <v>15</v>
      </c>
      <c r="N16">
        <v>120</v>
      </c>
    </row>
    <row r="17" spans="1:14" x14ac:dyDescent="0.3">
      <c r="A17" t="s">
        <v>22</v>
      </c>
      <c r="B17">
        <v>-2.2999999999999998</v>
      </c>
      <c r="C17">
        <v>1.7</v>
      </c>
      <c r="D17">
        <v>103.6</v>
      </c>
      <c r="E17">
        <v>11.7</v>
      </c>
      <c r="F17">
        <v>26.12</v>
      </c>
      <c r="G17">
        <v>6.2</v>
      </c>
      <c r="H17">
        <v>5619</v>
      </c>
      <c r="I17">
        <v>4836</v>
      </c>
      <c r="J17">
        <v>4</v>
      </c>
      <c r="K17">
        <v>22</v>
      </c>
      <c r="L17">
        <v>3649</v>
      </c>
      <c r="M17">
        <v>11</v>
      </c>
      <c r="N17">
        <v>170</v>
      </c>
    </row>
    <row r="18" spans="1:14" x14ac:dyDescent="0.3">
      <c r="A18" t="s">
        <v>23</v>
      </c>
      <c r="B18">
        <v>-0.6</v>
      </c>
      <c r="C18">
        <v>1.6</v>
      </c>
      <c r="D18">
        <v>104.1</v>
      </c>
      <c r="E18">
        <v>15.4</v>
      </c>
      <c r="F18">
        <v>23.96</v>
      </c>
      <c r="G18">
        <v>6.6</v>
      </c>
      <c r="H18">
        <v>3560</v>
      </c>
      <c r="I18">
        <v>3663</v>
      </c>
      <c r="J18">
        <v>5</v>
      </c>
      <c r="K18">
        <v>25</v>
      </c>
      <c r="L18">
        <v>2586</v>
      </c>
      <c r="M18">
        <v>20</v>
      </c>
      <c r="N18">
        <v>160</v>
      </c>
    </row>
    <row r="19" spans="1:14" x14ac:dyDescent="0.3">
      <c r="A19" t="s">
        <v>24</v>
      </c>
      <c r="B19">
        <v>-1.8</v>
      </c>
      <c r="C19">
        <v>-4.8</v>
      </c>
      <c r="D19">
        <v>105.3</v>
      </c>
      <c r="E19">
        <v>22.5</v>
      </c>
      <c r="F19">
        <v>32.06</v>
      </c>
      <c r="G19">
        <v>4.0999999999999996</v>
      </c>
      <c r="H19">
        <v>2451</v>
      </c>
      <c r="I19">
        <v>2616</v>
      </c>
      <c r="J19">
        <v>6</v>
      </c>
      <c r="K19">
        <v>20</v>
      </c>
      <c r="L19">
        <v>1577</v>
      </c>
      <c r="M19">
        <v>11</v>
      </c>
      <c r="N19">
        <v>135</v>
      </c>
    </row>
    <row r="20" spans="1:14" x14ac:dyDescent="0.3">
      <c r="A20" t="s">
        <v>25</v>
      </c>
      <c r="B20">
        <v>-0.6</v>
      </c>
      <c r="C20">
        <v>4.5</v>
      </c>
      <c r="D20">
        <v>100.3</v>
      </c>
      <c r="E20">
        <v>8</v>
      </c>
      <c r="F20">
        <v>27.86</v>
      </c>
      <c r="G20">
        <v>4.3</v>
      </c>
      <c r="H20">
        <v>12111</v>
      </c>
      <c r="I20">
        <v>6871</v>
      </c>
      <c r="J20">
        <v>11</v>
      </c>
      <c r="K20">
        <v>35</v>
      </c>
      <c r="L20">
        <v>7786</v>
      </c>
      <c r="M20">
        <v>25</v>
      </c>
      <c r="N20">
        <v>196</v>
      </c>
    </row>
    <row r="21" spans="1:14" x14ac:dyDescent="0.3">
      <c r="A21" t="s">
        <v>26</v>
      </c>
      <c r="B21">
        <v>0.4</v>
      </c>
      <c r="C21">
        <v>-0.5</v>
      </c>
      <c r="D21">
        <v>105.1</v>
      </c>
      <c r="E21">
        <v>15.1</v>
      </c>
      <c r="F21">
        <v>33.130000000000003</v>
      </c>
      <c r="G21">
        <v>5.9</v>
      </c>
      <c r="H21">
        <v>8574</v>
      </c>
      <c r="I21">
        <v>6261</v>
      </c>
      <c r="J21">
        <v>9</v>
      </c>
      <c r="K21">
        <v>46</v>
      </c>
      <c r="L21">
        <v>5300</v>
      </c>
      <c r="M21">
        <v>23</v>
      </c>
      <c r="N21">
        <v>280</v>
      </c>
    </row>
    <row r="22" spans="1:14" x14ac:dyDescent="0.3">
      <c r="A22" t="s">
        <v>27</v>
      </c>
      <c r="B22">
        <v>3.5</v>
      </c>
      <c r="C22">
        <v>-2.1</v>
      </c>
      <c r="D22">
        <v>99.5</v>
      </c>
      <c r="E22">
        <v>14.4</v>
      </c>
      <c r="F22">
        <v>30.05</v>
      </c>
      <c r="G22">
        <v>7.5</v>
      </c>
      <c r="H22">
        <v>5254</v>
      </c>
      <c r="I22">
        <v>3695</v>
      </c>
      <c r="J22">
        <v>4</v>
      </c>
      <c r="K22">
        <v>26</v>
      </c>
      <c r="L22">
        <v>2495</v>
      </c>
      <c r="M22">
        <v>9</v>
      </c>
      <c r="N22">
        <v>160</v>
      </c>
    </row>
    <row r="23" spans="1:14" x14ac:dyDescent="0.3">
      <c r="A23" t="s">
        <v>28</v>
      </c>
      <c r="B23">
        <v>-2.5</v>
      </c>
      <c r="C23">
        <v>-1.2</v>
      </c>
      <c r="D23">
        <v>103.4</v>
      </c>
      <c r="E23">
        <v>19.3</v>
      </c>
      <c r="F23">
        <v>34.25</v>
      </c>
      <c r="G23">
        <v>6.5</v>
      </c>
      <c r="H23">
        <v>3680</v>
      </c>
      <c r="I23">
        <v>1926</v>
      </c>
      <c r="J23">
        <v>4</v>
      </c>
      <c r="K23">
        <v>8</v>
      </c>
      <c r="L23">
        <v>1357</v>
      </c>
      <c r="M23">
        <v>11</v>
      </c>
      <c r="N23">
        <v>0</v>
      </c>
    </row>
    <row r="24" spans="1:14" x14ac:dyDescent="0.3">
      <c r="A24" t="s">
        <v>29</v>
      </c>
      <c r="B24">
        <v>6.3</v>
      </c>
      <c r="C24">
        <v>-3</v>
      </c>
      <c r="D24">
        <v>98.5</v>
      </c>
      <c r="E24">
        <v>19.3</v>
      </c>
      <c r="F24">
        <v>33.36</v>
      </c>
      <c r="G24">
        <v>0</v>
      </c>
      <c r="H24">
        <v>803</v>
      </c>
      <c r="I24">
        <v>1927</v>
      </c>
      <c r="J24">
        <v>3</v>
      </c>
      <c r="K24">
        <v>4</v>
      </c>
      <c r="L24">
        <v>1006</v>
      </c>
      <c r="M24">
        <v>8</v>
      </c>
      <c r="N24">
        <v>0</v>
      </c>
    </row>
    <row r="25" spans="1:14" x14ac:dyDescent="0.3">
      <c r="A25" t="s">
        <v>30</v>
      </c>
      <c r="B25">
        <v>1.6</v>
      </c>
      <c r="C25">
        <v>2</v>
      </c>
      <c r="D25">
        <v>102.2</v>
      </c>
      <c r="E25">
        <v>15.4</v>
      </c>
      <c r="F25">
        <v>29.29</v>
      </c>
      <c r="G25">
        <v>5.4</v>
      </c>
      <c r="H25">
        <v>3850</v>
      </c>
      <c r="I25">
        <v>4186</v>
      </c>
      <c r="J25">
        <v>10</v>
      </c>
      <c r="K25">
        <v>19</v>
      </c>
      <c r="L25">
        <v>3173</v>
      </c>
      <c r="M25">
        <v>24</v>
      </c>
      <c r="N25">
        <v>108</v>
      </c>
    </row>
    <row r="26" spans="1:14" x14ac:dyDescent="0.3">
      <c r="A26" t="s">
        <v>31</v>
      </c>
      <c r="B26">
        <v>11</v>
      </c>
      <c r="C26">
        <v>7.4</v>
      </c>
      <c r="D26">
        <v>98.9</v>
      </c>
      <c r="E26">
        <v>14.6</v>
      </c>
      <c r="F26">
        <v>30.38</v>
      </c>
      <c r="G26">
        <v>0</v>
      </c>
      <c r="H26">
        <v>4248</v>
      </c>
      <c r="I26">
        <v>2589</v>
      </c>
      <c r="J26">
        <v>3</v>
      </c>
      <c r="K26">
        <v>11</v>
      </c>
      <c r="L26">
        <v>2163</v>
      </c>
      <c r="M26">
        <v>14</v>
      </c>
      <c r="N26">
        <v>0</v>
      </c>
    </row>
    <row r="27" spans="1:14" x14ac:dyDescent="0.3">
      <c r="A27" t="s">
        <v>32</v>
      </c>
      <c r="B27">
        <v>10.5</v>
      </c>
      <c r="C27">
        <v>0.7</v>
      </c>
      <c r="D27">
        <v>107.9</v>
      </c>
      <c r="E27">
        <v>17.100000000000001</v>
      </c>
      <c r="F27">
        <v>36.19</v>
      </c>
      <c r="G27">
        <v>4.2</v>
      </c>
      <c r="H27">
        <v>931</v>
      </c>
      <c r="I27">
        <v>1070</v>
      </c>
      <c r="J27">
        <v>3</v>
      </c>
      <c r="K27">
        <v>17</v>
      </c>
      <c r="L27">
        <v>821</v>
      </c>
      <c r="M27">
        <v>5</v>
      </c>
      <c r="N27">
        <v>0</v>
      </c>
    </row>
    <row r="28" spans="1:14" x14ac:dyDescent="0.3">
      <c r="A28" t="s">
        <v>33</v>
      </c>
      <c r="B28">
        <v>-1.4</v>
      </c>
      <c r="C28">
        <v>7.6</v>
      </c>
      <c r="D28">
        <v>108.5</v>
      </c>
      <c r="E28">
        <v>18.2</v>
      </c>
      <c r="F28">
        <v>32.74</v>
      </c>
      <c r="G28">
        <v>6.9</v>
      </c>
      <c r="H28">
        <v>517</v>
      </c>
      <c r="I28">
        <v>1526</v>
      </c>
      <c r="J28">
        <v>2</v>
      </c>
      <c r="K28">
        <v>25</v>
      </c>
      <c r="L28">
        <v>799</v>
      </c>
      <c r="M28">
        <v>7</v>
      </c>
      <c r="N28">
        <v>0</v>
      </c>
    </row>
    <row r="29" spans="1:14" x14ac:dyDescent="0.3">
      <c r="A29" t="s">
        <v>34</v>
      </c>
      <c r="B29">
        <v>-2.2999999999999998</v>
      </c>
      <c r="C29">
        <v>0.2</v>
      </c>
      <c r="D29">
        <v>110.6</v>
      </c>
      <c r="E29">
        <v>25.3</v>
      </c>
      <c r="F29">
        <v>40.33</v>
      </c>
      <c r="G29">
        <v>0</v>
      </c>
      <c r="H29">
        <v>2079</v>
      </c>
      <c r="I29">
        <v>2390</v>
      </c>
      <c r="J29">
        <v>3</v>
      </c>
      <c r="K29">
        <v>16</v>
      </c>
      <c r="L29">
        <v>1583</v>
      </c>
      <c r="M29">
        <v>20</v>
      </c>
      <c r="N29">
        <v>115</v>
      </c>
    </row>
    <row r="30" spans="1:14" x14ac:dyDescent="0.3">
      <c r="A30" t="s">
        <v>35</v>
      </c>
      <c r="B30">
        <v>0.5</v>
      </c>
      <c r="C30">
        <v>10.199999999999999</v>
      </c>
      <c r="D30">
        <v>98.4</v>
      </c>
      <c r="E30">
        <v>11.4</v>
      </c>
      <c r="F30">
        <v>23.59</v>
      </c>
      <c r="G30">
        <v>0</v>
      </c>
      <c r="H30">
        <v>5186</v>
      </c>
      <c r="I30">
        <v>1756</v>
      </c>
      <c r="J30">
        <v>3</v>
      </c>
      <c r="K30">
        <v>8</v>
      </c>
      <c r="L30">
        <v>2081</v>
      </c>
      <c r="M30">
        <v>9</v>
      </c>
      <c r="N30">
        <v>0</v>
      </c>
    </row>
    <row r="31" spans="1:14" x14ac:dyDescent="0.3">
      <c r="A31" t="s">
        <v>36</v>
      </c>
      <c r="B31">
        <v>12.8</v>
      </c>
      <c r="C31">
        <v>2.4</v>
      </c>
      <c r="D31">
        <v>103.6</v>
      </c>
      <c r="E31">
        <v>12.1</v>
      </c>
      <c r="F31">
        <v>28.61</v>
      </c>
      <c r="G31">
        <v>8.6</v>
      </c>
      <c r="H31">
        <v>2610</v>
      </c>
      <c r="I31">
        <v>2335</v>
      </c>
      <c r="J31">
        <v>2</v>
      </c>
      <c r="K31">
        <v>11</v>
      </c>
      <c r="L31">
        <v>1493</v>
      </c>
      <c r="M31">
        <v>12</v>
      </c>
      <c r="N31">
        <v>100</v>
      </c>
    </row>
    <row r="32" spans="1:14" x14ac:dyDescent="0.3">
      <c r="A32" t="s">
        <v>37</v>
      </c>
      <c r="B32">
        <v>-3.4</v>
      </c>
      <c r="C32">
        <v>-0.4</v>
      </c>
      <c r="D32">
        <v>107.8</v>
      </c>
      <c r="E32">
        <v>15.6</v>
      </c>
      <c r="F32">
        <v>32.380000000000003</v>
      </c>
      <c r="G32">
        <v>7.1</v>
      </c>
      <c r="H32">
        <v>2200</v>
      </c>
      <c r="I32">
        <v>2710</v>
      </c>
      <c r="J32">
        <v>2</v>
      </c>
      <c r="K32">
        <v>30</v>
      </c>
      <c r="L32">
        <v>2401</v>
      </c>
      <c r="M32">
        <v>15</v>
      </c>
      <c r="N32">
        <v>126</v>
      </c>
    </row>
    <row r="33" spans="1:14" x14ac:dyDescent="0.3">
      <c r="A33" t="s">
        <v>38</v>
      </c>
      <c r="B33">
        <v>-0.2</v>
      </c>
      <c r="C33">
        <v>4.3</v>
      </c>
      <c r="D33">
        <v>107.8</v>
      </c>
      <c r="E33">
        <v>11</v>
      </c>
      <c r="F33">
        <v>29.72</v>
      </c>
      <c r="G33">
        <v>4.4000000000000004</v>
      </c>
      <c r="H33">
        <v>10780</v>
      </c>
      <c r="I33">
        <v>7021</v>
      </c>
      <c r="J33">
        <v>3</v>
      </c>
      <c r="K33">
        <v>58</v>
      </c>
      <c r="L33">
        <v>6142</v>
      </c>
      <c r="M33">
        <v>21</v>
      </c>
      <c r="N33">
        <v>397</v>
      </c>
    </row>
    <row r="34" spans="1:14" x14ac:dyDescent="0.3">
      <c r="A34" t="s">
        <v>39</v>
      </c>
      <c r="B34">
        <v>0.1</v>
      </c>
      <c r="C34">
        <v>5</v>
      </c>
      <c r="D34">
        <v>105.5</v>
      </c>
      <c r="E34">
        <v>13.4</v>
      </c>
      <c r="F34">
        <v>29.98</v>
      </c>
      <c r="G34">
        <v>3.9</v>
      </c>
      <c r="H34">
        <v>2823</v>
      </c>
      <c r="I34">
        <v>2186</v>
      </c>
      <c r="J34">
        <v>3</v>
      </c>
      <c r="K34">
        <v>32</v>
      </c>
      <c r="L34">
        <v>2432</v>
      </c>
      <c r="M34">
        <v>15</v>
      </c>
      <c r="N34">
        <v>205</v>
      </c>
    </row>
    <row r="35" spans="1:14" x14ac:dyDescent="0.3">
      <c r="A35" t="s">
        <v>40</v>
      </c>
      <c r="B35">
        <v>-3.4</v>
      </c>
      <c r="C35">
        <v>-3.4</v>
      </c>
      <c r="D35">
        <v>106.9</v>
      </c>
      <c r="E35">
        <v>20.399999999999999</v>
      </c>
      <c r="F35">
        <v>57.67</v>
      </c>
      <c r="G35">
        <v>3.4</v>
      </c>
      <c r="H35">
        <v>529</v>
      </c>
      <c r="I35">
        <v>1189</v>
      </c>
      <c r="J35">
        <v>2</v>
      </c>
      <c r="K35">
        <v>6</v>
      </c>
      <c r="L35">
        <v>505</v>
      </c>
      <c r="M35">
        <v>9</v>
      </c>
      <c r="N35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16526-A704-4725-A384-369674253B32}">
  <dimension ref="A1:AD55"/>
  <sheetViews>
    <sheetView topLeftCell="L1" workbookViewId="0">
      <selection activeCell="AG7" sqref="AG7"/>
    </sheetView>
  </sheetViews>
  <sheetFormatPr defaultRowHeight="13.2" x14ac:dyDescent="0.25"/>
  <cols>
    <col min="1" max="1" width="19.88671875" style="71" bestFit="1" customWidth="1"/>
    <col min="2" max="2" width="13.6640625" style="71" customWidth="1"/>
    <col min="3" max="3" width="9.109375" style="71" customWidth="1"/>
    <col min="4" max="4" width="10.44140625" style="71" customWidth="1"/>
    <col min="5" max="5" width="9.109375" style="71" customWidth="1"/>
    <col min="6" max="6" width="12.5546875" style="71" customWidth="1"/>
    <col min="7" max="7" width="15.33203125" style="71" customWidth="1"/>
    <col min="8" max="8" width="11.88671875" style="71" customWidth="1"/>
    <col min="9" max="9" width="12" style="71" customWidth="1"/>
    <col min="10" max="10" width="10.44140625" style="71" customWidth="1"/>
    <col min="11" max="11" width="10.109375" style="71" customWidth="1"/>
    <col min="12" max="12" width="10.5546875" style="71" bestFit="1" customWidth="1"/>
    <col min="13" max="13" width="10.44140625" style="71" customWidth="1"/>
    <col min="14" max="14" width="11" style="71" bestFit="1" customWidth="1"/>
    <col min="15" max="15" width="9.109375" style="71"/>
    <col min="16" max="16" width="9.33203125" style="71" customWidth="1"/>
    <col min="17" max="255" width="9.109375" style="71"/>
    <col min="256" max="256" width="19.88671875" style="71" bestFit="1" customWidth="1"/>
    <col min="257" max="257" width="10.88671875" style="71" bestFit="1" customWidth="1"/>
    <col min="258" max="258" width="13.6640625" style="71" customWidth="1"/>
    <col min="259" max="259" width="9.109375" style="71"/>
    <col min="260" max="260" width="10.44140625" style="71" customWidth="1"/>
    <col min="261" max="261" width="9.109375" style="71"/>
    <col min="262" max="262" width="12.5546875" style="71" customWidth="1"/>
    <col min="263" max="263" width="15.33203125" style="71" customWidth="1"/>
    <col min="264" max="264" width="11.88671875" style="71" customWidth="1"/>
    <col min="265" max="265" width="12" style="71" customWidth="1"/>
    <col min="266" max="266" width="10.44140625" style="71" customWidth="1"/>
    <col min="267" max="267" width="10.109375" style="71" customWidth="1"/>
    <col min="268" max="268" width="10.5546875" style="71" bestFit="1" customWidth="1"/>
    <col min="269" max="269" width="10.44140625" style="71" customWidth="1"/>
    <col min="270" max="270" width="11" style="71" bestFit="1" customWidth="1"/>
    <col min="271" max="271" width="9.109375" style="71"/>
    <col min="272" max="272" width="9.33203125" style="71" customWidth="1"/>
    <col min="273" max="511" width="9.109375" style="71"/>
    <col min="512" max="512" width="19.88671875" style="71" bestFit="1" customWidth="1"/>
    <col min="513" max="513" width="10.88671875" style="71" bestFit="1" customWidth="1"/>
    <col min="514" max="514" width="13.6640625" style="71" customWidth="1"/>
    <col min="515" max="515" width="9.109375" style="71"/>
    <col min="516" max="516" width="10.44140625" style="71" customWidth="1"/>
    <col min="517" max="517" width="9.109375" style="71"/>
    <col min="518" max="518" width="12.5546875" style="71" customWidth="1"/>
    <col min="519" max="519" width="15.33203125" style="71" customWidth="1"/>
    <col min="520" max="520" width="11.88671875" style="71" customWidth="1"/>
    <col min="521" max="521" width="12" style="71" customWidth="1"/>
    <col min="522" max="522" width="10.44140625" style="71" customWidth="1"/>
    <col min="523" max="523" width="10.109375" style="71" customWidth="1"/>
    <col min="524" max="524" width="10.5546875" style="71" bestFit="1" customWidth="1"/>
    <col min="525" max="525" width="10.44140625" style="71" customWidth="1"/>
    <col min="526" max="526" width="11" style="71" bestFit="1" customWidth="1"/>
    <col min="527" max="527" width="9.109375" style="71"/>
    <col min="528" max="528" width="9.33203125" style="71" customWidth="1"/>
    <col min="529" max="767" width="9.109375" style="71"/>
    <col min="768" max="768" width="19.88671875" style="71" bestFit="1" customWidth="1"/>
    <col min="769" max="769" width="10.88671875" style="71" bestFit="1" customWidth="1"/>
    <col min="770" max="770" width="13.6640625" style="71" customWidth="1"/>
    <col min="771" max="771" width="9.109375" style="71"/>
    <col min="772" max="772" width="10.44140625" style="71" customWidth="1"/>
    <col min="773" max="773" width="9.109375" style="71"/>
    <col min="774" max="774" width="12.5546875" style="71" customWidth="1"/>
    <col min="775" max="775" width="15.33203125" style="71" customWidth="1"/>
    <col min="776" max="776" width="11.88671875" style="71" customWidth="1"/>
    <col min="777" max="777" width="12" style="71" customWidth="1"/>
    <col min="778" max="778" width="10.44140625" style="71" customWidth="1"/>
    <col min="779" max="779" width="10.109375" style="71" customWidth="1"/>
    <col min="780" max="780" width="10.5546875" style="71" bestFit="1" customWidth="1"/>
    <col min="781" max="781" width="10.44140625" style="71" customWidth="1"/>
    <col min="782" max="782" width="11" style="71" bestFit="1" customWidth="1"/>
    <col min="783" max="783" width="9.109375" style="71"/>
    <col min="784" max="784" width="9.33203125" style="71" customWidth="1"/>
    <col min="785" max="1023" width="9.109375" style="71"/>
    <col min="1024" max="1024" width="19.88671875" style="71" bestFit="1" customWidth="1"/>
    <col min="1025" max="1025" width="10.88671875" style="71" bestFit="1" customWidth="1"/>
    <col min="1026" max="1026" width="13.6640625" style="71" customWidth="1"/>
    <col min="1027" max="1027" width="9.109375" style="71"/>
    <col min="1028" max="1028" width="10.44140625" style="71" customWidth="1"/>
    <col min="1029" max="1029" width="9.109375" style="71"/>
    <col min="1030" max="1030" width="12.5546875" style="71" customWidth="1"/>
    <col min="1031" max="1031" width="15.33203125" style="71" customWidth="1"/>
    <col min="1032" max="1032" width="11.88671875" style="71" customWidth="1"/>
    <col min="1033" max="1033" width="12" style="71" customWidth="1"/>
    <col min="1034" max="1034" width="10.44140625" style="71" customWidth="1"/>
    <col min="1035" max="1035" width="10.109375" style="71" customWidth="1"/>
    <col min="1036" max="1036" width="10.5546875" style="71" bestFit="1" customWidth="1"/>
    <col min="1037" max="1037" width="10.44140625" style="71" customWidth="1"/>
    <col min="1038" max="1038" width="11" style="71" bestFit="1" customWidth="1"/>
    <col min="1039" max="1039" width="9.109375" style="71"/>
    <col min="1040" max="1040" width="9.33203125" style="71" customWidth="1"/>
    <col min="1041" max="1279" width="9.109375" style="71"/>
    <col min="1280" max="1280" width="19.88671875" style="71" bestFit="1" customWidth="1"/>
    <col min="1281" max="1281" width="10.88671875" style="71" bestFit="1" customWidth="1"/>
    <col min="1282" max="1282" width="13.6640625" style="71" customWidth="1"/>
    <col min="1283" max="1283" width="9.109375" style="71"/>
    <col min="1284" max="1284" width="10.44140625" style="71" customWidth="1"/>
    <col min="1285" max="1285" width="9.109375" style="71"/>
    <col min="1286" max="1286" width="12.5546875" style="71" customWidth="1"/>
    <col min="1287" max="1287" width="15.33203125" style="71" customWidth="1"/>
    <col min="1288" max="1288" width="11.88671875" style="71" customWidth="1"/>
    <col min="1289" max="1289" width="12" style="71" customWidth="1"/>
    <col min="1290" max="1290" width="10.44140625" style="71" customWidth="1"/>
    <col min="1291" max="1291" width="10.109375" style="71" customWidth="1"/>
    <col min="1292" max="1292" width="10.5546875" style="71" bestFit="1" customWidth="1"/>
    <col min="1293" max="1293" width="10.44140625" style="71" customWidth="1"/>
    <col min="1294" max="1294" width="11" style="71" bestFit="1" customWidth="1"/>
    <col min="1295" max="1295" width="9.109375" style="71"/>
    <col min="1296" max="1296" width="9.33203125" style="71" customWidth="1"/>
    <col min="1297" max="1535" width="9.109375" style="71"/>
    <col min="1536" max="1536" width="19.88671875" style="71" bestFit="1" customWidth="1"/>
    <col min="1537" max="1537" width="10.88671875" style="71" bestFit="1" customWidth="1"/>
    <col min="1538" max="1538" width="13.6640625" style="71" customWidth="1"/>
    <col min="1539" max="1539" width="9.109375" style="71"/>
    <col min="1540" max="1540" width="10.44140625" style="71" customWidth="1"/>
    <col min="1541" max="1541" width="9.109375" style="71"/>
    <col min="1542" max="1542" width="12.5546875" style="71" customWidth="1"/>
    <col min="1543" max="1543" width="15.33203125" style="71" customWidth="1"/>
    <col min="1544" max="1544" width="11.88671875" style="71" customWidth="1"/>
    <col min="1545" max="1545" width="12" style="71" customWidth="1"/>
    <col min="1546" max="1546" width="10.44140625" style="71" customWidth="1"/>
    <col min="1547" max="1547" width="10.109375" style="71" customWidth="1"/>
    <col min="1548" max="1548" width="10.5546875" style="71" bestFit="1" customWidth="1"/>
    <col min="1549" max="1549" width="10.44140625" style="71" customWidth="1"/>
    <col min="1550" max="1550" width="11" style="71" bestFit="1" customWidth="1"/>
    <col min="1551" max="1551" width="9.109375" style="71"/>
    <col min="1552" max="1552" width="9.33203125" style="71" customWidth="1"/>
    <col min="1553" max="1791" width="9.109375" style="71"/>
    <col min="1792" max="1792" width="19.88671875" style="71" bestFit="1" customWidth="1"/>
    <col min="1793" max="1793" width="10.88671875" style="71" bestFit="1" customWidth="1"/>
    <col min="1794" max="1794" width="13.6640625" style="71" customWidth="1"/>
    <col min="1795" max="1795" width="9.109375" style="71"/>
    <col min="1796" max="1796" width="10.44140625" style="71" customWidth="1"/>
    <col min="1797" max="1797" width="9.109375" style="71"/>
    <col min="1798" max="1798" width="12.5546875" style="71" customWidth="1"/>
    <col min="1799" max="1799" width="15.33203125" style="71" customWidth="1"/>
    <col min="1800" max="1800" width="11.88671875" style="71" customWidth="1"/>
    <col min="1801" max="1801" width="12" style="71" customWidth="1"/>
    <col min="1802" max="1802" width="10.44140625" style="71" customWidth="1"/>
    <col min="1803" max="1803" width="10.109375" style="71" customWidth="1"/>
    <col min="1804" max="1804" width="10.5546875" style="71" bestFit="1" customWidth="1"/>
    <col min="1805" max="1805" width="10.44140625" style="71" customWidth="1"/>
    <col min="1806" max="1806" width="11" style="71" bestFit="1" customWidth="1"/>
    <col min="1807" max="1807" width="9.109375" style="71"/>
    <col min="1808" max="1808" width="9.33203125" style="71" customWidth="1"/>
    <col min="1809" max="2047" width="9.109375" style="71"/>
    <col min="2048" max="2048" width="19.88671875" style="71" bestFit="1" customWidth="1"/>
    <col min="2049" max="2049" width="10.88671875" style="71" bestFit="1" customWidth="1"/>
    <col min="2050" max="2050" width="13.6640625" style="71" customWidth="1"/>
    <col min="2051" max="2051" width="9.109375" style="71"/>
    <col min="2052" max="2052" width="10.44140625" style="71" customWidth="1"/>
    <col min="2053" max="2053" width="9.109375" style="71"/>
    <col min="2054" max="2054" width="12.5546875" style="71" customWidth="1"/>
    <col min="2055" max="2055" width="15.33203125" style="71" customWidth="1"/>
    <col min="2056" max="2056" width="11.88671875" style="71" customWidth="1"/>
    <col min="2057" max="2057" width="12" style="71" customWidth="1"/>
    <col min="2058" max="2058" width="10.44140625" style="71" customWidth="1"/>
    <col min="2059" max="2059" width="10.109375" style="71" customWidth="1"/>
    <col min="2060" max="2060" width="10.5546875" style="71" bestFit="1" customWidth="1"/>
    <col min="2061" max="2061" width="10.44140625" style="71" customWidth="1"/>
    <col min="2062" max="2062" width="11" style="71" bestFit="1" customWidth="1"/>
    <col min="2063" max="2063" width="9.109375" style="71"/>
    <col min="2064" max="2064" width="9.33203125" style="71" customWidth="1"/>
    <col min="2065" max="2303" width="9.109375" style="71"/>
    <col min="2304" max="2304" width="19.88671875" style="71" bestFit="1" customWidth="1"/>
    <col min="2305" max="2305" width="10.88671875" style="71" bestFit="1" customWidth="1"/>
    <col min="2306" max="2306" width="13.6640625" style="71" customWidth="1"/>
    <col min="2307" max="2307" width="9.109375" style="71"/>
    <col min="2308" max="2308" width="10.44140625" style="71" customWidth="1"/>
    <col min="2309" max="2309" width="9.109375" style="71"/>
    <col min="2310" max="2310" width="12.5546875" style="71" customWidth="1"/>
    <col min="2311" max="2311" width="15.33203125" style="71" customWidth="1"/>
    <col min="2312" max="2312" width="11.88671875" style="71" customWidth="1"/>
    <col min="2313" max="2313" width="12" style="71" customWidth="1"/>
    <col min="2314" max="2314" width="10.44140625" style="71" customWidth="1"/>
    <col min="2315" max="2315" width="10.109375" style="71" customWidth="1"/>
    <col min="2316" max="2316" width="10.5546875" style="71" bestFit="1" customWidth="1"/>
    <col min="2317" max="2317" width="10.44140625" style="71" customWidth="1"/>
    <col min="2318" max="2318" width="11" style="71" bestFit="1" customWidth="1"/>
    <col min="2319" max="2319" width="9.109375" style="71"/>
    <col min="2320" max="2320" width="9.33203125" style="71" customWidth="1"/>
    <col min="2321" max="2559" width="9.109375" style="71"/>
    <col min="2560" max="2560" width="19.88671875" style="71" bestFit="1" customWidth="1"/>
    <col min="2561" max="2561" width="10.88671875" style="71" bestFit="1" customWidth="1"/>
    <col min="2562" max="2562" width="13.6640625" style="71" customWidth="1"/>
    <col min="2563" max="2563" width="9.109375" style="71"/>
    <col min="2564" max="2564" width="10.44140625" style="71" customWidth="1"/>
    <col min="2565" max="2565" width="9.109375" style="71"/>
    <col min="2566" max="2566" width="12.5546875" style="71" customWidth="1"/>
    <col min="2567" max="2567" width="15.33203125" style="71" customWidth="1"/>
    <col min="2568" max="2568" width="11.88671875" style="71" customWidth="1"/>
    <col min="2569" max="2569" width="12" style="71" customWidth="1"/>
    <col min="2570" max="2570" width="10.44140625" style="71" customWidth="1"/>
    <col min="2571" max="2571" width="10.109375" style="71" customWidth="1"/>
    <col min="2572" max="2572" width="10.5546875" style="71" bestFit="1" customWidth="1"/>
    <col min="2573" max="2573" width="10.44140625" style="71" customWidth="1"/>
    <col min="2574" max="2574" width="11" style="71" bestFit="1" customWidth="1"/>
    <col min="2575" max="2575" width="9.109375" style="71"/>
    <col min="2576" max="2576" width="9.33203125" style="71" customWidth="1"/>
    <col min="2577" max="2815" width="9.109375" style="71"/>
    <col min="2816" max="2816" width="19.88671875" style="71" bestFit="1" customWidth="1"/>
    <col min="2817" max="2817" width="10.88671875" style="71" bestFit="1" customWidth="1"/>
    <col min="2818" max="2818" width="13.6640625" style="71" customWidth="1"/>
    <col min="2819" max="2819" width="9.109375" style="71"/>
    <col min="2820" max="2820" width="10.44140625" style="71" customWidth="1"/>
    <col min="2821" max="2821" width="9.109375" style="71"/>
    <col min="2822" max="2822" width="12.5546875" style="71" customWidth="1"/>
    <col min="2823" max="2823" width="15.33203125" style="71" customWidth="1"/>
    <col min="2824" max="2824" width="11.88671875" style="71" customWidth="1"/>
    <col min="2825" max="2825" width="12" style="71" customWidth="1"/>
    <col min="2826" max="2826" width="10.44140625" style="71" customWidth="1"/>
    <col min="2827" max="2827" width="10.109375" style="71" customWidth="1"/>
    <col min="2828" max="2828" width="10.5546875" style="71" bestFit="1" customWidth="1"/>
    <col min="2829" max="2829" width="10.44140625" style="71" customWidth="1"/>
    <col min="2830" max="2830" width="11" style="71" bestFit="1" customWidth="1"/>
    <col min="2831" max="2831" width="9.109375" style="71"/>
    <col min="2832" max="2832" width="9.33203125" style="71" customWidth="1"/>
    <col min="2833" max="3071" width="9.109375" style="71"/>
    <col min="3072" max="3072" width="19.88671875" style="71" bestFit="1" customWidth="1"/>
    <col min="3073" max="3073" width="10.88671875" style="71" bestFit="1" customWidth="1"/>
    <col min="3074" max="3074" width="13.6640625" style="71" customWidth="1"/>
    <col min="3075" max="3075" width="9.109375" style="71"/>
    <col min="3076" max="3076" width="10.44140625" style="71" customWidth="1"/>
    <col min="3077" max="3077" width="9.109375" style="71"/>
    <col min="3078" max="3078" width="12.5546875" style="71" customWidth="1"/>
    <col min="3079" max="3079" width="15.33203125" style="71" customWidth="1"/>
    <col min="3080" max="3080" width="11.88671875" style="71" customWidth="1"/>
    <col min="3081" max="3081" width="12" style="71" customWidth="1"/>
    <col min="3082" max="3082" width="10.44140625" style="71" customWidth="1"/>
    <col min="3083" max="3083" width="10.109375" style="71" customWidth="1"/>
    <col min="3084" max="3084" width="10.5546875" style="71" bestFit="1" customWidth="1"/>
    <col min="3085" max="3085" width="10.44140625" style="71" customWidth="1"/>
    <col min="3086" max="3086" width="11" style="71" bestFit="1" customWidth="1"/>
    <col min="3087" max="3087" width="9.109375" style="71"/>
    <col min="3088" max="3088" width="9.33203125" style="71" customWidth="1"/>
    <col min="3089" max="3327" width="9.109375" style="71"/>
    <col min="3328" max="3328" width="19.88671875" style="71" bestFit="1" customWidth="1"/>
    <col min="3329" max="3329" width="10.88671875" style="71" bestFit="1" customWidth="1"/>
    <col min="3330" max="3330" width="13.6640625" style="71" customWidth="1"/>
    <col min="3331" max="3331" width="9.109375" style="71"/>
    <col min="3332" max="3332" width="10.44140625" style="71" customWidth="1"/>
    <col min="3333" max="3333" width="9.109375" style="71"/>
    <col min="3334" max="3334" width="12.5546875" style="71" customWidth="1"/>
    <col min="3335" max="3335" width="15.33203125" style="71" customWidth="1"/>
    <col min="3336" max="3336" width="11.88671875" style="71" customWidth="1"/>
    <col min="3337" max="3337" width="12" style="71" customWidth="1"/>
    <col min="3338" max="3338" width="10.44140625" style="71" customWidth="1"/>
    <col min="3339" max="3339" width="10.109375" style="71" customWidth="1"/>
    <col min="3340" max="3340" width="10.5546875" style="71" bestFit="1" customWidth="1"/>
    <col min="3341" max="3341" width="10.44140625" style="71" customWidth="1"/>
    <col min="3342" max="3342" width="11" style="71" bestFit="1" customWidth="1"/>
    <col min="3343" max="3343" width="9.109375" style="71"/>
    <col min="3344" max="3344" width="9.33203125" style="71" customWidth="1"/>
    <col min="3345" max="3583" width="9.109375" style="71"/>
    <col min="3584" max="3584" width="19.88671875" style="71" bestFit="1" customWidth="1"/>
    <col min="3585" max="3585" width="10.88671875" style="71" bestFit="1" customWidth="1"/>
    <col min="3586" max="3586" width="13.6640625" style="71" customWidth="1"/>
    <col min="3587" max="3587" width="9.109375" style="71"/>
    <col min="3588" max="3588" width="10.44140625" style="71" customWidth="1"/>
    <col min="3589" max="3589" width="9.109375" style="71"/>
    <col min="3590" max="3590" width="12.5546875" style="71" customWidth="1"/>
    <col min="3591" max="3591" width="15.33203125" style="71" customWidth="1"/>
    <col min="3592" max="3592" width="11.88671875" style="71" customWidth="1"/>
    <col min="3593" max="3593" width="12" style="71" customWidth="1"/>
    <col min="3594" max="3594" width="10.44140625" style="71" customWidth="1"/>
    <col min="3595" max="3595" width="10.109375" style="71" customWidth="1"/>
    <col min="3596" max="3596" width="10.5546875" style="71" bestFit="1" customWidth="1"/>
    <col min="3597" max="3597" width="10.44140625" style="71" customWidth="1"/>
    <col min="3598" max="3598" width="11" style="71" bestFit="1" customWidth="1"/>
    <col min="3599" max="3599" width="9.109375" style="71"/>
    <col min="3600" max="3600" width="9.33203125" style="71" customWidth="1"/>
    <col min="3601" max="3839" width="9.109375" style="71"/>
    <col min="3840" max="3840" width="19.88671875" style="71" bestFit="1" customWidth="1"/>
    <col min="3841" max="3841" width="10.88671875" style="71" bestFit="1" customWidth="1"/>
    <col min="3842" max="3842" width="13.6640625" style="71" customWidth="1"/>
    <col min="3843" max="3843" width="9.109375" style="71"/>
    <col min="3844" max="3844" width="10.44140625" style="71" customWidth="1"/>
    <col min="3845" max="3845" width="9.109375" style="71"/>
    <col min="3846" max="3846" width="12.5546875" style="71" customWidth="1"/>
    <col min="3847" max="3847" width="15.33203125" style="71" customWidth="1"/>
    <col min="3848" max="3848" width="11.88671875" style="71" customWidth="1"/>
    <col min="3849" max="3849" width="12" style="71" customWidth="1"/>
    <col min="3850" max="3850" width="10.44140625" style="71" customWidth="1"/>
    <col min="3851" max="3851" width="10.109375" style="71" customWidth="1"/>
    <col min="3852" max="3852" width="10.5546875" style="71" bestFit="1" customWidth="1"/>
    <col min="3853" max="3853" width="10.44140625" style="71" customWidth="1"/>
    <col min="3854" max="3854" width="11" style="71" bestFit="1" customWidth="1"/>
    <col min="3855" max="3855" width="9.109375" style="71"/>
    <col min="3856" max="3856" width="9.33203125" style="71" customWidth="1"/>
    <col min="3857" max="4095" width="9.109375" style="71"/>
    <col min="4096" max="4096" width="19.88671875" style="71" bestFit="1" customWidth="1"/>
    <col min="4097" max="4097" width="10.88671875" style="71" bestFit="1" customWidth="1"/>
    <col min="4098" max="4098" width="13.6640625" style="71" customWidth="1"/>
    <col min="4099" max="4099" width="9.109375" style="71"/>
    <col min="4100" max="4100" width="10.44140625" style="71" customWidth="1"/>
    <col min="4101" max="4101" width="9.109375" style="71"/>
    <col min="4102" max="4102" width="12.5546875" style="71" customWidth="1"/>
    <col min="4103" max="4103" width="15.33203125" style="71" customWidth="1"/>
    <col min="4104" max="4104" width="11.88671875" style="71" customWidth="1"/>
    <col min="4105" max="4105" width="12" style="71" customWidth="1"/>
    <col min="4106" max="4106" width="10.44140625" style="71" customWidth="1"/>
    <col min="4107" max="4107" width="10.109375" style="71" customWidth="1"/>
    <col min="4108" max="4108" width="10.5546875" style="71" bestFit="1" customWidth="1"/>
    <col min="4109" max="4109" width="10.44140625" style="71" customWidth="1"/>
    <col min="4110" max="4110" width="11" style="71" bestFit="1" customWidth="1"/>
    <col min="4111" max="4111" width="9.109375" style="71"/>
    <col min="4112" max="4112" width="9.33203125" style="71" customWidth="1"/>
    <col min="4113" max="4351" width="9.109375" style="71"/>
    <col min="4352" max="4352" width="19.88671875" style="71" bestFit="1" customWidth="1"/>
    <col min="4353" max="4353" width="10.88671875" style="71" bestFit="1" customWidth="1"/>
    <col min="4354" max="4354" width="13.6640625" style="71" customWidth="1"/>
    <col min="4355" max="4355" width="9.109375" style="71"/>
    <col min="4356" max="4356" width="10.44140625" style="71" customWidth="1"/>
    <col min="4357" max="4357" width="9.109375" style="71"/>
    <col min="4358" max="4358" width="12.5546875" style="71" customWidth="1"/>
    <col min="4359" max="4359" width="15.33203125" style="71" customWidth="1"/>
    <col min="4360" max="4360" width="11.88671875" style="71" customWidth="1"/>
    <col min="4361" max="4361" width="12" style="71" customWidth="1"/>
    <col min="4362" max="4362" width="10.44140625" style="71" customWidth="1"/>
    <col min="4363" max="4363" width="10.109375" style="71" customWidth="1"/>
    <col min="4364" max="4364" width="10.5546875" style="71" bestFit="1" customWidth="1"/>
    <col min="4365" max="4365" width="10.44140625" style="71" customWidth="1"/>
    <col min="4366" max="4366" width="11" style="71" bestFit="1" customWidth="1"/>
    <col min="4367" max="4367" width="9.109375" style="71"/>
    <col min="4368" max="4368" width="9.33203125" style="71" customWidth="1"/>
    <col min="4369" max="4607" width="9.109375" style="71"/>
    <col min="4608" max="4608" width="19.88671875" style="71" bestFit="1" customWidth="1"/>
    <col min="4609" max="4609" width="10.88671875" style="71" bestFit="1" customWidth="1"/>
    <col min="4610" max="4610" width="13.6640625" style="71" customWidth="1"/>
    <col min="4611" max="4611" width="9.109375" style="71"/>
    <col min="4612" max="4612" width="10.44140625" style="71" customWidth="1"/>
    <col min="4613" max="4613" width="9.109375" style="71"/>
    <col min="4614" max="4614" width="12.5546875" style="71" customWidth="1"/>
    <col min="4615" max="4615" width="15.33203125" style="71" customWidth="1"/>
    <col min="4616" max="4616" width="11.88671875" style="71" customWidth="1"/>
    <col min="4617" max="4617" width="12" style="71" customWidth="1"/>
    <col min="4618" max="4618" width="10.44140625" style="71" customWidth="1"/>
    <col min="4619" max="4619" width="10.109375" style="71" customWidth="1"/>
    <col min="4620" max="4620" width="10.5546875" style="71" bestFit="1" customWidth="1"/>
    <col min="4621" max="4621" width="10.44140625" style="71" customWidth="1"/>
    <col min="4622" max="4622" width="11" style="71" bestFit="1" customWidth="1"/>
    <col min="4623" max="4623" width="9.109375" style="71"/>
    <col min="4624" max="4624" width="9.33203125" style="71" customWidth="1"/>
    <col min="4625" max="4863" width="9.109375" style="71"/>
    <col min="4864" max="4864" width="19.88671875" style="71" bestFit="1" customWidth="1"/>
    <col min="4865" max="4865" width="10.88671875" style="71" bestFit="1" customWidth="1"/>
    <col min="4866" max="4866" width="13.6640625" style="71" customWidth="1"/>
    <col min="4867" max="4867" width="9.109375" style="71"/>
    <col min="4868" max="4868" width="10.44140625" style="71" customWidth="1"/>
    <col min="4869" max="4869" width="9.109375" style="71"/>
    <col min="4870" max="4870" width="12.5546875" style="71" customWidth="1"/>
    <col min="4871" max="4871" width="15.33203125" style="71" customWidth="1"/>
    <col min="4872" max="4872" width="11.88671875" style="71" customWidth="1"/>
    <col min="4873" max="4873" width="12" style="71" customWidth="1"/>
    <col min="4874" max="4874" width="10.44140625" style="71" customWidth="1"/>
    <col min="4875" max="4875" width="10.109375" style="71" customWidth="1"/>
    <col min="4876" max="4876" width="10.5546875" style="71" bestFit="1" customWidth="1"/>
    <col min="4877" max="4877" width="10.44140625" style="71" customWidth="1"/>
    <col min="4878" max="4878" width="11" style="71" bestFit="1" customWidth="1"/>
    <col min="4879" max="4879" width="9.109375" style="71"/>
    <col min="4880" max="4880" width="9.33203125" style="71" customWidth="1"/>
    <col min="4881" max="5119" width="9.109375" style="71"/>
    <col min="5120" max="5120" width="19.88671875" style="71" bestFit="1" customWidth="1"/>
    <col min="5121" max="5121" width="10.88671875" style="71" bestFit="1" customWidth="1"/>
    <col min="5122" max="5122" width="13.6640625" style="71" customWidth="1"/>
    <col min="5123" max="5123" width="9.109375" style="71"/>
    <col min="5124" max="5124" width="10.44140625" style="71" customWidth="1"/>
    <col min="5125" max="5125" width="9.109375" style="71"/>
    <col min="5126" max="5126" width="12.5546875" style="71" customWidth="1"/>
    <col min="5127" max="5127" width="15.33203125" style="71" customWidth="1"/>
    <col min="5128" max="5128" width="11.88671875" style="71" customWidth="1"/>
    <col min="5129" max="5129" width="12" style="71" customWidth="1"/>
    <col min="5130" max="5130" width="10.44140625" style="71" customWidth="1"/>
    <col min="5131" max="5131" width="10.109375" style="71" customWidth="1"/>
    <col min="5132" max="5132" width="10.5546875" style="71" bestFit="1" customWidth="1"/>
    <col min="5133" max="5133" width="10.44140625" style="71" customWidth="1"/>
    <col min="5134" max="5134" width="11" style="71" bestFit="1" customWidth="1"/>
    <col min="5135" max="5135" width="9.109375" style="71"/>
    <col min="5136" max="5136" width="9.33203125" style="71" customWidth="1"/>
    <col min="5137" max="5375" width="9.109375" style="71"/>
    <col min="5376" max="5376" width="19.88671875" style="71" bestFit="1" customWidth="1"/>
    <col min="5377" max="5377" width="10.88671875" style="71" bestFit="1" customWidth="1"/>
    <col min="5378" max="5378" width="13.6640625" style="71" customWidth="1"/>
    <col min="5379" max="5379" width="9.109375" style="71"/>
    <col min="5380" max="5380" width="10.44140625" style="71" customWidth="1"/>
    <col min="5381" max="5381" width="9.109375" style="71"/>
    <col min="5382" max="5382" width="12.5546875" style="71" customWidth="1"/>
    <col min="5383" max="5383" width="15.33203125" style="71" customWidth="1"/>
    <col min="5384" max="5384" width="11.88671875" style="71" customWidth="1"/>
    <col min="5385" max="5385" width="12" style="71" customWidth="1"/>
    <col min="5386" max="5386" width="10.44140625" style="71" customWidth="1"/>
    <col min="5387" max="5387" width="10.109375" style="71" customWidth="1"/>
    <col min="5388" max="5388" width="10.5546875" style="71" bestFit="1" customWidth="1"/>
    <col min="5389" max="5389" width="10.44140625" style="71" customWidth="1"/>
    <col min="5390" max="5390" width="11" style="71" bestFit="1" customWidth="1"/>
    <col min="5391" max="5391" width="9.109375" style="71"/>
    <col min="5392" max="5392" width="9.33203125" style="71" customWidth="1"/>
    <col min="5393" max="5631" width="9.109375" style="71"/>
    <col min="5632" max="5632" width="19.88671875" style="71" bestFit="1" customWidth="1"/>
    <col min="5633" max="5633" width="10.88671875" style="71" bestFit="1" customWidth="1"/>
    <col min="5634" max="5634" width="13.6640625" style="71" customWidth="1"/>
    <col min="5635" max="5635" width="9.109375" style="71"/>
    <col min="5636" max="5636" width="10.44140625" style="71" customWidth="1"/>
    <col min="5637" max="5637" width="9.109375" style="71"/>
    <col min="5638" max="5638" width="12.5546875" style="71" customWidth="1"/>
    <col min="5639" max="5639" width="15.33203125" style="71" customWidth="1"/>
    <col min="5640" max="5640" width="11.88671875" style="71" customWidth="1"/>
    <col min="5641" max="5641" width="12" style="71" customWidth="1"/>
    <col min="5642" max="5642" width="10.44140625" style="71" customWidth="1"/>
    <col min="5643" max="5643" width="10.109375" style="71" customWidth="1"/>
    <col min="5644" max="5644" width="10.5546875" style="71" bestFit="1" customWidth="1"/>
    <col min="5645" max="5645" width="10.44140625" style="71" customWidth="1"/>
    <col min="5646" max="5646" width="11" style="71" bestFit="1" customWidth="1"/>
    <col min="5647" max="5647" width="9.109375" style="71"/>
    <col min="5648" max="5648" width="9.33203125" style="71" customWidth="1"/>
    <col min="5649" max="5887" width="9.109375" style="71"/>
    <col min="5888" max="5888" width="19.88671875" style="71" bestFit="1" customWidth="1"/>
    <col min="5889" max="5889" width="10.88671875" style="71" bestFit="1" customWidth="1"/>
    <col min="5890" max="5890" width="13.6640625" style="71" customWidth="1"/>
    <col min="5891" max="5891" width="9.109375" style="71"/>
    <col min="5892" max="5892" width="10.44140625" style="71" customWidth="1"/>
    <col min="5893" max="5893" width="9.109375" style="71"/>
    <col min="5894" max="5894" width="12.5546875" style="71" customWidth="1"/>
    <col min="5895" max="5895" width="15.33203125" style="71" customWidth="1"/>
    <col min="5896" max="5896" width="11.88671875" style="71" customWidth="1"/>
    <col min="5897" max="5897" width="12" style="71" customWidth="1"/>
    <col min="5898" max="5898" width="10.44140625" style="71" customWidth="1"/>
    <col min="5899" max="5899" width="10.109375" style="71" customWidth="1"/>
    <col min="5900" max="5900" width="10.5546875" style="71" bestFit="1" customWidth="1"/>
    <col min="5901" max="5901" width="10.44140625" style="71" customWidth="1"/>
    <col min="5902" max="5902" width="11" style="71" bestFit="1" customWidth="1"/>
    <col min="5903" max="5903" width="9.109375" style="71"/>
    <col min="5904" max="5904" width="9.33203125" style="71" customWidth="1"/>
    <col min="5905" max="6143" width="9.109375" style="71"/>
    <col min="6144" max="6144" width="19.88671875" style="71" bestFit="1" customWidth="1"/>
    <col min="6145" max="6145" width="10.88671875" style="71" bestFit="1" customWidth="1"/>
    <col min="6146" max="6146" width="13.6640625" style="71" customWidth="1"/>
    <col min="6147" max="6147" width="9.109375" style="71"/>
    <col min="6148" max="6148" width="10.44140625" style="71" customWidth="1"/>
    <col min="6149" max="6149" width="9.109375" style="71"/>
    <col min="6150" max="6150" width="12.5546875" style="71" customWidth="1"/>
    <col min="6151" max="6151" width="15.33203125" style="71" customWidth="1"/>
    <col min="6152" max="6152" width="11.88671875" style="71" customWidth="1"/>
    <col min="6153" max="6153" width="12" style="71" customWidth="1"/>
    <col min="6154" max="6154" width="10.44140625" style="71" customWidth="1"/>
    <col min="6155" max="6155" width="10.109375" style="71" customWidth="1"/>
    <col min="6156" max="6156" width="10.5546875" style="71" bestFit="1" customWidth="1"/>
    <col min="6157" max="6157" width="10.44140625" style="71" customWidth="1"/>
    <col min="6158" max="6158" width="11" style="71" bestFit="1" customWidth="1"/>
    <col min="6159" max="6159" width="9.109375" style="71"/>
    <col min="6160" max="6160" width="9.33203125" style="71" customWidth="1"/>
    <col min="6161" max="6399" width="9.109375" style="71"/>
    <col min="6400" max="6400" width="19.88671875" style="71" bestFit="1" customWidth="1"/>
    <col min="6401" max="6401" width="10.88671875" style="71" bestFit="1" customWidth="1"/>
    <col min="6402" max="6402" width="13.6640625" style="71" customWidth="1"/>
    <col min="6403" max="6403" width="9.109375" style="71"/>
    <col min="6404" max="6404" width="10.44140625" style="71" customWidth="1"/>
    <col min="6405" max="6405" width="9.109375" style="71"/>
    <col min="6406" max="6406" width="12.5546875" style="71" customWidth="1"/>
    <col min="6407" max="6407" width="15.33203125" style="71" customWidth="1"/>
    <col min="6408" max="6408" width="11.88671875" style="71" customWidth="1"/>
    <col min="6409" max="6409" width="12" style="71" customWidth="1"/>
    <col min="6410" max="6410" width="10.44140625" style="71" customWidth="1"/>
    <col min="6411" max="6411" width="10.109375" style="71" customWidth="1"/>
    <col min="6412" max="6412" width="10.5546875" style="71" bestFit="1" customWidth="1"/>
    <col min="6413" max="6413" width="10.44140625" style="71" customWidth="1"/>
    <col min="6414" max="6414" width="11" style="71" bestFit="1" customWidth="1"/>
    <col min="6415" max="6415" width="9.109375" style="71"/>
    <col min="6416" max="6416" width="9.33203125" style="71" customWidth="1"/>
    <col min="6417" max="6655" width="9.109375" style="71"/>
    <col min="6656" max="6656" width="19.88671875" style="71" bestFit="1" customWidth="1"/>
    <col min="6657" max="6657" width="10.88671875" style="71" bestFit="1" customWidth="1"/>
    <col min="6658" max="6658" width="13.6640625" style="71" customWidth="1"/>
    <col min="6659" max="6659" width="9.109375" style="71"/>
    <col min="6660" max="6660" width="10.44140625" style="71" customWidth="1"/>
    <col min="6661" max="6661" width="9.109375" style="71"/>
    <col min="6662" max="6662" width="12.5546875" style="71" customWidth="1"/>
    <col min="6663" max="6663" width="15.33203125" style="71" customWidth="1"/>
    <col min="6664" max="6664" width="11.88671875" style="71" customWidth="1"/>
    <col min="6665" max="6665" width="12" style="71" customWidth="1"/>
    <col min="6666" max="6666" width="10.44140625" style="71" customWidth="1"/>
    <col min="6667" max="6667" width="10.109375" style="71" customWidth="1"/>
    <col min="6668" max="6668" width="10.5546875" style="71" bestFit="1" customWidth="1"/>
    <col min="6669" max="6669" width="10.44140625" style="71" customWidth="1"/>
    <col min="6670" max="6670" width="11" style="71" bestFit="1" customWidth="1"/>
    <col min="6671" max="6671" width="9.109375" style="71"/>
    <col min="6672" max="6672" width="9.33203125" style="71" customWidth="1"/>
    <col min="6673" max="6911" width="9.109375" style="71"/>
    <col min="6912" max="6912" width="19.88671875" style="71" bestFit="1" customWidth="1"/>
    <col min="6913" max="6913" width="10.88671875" style="71" bestFit="1" customWidth="1"/>
    <col min="6914" max="6914" width="13.6640625" style="71" customWidth="1"/>
    <col min="6915" max="6915" width="9.109375" style="71"/>
    <col min="6916" max="6916" width="10.44140625" style="71" customWidth="1"/>
    <col min="6917" max="6917" width="9.109375" style="71"/>
    <col min="6918" max="6918" width="12.5546875" style="71" customWidth="1"/>
    <col min="6919" max="6919" width="15.33203125" style="71" customWidth="1"/>
    <col min="6920" max="6920" width="11.88671875" style="71" customWidth="1"/>
    <col min="6921" max="6921" width="12" style="71" customWidth="1"/>
    <col min="6922" max="6922" width="10.44140625" style="71" customWidth="1"/>
    <col min="6923" max="6923" width="10.109375" style="71" customWidth="1"/>
    <col min="6924" max="6924" width="10.5546875" style="71" bestFit="1" customWidth="1"/>
    <col min="6925" max="6925" width="10.44140625" style="71" customWidth="1"/>
    <col min="6926" max="6926" width="11" style="71" bestFit="1" customWidth="1"/>
    <col min="6927" max="6927" width="9.109375" style="71"/>
    <col min="6928" max="6928" width="9.33203125" style="71" customWidth="1"/>
    <col min="6929" max="7167" width="9.109375" style="71"/>
    <col min="7168" max="7168" width="19.88671875" style="71" bestFit="1" customWidth="1"/>
    <col min="7169" max="7169" width="10.88671875" style="71" bestFit="1" customWidth="1"/>
    <col min="7170" max="7170" width="13.6640625" style="71" customWidth="1"/>
    <col min="7171" max="7171" width="9.109375" style="71"/>
    <col min="7172" max="7172" width="10.44140625" style="71" customWidth="1"/>
    <col min="7173" max="7173" width="9.109375" style="71"/>
    <col min="7174" max="7174" width="12.5546875" style="71" customWidth="1"/>
    <col min="7175" max="7175" width="15.33203125" style="71" customWidth="1"/>
    <col min="7176" max="7176" width="11.88671875" style="71" customWidth="1"/>
    <col min="7177" max="7177" width="12" style="71" customWidth="1"/>
    <col min="7178" max="7178" width="10.44140625" style="71" customWidth="1"/>
    <col min="7179" max="7179" width="10.109375" style="71" customWidth="1"/>
    <col min="7180" max="7180" width="10.5546875" style="71" bestFit="1" customWidth="1"/>
    <col min="7181" max="7181" width="10.44140625" style="71" customWidth="1"/>
    <col min="7182" max="7182" width="11" style="71" bestFit="1" customWidth="1"/>
    <col min="7183" max="7183" width="9.109375" style="71"/>
    <col min="7184" max="7184" width="9.33203125" style="71" customWidth="1"/>
    <col min="7185" max="7423" width="9.109375" style="71"/>
    <col min="7424" max="7424" width="19.88671875" style="71" bestFit="1" customWidth="1"/>
    <col min="7425" max="7425" width="10.88671875" style="71" bestFit="1" customWidth="1"/>
    <col min="7426" max="7426" width="13.6640625" style="71" customWidth="1"/>
    <col min="7427" max="7427" width="9.109375" style="71"/>
    <col min="7428" max="7428" width="10.44140625" style="71" customWidth="1"/>
    <col min="7429" max="7429" width="9.109375" style="71"/>
    <col min="7430" max="7430" width="12.5546875" style="71" customWidth="1"/>
    <col min="7431" max="7431" width="15.33203125" style="71" customWidth="1"/>
    <col min="7432" max="7432" width="11.88671875" style="71" customWidth="1"/>
    <col min="7433" max="7433" width="12" style="71" customWidth="1"/>
    <col min="7434" max="7434" width="10.44140625" style="71" customWidth="1"/>
    <col min="7435" max="7435" width="10.109375" style="71" customWidth="1"/>
    <col min="7436" max="7436" width="10.5546875" style="71" bestFit="1" customWidth="1"/>
    <col min="7437" max="7437" width="10.44140625" style="71" customWidth="1"/>
    <col min="7438" max="7438" width="11" style="71" bestFit="1" customWidth="1"/>
    <col min="7439" max="7439" width="9.109375" style="71"/>
    <col min="7440" max="7440" width="9.33203125" style="71" customWidth="1"/>
    <col min="7441" max="7679" width="9.109375" style="71"/>
    <col min="7680" max="7680" width="19.88671875" style="71" bestFit="1" customWidth="1"/>
    <col min="7681" max="7681" width="10.88671875" style="71" bestFit="1" customWidth="1"/>
    <col min="7682" max="7682" width="13.6640625" style="71" customWidth="1"/>
    <col min="7683" max="7683" width="9.109375" style="71"/>
    <col min="7684" max="7684" width="10.44140625" style="71" customWidth="1"/>
    <col min="7685" max="7685" width="9.109375" style="71"/>
    <col min="7686" max="7686" width="12.5546875" style="71" customWidth="1"/>
    <col min="7687" max="7687" width="15.33203125" style="71" customWidth="1"/>
    <col min="7688" max="7688" width="11.88671875" style="71" customWidth="1"/>
    <col min="7689" max="7689" width="12" style="71" customWidth="1"/>
    <col min="7690" max="7690" width="10.44140625" style="71" customWidth="1"/>
    <col min="7691" max="7691" width="10.109375" style="71" customWidth="1"/>
    <col min="7692" max="7692" width="10.5546875" style="71" bestFit="1" customWidth="1"/>
    <col min="7693" max="7693" width="10.44140625" style="71" customWidth="1"/>
    <col min="7694" max="7694" width="11" style="71" bestFit="1" customWidth="1"/>
    <col min="7695" max="7695" width="9.109375" style="71"/>
    <col min="7696" max="7696" width="9.33203125" style="71" customWidth="1"/>
    <col min="7697" max="7935" width="9.109375" style="71"/>
    <col min="7936" max="7936" width="19.88671875" style="71" bestFit="1" customWidth="1"/>
    <col min="7937" max="7937" width="10.88671875" style="71" bestFit="1" customWidth="1"/>
    <col min="7938" max="7938" width="13.6640625" style="71" customWidth="1"/>
    <col min="7939" max="7939" width="9.109375" style="71"/>
    <col min="7940" max="7940" width="10.44140625" style="71" customWidth="1"/>
    <col min="7941" max="7941" width="9.109375" style="71"/>
    <col min="7942" max="7942" width="12.5546875" style="71" customWidth="1"/>
    <col min="7943" max="7943" width="15.33203125" style="71" customWidth="1"/>
    <col min="7944" max="7944" width="11.88671875" style="71" customWidth="1"/>
    <col min="7945" max="7945" width="12" style="71" customWidth="1"/>
    <col min="7946" max="7946" width="10.44140625" style="71" customWidth="1"/>
    <col min="7947" max="7947" width="10.109375" style="71" customWidth="1"/>
    <col min="7948" max="7948" width="10.5546875" style="71" bestFit="1" customWidth="1"/>
    <col min="7949" max="7949" width="10.44140625" style="71" customWidth="1"/>
    <col min="7950" max="7950" width="11" style="71" bestFit="1" customWidth="1"/>
    <col min="7951" max="7951" width="9.109375" style="71"/>
    <col min="7952" max="7952" width="9.33203125" style="71" customWidth="1"/>
    <col min="7953" max="8191" width="9.109375" style="71"/>
    <col min="8192" max="8192" width="19.88671875" style="71" bestFit="1" customWidth="1"/>
    <col min="8193" max="8193" width="10.88671875" style="71" bestFit="1" customWidth="1"/>
    <col min="8194" max="8194" width="13.6640625" style="71" customWidth="1"/>
    <col min="8195" max="8195" width="9.109375" style="71"/>
    <col min="8196" max="8196" width="10.44140625" style="71" customWidth="1"/>
    <col min="8197" max="8197" width="9.109375" style="71"/>
    <col min="8198" max="8198" width="12.5546875" style="71" customWidth="1"/>
    <col min="8199" max="8199" width="15.33203125" style="71" customWidth="1"/>
    <col min="8200" max="8200" width="11.88671875" style="71" customWidth="1"/>
    <col min="8201" max="8201" width="12" style="71" customWidth="1"/>
    <col min="8202" max="8202" width="10.44140625" style="71" customWidth="1"/>
    <col min="8203" max="8203" width="10.109375" style="71" customWidth="1"/>
    <col min="8204" max="8204" width="10.5546875" style="71" bestFit="1" customWidth="1"/>
    <col min="8205" max="8205" width="10.44140625" style="71" customWidth="1"/>
    <col min="8206" max="8206" width="11" style="71" bestFit="1" customWidth="1"/>
    <col min="8207" max="8207" width="9.109375" style="71"/>
    <col min="8208" max="8208" width="9.33203125" style="71" customWidth="1"/>
    <col min="8209" max="8447" width="9.109375" style="71"/>
    <col min="8448" max="8448" width="19.88671875" style="71" bestFit="1" customWidth="1"/>
    <col min="8449" max="8449" width="10.88671875" style="71" bestFit="1" customWidth="1"/>
    <col min="8450" max="8450" width="13.6640625" style="71" customWidth="1"/>
    <col min="8451" max="8451" width="9.109375" style="71"/>
    <col min="8452" max="8452" width="10.44140625" style="71" customWidth="1"/>
    <col min="8453" max="8453" width="9.109375" style="71"/>
    <col min="8454" max="8454" width="12.5546875" style="71" customWidth="1"/>
    <col min="8455" max="8455" width="15.33203125" style="71" customWidth="1"/>
    <col min="8456" max="8456" width="11.88671875" style="71" customWidth="1"/>
    <col min="8457" max="8457" width="12" style="71" customWidth="1"/>
    <col min="8458" max="8458" width="10.44140625" style="71" customWidth="1"/>
    <col min="8459" max="8459" width="10.109375" style="71" customWidth="1"/>
    <col min="8460" max="8460" width="10.5546875" style="71" bestFit="1" customWidth="1"/>
    <col min="8461" max="8461" width="10.44140625" style="71" customWidth="1"/>
    <col min="8462" max="8462" width="11" style="71" bestFit="1" customWidth="1"/>
    <col min="8463" max="8463" width="9.109375" style="71"/>
    <col min="8464" max="8464" width="9.33203125" style="71" customWidth="1"/>
    <col min="8465" max="8703" width="9.109375" style="71"/>
    <col min="8704" max="8704" width="19.88671875" style="71" bestFit="1" customWidth="1"/>
    <col min="8705" max="8705" width="10.88671875" style="71" bestFit="1" customWidth="1"/>
    <col min="8706" max="8706" width="13.6640625" style="71" customWidth="1"/>
    <col min="8707" max="8707" width="9.109375" style="71"/>
    <col min="8708" max="8708" width="10.44140625" style="71" customWidth="1"/>
    <col min="8709" max="8709" width="9.109375" style="71"/>
    <col min="8710" max="8710" width="12.5546875" style="71" customWidth="1"/>
    <col min="8711" max="8711" width="15.33203125" style="71" customWidth="1"/>
    <col min="8712" max="8712" width="11.88671875" style="71" customWidth="1"/>
    <col min="8713" max="8713" width="12" style="71" customWidth="1"/>
    <col min="8714" max="8714" width="10.44140625" style="71" customWidth="1"/>
    <col min="8715" max="8715" width="10.109375" style="71" customWidth="1"/>
    <col min="8716" max="8716" width="10.5546875" style="71" bestFit="1" customWidth="1"/>
    <col min="8717" max="8717" width="10.44140625" style="71" customWidth="1"/>
    <col min="8718" max="8718" width="11" style="71" bestFit="1" customWidth="1"/>
    <col min="8719" max="8719" width="9.109375" style="71"/>
    <col min="8720" max="8720" width="9.33203125" style="71" customWidth="1"/>
    <col min="8721" max="8959" width="9.109375" style="71"/>
    <col min="8960" max="8960" width="19.88671875" style="71" bestFit="1" customWidth="1"/>
    <col min="8961" max="8961" width="10.88671875" style="71" bestFit="1" customWidth="1"/>
    <col min="8962" max="8962" width="13.6640625" style="71" customWidth="1"/>
    <col min="8963" max="8963" width="9.109375" style="71"/>
    <col min="8964" max="8964" width="10.44140625" style="71" customWidth="1"/>
    <col min="8965" max="8965" width="9.109375" style="71"/>
    <col min="8966" max="8966" width="12.5546875" style="71" customWidth="1"/>
    <col min="8967" max="8967" width="15.33203125" style="71" customWidth="1"/>
    <col min="8968" max="8968" width="11.88671875" style="71" customWidth="1"/>
    <col min="8969" max="8969" width="12" style="71" customWidth="1"/>
    <col min="8970" max="8970" width="10.44140625" style="71" customWidth="1"/>
    <col min="8971" max="8971" width="10.109375" style="71" customWidth="1"/>
    <col min="8972" max="8972" width="10.5546875" style="71" bestFit="1" customWidth="1"/>
    <col min="8973" max="8973" width="10.44140625" style="71" customWidth="1"/>
    <col min="8974" max="8974" width="11" style="71" bestFit="1" customWidth="1"/>
    <col min="8975" max="8975" width="9.109375" style="71"/>
    <col min="8976" max="8976" width="9.33203125" style="71" customWidth="1"/>
    <col min="8977" max="9215" width="9.109375" style="71"/>
    <col min="9216" max="9216" width="19.88671875" style="71" bestFit="1" customWidth="1"/>
    <col min="9217" max="9217" width="10.88671875" style="71" bestFit="1" customWidth="1"/>
    <col min="9218" max="9218" width="13.6640625" style="71" customWidth="1"/>
    <col min="9219" max="9219" width="9.109375" style="71"/>
    <col min="9220" max="9220" width="10.44140625" style="71" customWidth="1"/>
    <col min="9221" max="9221" width="9.109375" style="71"/>
    <col min="9222" max="9222" width="12.5546875" style="71" customWidth="1"/>
    <col min="9223" max="9223" width="15.33203125" style="71" customWidth="1"/>
    <col min="9224" max="9224" width="11.88671875" style="71" customWidth="1"/>
    <col min="9225" max="9225" width="12" style="71" customWidth="1"/>
    <col min="9226" max="9226" width="10.44140625" style="71" customWidth="1"/>
    <col min="9227" max="9227" width="10.109375" style="71" customWidth="1"/>
    <col min="9228" max="9228" width="10.5546875" style="71" bestFit="1" customWidth="1"/>
    <col min="9229" max="9229" width="10.44140625" style="71" customWidth="1"/>
    <col min="9230" max="9230" width="11" style="71" bestFit="1" customWidth="1"/>
    <col min="9231" max="9231" width="9.109375" style="71"/>
    <col min="9232" max="9232" width="9.33203125" style="71" customWidth="1"/>
    <col min="9233" max="9471" width="9.109375" style="71"/>
    <col min="9472" max="9472" width="19.88671875" style="71" bestFit="1" customWidth="1"/>
    <col min="9473" max="9473" width="10.88671875" style="71" bestFit="1" customWidth="1"/>
    <col min="9474" max="9474" width="13.6640625" style="71" customWidth="1"/>
    <col min="9475" max="9475" width="9.109375" style="71"/>
    <col min="9476" max="9476" width="10.44140625" style="71" customWidth="1"/>
    <col min="9477" max="9477" width="9.109375" style="71"/>
    <col min="9478" max="9478" width="12.5546875" style="71" customWidth="1"/>
    <col min="9479" max="9479" width="15.33203125" style="71" customWidth="1"/>
    <col min="9480" max="9480" width="11.88671875" style="71" customWidth="1"/>
    <col min="9481" max="9481" width="12" style="71" customWidth="1"/>
    <col min="9482" max="9482" width="10.44140625" style="71" customWidth="1"/>
    <col min="9483" max="9483" width="10.109375" style="71" customWidth="1"/>
    <col min="9484" max="9484" width="10.5546875" style="71" bestFit="1" customWidth="1"/>
    <col min="9485" max="9485" width="10.44140625" style="71" customWidth="1"/>
    <col min="9486" max="9486" width="11" style="71" bestFit="1" customWidth="1"/>
    <col min="9487" max="9487" width="9.109375" style="71"/>
    <col min="9488" max="9488" width="9.33203125" style="71" customWidth="1"/>
    <col min="9489" max="9727" width="9.109375" style="71"/>
    <col min="9728" max="9728" width="19.88671875" style="71" bestFit="1" customWidth="1"/>
    <col min="9729" max="9729" width="10.88671875" style="71" bestFit="1" customWidth="1"/>
    <col min="9730" max="9730" width="13.6640625" style="71" customWidth="1"/>
    <col min="9731" max="9731" width="9.109375" style="71"/>
    <col min="9732" max="9732" width="10.44140625" style="71" customWidth="1"/>
    <col min="9733" max="9733" width="9.109375" style="71"/>
    <col min="9734" max="9734" width="12.5546875" style="71" customWidth="1"/>
    <col min="9735" max="9735" width="15.33203125" style="71" customWidth="1"/>
    <col min="9736" max="9736" width="11.88671875" style="71" customWidth="1"/>
    <col min="9737" max="9737" width="12" style="71" customWidth="1"/>
    <col min="9738" max="9738" width="10.44140625" style="71" customWidth="1"/>
    <col min="9739" max="9739" width="10.109375" style="71" customWidth="1"/>
    <col min="9740" max="9740" width="10.5546875" style="71" bestFit="1" customWidth="1"/>
    <col min="9741" max="9741" width="10.44140625" style="71" customWidth="1"/>
    <col min="9742" max="9742" width="11" style="71" bestFit="1" customWidth="1"/>
    <col min="9743" max="9743" width="9.109375" style="71"/>
    <col min="9744" max="9744" width="9.33203125" style="71" customWidth="1"/>
    <col min="9745" max="9983" width="9.109375" style="71"/>
    <col min="9984" max="9984" width="19.88671875" style="71" bestFit="1" customWidth="1"/>
    <col min="9985" max="9985" width="10.88671875" style="71" bestFit="1" customWidth="1"/>
    <col min="9986" max="9986" width="13.6640625" style="71" customWidth="1"/>
    <col min="9987" max="9987" width="9.109375" style="71"/>
    <col min="9988" max="9988" width="10.44140625" style="71" customWidth="1"/>
    <col min="9989" max="9989" width="9.109375" style="71"/>
    <col min="9990" max="9990" width="12.5546875" style="71" customWidth="1"/>
    <col min="9991" max="9991" width="15.33203125" style="71" customWidth="1"/>
    <col min="9992" max="9992" width="11.88671875" style="71" customWidth="1"/>
    <col min="9993" max="9993" width="12" style="71" customWidth="1"/>
    <col min="9994" max="9994" width="10.44140625" style="71" customWidth="1"/>
    <col min="9995" max="9995" width="10.109375" style="71" customWidth="1"/>
    <col min="9996" max="9996" width="10.5546875" style="71" bestFit="1" customWidth="1"/>
    <col min="9997" max="9997" width="10.44140625" style="71" customWidth="1"/>
    <col min="9998" max="9998" width="11" style="71" bestFit="1" customWidth="1"/>
    <col min="9999" max="9999" width="9.109375" style="71"/>
    <col min="10000" max="10000" width="9.33203125" style="71" customWidth="1"/>
    <col min="10001" max="10239" width="9.109375" style="71"/>
    <col min="10240" max="10240" width="19.88671875" style="71" bestFit="1" customWidth="1"/>
    <col min="10241" max="10241" width="10.88671875" style="71" bestFit="1" customWidth="1"/>
    <col min="10242" max="10242" width="13.6640625" style="71" customWidth="1"/>
    <col min="10243" max="10243" width="9.109375" style="71"/>
    <col min="10244" max="10244" width="10.44140625" style="71" customWidth="1"/>
    <col min="10245" max="10245" width="9.109375" style="71"/>
    <col min="10246" max="10246" width="12.5546875" style="71" customWidth="1"/>
    <col min="10247" max="10247" width="15.33203125" style="71" customWidth="1"/>
    <col min="10248" max="10248" width="11.88671875" style="71" customWidth="1"/>
    <col min="10249" max="10249" width="12" style="71" customWidth="1"/>
    <col min="10250" max="10250" width="10.44140625" style="71" customWidth="1"/>
    <col min="10251" max="10251" width="10.109375" style="71" customWidth="1"/>
    <col min="10252" max="10252" width="10.5546875" style="71" bestFit="1" customWidth="1"/>
    <col min="10253" max="10253" width="10.44140625" style="71" customWidth="1"/>
    <col min="10254" max="10254" width="11" style="71" bestFit="1" customWidth="1"/>
    <col min="10255" max="10255" width="9.109375" style="71"/>
    <col min="10256" max="10256" width="9.33203125" style="71" customWidth="1"/>
    <col min="10257" max="10495" width="9.109375" style="71"/>
    <col min="10496" max="10496" width="19.88671875" style="71" bestFit="1" customWidth="1"/>
    <col min="10497" max="10497" width="10.88671875" style="71" bestFit="1" customWidth="1"/>
    <col min="10498" max="10498" width="13.6640625" style="71" customWidth="1"/>
    <col min="10499" max="10499" width="9.109375" style="71"/>
    <col min="10500" max="10500" width="10.44140625" style="71" customWidth="1"/>
    <col min="10501" max="10501" width="9.109375" style="71"/>
    <col min="10502" max="10502" width="12.5546875" style="71" customWidth="1"/>
    <col min="10503" max="10503" width="15.33203125" style="71" customWidth="1"/>
    <col min="10504" max="10504" width="11.88671875" style="71" customWidth="1"/>
    <col min="10505" max="10505" width="12" style="71" customWidth="1"/>
    <col min="10506" max="10506" width="10.44140625" style="71" customWidth="1"/>
    <col min="10507" max="10507" width="10.109375" style="71" customWidth="1"/>
    <col min="10508" max="10508" width="10.5546875" style="71" bestFit="1" customWidth="1"/>
    <col min="10509" max="10509" width="10.44140625" style="71" customWidth="1"/>
    <col min="10510" max="10510" width="11" style="71" bestFit="1" customWidth="1"/>
    <col min="10511" max="10511" width="9.109375" style="71"/>
    <col min="10512" max="10512" width="9.33203125" style="71" customWidth="1"/>
    <col min="10513" max="10751" width="9.109375" style="71"/>
    <col min="10752" max="10752" width="19.88671875" style="71" bestFit="1" customWidth="1"/>
    <col min="10753" max="10753" width="10.88671875" style="71" bestFit="1" customWidth="1"/>
    <col min="10754" max="10754" width="13.6640625" style="71" customWidth="1"/>
    <col min="10755" max="10755" width="9.109375" style="71"/>
    <col min="10756" max="10756" width="10.44140625" style="71" customWidth="1"/>
    <col min="10757" max="10757" width="9.109375" style="71"/>
    <col min="10758" max="10758" width="12.5546875" style="71" customWidth="1"/>
    <col min="10759" max="10759" width="15.33203125" style="71" customWidth="1"/>
    <col min="10760" max="10760" width="11.88671875" style="71" customWidth="1"/>
    <col min="10761" max="10761" width="12" style="71" customWidth="1"/>
    <col min="10762" max="10762" width="10.44140625" style="71" customWidth="1"/>
    <col min="10763" max="10763" width="10.109375" style="71" customWidth="1"/>
    <col min="10764" max="10764" width="10.5546875" style="71" bestFit="1" customWidth="1"/>
    <col min="10765" max="10765" width="10.44140625" style="71" customWidth="1"/>
    <col min="10766" max="10766" width="11" style="71" bestFit="1" customWidth="1"/>
    <col min="10767" max="10767" width="9.109375" style="71"/>
    <col min="10768" max="10768" width="9.33203125" style="71" customWidth="1"/>
    <col min="10769" max="11007" width="9.109375" style="71"/>
    <col min="11008" max="11008" width="19.88671875" style="71" bestFit="1" customWidth="1"/>
    <col min="11009" max="11009" width="10.88671875" style="71" bestFit="1" customWidth="1"/>
    <col min="11010" max="11010" width="13.6640625" style="71" customWidth="1"/>
    <col min="11011" max="11011" width="9.109375" style="71"/>
    <col min="11012" max="11012" width="10.44140625" style="71" customWidth="1"/>
    <col min="11013" max="11013" width="9.109375" style="71"/>
    <col min="11014" max="11014" width="12.5546875" style="71" customWidth="1"/>
    <col min="11015" max="11015" width="15.33203125" style="71" customWidth="1"/>
    <col min="11016" max="11016" width="11.88671875" style="71" customWidth="1"/>
    <col min="11017" max="11017" width="12" style="71" customWidth="1"/>
    <col min="11018" max="11018" width="10.44140625" style="71" customWidth="1"/>
    <col min="11019" max="11019" width="10.109375" style="71" customWidth="1"/>
    <col min="11020" max="11020" width="10.5546875" style="71" bestFit="1" customWidth="1"/>
    <col min="11021" max="11021" width="10.44140625" style="71" customWidth="1"/>
    <col min="11022" max="11022" width="11" style="71" bestFit="1" customWidth="1"/>
    <col min="11023" max="11023" width="9.109375" style="71"/>
    <col min="11024" max="11024" width="9.33203125" style="71" customWidth="1"/>
    <col min="11025" max="11263" width="9.109375" style="71"/>
    <col min="11264" max="11264" width="19.88671875" style="71" bestFit="1" customWidth="1"/>
    <col min="11265" max="11265" width="10.88671875" style="71" bestFit="1" customWidth="1"/>
    <col min="11266" max="11266" width="13.6640625" style="71" customWidth="1"/>
    <col min="11267" max="11267" width="9.109375" style="71"/>
    <col min="11268" max="11268" width="10.44140625" style="71" customWidth="1"/>
    <col min="11269" max="11269" width="9.109375" style="71"/>
    <col min="11270" max="11270" width="12.5546875" style="71" customWidth="1"/>
    <col min="11271" max="11271" width="15.33203125" style="71" customWidth="1"/>
    <col min="11272" max="11272" width="11.88671875" style="71" customWidth="1"/>
    <col min="11273" max="11273" width="12" style="71" customWidth="1"/>
    <col min="11274" max="11274" width="10.44140625" style="71" customWidth="1"/>
    <col min="11275" max="11275" width="10.109375" style="71" customWidth="1"/>
    <col min="11276" max="11276" width="10.5546875" style="71" bestFit="1" customWidth="1"/>
    <col min="11277" max="11277" width="10.44140625" style="71" customWidth="1"/>
    <col min="11278" max="11278" width="11" style="71" bestFit="1" customWidth="1"/>
    <col min="11279" max="11279" width="9.109375" style="71"/>
    <col min="11280" max="11280" width="9.33203125" style="71" customWidth="1"/>
    <col min="11281" max="11519" width="9.109375" style="71"/>
    <col min="11520" max="11520" width="19.88671875" style="71" bestFit="1" customWidth="1"/>
    <col min="11521" max="11521" width="10.88671875" style="71" bestFit="1" customWidth="1"/>
    <col min="11522" max="11522" width="13.6640625" style="71" customWidth="1"/>
    <col min="11523" max="11523" width="9.109375" style="71"/>
    <col min="11524" max="11524" width="10.44140625" style="71" customWidth="1"/>
    <col min="11525" max="11525" width="9.109375" style="71"/>
    <col min="11526" max="11526" width="12.5546875" style="71" customWidth="1"/>
    <col min="11527" max="11527" width="15.33203125" style="71" customWidth="1"/>
    <col min="11528" max="11528" width="11.88671875" style="71" customWidth="1"/>
    <col min="11529" max="11529" width="12" style="71" customWidth="1"/>
    <col min="11530" max="11530" width="10.44140625" style="71" customWidth="1"/>
    <col min="11531" max="11531" width="10.109375" style="71" customWidth="1"/>
    <col min="11532" max="11532" width="10.5546875" style="71" bestFit="1" customWidth="1"/>
    <col min="11533" max="11533" width="10.44140625" style="71" customWidth="1"/>
    <col min="11534" max="11534" width="11" style="71" bestFit="1" customWidth="1"/>
    <col min="11535" max="11535" width="9.109375" style="71"/>
    <col min="11536" max="11536" width="9.33203125" style="71" customWidth="1"/>
    <col min="11537" max="11775" width="9.109375" style="71"/>
    <col min="11776" max="11776" width="19.88671875" style="71" bestFit="1" customWidth="1"/>
    <col min="11777" max="11777" width="10.88671875" style="71" bestFit="1" customWidth="1"/>
    <col min="11778" max="11778" width="13.6640625" style="71" customWidth="1"/>
    <col min="11779" max="11779" width="9.109375" style="71"/>
    <col min="11780" max="11780" width="10.44140625" style="71" customWidth="1"/>
    <col min="11781" max="11781" width="9.109375" style="71"/>
    <col min="11782" max="11782" width="12.5546875" style="71" customWidth="1"/>
    <col min="11783" max="11783" width="15.33203125" style="71" customWidth="1"/>
    <col min="11784" max="11784" width="11.88671875" style="71" customWidth="1"/>
    <col min="11785" max="11785" width="12" style="71" customWidth="1"/>
    <col min="11786" max="11786" width="10.44140625" style="71" customWidth="1"/>
    <col min="11787" max="11787" width="10.109375" style="71" customWidth="1"/>
    <col min="11788" max="11788" width="10.5546875" style="71" bestFit="1" customWidth="1"/>
    <col min="11789" max="11789" width="10.44140625" style="71" customWidth="1"/>
    <col min="11790" max="11790" width="11" style="71" bestFit="1" customWidth="1"/>
    <col min="11791" max="11791" width="9.109375" style="71"/>
    <col min="11792" max="11792" width="9.33203125" style="71" customWidth="1"/>
    <col min="11793" max="12031" width="9.109375" style="71"/>
    <col min="12032" max="12032" width="19.88671875" style="71" bestFit="1" customWidth="1"/>
    <col min="12033" max="12033" width="10.88671875" style="71" bestFit="1" customWidth="1"/>
    <col min="12034" max="12034" width="13.6640625" style="71" customWidth="1"/>
    <col min="12035" max="12035" width="9.109375" style="71"/>
    <col min="12036" max="12036" width="10.44140625" style="71" customWidth="1"/>
    <col min="12037" max="12037" width="9.109375" style="71"/>
    <col min="12038" max="12038" width="12.5546875" style="71" customWidth="1"/>
    <col min="12039" max="12039" width="15.33203125" style="71" customWidth="1"/>
    <col min="12040" max="12040" width="11.88671875" style="71" customWidth="1"/>
    <col min="12041" max="12041" width="12" style="71" customWidth="1"/>
    <col min="12042" max="12042" width="10.44140625" style="71" customWidth="1"/>
    <col min="12043" max="12043" width="10.109375" style="71" customWidth="1"/>
    <col min="12044" max="12044" width="10.5546875" style="71" bestFit="1" customWidth="1"/>
    <col min="12045" max="12045" width="10.44140625" style="71" customWidth="1"/>
    <col min="12046" max="12046" width="11" style="71" bestFit="1" customWidth="1"/>
    <col min="12047" max="12047" width="9.109375" style="71"/>
    <col min="12048" max="12048" width="9.33203125" style="71" customWidth="1"/>
    <col min="12049" max="12287" width="9.109375" style="71"/>
    <col min="12288" max="12288" width="19.88671875" style="71" bestFit="1" customWidth="1"/>
    <col min="12289" max="12289" width="10.88671875" style="71" bestFit="1" customWidth="1"/>
    <col min="12290" max="12290" width="13.6640625" style="71" customWidth="1"/>
    <col min="12291" max="12291" width="9.109375" style="71"/>
    <col min="12292" max="12292" width="10.44140625" style="71" customWidth="1"/>
    <col min="12293" max="12293" width="9.109375" style="71"/>
    <col min="12294" max="12294" width="12.5546875" style="71" customWidth="1"/>
    <col min="12295" max="12295" width="15.33203125" style="71" customWidth="1"/>
    <col min="12296" max="12296" width="11.88671875" style="71" customWidth="1"/>
    <col min="12297" max="12297" width="12" style="71" customWidth="1"/>
    <col min="12298" max="12298" width="10.44140625" style="71" customWidth="1"/>
    <col min="12299" max="12299" width="10.109375" style="71" customWidth="1"/>
    <col min="12300" max="12300" width="10.5546875" style="71" bestFit="1" customWidth="1"/>
    <col min="12301" max="12301" width="10.44140625" style="71" customWidth="1"/>
    <col min="12302" max="12302" width="11" style="71" bestFit="1" customWidth="1"/>
    <col min="12303" max="12303" width="9.109375" style="71"/>
    <col min="12304" max="12304" width="9.33203125" style="71" customWidth="1"/>
    <col min="12305" max="12543" width="9.109375" style="71"/>
    <col min="12544" max="12544" width="19.88671875" style="71" bestFit="1" customWidth="1"/>
    <col min="12545" max="12545" width="10.88671875" style="71" bestFit="1" customWidth="1"/>
    <col min="12546" max="12546" width="13.6640625" style="71" customWidth="1"/>
    <col min="12547" max="12547" width="9.109375" style="71"/>
    <col min="12548" max="12548" width="10.44140625" style="71" customWidth="1"/>
    <col min="12549" max="12549" width="9.109375" style="71"/>
    <col min="12550" max="12550" width="12.5546875" style="71" customWidth="1"/>
    <col min="12551" max="12551" width="15.33203125" style="71" customWidth="1"/>
    <col min="12552" max="12552" width="11.88671875" style="71" customWidth="1"/>
    <col min="12553" max="12553" width="12" style="71" customWidth="1"/>
    <col min="12554" max="12554" width="10.44140625" style="71" customWidth="1"/>
    <col min="12555" max="12555" width="10.109375" style="71" customWidth="1"/>
    <col min="12556" max="12556" width="10.5546875" style="71" bestFit="1" customWidth="1"/>
    <col min="12557" max="12557" width="10.44140625" style="71" customWidth="1"/>
    <col min="12558" max="12558" width="11" style="71" bestFit="1" customWidth="1"/>
    <col min="12559" max="12559" width="9.109375" style="71"/>
    <col min="12560" max="12560" width="9.33203125" style="71" customWidth="1"/>
    <col min="12561" max="12799" width="9.109375" style="71"/>
    <col min="12800" max="12800" width="19.88671875" style="71" bestFit="1" customWidth="1"/>
    <col min="12801" max="12801" width="10.88671875" style="71" bestFit="1" customWidth="1"/>
    <col min="12802" max="12802" width="13.6640625" style="71" customWidth="1"/>
    <col min="12803" max="12803" width="9.109375" style="71"/>
    <col min="12804" max="12804" width="10.44140625" style="71" customWidth="1"/>
    <col min="12805" max="12805" width="9.109375" style="71"/>
    <col min="12806" max="12806" width="12.5546875" style="71" customWidth="1"/>
    <col min="12807" max="12807" width="15.33203125" style="71" customWidth="1"/>
    <col min="12808" max="12808" width="11.88671875" style="71" customWidth="1"/>
    <col min="12809" max="12809" width="12" style="71" customWidth="1"/>
    <col min="12810" max="12810" width="10.44140625" style="71" customWidth="1"/>
    <col min="12811" max="12811" width="10.109375" style="71" customWidth="1"/>
    <col min="12812" max="12812" width="10.5546875" style="71" bestFit="1" customWidth="1"/>
    <col min="12813" max="12813" width="10.44140625" style="71" customWidth="1"/>
    <col min="12814" max="12814" width="11" style="71" bestFit="1" customWidth="1"/>
    <col min="12815" max="12815" width="9.109375" style="71"/>
    <col min="12816" max="12816" width="9.33203125" style="71" customWidth="1"/>
    <col min="12817" max="13055" width="9.109375" style="71"/>
    <col min="13056" max="13056" width="19.88671875" style="71" bestFit="1" customWidth="1"/>
    <col min="13057" max="13057" width="10.88671875" style="71" bestFit="1" customWidth="1"/>
    <col min="13058" max="13058" width="13.6640625" style="71" customWidth="1"/>
    <col min="13059" max="13059" width="9.109375" style="71"/>
    <col min="13060" max="13060" width="10.44140625" style="71" customWidth="1"/>
    <col min="13061" max="13061" width="9.109375" style="71"/>
    <col min="13062" max="13062" width="12.5546875" style="71" customWidth="1"/>
    <col min="13063" max="13063" width="15.33203125" style="71" customWidth="1"/>
    <col min="13064" max="13064" width="11.88671875" style="71" customWidth="1"/>
    <col min="13065" max="13065" width="12" style="71" customWidth="1"/>
    <col min="13066" max="13066" width="10.44140625" style="71" customWidth="1"/>
    <col min="13067" max="13067" width="10.109375" style="71" customWidth="1"/>
    <col min="13068" max="13068" width="10.5546875" style="71" bestFit="1" customWidth="1"/>
    <col min="13069" max="13069" width="10.44140625" style="71" customWidth="1"/>
    <col min="13070" max="13070" width="11" style="71" bestFit="1" customWidth="1"/>
    <col min="13071" max="13071" width="9.109375" style="71"/>
    <col min="13072" max="13072" width="9.33203125" style="71" customWidth="1"/>
    <col min="13073" max="13311" width="9.109375" style="71"/>
    <col min="13312" max="13312" width="19.88671875" style="71" bestFit="1" customWidth="1"/>
    <col min="13313" max="13313" width="10.88671875" style="71" bestFit="1" customWidth="1"/>
    <col min="13314" max="13314" width="13.6640625" style="71" customWidth="1"/>
    <col min="13315" max="13315" width="9.109375" style="71"/>
    <col min="13316" max="13316" width="10.44140625" style="71" customWidth="1"/>
    <col min="13317" max="13317" width="9.109375" style="71"/>
    <col min="13318" max="13318" width="12.5546875" style="71" customWidth="1"/>
    <col min="13319" max="13319" width="15.33203125" style="71" customWidth="1"/>
    <col min="13320" max="13320" width="11.88671875" style="71" customWidth="1"/>
    <col min="13321" max="13321" width="12" style="71" customWidth="1"/>
    <col min="13322" max="13322" width="10.44140625" style="71" customWidth="1"/>
    <col min="13323" max="13323" width="10.109375" style="71" customWidth="1"/>
    <col min="13324" max="13324" width="10.5546875" style="71" bestFit="1" customWidth="1"/>
    <col min="13325" max="13325" width="10.44140625" style="71" customWidth="1"/>
    <col min="13326" max="13326" width="11" style="71" bestFit="1" customWidth="1"/>
    <col min="13327" max="13327" width="9.109375" style="71"/>
    <col min="13328" max="13328" width="9.33203125" style="71" customWidth="1"/>
    <col min="13329" max="13567" width="9.109375" style="71"/>
    <col min="13568" max="13568" width="19.88671875" style="71" bestFit="1" customWidth="1"/>
    <col min="13569" max="13569" width="10.88671875" style="71" bestFit="1" customWidth="1"/>
    <col min="13570" max="13570" width="13.6640625" style="71" customWidth="1"/>
    <col min="13571" max="13571" width="9.109375" style="71"/>
    <col min="13572" max="13572" width="10.44140625" style="71" customWidth="1"/>
    <col min="13573" max="13573" width="9.109375" style="71"/>
    <col min="13574" max="13574" width="12.5546875" style="71" customWidth="1"/>
    <col min="13575" max="13575" width="15.33203125" style="71" customWidth="1"/>
    <col min="13576" max="13576" width="11.88671875" style="71" customWidth="1"/>
    <col min="13577" max="13577" width="12" style="71" customWidth="1"/>
    <col min="13578" max="13578" width="10.44140625" style="71" customWidth="1"/>
    <col min="13579" max="13579" width="10.109375" style="71" customWidth="1"/>
    <col min="13580" max="13580" width="10.5546875" style="71" bestFit="1" customWidth="1"/>
    <col min="13581" max="13581" width="10.44140625" style="71" customWidth="1"/>
    <col min="13582" max="13582" width="11" style="71" bestFit="1" customWidth="1"/>
    <col min="13583" max="13583" width="9.109375" style="71"/>
    <col min="13584" max="13584" width="9.33203125" style="71" customWidth="1"/>
    <col min="13585" max="13823" width="9.109375" style="71"/>
    <col min="13824" max="13824" width="19.88671875" style="71" bestFit="1" customWidth="1"/>
    <col min="13825" max="13825" width="10.88671875" style="71" bestFit="1" customWidth="1"/>
    <col min="13826" max="13826" width="13.6640625" style="71" customWidth="1"/>
    <col min="13827" max="13827" width="9.109375" style="71"/>
    <col min="13828" max="13828" width="10.44140625" style="71" customWidth="1"/>
    <col min="13829" max="13829" width="9.109375" style="71"/>
    <col min="13830" max="13830" width="12.5546875" style="71" customWidth="1"/>
    <col min="13831" max="13831" width="15.33203125" style="71" customWidth="1"/>
    <col min="13832" max="13832" width="11.88671875" style="71" customWidth="1"/>
    <col min="13833" max="13833" width="12" style="71" customWidth="1"/>
    <col min="13834" max="13834" width="10.44140625" style="71" customWidth="1"/>
    <col min="13835" max="13835" width="10.109375" style="71" customWidth="1"/>
    <col min="13836" max="13836" width="10.5546875" style="71" bestFit="1" customWidth="1"/>
    <col min="13837" max="13837" width="10.44140625" style="71" customWidth="1"/>
    <col min="13838" max="13838" width="11" style="71" bestFit="1" customWidth="1"/>
    <col min="13839" max="13839" width="9.109375" style="71"/>
    <col min="13840" max="13840" width="9.33203125" style="71" customWidth="1"/>
    <col min="13841" max="14079" width="9.109375" style="71"/>
    <col min="14080" max="14080" width="19.88671875" style="71" bestFit="1" customWidth="1"/>
    <col min="14081" max="14081" width="10.88671875" style="71" bestFit="1" customWidth="1"/>
    <col min="14082" max="14082" width="13.6640625" style="71" customWidth="1"/>
    <col min="14083" max="14083" width="9.109375" style="71"/>
    <col min="14084" max="14084" width="10.44140625" style="71" customWidth="1"/>
    <col min="14085" max="14085" width="9.109375" style="71"/>
    <col min="14086" max="14086" width="12.5546875" style="71" customWidth="1"/>
    <col min="14087" max="14087" width="15.33203125" style="71" customWidth="1"/>
    <col min="14088" max="14088" width="11.88671875" style="71" customWidth="1"/>
    <col min="14089" max="14089" width="12" style="71" customWidth="1"/>
    <col min="14090" max="14090" width="10.44140625" style="71" customWidth="1"/>
    <col min="14091" max="14091" width="10.109375" style="71" customWidth="1"/>
    <col min="14092" max="14092" width="10.5546875" style="71" bestFit="1" customWidth="1"/>
    <col min="14093" max="14093" width="10.44140625" style="71" customWidth="1"/>
    <col min="14094" max="14094" width="11" style="71" bestFit="1" customWidth="1"/>
    <col min="14095" max="14095" width="9.109375" style="71"/>
    <col min="14096" max="14096" width="9.33203125" style="71" customWidth="1"/>
    <col min="14097" max="14335" width="9.109375" style="71"/>
    <col min="14336" max="14336" width="19.88671875" style="71" bestFit="1" customWidth="1"/>
    <col min="14337" max="14337" width="10.88671875" style="71" bestFit="1" customWidth="1"/>
    <col min="14338" max="14338" width="13.6640625" style="71" customWidth="1"/>
    <col min="14339" max="14339" width="9.109375" style="71"/>
    <col min="14340" max="14340" width="10.44140625" style="71" customWidth="1"/>
    <col min="14341" max="14341" width="9.109375" style="71"/>
    <col min="14342" max="14342" width="12.5546875" style="71" customWidth="1"/>
    <col min="14343" max="14343" width="15.33203125" style="71" customWidth="1"/>
    <col min="14344" max="14344" width="11.88671875" style="71" customWidth="1"/>
    <col min="14345" max="14345" width="12" style="71" customWidth="1"/>
    <col min="14346" max="14346" width="10.44140625" style="71" customWidth="1"/>
    <col min="14347" max="14347" width="10.109375" style="71" customWidth="1"/>
    <col min="14348" max="14348" width="10.5546875" style="71" bestFit="1" customWidth="1"/>
    <col min="14349" max="14349" width="10.44140625" style="71" customWidth="1"/>
    <col min="14350" max="14350" width="11" style="71" bestFit="1" customWidth="1"/>
    <col min="14351" max="14351" width="9.109375" style="71"/>
    <col min="14352" max="14352" width="9.33203125" style="71" customWidth="1"/>
    <col min="14353" max="14591" width="9.109375" style="71"/>
    <col min="14592" max="14592" width="19.88671875" style="71" bestFit="1" customWidth="1"/>
    <col min="14593" max="14593" width="10.88671875" style="71" bestFit="1" customWidth="1"/>
    <col min="14594" max="14594" width="13.6640625" style="71" customWidth="1"/>
    <col min="14595" max="14595" width="9.109375" style="71"/>
    <col min="14596" max="14596" width="10.44140625" style="71" customWidth="1"/>
    <col min="14597" max="14597" width="9.109375" style="71"/>
    <col min="14598" max="14598" width="12.5546875" style="71" customWidth="1"/>
    <col min="14599" max="14599" width="15.33203125" style="71" customWidth="1"/>
    <col min="14600" max="14600" width="11.88671875" style="71" customWidth="1"/>
    <col min="14601" max="14601" width="12" style="71" customWidth="1"/>
    <col min="14602" max="14602" width="10.44140625" style="71" customWidth="1"/>
    <col min="14603" max="14603" width="10.109375" style="71" customWidth="1"/>
    <col min="14604" max="14604" width="10.5546875" style="71" bestFit="1" customWidth="1"/>
    <col min="14605" max="14605" width="10.44140625" style="71" customWidth="1"/>
    <col min="14606" max="14606" width="11" style="71" bestFit="1" customWidth="1"/>
    <col min="14607" max="14607" width="9.109375" style="71"/>
    <col min="14608" max="14608" width="9.33203125" style="71" customWidth="1"/>
    <col min="14609" max="14847" width="9.109375" style="71"/>
    <col min="14848" max="14848" width="19.88671875" style="71" bestFit="1" customWidth="1"/>
    <col min="14849" max="14849" width="10.88671875" style="71" bestFit="1" customWidth="1"/>
    <col min="14850" max="14850" width="13.6640625" style="71" customWidth="1"/>
    <col min="14851" max="14851" width="9.109375" style="71"/>
    <col min="14852" max="14852" width="10.44140625" style="71" customWidth="1"/>
    <col min="14853" max="14853" width="9.109375" style="71"/>
    <col min="14854" max="14854" width="12.5546875" style="71" customWidth="1"/>
    <col min="14855" max="14855" width="15.33203125" style="71" customWidth="1"/>
    <col min="14856" max="14856" width="11.88671875" style="71" customWidth="1"/>
    <col min="14857" max="14857" width="12" style="71" customWidth="1"/>
    <col min="14858" max="14858" width="10.44140625" style="71" customWidth="1"/>
    <col min="14859" max="14859" width="10.109375" style="71" customWidth="1"/>
    <col min="14860" max="14860" width="10.5546875" style="71" bestFit="1" customWidth="1"/>
    <col min="14861" max="14861" width="10.44140625" style="71" customWidth="1"/>
    <col min="14862" max="14862" width="11" style="71" bestFit="1" customWidth="1"/>
    <col min="14863" max="14863" width="9.109375" style="71"/>
    <col min="14864" max="14864" width="9.33203125" style="71" customWidth="1"/>
    <col min="14865" max="15103" width="9.109375" style="71"/>
    <col min="15104" max="15104" width="19.88671875" style="71" bestFit="1" customWidth="1"/>
    <col min="15105" max="15105" width="10.88671875" style="71" bestFit="1" customWidth="1"/>
    <col min="15106" max="15106" width="13.6640625" style="71" customWidth="1"/>
    <col min="15107" max="15107" width="9.109375" style="71"/>
    <col min="15108" max="15108" width="10.44140625" style="71" customWidth="1"/>
    <col min="15109" max="15109" width="9.109375" style="71"/>
    <col min="15110" max="15110" width="12.5546875" style="71" customWidth="1"/>
    <col min="15111" max="15111" width="15.33203125" style="71" customWidth="1"/>
    <col min="15112" max="15112" width="11.88671875" style="71" customWidth="1"/>
    <col min="15113" max="15113" width="12" style="71" customWidth="1"/>
    <col min="15114" max="15114" width="10.44140625" style="71" customWidth="1"/>
    <col min="15115" max="15115" width="10.109375" style="71" customWidth="1"/>
    <col min="15116" max="15116" width="10.5546875" style="71" bestFit="1" customWidth="1"/>
    <col min="15117" max="15117" width="10.44140625" style="71" customWidth="1"/>
    <col min="15118" max="15118" width="11" style="71" bestFit="1" customWidth="1"/>
    <col min="15119" max="15119" width="9.109375" style="71"/>
    <col min="15120" max="15120" width="9.33203125" style="71" customWidth="1"/>
    <col min="15121" max="15359" width="9.109375" style="71"/>
    <col min="15360" max="15360" width="19.88671875" style="71" bestFit="1" customWidth="1"/>
    <col min="15361" max="15361" width="10.88671875" style="71" bestFit="1" customWidth="1"/>
    <col min="15362" max="15362" width="13.6640625" style="71" customWidth="1"/>
    <col min="15363" max="15363" width="9.109375" style="71"/>
    <col min="15364" max="15364" width="10.44140625" style="71" customWidth="1"/>
    <col min="15365" max="15365" width="9.109375" style="71"/>
    <col min="15366" max="15366" width="12.5546875" style="71" customWidth="1"/>
    <col min="15367" max="15367" width="15.33203125" style="71" customWidth="1"/>
    <col min="15368" max="15368" width="11.88671875" style="71" customWidth="1"/>
    <col min="15369" max="15369" width="12" style="71" customWidth="1"/>
    <col min="15370" max="15370" width="10.44140625" style="71" customWidth="1"/>
    <col min="15371" max="15371" width="10.109375" style="71" customWidth="1"/>
    <col min="15372" max="15372" width="10.5546875" style="71" bestFit="1" customWidth="1"/>
    <col min="15373" max="15373" width="10.44140625" style="71" customWidth="1"/>
    <col min="15374" max="15374" width="11" style="71" bestFit="1" customWidth="1"/>
    <col min="15375" max="15375" width="9.109375" style="71"/>
    <col min="15376" max="15376" width="9.33203125" style="71" customWidth="1"/>
    <col min="15377" max="15615" width="9.109375" style="71"/>
    <col min="15616" max="15616" width="19.88671875" style="71" bestFit="1" customWidth="1"/>
    <col min="15617" max="15617" width="10.88671875" style="71" bestFit="1" customWidth="1"/>
    <col min="15618" max="15618" width="13.6640625" style="71" customWidth="1"/>
    <col min="15619" max="15619" width="9.109375" style="71"/>
    <col min="15620" max="15620" width="10.44140625" style="71" customWidth="1"/>
    <col min="15621" max="15621" width="9.109375" style="71"/>
    <col min="15622" max="15622" width="12.5546875" style="71" customWidth="1"/>
    <col min="15623" max="15623" width="15.33203125" style="71" customWidth="1"/>
    <col min="15624" max="15624" width="11.88671875" style="71" customWidth="1"/>
    <col min="15625" max="15625" width="12" style="71" customWidth="1"/>
    <col min="15626" max="15626" width="10.44140625" style="71" customWidth="1"/>
    <col min="15627" max="15627" width="10.109375" style="71" customWidth="1"/>
    <col min="15628" max="15628" width="10.5546875" style="71" bestFit="1" customWidth="1"/>
    <col min="15629" max="15629" width="10.44140625" style="71" customWidth="1"/>
    <col min="15630" max="15630" width="11" style="71" bestFit="1" customWidth="1"/>
    <col min="15631" max="15631" width="9.109375" style="71"/>
    <col min="15632" max="15632" width="9.33203125" style="71" customWidth="1"/>
    <col min="15633" max="15871" width="9.109375" style="71"/>
    <col min="15872" max="15872" width="19.88671875" style="71" bestFit="1" customWidth="1"/>
    <col min="15873" max="15873" width="10.88671875" style="71" bestFit="1" customWidth="1"/>
    <col min="15874" max="15874" width="13.6640625" style="71" customWidth="1"/>
    <col min="15875" max="15875" width="9.109375" style="71"/>
    <col min="15876" max="15876" width="10.44140625" style="71" customWidth="1"/>
    <col min="15877" max="15877" width="9.109375" style="71"/>
    <col min="15878" max="15878" width="12.5546875" style="71" customWidth="1"/>
    <col min="15879" max="15879" width="15.33203125" style="71" customWidth="1"/>
    <col min="15880" max="15880" width="11.88671875" style="71" customWidth="1"/>
    <col min="15881" max="15881" width="12" style="71" customWidth="1"/>
    <col min="15882" max="15882" width="10.44140625" style="71" customWidth="1"/>
    <col min="15883" max="15883" width="10.109375" style="71" customWidth="1"/>
    <col min="15884" max="15884" width="10.5546875" style="71" bestFit="1" customWidth="1"/>
    <col min="15885" max="15885" width="10.44140625" style="71" customWidth="1"/>
    <col min="15886" max="15886" width="11" style="71" bestFit="1" customWidth="1"/>
    <col min="15887" max="15887" width="9.109375" style="71"/>
    <col min="15888" max="15888" width="9.33203125" style="71" customWidth="1"/>
    <col min="15889" max="16127" width="9.109375" style="71"/>
    <col min="16128" max="16128" width="19.88671875" style="71" bestFit="1" customWidth="1"/>
    <col min="16129" max="16129" width="10.88671875" style="71" bestFit="1" customWidth="1"/>
    <col min="16130" max="16130" width="13.6640625" style="71" customWidth="1"/>
    <col min="16131" max="16131" width="9.109375" style="71"/>
    <col min="16132" max="16132" width="10.44140625" style="71" customWidth="1"/>
    <col min="16133" max="16133" width="9.109375" style="71"/>
    <col min="16134" max="16134" width="12.5546875" style="71" customWidth="1"/>
    <col min="16135" max="16135" width="15.33203125" style="71" customWidth="1"/>
    <col min="16136" max="16136" width="11.88671875" style="71" customWidth="1"/>
    <col min="16137" max="16137" width="12" style="71" customWidth="1"/>
    <col min="16138" max="16138" width="10.44140625" style="71" customWidth="1"/>
    <col min="16139" max="16139" width="10.109375" style="71" customWidth="1"/>
    <col min="16140" max="16140" width="10.5546875" style="71" bestFit="1" customWidth="1"/>
    <col min="16141" max="16141" width="10.44140625" style="71" customWidth="1"/>
    <col min="16142" max="16142" width="11" style="71" bestFit="1" customWidth="1"/>
    <col min="16143" max="16143" width="9.109375" style="71"/>
    <col min="16144" max="16144" width="9.33203125" style="71" customWidth="1"/>
    <col min="16145" max="16384" width="9.109375" style="71"/>
  </cols>
  <sheetData>
    <row r="1" spans="1:30" x14ac:dyDescent="0.25">
      <c r="A1" s="111" t="s">
        <v>119</v>
      </c>
      <c r="B1" s="112" t="s">
        <v>120</v>
      </c>
      <c r="C1" s="112"/>
      <c r="D1" s="112"/>
      <c r="E1" s="112"/>
      <c r="F1" s="112"/>
      <c r="G1" s="112" t="s">
        <v>121</v>
      </c>
      <c r="H1" s="112"/>
      <c r="I1" s="70" t="s">
        <v>122</v>
      </c>
      <c r="J1" s="112" t="s">
        <v>123</v>
      </c>
      <c r="K1" s="112"/>
      <c r="L1" s="112"/>
      <c r="M1" s="112"/>
      <c r="N1" s="112"/>
    </row>
    <row r="2" spans="1:30" x14ac:dyDescent="0.25">
      <c r="A2" s="111"/>
      <c r="B2" s="72" t="s">
        <v>51</v>
      </c>
      <c r="C2" s="72" t="s">
        <v>52</v>
      </c>
      <c r="D2" s="72" t="s">
        <v>53</v>
      </c>
      <c r="E2" s="72" t="s">
        <v>1</v>
      </c>
      <c r="F2" s="72" t="s">
        <v>2</v>
      </c>
      <c r="G2" s="72" t="s">
        <v>54</v>
      </c>
      <c r="H2" s="72" t="s">
        <v>3</v>
      </c>
      <c r="I2" s="72" t="s">
        <v>55</v>
      </c>
      <c r="J2" s="72" t="s">
        <v>4</v>
      </c>
      <c r="K2" s="72" t="s">
        <v>5</v>
      </c>
      <c r="L2" s="72" t="s">
        <v>6</v>
      </c>
      <c r="M2" s="72" t="s">
        <v>7</v>
      </c>
      <c r="N2" s="72" t="s">
        <v>56</v>
      </c>
      <c r="O2" s="73"/>
      <c r="P2" s="74" t="s">
        <v>144</v>
      </c>
      <c r="Q2" s="74" t="s">
        <v>145</v>
      </c>
      <c r="R2" s="74" t="s">
        <v>146</v>
      </c>
      <c r="S2" s="74" t="s">
        <v>147</v>
      </c>
      <c r="T2" s="74" t="s">
        <v>148</v>
      </c>
      <c r="U2" s="74" t="s">
        <v>149</v>
      </c>
      <c r="V2" s="74" t="s">
        <v>150</v>
      </c>
      <c r="W2" s="74" t="s">
        <v>151</v>
      </c>
      <c r="X2" s="74" t="s">
        <v>152</v>
      </c>
      <c r="Y2" s="74" t="s">
        <v>153</v>
      </c>
      <c r="Z2" s="74" t="s">
        <v>154</v>
      </c>
      <c r="AA2" s="74" t="s">
        <v>155</v>
      </c>
      <c r="AB2" s="74" t="s">
        <v>156</v>
      </c>
      <c r="AD2" s="89" t="s">
        <v>157</v>
      </c>
    </row>
    <row r="3" spans="1:30" ht="14.4" x14ac:dyDescent="0.3">
      <c r="A3" t="s">
        <v>8</v>
      </c>
      <c r="B3" s="76">
        <v>1.9</v>
      </c>
      <c r="C3" s="77">
        <v>-4.0999999999999996</v>
      </c>
      <c r="D3" s="76">
        <v>104.4</v>
      </c>
      <c r="E3" s="76">
        <v>18.3</v>
      </c>
      <c r="F3" s="78">
        <v>34.96</v>
      </c>
      <c r="G3" s="76">
        <v>25.2</v>
      </c>
      <c r="H3" s="71">
        <v>2115</v>
      </c>
      <c r="I3" s="91">
        <v>5676</v>
      </c>
      <c r="J3" s="71">
        <v>10</v>
      </c>
      <c r="K3" s="71">
        <v>38</v>
      </c>
      <c r="L3" s="71">
        <v>3962</v>
      </c>
      <c r="M3" s="71">
        <v>16</v>
      </c>
      <c r="N3" s="71">
        <v>215</v>
      </c>
      <c r="P3" s="71">
        <f t="shared" ref="P3:P36" si="0">(B3-$B$37)/($B$38-$B$37)</f>
        <v>0.50694444444444442</v>
      </c>
      <c r="Q3" s="71">
        <f t="shared" ref="Q3:Q16" si="1">(C3-$C$37)/($C$38-$C$37)</f>
        <v>0.36898395721925137</v>
      </c>
      <c r="R3" s="71">
        <f t="shared" ref="R3:R8" si="2">(D3-$D$37)/($D$38-$D$37)</f>
        <v>0.57565380769114283</v>
      </c>
      <c r="S3" s="71">
        <f t="shared" ref="S3:S36" si="3">(E3-$E$37)/($E$38-$E$37)</f>
        <v>0.61867704280155633</v>
      </c>
      <c r="T3" s="71">
        <f t="shared" ref="T3:T36" si="4">(F3-$F$37)/($F$38-$F$37)</f>
        <v>4.9330660230624018E-2</v>
      </c>
      <c r="U3" s="71">
        <f>(G3-$G$37)/($G$38-$G$37)</f>
        <v>0.74013157894736836</v>
      </c>
      <c r="V3" s="71">
        <f>(H3-$H$37)/($H$38-$H$37)</f>
        <v>0.15668202764976957</v>
      </c>
      <c r="W3" s="71">
        <f>(I3-$I$37)/($I$38-$I$37)</f>
        <v>0.73643410852713176</v>
      </c>
      <c r="X3" s="71">
        <f>(J3-$J$37)/($J$38-$J$37)</f>
        <v>0.72727272727272729</v>
      </c>
      <c r="Y3" s="71">
        <f>(K3-$K$37)/($K$38-$K$37)</f>
        <v>0.6</v>
      </c>
      <c r="Z3" s="71">
        <f>(L3-$L$37)/($L$38-$L$37)</f>
        <v>0.58115777525539158</v>
      </c>
      <c r="AA3" s="71">
        <f>(M3-$M$37)/($M$38-$M$37)</f>
        <v>0.8571428571428571</v>
      </c>
      <c r="AB3" s="71">
        <f>(N3-$N$37)/($N$38-$N$37)</f>
        <v>0.60885608856088558</v>
      </c>
      <c r="AD3" s="71">
        <f>(P3+Q3+R3+S3+T3+U3+V3+W3+X3+Y3+Z3+AA3+AB3)/13</f>
        <v>0.54825131351870371</v>
      </c>
    </row>
    <row r="4" spans="1:30" ht="14.4" x14ac:dyDescent="0.3">
      <c r="A4" t="s">
        <v>9</v>
      </c>
      <c r="B4" s="76">
        <v>-8.3000000000000007</v>
      </c>
      <c r="C4" s="77">
        <v>3.8</v>
      </c>
      <c r="D4" s="76">
        <v>105.9</v>
      </c>
      <c r="E4" s="76">
        <v>16.2</v>
      </c>
      <c r="F4" s="78">
        <v>29.54</v>
      </c>
      <c r="H4" s="71">
        <v>688</v>
      </c>
      <c r="I4" s="91">
        <v>1033</v>
      </c>
      <c r="J4" s="71">
        <v>2</v>
      </c>
      <c r="K4" s="71">
        <v>10</v>
      </c>
      <c r="L4" s="71">
        <v>722</v>
      </c>
      <c r="M4" s="71">
        <v>4</v>
      </c>
      <c r="N4" s="71">
        <v>75</v>
      </c>
      <c r="P4" s="71">
        <f t="shared" si="0"/>
        <v>0.15277777777777773</v>
      </c>
      <c r="Q4" s="71">
        <f t="shared" si="1"/>
        <v>0.79144385026737973</v>
      </c>
      <c r="R4" s="71">
        <f t="shared" si="2"/>
        <v>0.67065668656626032</v>
      </c>
      <c r="S4" s="71">
        <f t="shared" si="3"/>
        <v>0.53696498054474695</v>
      </c>
      <c r="T4" s="71">
        <f t="shared" si="4"/>
        <v>1.6882580321645597E-2</v>
      </c>
      <c r="U4" s="71">
        <f t="shared" ref="U4:U36" si="5">(G4-$G$37)/($G$38-$G$37)</f>
        <v>-8.8815789473684209E-2</v>
      </c>
      <c r="V4" s="71">
        <f t="shared" ref="V4:V36" si="6">(H4-$H$37)/($H$38-$H$37)</f>
        <v>1.968125960061444E-2</v>
      </c>
      <c r="W4" s="71">
        <f t="shared" ref="W4:W36" si="7">(I4-$I$37)/($I$38-$I$37)</f>
        <v>1.8984337921214998E-3</v>
      </c>
      <c r="X4" s="71">
        <f t="shared" ref="X4:X36" si="8">(J4-$J$37)/($J$38-$J$37)</f>
        <v>0</v>
      </c>
      <c r="Y4" s="71">
        <f t="shared" ref="Y4:Y36" si="9">(K4-$K$37)/($K$38-$K$37)</f>
        <v>0.13333333333333333</v>
      </c>
      <c r="Z4" s="71">
        <f t="shared" ref="Z4:Z36" si="10">(L4-$L$37)/($L$38-$L$37)</f>
        <v>5.5780768607102321E-2</v>
      </c>
      <c r="AA4" s="71">
        <f t="shared" ref="AA4:AA36" si="11">(M4-$M$37)/($M$38-$M$37)</f>
        <v>0</v>
      </c>
      <c r="AB4" s="71">
        <f t="shared" ref="AB4:AB36" si="12">(N4-$N$37)/($N$38-$N$37)</f>
        <v>9.2250922509225092E-2</v>
      </c>
      <c r="AD4" s="71">
        <f t="shared" ref="AD4:AD36" si="13">(P4+Q4+R4+S4+T4+U4+V4+W4+X4+Y4+Z4+AA4+AB4)/13</f>
        <v>0.18329652337280947</v>
      </c>
    </row>
    <row r="5" spans="1:30" ht="14.4" x14ac:dyDescent="0.3">
      <c r="A5" t="s">
        <v>10</v>
      </c>
      <c r="B5" s="76">
        <v>-10</v>
      </c>
      <c r="C5" s="77">
        <v>-1.3</v>
      </c>
      <c r="D5" s="76">
        <v>105.9</v>
      </c>
      <c r="E5" s="76">
        <v>16.399999999999999</v>
      </c>
      <c r="F5" s="78">
        <v>35.1</v>
      </c>
      <c r="G5" s="76">
        <v>17.2</v>
      </c>
      <c r="H5" s="71">
        <v>3799</v>
      </c>
      <c r="I5" s="91">
        <v>5977</v>
      </c>
      <c r="J5" s="71">
        <v>7</v>
      </c>
      <c r="K5" s="71">
        <v>42</v>
      </c>
      <c r="L5" s="71">
        <v>4249</v>
      </c>
      <c r="M5" s="71">
        <v>14</v>
      </c>
      <c r="N5" s="71">
        <v>282</v>
      </c>
      <c r="P5" s="71">
        <f t="shared" si="0"/>
        <v>9.3749999999999972E-2</v>
      </c>
      <c r="Q5" s="71">
        <f t="shared" si="1"/>
        <v>0.51871657754010692</v>
      </c>
      <c r="R5" s="71">
        <f t="shared" si="2"/>
        <v>0.67065668656626032</v>
      </c>
      <c r="S5" s="71">
        <f t="shared" si="3"/>
        <v>0.5447470817120621</v>
      </c>
      <c r="T5" s="71">
        <f t="shared" si="4"/>
        <v>5.016880251609579E-2</v>
      </c>
      <c r="U5" s="71">
        <f t="shared" si="5"/>
        <v>0.47697368421052627</v>
      </c>
      <c r="V5" s="71">
        <f t="shared" si="6"/>
        <v>0.31835637480798773</v>
      </c>
      <c r="W5" s="71">
        <f t="shared" si="7"/>
        <v>0.78405315614617943</v>
      </c>
      <c r="X5" s="71">
        <f t="shared" si="8"/>
        <v>0.45454545454545453</v>
      </c>
      <c r="Y5" s="71">
        <f t="shared" si="9"/>
        <v>0.66666666666666663</v>
      </c>
      <c r="Z5" s="71">
        <f t="shared" si="10"/>
        <v>0.62769580022701477</v>
      </c>
      <c r="AA5" s="71">
        <f t="shared" si="11"/>
        <v>0.7142857142857143</v>
      </c>
      <c r="AB5" s="71">
        <f t="shared" si="12"/>
        <v>0.85608856088560881</v>
      </c>
      <c r="AD5" s="71">
        <f t="shared" si="13"/>
        <v>0.52128496616228293</v>
      </c>
    </row>
    <row r="6" spans="1:30" ht="14.4" x14ac:dyDescent="0.3">
      <c r="A6" t="s">
        <v>11</v>
      </c>
      <c r="B6" s="76">
        <v>-0.6</v>
      </c>
      <c r="C6" s="77">
        <v>-7.3</v>
      </c>
      <c r="D6" s="76">
        <v>103.1</v>
      </c>
      <c r="E6" s="76">
        <v>26.3</v>
      </c>
      <c r="F6" s="78">
        <v>40.869999999999997</v>
      </c>
      <c r="H6" s="71">
        <v>978</v>
      </c>
      <c r="I6" s="91">
        <v>3351</v>
      </c>
      <c r="J6" s="71">
        <v>7</v>
      </c>
      <c r="K6" s="71">
        <v>12</v>
      </c>
      <c r="L6" s="71">
        <v>2313</v>
      </c>
      <c r="M6" s="71">
        <v>9</v>
      </c>
      <c r="N6" s="71">
        <v>50</v>
      </c>
      <c r="P6" s="71">
        <f t="shared" si="0"/>
        <v>0.42013888888888884</v>
      </c>
      <c r="Q6" s="71">
        <f t="shared" si="1"/>
        <v>0.19786096256684493</v>
      </c>
      <c r="R6" s="71">
        <f t="shared" si="2"/>
        <v>0.49331797933270705</v>
      </c>
      <c r="S6" s="71">
        <f t="shared" si="3"/>
        <v>0.92996108949416345</v>
      </c>
      <c r="T6" s="71">
        <f t="shared" si="4"/>
        <v>8.4712238138753587E-2</v>
      </c>
      <c r="U6" s="71">
        <f t="shared" si="5"/>
        <v>-8.8815789473684209E-2</v>
      </c>
      <c r="V6" s="71">
        <f t="shared" si="6"/>
        <v>4.752304147465438E-2</v>
      </c>
      <c r="W6" s="71">
        <f t="shared" si="7"/>
        <v>0.36861256130359121</v>
      </c>
      <c r="X6" s="71">
        <f t="shared" si="8"/>
        <v>0.45454545454545453</v>
      </c>
      <c r="Y6" s="71">
        <f t="shared" si="9"/>
        <v>0.16666666666666666</v>
      </c>
      <c r="Z6" s="71">
        <f t="shared" si="10"/>
        <v>0.31376682341495055</v>
      </c>
      <c r="AA6" s="71">
        <f t="shared" si="11"/>
        <v>0.35714285714285715</v>
      </c>
      <c r="AB6" s="71">
        <f t="shared" si="12"/>
        <v>0</v>
      </c>
      <c r="AD6" s="71">
        <f t="shared" si="13"/>
        <v>0.28811021334583448</v>
      </c>
    </row>
    <row r="7" spans="1:30" ht="14.4" x14ac:dyDescent="0.3">
      <c r="A7" t="s">
        <v>12</v>
      </c>
      <c r="B7" s="76">
        <v>-3.4</v>
      </c>
      <c r="C7" s="77">
        <v>0.8</v>
      </c>
      <c r="D7" s="76">
        <v>103.4</v>
      </c>
      <c r="E7" s="76">
        <v>12</v>
      </c>
      <c r="F7" s="78">
        <v>31.37</v>
      </c>
      <c r="G7" s="76">
        <v>20.8</v>
      </c>
      <c r="H7" s="71">
        <v>2639</v>
      </c>
      <c r="I7" s="91">
        <v>5348</v>
      </c>
      <c r="J7" s="71">
        <v>6</v>
      </c>
      <c r="K7" s="71">
        <v>39</v>
      </c>
      <c r="L7" s="71">
        <v>4207</v>
      </c>
      <c r="M7" s="71">
        <v>13</v>
      </c>
      <c r="N7" s="71">
        <v>196</v>
      </c>
      <c r="P7" s="71">
        <f t="shared" si="0"/>
        <v>0.32291666666666663</v>
      </c>
      <c r="Q7" s="71">
        <f t="shared" si="1"/>
        <v>0.63101604278074874</v>
      </c>
      <c r="R7" s="71">
        <f t="shared" si="2"/>
        <v>0.51231855510773128</v>
      </c>
      <c r="S7" s="71">
        <f t="shared" si="3"/>
        <v>0.37354085603112835</v>
      </c>
      <c r="T7" s="71">
        <f t="shared" si="4"/>
        <v>2.7838297338883704E-2</v>
      </c>
      <c r="U7" s="71">
        <f t="shared" si="5"/>
        <v>0.59539473684210531</v>
      </c>
      <c r="V7" s="71">
        <f t="shared" si="6"/>
        <v>0.20698924731182797</v>
      </c>
      <c r="W7" s="71">
        <f t="shared" si="7"/>
        <v>0.6845435848758108</v>
      </c>
      <c r="X7" s="71">
        <f t="shared" si="8"/>
        <v>0.36363636363636365</v>
      </c>
      <c r="Y7" s="71">
        <f t="shared" si="9"/>
        <v>0.6166666666666667</v>
      </c>
      <c r="Z7" s="71">
        <f t="shared" si="10"/>
        <v>0.62088535754824059</v>
      </c>
      <c r="AA7" s="71">
        <f t="shared" si="11"/>
        <v>0.6428571428571429</v>
      </c>
      <c r="AB7" s="71">
        <f t="shared" si="12"/>
        <v>0.53874538745387457</v>
      </c>
      <c r="AD7" s="71">
        <f t="shared" si="13"/>
        <v>0.47210376193209164</v>
      </c>
    </row>
    <row r="8" spans="1:30" ht="14.4" x14ac:dyDescent="0.3">
      <c r="A8" t="s">
        <v>13</v>
      </c>
      <c r="B8" s="76">
        <v>0.5</v>
      </c>
      <c r="C8" s="77">
        <v>-3.8</v>
      </c>
      <c r="D8" s="76">
        <v>103.9</v>
      </c>
      <c r="E8" s="76">
        <v>19.899999999999999</v>
      </c>
      <c r="F8" s="78">
        <v>34.69</v>
      </c>
      <c r="G8" s="76">
        <v>20.7</v>
      </c>
      <c r="H8" s="71">
        <v>925</v>
      </c>
      <c r="I8" s="91">
        <v>2255</v>
      </c>
      <c r="J8" s="71">
        <v>3</v>
      </c>
      <c r="K8" s="71">
        <v>27</v>
      </c>
      <c r="L8" s="71">
        <v>1708</v>
      </c>
      <c r="M8" s="71">
        <v>6</v>
      </c>
      <c r="N8" s="71">
        <v>130</v>
      </c>
      <c r="P8" s="71">
        <f t="shared" si="0"/>
        <v>0.45833333333333331</v>
      </c>
      <c r="Q8" s="71">
        <f t="shared" si="1"/>
        <v>0.38502673796791448</v>
      </c>
      <c r="R8" s="71">
        <f t="shared" si="2"/>
        <v>0.54398618139943711</v>
      </c>
      <c r="S8" s="71">
        <f t="shared" si="3"/>
        <v>0.68093385214007773</v>
      </c>
      <c r="T8" s="71">
        <f t="shared" si="4"/>
        <v>4.7714242965785587E-2</v>
      </c>
      <c r="U8" s="71">
        <f t="shared" si="5"/>
        <v>0.59210526315789469</v>
      </c>
      <c r="V8" s="71">
        <f t="shared" si="6"/>
        <v>4.2434715821812595E-2</v>
      </c>
      <c r="W8" s="71">
        <f t="shared" si="7"/>
        <v>0.19522227495649422</v>
      </c>
      <c r="X8" s="71">
        <f t="shared" si="8"/>
        <v>9.0909090909090912E-2</v>
      </c>
      <c r="Y8" s="71">
        <f t="shared" si="9"/>
        <v>0.41666666666666669</v>
      </c>
      <c r="Z8" s="71">
        <f t="shared" si="10"/>
        <v>0.21566401816118047</v>
      </c>
      <c r="AA8" s="71">
        <f t="shared" si="11"/>
        <v>0.14285714285714285</v>
      </c>
      <c r="AB8" s="71">
        <f t="shared" si="12"/>
        <v>0.29520295202952029</v>
      </c>
      <c r="AD8" s="71">
        <f t="shared" si="13"/>
        <v>0.31592742095125775</v>
      </c>
    </row>
    <row r="9" spans="1:30" ht="14.4" x14ac:dyDescent="0.3">
      <c r="A9" t="s">
        <v>14</v>
      </c>
      <c r="B9" s="76">
        <v>-2.2999999999999998</v>
      </c>
      <c r="C9" s="77">
        <v>-5.7</v>
      </c>
      <c r="D9" s="76">
        <v>103</v>
      </c>
      <c r="E9" s="76">
        <v>23</v>
      </c>
      <c r="F9" s="80">
        <v>35.92</v>
      </c>
      <c r="H9" s="71">
        <v>735</v>
      </c>
      <c r="I9" s="91">
        <v>2410</v>
      </c>
      <c r="J9" s="71">
        <v>6</v>
      </c>
      <c r="K9" s="71">
        <v>4</v>
      </c>
      <c r="L9" s="71">
        <v>1305</v>
      </c>
      <c r="M9" s="71">
        <v>11</v>
      </c>
      <c r="P9" s="71">
        <f t="shared" si="0"/>
        <v>0.36111111111111105</v>
      </c>
      <c r="Q9" s="71">
        <f t="shared" si="1"/>
        <v>0.28342245989304815</v>
      </c>
      <c r="R9" s="71">
        <f>(D9-$D$37)/($D$38-$D$37)</f>
        <v>0.48698445407436625</v>
      </c>
      <c r="S9" s="71">
        <f t="shared" si="3"/>
        <v>0.80155642023346296</v>
      </c>
      <c r="T9" s="71">
        <f t="shared" si="4"/>
        <v>5.5077921616716138E-2</v>
      </c>
      <c r="U9" s="71">
        <f t="shared" si="5"/>
        <v>-8.8815789473684209E-2</v>
      </c>
      <c r="V9" s="71">
        <f t="shared" si="6"/>
        <v>2.4193548387096774E-2</v>
      </c>
      <c r="W9" s="71">
        <f t="shared" si="7"/>
        <v>0.21974371143806359</v>
      </c>
      <c r="X9" s="71">
        <f t="shared" si="8"/>
        <v>0.36363636363636365</v>
      </c>
      <c r="Y9" s="71">
        <f t="shared" si="9"/>
        <v>3.3333333333333333E-2</v>
      </c>
      <c r="Z9" s="71">
        <f t="shared" si="10"/>
        <v>0.15031619912437166</v>
      </c>
      <c r="AA9" s="71">
        <f t="shared" si="11"/>
        <v>0.5</v>
      </c>
      <c r="AB9" s="71">
        <f t="shared" si="12"/>
        <v>-0.18450184501845018</v>
      </c>
      <c r="AD9" s="71">
        <f t="shared" si="13"/>
        <v>0.23123522218121534</v>
      </c>
    </row>
    <row r="10" spans="1:30" ht="14.4" x14ac:dyDescent="0.3">
      <c r="A10" t="s">
        <v>15</v>
      </c>
      <c r="B10" s="76">
        <v>8.1</v>
      </c>
      <c r="C10" s="77">
        <v>0.6</v>
      </c>
      <c r="D10" s="76">
        <v>102.6</v>
      </c>
      <c r="E10" s="76">
        <v>13.4</v>
      </c>
      <c r="F10" s="80">
        <v>30.64</v>
      </c>
      <c r="I10" s="91">
        <v>2539</v>
      </c>
      <c r="J10" s="71">
        <v>5</v>
      </c>
      <c r="K10" s="71">
        <v>15</v>
      </c>
      <c r="L10" s="71">
        <v>2406</v>
      </c>
      <c r="M10" s="71">
        <v>8</v>
      </c>
      <c r="N10" s="71">
        <v>225</v>
      </c>
      <c r="P10" s="71">
        <f t="shared" si="0"/>
        <v>0.7222222222222221</v>
      </c>
      <c r="Q10" s="71">
        <f t="shared" si="1"/>
        <v>0.6203208556149733</v>
      </c>
      <c r="R10" s="71">
        <f t="shared" ref="R10:R36" si="14">(D10-$D$37)/($D$38-$D$37)</f>
        <v>0.46165035304100122</v>
      </c>
      <c r="S10" s="71">
        <f t="shared" si="3"/>
        <v>0.42801556420233461</v>
      </c>
      <c r="T10" s="71">
        <f t="shared" si="4"/>
        <v>2.3467983993209488E-2</v>
      </c>
      <c r="U10" s="71">
        <f t="shared" si="5"/>
        <v>-8.8815789473684209E-2</v>
      </c>
      <c r="V10" s="71">
        <f t="shared" si="6"/>
        <v>-4.6370967741935484E-2</v>
      </c>
      <c r="W10" s="71">
        <f t="shared" si="7"/>
        <v>0.24015187470336971</v>
      </c>
      <c r="X10" s="71">
        <f t="shared" si="8"/>
        <v>0.27272727272727271</v>
      </c>
      <c r="Y10" s="71">
        <f t="shared" si="9"/>
        <v>0.21666666666666667</v>
      </c>
      <c r="Z10" s="71">
        <f t="shared" si="10"/>
        <v>0.32884708934652179</v>
      </c>
      <c r="AA10" s="71">
        <f t="shared" si="11"/>
        <v>0.2857142857142857</v>
      </c>
      <c r="AB10" s="71">
        <f t="shared" si="12"/>
        <v>0.64575645756457567</v>
      </c>
      <c r="AD10" s="71">
        <f t="shared" si="13"/>
        <v>0.31618106681390878</v>
      </c>
    </row>
    <row r="11" spans="1:30" ht="14.4" x14ac:dyDescent="0.3">
      <c r="A11" t="s">
        <v>16</v>
      </c>
      <c r="B11" s="76">
        <v>-2</v>
      </c>
      <c r="C11" s="77">
        <v>-2.6</v>
      </c>
      <c r="D11" s="76">
        <v>104.5</v>
      </c>
      <c r="E11" s="76">
        <v>13.2</v>
      </c>
      <c r="F11" s="80">
        <v>34</v>
      </c>
      <c r="G11" s="76">
        <v>19</v>
      </c>
      <c r="H11" s="71">
        <v>1501</v>
      </c>
      <c r="I11" s="91">
        <v>3392</v>
      </c>
      <c r="J11" s="71">
        <v>4</v>
      </c>
      <c r="K11" s="71">
        <v>22</v>
      </c>
      <c r="L11" s="71">
        <v>2446</v>
      </c>
      <c r="M11" s="71">
        <v>8</v>
      </c>
      <c r="N11" s="71">
        <v>150</v>
      </c>
      <c r="P11" s="71">
        <f t="shared" si="0"/>
        <v>0.37152777777777773</v>
      </c>
      <c r="Q11" s="71">
        <f t="shared" si="1"/>
        <v>0.44919786096256686</v>
      </c>
      <c r="R11" s="71">
        <f t="shared" si="14"/>
        <v>0.58198733294948368</v>
      </c>
      <c r="S11" s="71">
        <f t="shared" si="3"/>
        <v>0.42023346303501935</v>
      </c>
      <c r="T11" s="71">
        <f t="shared" si="4"/>
        <v>4.3583398844531898E-2</v>
      </c>
      <c r="U11" s="71">
        <f t="shared" si="5"/>
        <v>0.53618421052631582</v>
      </c>
      <c r="V11" s="71">
        <f t="shared" si="6"/>
        <v>9.7734254992319511E-2</v>
      </c>
      <c r="W11" s="71">
        <f t="shared" si="7"/>
        <v>0.37509887676000631</v>
      </c>
      <c r="X11" s="71">
        <f t="shared" si="8"/>
        <v>0.18181818181818182</v>
      </c>
      <c r="Y11" s="71">
        <f t="shared" si="9"/>
        <v>0.33333333333333331</v>
      </c>
      <c r="Z11" s="71">
        <f t="shared" si="10"/>
        <v>0.33533322523106857</v>
      </c>
      <c r="AA11" s="71">
        <f t="shared" si="11"/>
        <v>0.2857142857142857</v>
      </c>
      <c r="AB11" s="71">
        <f t="shared" si="12"/>
        <v>0.36900369003690037</v>
      </c>
      <c r="AD11" s="71">
        <f t="shared" si="13"/>
        <v>0.33698076092167628</v>
      </c>
    </row>
    <row r="12" spans="1:30" ht="14.4" x14ac:dyDescent="0.3">
      <c r="A12" t="s">
        <v>17</v>
      </c>
      <c r="B12" s="76">
        <v>-4</v>
      </c>
      <c r="C12" s="77">
        <v>-3.6</v>
      </c>
      <c r="D12" s="76">
        <v>105.3</v>
      </c>
      <c r="E12" s="76">
        <v>22.5</v>
      </c>
      <c r="F12" s="80">
        <v>36.049999999999997</v>
      </c>
      <c r="G12" s="76">
        <v>8.3000000000000007</v>
      </c>
      <c r="H12" s="71">
        <v>1112</v>
      </c>
      <c r="I12" s="91">
        <v>1842</v>
      </c>
      <c r="J12" s="71">
        <v>4</v>
      </c>
      <c r="K12" s="71">
        <v>13</v>
      </c>
      <c r="L12" s="71">
        <v>1284</v>
      </c>
      <c r="M12" s="71">
        <v>10</v>
      </c>
      <c r="N12" s="71">
        <v>155</v>
      </c>
      <c r="P12" s="71">
        <f t="shared" si="0"/>
        <v>0.30208333333333331</v>
      </c>
      <c r="Q12" s="71">
        <f t="shared" si="1"/>
        <v>0.39572192513368987</v>
      </c>
      <c r="R12" s="71">
        <f t="shared" si="14"/>
        <v>0.63265553501621274</v>
      </c>
      <c r="S12" s="71">
        <f t="shared" si="3"/>
        <v>0.78210116731517509</v>
      </c>
      <c r="T12" s="71">
        <f t="shared" si="4"/>
        <v>5.5856196596082756E-2</v>
      </c>
      <c r="U12" s="71">
        <f t="shared" si="5"/>
        <v>0.18421052631578949</v>
      </c>
      <c r="V12" s="71">
        <f t="shared" si="6"/>
        <v>6.0387864823348694E-2</v>
      </c>
      <c r="W12" s="71">
        <f t="shared" si="7"/>
        <v>0.12988451194431261</v>
      </c>
      <c r="X12" s="71">
        <f t="shared" si="8"/>
        <v>0.18181818181818182</v>
      </c>
      <c r="Y12" s="71">
        <f t="shared" si="9"/>
        <v>0.18333333333333332</v>
      </c>
      <c r="Z12" s="71">
        <f t="shared" si="10"/>
        <v>0.1469109777849846</v>
      </c>
      <c r="AA12" s="71">
        <f t="shared" si="11"/>
        <v>0.42857142857142855</v>
      </c>
      <c r="AB12" s="71">
        <f t="shared" si="12"/>
        <v>0.38745387453874541</v>
      </c>
      <c r="AD12" s="71">
        <f t="shared" si="13"/>
        <v>0.29776837357881675</v>
      </c>
    </row>
    <row r="13" spans="1:30" ht="14.4" x14ac:dyDescent="0.3">
      <c r="A13" t="s">
        <v>18</v>
      </c>
      <c r="B13" s="76">
        <v>4</v>
      </c>
      <c r="C13" s="77">
        <v>1.8</v>
      </c>
      <c r="D13" s="76">
        <v>104.6</v>
      </c>
      <c r="E13" s="76">
        <v>18.600000000000001</v>
      </c>
      <c r="F13" s="80">
        <v>33.75</v>
      </c>
      <c r="G13" s="76">
        <v>7.8</v>
      </c>
      <c r="H13" s="71">
        <v>1876</v>
      </c>
      <c r="I13" s="91">
        <v>1421</v>
      </c>
      <c r="J13" s="71">
        <v>3</v>
      </c>
      <c r="K13" s="71">
        <v>5</v>
      </c>
      <c r="L13" s="71">
        <v>1504</v>
      </c>
      <c r="M13" s="71">
        <v>6</v>
      </c>
      <c r="P13" s="71">
        <f t="shared" si="0"/>
        <v>0.57986111111111105</v>
      </c>
      <c r="Q13" s="71">
        <f t="shared" si="1"/>
        <v>0.68449197860962574</v>
      </c>
      <c r="R13" s="71">
        <f t="shared" si="14"/>
        <v>0.58832085820782443</v>
      </c>
      <c r="S13" s="71">
        <f t="shared" si="3"/>
        <v>0.63035019455252927</v>
      </c>
      <c r="T13" s="71">
        <f t="shared" si="4"/>
        <v>4.2086716191903739E-2</v>
      </c>
      <c r="U13" s="71">
        <f t="shared" si="5"/>
        <v>0.16776315789473681</v>
      </c>
      <c r="V13" s="71">
        <f t="shared" si="6"/>
        <v>0.13373655913978494</v>
      </c>
      <c r="W13" s="71">
        <f t="shared" si="7"/>
        <v>6.3281126404049995E-2</v>
      </c>
      <c r="X13" s="71">
        <f t="shared" si="8"/>
        <v>9.0909090909090912E-2</v>
      </c>
      <c r="Y13" s="71">
        <f t="shared" si="9"/>
        <v>0.05</v>
      </c>
      <c r="Z13" s="71">
        <f t="shared" si="10"/>
        <v>0.18258472514999188</v>
      </c>
      <c r="AA13" s="71">
        <f t="shared" si="11"/>
        <v>0.14285714285714285</v>
      </c>
      <c r="AB13" s="71">
        <f t="shared" si="12"/>
        <v>-0.18450184501845018</v>
      </c>
      <c r="AD13" s="71">
        <f t="shared" si="13"/>
        <v>0.2439800627699493</v>
      </c>
    </row>
    <row r="14" spans="1:30" ht="14.4" x14ac:dyDescent="0.3">
      <c r="A14" t="s">
        <v>19</v>
      </c>
      <c r="B14" s="76">
        <v>6.2</v>
      </c>
      <c r="C14" s="77">
        <v>-1.2</v>
      </c>
      <c r="D14" s="76">
        <v>105.9</v>
      </c>
      <c r="E14" s="76">
        <v>17.5</v>
      </c>
      <c r="F14" s="80">
        <v>33.32</v>
      </c>
      <c r="G14" s="76">
        <v>10.9</v>
      </c>
      <c r="H14" s="71">
        <v>2575</v>
      </c>
      <c r="I14" s="91">
        <v>2846</v>
      </c>
      <c r="J14" s="71">
        <v>6</v>
      </c>
      <c r="K14" s="71">
        <v>35</v>
      </c>
      <c r="L14" s="71">
        <v>1999</v>
      </c>
      <c r="M14" s="71">
        <v>15</v>
      </c>
      <c r="N14" s="71">
        <v>220</v>
      </c>
      <c r="P14" s="71">
        <f t="shared" si="0"/>
        <v>0.65624999999999989</v>
      </c>
      <c r="Q14" s="71">
        <f t="shared" si="1"/>
        <v>0.52406417112299475</v>
      </c>
      <c r="R14" s="71">
        <f t="shared" si="14"/>
        <v>0.67065668656626032</v>
      </c>
      <c r="S14" s="71">
        <f t="shared" si="3"/>
        <v>0.58754863813229563</v>
      </c>
      <c r="T14" s="71">
        <f t="shared" si="4"/>
        <v>3.9512422029383314E-2</v>
      </c>
      <c r="U14" s="71">
        <f t="shared" si="5"/>
        <v>0.26973684210526311</v>
      </c>
      <c r="V14" s="71">
        <f t="shared" si="6"/>
        <v>0.20084485407066052</v>
      </c>
      <c r="W14" s="71">
        <f t="shared" si="7"/>
        <v>0.28872013921847811</v>
      </c>
      <c r="X14" s="71">
        <f t="shared" si="8"/>
        <v>0.36363636363636365</v>
      </c>
      <c r="Y14" s="71">
        <f t="shared" si="9"/>
        <v>0.55000000000000004</v>
      </c>
      <c r="Z14" s="71">
        <f t="shared" si="10"/>
        <v>0.26285065672125829</v>
      </c>
      <c r="AA14" s="71">
        <f t="shared" si="11"/>
        <v>0.7857142857142857</v>
      </c>
      <c r="AB14" s="71">
        <f t="shared" si="12"/>
        <v>0.62730627306273068</v>
      </c>
      <c r="AD14" s="71">
        <f t="shared" si="13"/>
        <v>0.44821856402922872</v>
      </c>
    </row>
    <row r="15" spans="1:30" ht="14.4" x14ac:dyDescent="0.3">
      <c r="A15" t="s">
        <v>20</v>
      </c>
      <c r="B15" s="76">
        <v>-12.7</v>
      </c>
      <c r="C15" s="77">
        <v>5.4</v>
      </c>
      <c r="D15" s="76">
        <v>99.7</v>
      </c>
      <c r="E15" s="76">
        <v>7.9</v>
      </c>
      <c r="F15" s="80">
        <v>30.64</v>
      </c>
      <c r="G15" s="76">
        <v>18.7</v>
      </c>
      <c r="H15" s="71">
        <v>9201</v>
      </c>
      <c r="I15" s="91">
        <v>7342</v>
      </c>
      <c r="J15" s="71">
        <v>7</v>
      </c>
      <c r="K15" s="71">
        <v>42</v>
      </c>
      <c r="L15" s="71">
        <v>6545</v>
      </c>
      <c r="M15" s="71">
        <v>16</v>
      </c>
      <c r="N15" s="71">
        <v>245</v>
      </c>
      <c r="P15" s="71">
        <f t="shared" si="0"/>
        <v>0</v>
      </c>
      <c r="Q15" s="71">
        <f t="shared" si="1"/>
        <v>0.87700534759358284</v>
      </c>
      <c r="R15" s="71">
        <f t="shared" si="14"/>
        <v>0.27797812054910809</v>
      </c>
      <c r="S15" s="71">
        <f t="shared" si="3"/>
        <v>0.2140077821011673</v>
      </c>
      <c r="T15" s="71">
        <f t="shared" si="4"/>
        <v>2.3467983993209488E-2</v>
      </c>
      <c r="U15" s="71">
        <f t="shared" si="5"/>
        <v>0.52631578947368418</v>
      </c>
      <c r="V15" s="71">
        <f t="shared" si="6"/>
        <v>0.83698156682027647</v>
      </c>
      <c r="W15" s="71">
        <f t="shared" si="7"/>
        <v>1</v>
      </c>
      <c r="X15" s="71">
        <f t="shared" si="8"/>
        <v>0.45454545454545453</v>
      </c>
      <c r="Y15" s="71">
        <f t="shared" si="9"/>
        <v>0.66666666666666663</v>
      </c>
      <c r="Z15" s="71">
        <f t="shared" si="10"/>
        <v>1</v>
      </c>
      <c r="AA15" s="71">
        <f t="shared" si="11"/>
        <v>0.8571428571428571</v>
      </c>
      <c r="AB15" s="71">
        <f t="shared" si="12"/>
        <v>0.71955719557195574</v>
      </c>
      <c r="AD15" s="71">
        <f t="shared" si="13"/>
        <v>0.57335913572753561</v>
      </c>
    </row>
    <row r="16" spans="1:30" ht="14.4" x14ac:dyDescent="0.3">
      <c r="A16" t="s">
        <v>21</v>
      </c>
      <c r="B16" s="76">
        <v>16.100000000000001</v>
      </c>
      <c r="C16" s="77">
        <v>7.7</v>
      </c>
      <c r="D16" s="76">
        <v>101.1</v>
      </c>
      <c r="E16" s="76">
        <v>2.4</v>
      </c>
      <c r="F16" s="80">
        <v>28.02</v>
      </c>
      <c r="G16" s="76">
        <v>17.600000000000001</v>
      </c>
      <c r="H16" s="71">
        <v>10899</v>
      </c>
      <c r="I16" s="91">
        <v>4197</v>
      </c>
      <c r="J16" s="71">
        <v>4</v>
      </c>
      <c r="K16" s="71">
        <v>29</v>
      </c>
      <c r="L16" s="71">
        <v>3583</v>
      </c>
      <c r="M16" s="71">
        <v>8</v>
      </c>
      <c r="N16" s="71">
        <v>124</v>
      </c>
      <c r="P16" s="71">
        <f t="shared" si="0"/>
        <v>1</v>
      </c>
      <c r="Q16" s="71">
        <f t="shared" si="1"/>
        <v>1</v>
      </c>
      <c r="R16" s="71">
        <f t="shared" si="14"/>
        <v>0.36664747416588378</v>
      </c>
      <c r="S16" s="71">
        <f t="shared" si="3"/>
        <v>0</v>
      </c>
      <c r="T16" s="71">
        <f t="shared" si="4"/>
        <v>7.7827497936664132E-3</v>
      </c>
      <c r="U16" s="71">
        <f t="shared" si="5"/>
        <v>0.49013157894736847</v>
      </c>
      <c r="V16" s="71">
        <f t="shared" si="6"/>
        <v>1</v>
      </c>
      <c r="W16" s="71">
        <f t="shared" si="7"/>
        <v>0.50245214364815693</v>
      </c>
      <c r="X16" s="71">
        <f t="shared" si="8"/>
        <v>0.18181818181818182</v>
      </c>
      <c r="Y16" s="71">
        <f t="shared" si="9"/>
        <v>0.45</v>
      </c>
      <c r="Z16" s="71">
        <f t="shared" si="10"/>
        <v>0.51970163774931089</v>
      </c>
      <c r="AA16" s="71">
        <f t="shared" si="11"/>
        <v>0.2857142857142857</v>
      </c>
      <c r="AB16" s="71">
        <f t="shared" si="12"/>
        <v>0.27306273062730629</v>
      </c>
      <c r="AD16" s="71">
        <f t="shared" si="13"/>
        <v>0.46748544480493542</v>
      </c>
    </row>
    <row r="17" spans="1:30" ht="14.4" x14ac:dyDescent="0.3">
      <c r="A17" t="s">
        <v>49</v>
      </c>
      <c r="B17" s="76">
        <v>-3.6</v>
      </c>
      <c r="C17" s="77">
        <v>2.9</v>
      </c>
      <c r="D17" s="76">
        <v>99.6</v>
      </c>
      <c r="E17" s="76">
        <v>15.1</v>
      </c>
      <c r="F17" s="80">
        <v>26.72</v>
      </c>
      <c r="G17" s="76">
        <v>21.3</v>
      </c>
      <c r="H17" s="71">
        <v>763</v>
      </c>
      <c r="I17" s="91">
        <v>1587</v>
      </c>
      <c r="J17" s="71">
        <v>4</v>
      </c>
      <c r="K17" s="71">
        <v>16</v>
      </c>
      <c r="L17" s="71">
        <v>1739</v>
      </c>
      <c r="M17" s="71">
        <v>9</v>
      </c>
      <c r="N17" s="71">
        <v>106</v>
      </c>
      <c r="P17" s="71">
        <f t="shared" si="0"/>
        <v>0.31597222222222221</v>
      </c>
      <c r="Q17" s="71">
        <f>(C17-$C$37)/($C$38-$C$37)</f>
        <v>0.74331550802139046</v>
      </c>
      <c r="R17" s="71">
        <f t="shared" si="14"/>
        <v>0.2716445952907664</v>
      </c>
      <c r="S17" s="71">
        <f t="shared" si="3"/>
        <v>0.49416342412451353</v>
      </c>
      <c r="T17" s="71">
        <f t="shared" si="4"/>
        <v>0</v>
      </c>
      <c r="U17" s="71">
        <f t="shared" si="5"/>
        <v>0.61184210526315785</v>
      </c>
      <c r="V17" s="71">
        <f t="shared" si="6"/>
        <v>2.6881720430107527E-2</v>
      </c>
      <c r="W17" s="71">
        <f t="shared" si="7"/>
        <v>8.9542793861730738E-2</v>
      </c>
      <c r="X17" s="71">
        <f t="shared" si="8"/>
        <v>0.18181818181818182</v>
      </c>
      <c r="Y17" s="71">
        <f t="shared" si="9"/>
        <v>0.23333333333333334</v>
      </c>
      <c r="Z17" s="71">
        <f t="shared" si="10"/>
        <v>0.22069077347170424</v>
      </c>
      <c r="AA17" s="71">
        <f t="shared" si="11"/>
        <v>0.35714285714285715</v>
      </c>
      <c r="AB17" s="71">
        <f t="shared" si="12"/>
        <v>0.20664206642066421</v>
      </c>
      <c r="AD17" s="71">
        <f t="shared" si="13"/>
        <v>0.28869150626158685</v>
      </c>
    </row>
    <row r="18" spans="1:30" ht="14.4" x14ac:dyDescent="0.3">
      <c r="A18" t="s">
        <v>22</v>
      </c>
      <c r="B18" s="76">
        <v>-3.7</v>
      </c>
      <c r="C18" s="77">
        <v>-2.7</v>
      </c>
      <c r="D18" s="76">
        <v>103.6</v>
      </c>
      <c r="E18" s="76">
        <v>13.7</v>
      </c>
      <c r="F18" s="80">
        <v>30.84</v>
      </c>
      <c r="G18" s="76">
        <v>16</v>
      </c>
      <c r="H18" s="71">
        <v>2732</v>
      </c>
      <c r="I18" s="91">
        <v>4403</v>
      </c>
      <c r="J18" s="71">
        <v>4</v>
      </c>
      <c r="K18" s="71">
        <v>34</v>
      </c>
      <c r="L18" s="71">
        <v>3116</v>
      </c>
      <c r="M18" s="71">
        <v>7</v>
      </c>
      <c r="N18" s="71">
        <v>140</v>
      </c>
      <c r="P18" s="71">
        <f t="shared" si="0"/>
        <v>0.3125</v>
      </c>
      <c r="Q18" s="71">
        <f>(C18-$C$37)/($C$38-$C$37)</f>
        <v>0.4438502673796792</v>
      </c>
      <c r="R18" s="71">
        <f t="shared" si="14"/>
        <v>0.52498560562441288</v>
      </c>
      <c r="S18" s="71">
        <f t="shared" si="3"/>
        <v>0.43968871595330733</v>
      </c>
      <c r="T18" s="71">
        <f t="shared" si="4"/>
        <v>2.4665330115312009E-2</v>
      </c>
      <c r="U18" s="71">
        <f t="shared" si="5"/>
        <v>0.4375</v>
      </c>
      <c r="V18" s="71">
        <f t="shared" si="6"/>
        <v>0.21591781874039939</v>
      </c>
      <c r="W18" s="71">
        <f t="shared" si="7"/>
        <v>0.53504192374624271</v>
      </c>
      <c r="X18" s="71">
        <f t="shared" si="8"/>
        <v>0.18181818181818182</v>
      </c>
      <c r="Y18" s="71">
        <f t="shared" si="9"/>
        <v>0.53333333333333333</v>
      </c>
      <c r="Z18" s="71">
        <f t="shared" si="10"/>
        <v>0.4439760012972272</v>
      </c>
      <c r="AA18" s="71">
        <f t="shared" si="11"/>
        <v>0.21428571428571427</v>
      </c>
      <c r="AB18" s="71">
        <f t="shared" si="12"/>
        <v>0.33210332103321033</v>
      </c>
      <c r="AD18" s="71">
        <f t="shared" si="13"/>
        <v>0.35689740102515544</v>
      </c>
    </row>
    <row r="19" spans="1:30" ht="14.4" x14ac:dyDescent="0.3">
      <c r="A19" t="s">
        <v>23</v>
      </c>
      <c r="B19" s="76">
        <v>4.7</v>
      </c>
      <c r="C19" s="77">
        <v>-1.5</v>
      </c>
      <c r="D19" s="76">
        <v>103</v>
      </c>
      <c r="E19" s="76">
        <v>16.600000000000001</v>
      </c>
      <c r="F19" s="80">
        <v>28.000878734622145</v>
      </c>
      <c r="G19" s="76">
        <v>16.600000000000001</v>
      </c>
      <c r="H19" s="71">
        <v>1226</v>
      </c>
      <c r="I19" s="91">
        <v>3486</v>
      </c>
      <c r="J19" s="71">
        <v>5</v>
      </c>
      <c r="K19" s="71">
        <v>23</v>
      </c>
      <c r="L19" s="71">
        <v>2724</v>
      </c>
      <c r="M19" s="71">
        <v>15</v>
      </c>
      <c r="N19" s="71">
        <v>116</v>
      </c>
      <c r="P19" s="71">
        <f t="shared" si="0"/>
        <v>0.60416666666666663</v>
      </c>
      <c r="Q19" s="71">
        <f>(C19-$C$37)/($C$38-$C$37)</f>
        <v>0.50802139037433158</v>
      </c>
      <c r="R19" s="71">
        <f t="shared" si="14"/>
        <v>0.48698445407436625</v>
      </c>
      <c r="S19" s="71">
        <f t="shared" si="3"/>
        <v>0.55252918287937747</v>
      </c>
      <c r="T19" s="71">
        <f t="shared" si="4"/>
        <v>7.668275928917073E-3</v>
      </c>
      <c r="U19" s="71">
        <f t="shared" si="5"/>
        <v>0.45723684210526322</v>
      </c>
      <c r="V19" s="71">
        <f t="shared" si="6"/>
        <v>7.1332565284178182E-2</v>
      </c>
      <c r="W19" s="71">
        <f t="shared" si="7"/>
        <v>0.38996994146495806</v>
      </c>
      <c r="X19" s="71">
        <f t="shared" si="8"/>
        <v>0.27272727272727271</v>
      </c>
      <c r="Y19" s="71">
        <f t="shared" si="9"/>
        <v>0.35</v>
      </c>
      <c r="Z19" s="71">
        <f t="shared" si="10"/>
        <v>0.38041186962866874</v>
      </c>
      <c r="AA19" s="71">
        <f t="shared" si="11"/>
        <v>0.7857142857142857</v>
      </c>
      <c r="AB19" s="71">
        <f t="shared" si="12"/>
        <v>0.24354243542435425</v>
      </c>
      <c r="AD19" s="71">
        <f t="shared" si="13"/>
        <v>0.39310039863635693</v>
      </c>
    </row>
    <row r="20" spans="1:30" ht="14.4" x14ac:dyDescent="0.3">
      <c r="A20" t="s">
        <v>24</v>
      </c>
      <c r="B20" s="76">
        <v>-12.2</v>
      </c>
      <c r="C20" s="77">
        <v>-8.6999999999999993</v>
      </c>
      <c r="D20" s="76">
        <v>107.6</v>
      </c>
      <c r="E20" s="76">
        <v>23.6</v>
      </c>
      <c r="F20" s="80">
        <v>32.75121555915721</v>
      </c>
      <c r="G20" s="76">
        <v>6.9</v>
      </c>
      <c r="H20" s="71">
        <v>774</v>
      </c>
      <c r="I20" s="91">
        <v>2358</v>
      </c>
      <c r="J20" s="71">
        <v>5</v>
      </c>
      <c r="K20" s="71">
        <v>16</v>
      </c>
      <c r="L20" s="71">
        <v>1333</v>
      </c>
      <c r="M20" s="71">
        <v>8</v>
      </c>
      <c r="N20" s="71">
        <v>105</v>
      </c>
      <c r="P20" s="71">
        <f t="shared" si="0"/>
        <v>1.7361111111111112E-2</v>
      </c>
      <c r="Q20" s="71">
        <f>(C20-$C$37)/($C$38-$C$37)</f>
        <v>0.12299465240641716</v>
      </c>
      <c r="R20" s="71">
        <f t="shared" si="14"/>
        <v>0.7783266159580593</v>
      </c>
      <c r="S20" s="71">
        <f t="shared" si="3"/>
        <v>0.82490272373540863</v>
      </c>
      <c r="T20" s="71">
        <f t="shared" si="4"/>
        <v>3.610726280660647E-2</v>
      </c>
      <c r="U20" s="71">
        <f t="shared" si="5"/>
        <v>0.13815789473684209</v>
      </c>
      <c r="V20" s="71">
        <f t="shared" si="6"/>
        <v>2.793778801843318E-2</v>
      </c>
      <c r="W20" s="71">
        <f t="shared" si="7"/>
        <v>0.21151716500553711</v>
      </c>
      <c r="X20" s="71">
        <f t="shared" si="8"/>
        <v>0.27272727272727271</v>
      </c>
      <c r="Y20" s="71">
        <f t="shared" si="9"/>
        <v>0.23333333333333334</v>
      </c>
      <c r="Z20" s="71">
        <f t="shared" si="10"/>
        <v>0.15485649424355441</v>
      </c>
      <c r="AA20" s="71">
        <f t="shared" si="11"/>
        <v>0.2857142857142857</v>
      </c>
      <c r="AB20" s="71">
        <f t="shared" si="12"/>
        <v>0.2029520295202952</v>
      </c>
      <c r="AD20" s="71">
        <f t="shared" si="13"/>
        <v>0.25437604840901201</v>
      </c>
    </row>
    <row r="21" spans="1:30" ht="14.4" x14ac:dyDescent="0.3">
      <c r="A21" t="s">
        <v>25</v>
      </c>
      <c r="B21" s="76">
        <v>-7.5390875990576145</v>
      </c>
      <c r="C21" s="77">
        <v>-0.47119297494110091</v>
      </c>
      <c r="D21" s="76">
        <f t="shared" ref="D21:D26" si="15">(D13/D7)*100</f>
        <v>101.16054158607348</v>
      </c>
      <c r="E21" s="76">
        <v>10.464767616191905</v>
      </c>
      <c r="F21" s="92">
        <f t="shared" ref="F21:F26" si="16">30+5*F15</f>
        <v>183.2</v>
      </c>
      <c r="G21" s="76">
        <v>19.399999999999999</v>
      </c>
      <c r="H21" s="71">
        <v>4935</v>
      </c>
      <c r="I21" s="91">
        <v>6504</v>
      </c>
      <c r="J21" s="71">
        <v>7</v>
      </c>
      <c r="K21" s="71">
        <v>40</v>
      </c>
      <c r="L21" s="93">
        <v>5928</v>
      </c>
      <c r="M21" s="93">
        <v>15</v>
      </c>
      <c r="N21" s="93">
        <v>178</v>
      </c>
      <c r="P21" s="71">
        <f t="shared" si="0"/>
        <v>0.17919834725494391</v>
      </c>
      <c r="Q21" s="71">
        <f t="shared" ref="Q21:Q36" si="17">(C21-$C$37)/($C$38-$C$37)</f>
        <v>0.56303780882667909</v>
      </c>
      <c r="R21" s="71">
        <f t="shared" si="14"/>
        <v>0.37048189081164823</v>
      </c>
      <c r="S21" s="71">
        <f t="shared" si="3"/>
        <v>0.31380418740046317</v>
      </c>
      <c r="T21" s="71">
        <f t="shared" si="4"/>
        <v>0.93680360593301504</v>
      </c>
      <c r="U21" s="71">
        <f t="shared" si="5"/>
        <v>0.54934210526315785</v>
      </c>
      <c r="V21" s="71">
        <f t="shared" si="6"/>
        <v>0.42741935483870969</v>
      </c>
      <c r="W21" s="71">
        <f t="shared" si="7"/>
        <v>0.86742604018351521</v>
      </c>
      <c r="X21" s="71">
        <f t="shared" si="8"/>
        <v>0.45454545454545453</v>
      </c>
      <c r="Y21" s="71">
        <f t="shared" si="9"/>
        <v>0.6333333333333333</v>
      </c>
      <c r="Z21" s="71">
        <f t="shared" si="10"/>
        <v>0.8999513539808659</v>
      </c>
      <c r="AA21" s="71">
        <f t="shared" si="11"/>
        <v>0.7857142857142857</v>
      </c>
      <c r="AB21" s="71">
        <f t="shared" si="12"/>
        <v>0.47232472324723246</v>
      </c>
      <c r="AD21" s="71">
        <f t="shared" si="13"/>
        <v>0.57333711471794635</v>
      </c>
    </row>
    <row r="22" spans="1:30" ht="14.4" x14ac:dyDescent="0.3">
      <c r="A22" t="s">
        <v>26</v>
      </c>
      <c r="B22" s="76">
        <v>-5.4912094504176086</v>
      </c>
      <c r="C22" s="77">
        <v>-4.8913294264224074</v>
      </c>
      <c r="D22" s="76">
        <f t="shared" si="15"/>
        <v>101.92492781520693</v>
      </c>
      <c r="E22" s="76">
        <v>17.941027179179549</v>
      </c>
      <c r="F22" s="92">
        <f t="shared" si="16"/>
        <v>170.1</v>
      </c>
      <c r="G22" s="76">
        <v>33.1</v>
      </c>
      <c r="H22" s="71">
        <v>3706</v>
      </c>
      <c r="I22" s="91">
        <v>5810</v>
      </c>
      <c r="J22" s="71">
        <v>8</v>
      </c>
      <c r="K22" s="71">
        <v>51</v>
      </c>
      <c r="L22" s="93">
        <v>4651</v>
      </c>
      <c r="M22" s="93">
        <v>16</v>
      </c>
      <c r="N22" s="93">
        <v>228</v>
      </c>
      <c r="P22" s="71">
        <f t="shared" si="0"/>
        <v>0.25030522741605521</v>
      </c>
      <c r="Q22" s="71">
        <f t="shared" si="17"/>
        <v>0.32666687559238466</v>
      </c>
      <c r="R22" s="71">
        <f t="shared" si="14"/>
        <v>0.41889448570509685</v>
      </c>
      <c r="S22" s="71">
        <f t="shared" si="3"/>
        <v>0.60470922876185007</v>
      </c>
      <c r="T22" s="71">
        <f t="shared" si="4"/>
        <v>0.85837743493529972</v>
      </c>
      <c r="U22" s="71">
        <f t="shared" si="5"/>
        <v>1</v>
      </c>
      <c r="V22" s="71">
        <f t="shared" si="6"/>
        <v>0.30942780337941628</v>
      </c>
      <c r="W22" s="71">
        <f t="shared" si="7"/>
        <v>0.75763328587248857</v>
      </c>
      <c r="X22" s="71">
        <f t="shared" si="8"/>
        <v>0.54545454545454541</v>
      </c>
      <c r="Y22" s="71">
        <f t="shared" si="9"/>
        <v>0.81666666666666665</v>
      </c>
      <c r="Z22" s="71">
        <f t="shared" si="10"/>
        <v>0.69288146586670996</v>
      </c>
      <c r="AA22" s="71">
        <f t="shared" si="11"/>
        <v>0.8571428571428571</v>
      </c>
      <c r="AB22" s="71">
        <f t="shared" si="12"/>
        <v>0.65682656826568264</v>
      </c>
      <c r="AD22" s="71">
        <f t="shared" si="13"/>
        <v>0.62269126500454253</v>
      </c>
    </row>
    <row r="23" spans="1:30" ht="14.4" x14ac:dyDescent="0.3">
      <c r="A23" t="s">
        <v>27</v>
      </c>
      <c r="B23" s="76">
        <v>-1.8971012293215967</v>
      </c>
      <c r="C23" s="77">
        <v>-2.2765214751859157</v>
      </c>
      <c r="D23" s="76">
        <f t="shared" si="15"/>
        <v>96.796116504854368</v>
      </c>
      <c r="E23" s="76">
        <v>15.920473516466839</v>
      </c>
      <c r="F23" s="92">
        <f t="shared" si="16"/>
        <v>163.6</v>
      </c>
      <c r="G23" s="76">
        <v>18.3</v>
      </c>
      <c r="H23" s="71">
        <v>1379</v>
      </c>
      <c r="I23" s="91">
        <v>3525</v>
      </c>
      <c r="J23" s="71">
        <v>3</v>
      </c>
      <c r="K23" s="71">
        <v>19</v>
      </c>
      <c r="L23" s="93">
        <v>2570</v>
      </c>
      <c r="M23" s="93">
        <v>7</v>
      </c>
      <c r="N23" s="93">
        <v>65</v>
      </c>
      <c r="P23" s="71">
        <f t="shared" si="0"/>
        <v>0.37510065175966673</v>
      </c>
      <c r="Q23" s="71">
        <f t="shared" si="17"/>
        <v>0.4664961777975446</v>
      </c>
      <c r="R23" s="71">
        <f t="shared" si="14"/>
        <v>9.4059925911259126E-2</v>
      </c>
      <c r="S23" s="71">
        <f t="shared" si="3"/>
        <v>0.52608846367575235</v>
      </c>
      <c r="T23" s="71">
        <f t="shared" si="4"/>
        <v>0.81946368596696773</v>
      </c>
      <c r="U23" s="71">
        <f t="shared" si="5"/>
        <v>0.51315789473684215</v>
      </c>
      <c r="V23" s="71">
        <f t="shared" si="6"/>
        <v>8.6021505376344093E-2</v>
      </c>
      <c r="W23" s="71">
        <f t="shared" si="7"/>
        <v>0.39613985128935297</v>
      </c>
      <c r="X23" s="71">
        <f t="shared" si="8"/>
        <v>9.0909090909090912E-2</v>
      </c>
      <c r="Y23" s="71">
        <f t="shared" si="9"/>
        <v>0.28333333333333333</v>
      </c>
      <c r="Z23" s="71">
        <f t="shared" si="10"/>
        <v>0.35544024647316363</v>
      </c>
      <c r="AA23" s="71">
        <f t="shared" si="11"/>
        <v>0.21428571428571427</v>
      </c>
      <c r="AB23" s="71">
        <f t="shared" si="12"/>
        <v>5.5350553505535055E-2</v>
      </c>
      <c r="AD23" s="71">
        <f t="shared" si="13"/>
        <v>0.32891131500158211</v>
      </c>
    </row>
    <row r="24" spans="1:30" ht="14.4" x14ac:dyDescent="0.3">
      <c r="A24" t="s">
        <v>28</v>
      </c>
      <c r="B24" s="76">
        <v>-10.412083883267343</v>
      </c>
      <c r="C24" s="77">
        <v>-4.6927702009092238</v>
      </c>
      <c r="D24" s="76">
        <f t="shared" si="15"/>
        <v>98.538011695906434</v>
      </c>
      <c r="E24" s="76">
        <v>20.780173045901158</v>
      </c>
      <c r="F24" s="92">
        <f t="shared" si="16"/>
        <v>184.2</v>
      </c>
      <c r="G24" s="76">
        <v>2.7</v>
      </c>
      <c r="H24" s="71">
        <v>1331</v>
      </c>
      <c r="I24" s="91">
        <v>1951</v>
      </c>
      <c r="J24" s="71">
        <v>2</v>
      </c>
      <c r="K24" s="71">
        <v>5</v>
      </c>
      <c r="L24" s="93">
        <v>1165</v>
      </c>
      <c r="M24" s="93">
        <v>7</v>
      </c>
      <c r="P24" s="71">
        <f t="shared" si="0"/>
        <v>7.9441531830995019E-2</v>
      </c>
      <c r="Q24" s="71">
        <f t="shared" si="17"/>
        <v>0.33728501599415917</v>
      </c>
      <c r="R24" s="71">
        <f t="shared" si="14"/>
        <v>0.20438329781037176</v>
      </c>
      <c r="S24" s="71">
        <f t="shared" si="3"/>
        <v>0.71518183057981155</v>
      </c>
      <c r="T24" s="71">
        <f t="shared" si="4"/>
        <v>0.94279033654352762</v>
      </c>
      <c r="U24" s="71">
        <f t="shared" si="5"/>
        <v>0</v>
      </c>
      <c r="V24" s="71">
        <f t="shared" si="6"/>
        <v>8.1413210445468509E-2</v>
      </c>
      <c r="W24" s="71">
        <f t="shared" si="7"/>
        <v>0.14712861888941622</v>
      </c>
      <c r="X24" s="71">
        <f t="shared" si="8"/>
        <v>0</v>
      </c>
      <c r="Y24" s="71">
        <f t="shared" si="9"/>
        <v>0.05</v>
      </c>
      <c r="Z24" s="71">
        <f t="shared" si="10"/>
        <v>0.12761472352845793</v>
      </c>
      <c r="AA24" s="71">
        <f t="shared" si="11"/>
        <v>0.21428571428571427</v>
      </c>
      <c r="AB24" s="71">
        <f t="shared" si="12"/>
        <v>-0.18450184501845018</v>
      </c>
      <c r="AD24" s="71">
        <f t="shared" si="13"/>
        <v>0.20884787960688245</v>
      </c>
    </row>
    <row r="25" spans="1:30" ht="14.4" x14ac:dyDescent="0.3">
      <c r="A25" t="s">
        <v>29</v>
      </c>
      <c r="B25" s="76">
        <v>1.9426906265177271</v>
      </c>
      <c r="C25" s="77">
        <v>-2.9140359397765905</v>
      </c>
      <c r="D25" s="76">
        <f t="shared" si="15"/>
        <v>95.31100478468899</v>
      </c>
      <c r="E25" s="76">
        <v>20.349684312773192</v>
      </c>
      <c r="F25" s="92">
        <f t="shared" si="16"/>
        <v>170.00439367311071</v>
      </c>
      <c r="H25" s="71">
        <v>646</v>
      </c>
      <c r="I25" s="91">
        <v>1860</v>
      </c>
      <c r="J25" s="71">
        <v>3</v>
      </c>
      <c r="K25" s="71">
        <v>4</v>
      </c>
      <c r="L25" s="93">
        <v>1081</v>
      </c>
      <c r="M25" s="93">
        <v>4</v>
      </c>
      <c r="P25" s="71">
        <f t="shared" si="0"/>
        <v>0.50842675786519886</v>
      </c>
      <c r="Q25" s="71">
        <f t="shared" si="17"/>
        <v>0.43240449519911278</v>
      </c>
      <c r="R25" s="71">
        <f t="shared" si="14"/>
        <v>0</v>
      </c>
      <c r="S25" s="71">
        <f t="shared" si="3"/>
        <v>0.69843129621685573</v>
      </c>
      <c r="T25" s="71">
        <f t="shared" si="4"/>
        <v>0.85780506561155301</v>
      </c>
      <c r="U25" s="71">
        <f t="shared" si="5"/>
        <v>-8.8815789473684209E-2</v>
      </c>
      <c r="V25" s="71">
        <f t="shared" si="6"/>
        <v>1.5649001536098311E-2</v>
      </c>
      <c r="W25" s="71">
        <f t="shared" si="7"/>
        <v>0.13273216263249485</v>
      </c>
      <c r="X25" s="71">
        <f t="shared" si="8"/>
        <v>9.0909090909090912E-2</v>
      </c>
      <c r="Y25" s="71">
        <f t="shared" si="9"/>
        <v>3.3333333333333333E-2</v>
      </c>
      <c r="Z25" s="71">
        <f t="shared" si="10"/>
        <v>0.11399383817090968</v>
      </c>
      <c r="AA25" s="71">
        <f t="shared" si="11"/>
        <v>0</v>
      </c>
      <c r="AB25" s="71">
        <f t="shared" si="12"/>
        <v>-0.18450184501845018</v>
      </c>
      <c r="AD25" s="71">
        <f t="shared" si="13"/>
        <v>0.20079749284480866</v>
      </c>
    </row>
    <row r="26" spans="1:30" ht="14.4" x14ac:dyDescent="0.3">
      <c r="A26" t="s">
        <v>30</v>
      </c>
      <c r="B26" s="76">
        <v>-7.7543424317617862E-2</v>
      </c>
      <c r="C26" s="77">
        <v>-4.5750620347394539</v>
      </c>
      <c r="D26" s="76">
        <f t="shared" si="15"/>
        <v>98.385565052231712</v>
      </c>
      <c r="E26" s="76">
        <v>15.935173697270471</v>
      </c>
      <c r="F26" s="92">
        <f t="shared" si="16"/>
        <v>193.75607779578604</v>
      </c>
      <c r="G26" s="76">
        <v>5.0999999999999996</v>
      </c>
      <c r="H26" s="71">
        <v>3667</v>
      </c>
      <c r="I26" s="91">
        <v>4078</v>
      </c>
      <c r="J26" s="71">
        <v>6</v>
      </c>
      <c r="K26" s="71">
        <v>22</v>
      </c>
      <c r="L26" s="93">
        <v>2760</v>
      </c>
      <c r="M26" s="93">
        <v>18</v>
      </c>
      <c r="N26" s="93">
        <v>150</v>
      </c>
      <c r="P26" s="71">
        <f t="shared" si="0"/>
        <v>0.43827974221119381</v>
      </c>
      <c r="Q26" s="71">
        <f t="shared" si="17"/>
        <v>0.34357957033478859</v>
      </c>
      <c r="R26" s="71">
        <f t="shared" si="14"/>
        <v>0.19472805112773992</v>
      </c>
      <c r="S26" s="71">
        <f t="shared" si="3"/>
        <v>0.52666045514671089</v>
      </c>
      <c r="T26" s="71">
        <f t="shared" si="4"/>
        <v>1</v>
      </c>
      <c r="U26" s="71">
        <f t="shared" si="5"/>
        <v>7.8947368421052613E-2</v>
      </c>
      <c r="V26" s="71">
        <f t="shared" si="6"/>
        <v>0.30568356374807987</v>
      </c>
      <c r="W26" s="71">
        <f t="shared" si="7"/>
        <v>0.48362600854295207</v>
      </c>
      <c r="X26" s="71">
        <f t="shared" si="8"/>
        <v>0.36363636363636365</v>
      </c>
      <c r="Y26" s="71">
        <f t="shared" si="9"/>
        <v>0.33333333333333331</v>
      </c>
      <c r="Z26" s="71">
        <f t="shared" si="10"/>
        <v>0.38624939192476082</v>
      </c>
      <c r="AA26" s="71">
        <f t="shared" si="11"/>
        <v>1</v>
      </c>
      <c r="AB26" s="71">
        <f t="shared" si="12"/>
        <v>0.36900369003690037</v>
      </c>
      <c r="AD26" s="71">
        <f t="shared" si="13"/>
        <v>0.44797904142029815</v>
      </c>
    </row>
    <row r="27" spans="1:30" ht="14.4" x14ac:dyDescent="0.3">
      <c r="A27" t="s">
        <v>31</v>
      </c>
      <c r="B27" s="76">
        <v>-2.1</v>
      </c>
      <c r="C27" s="77">
        <v>-0.8</v>
      </c>
      <c r="D27" s="76">
        <v>101.2</v>
      </c>
      <c r="E27" s="76">
        <v>17</v>
      </c>
      <c r="F27" s="80">
        <v>33.11</v>
      </c>
      <c r="H27" s="71">
        <v>3358</v>
      </c>
      <c r="I27" s="91">
        <v>2655</v>
      </c>
      <c r="J27" s="71">
        <v>2</v>
      </c>
      <c r="K27" s="71">
        <v>5</v>
      </c>
      <c r="L27" s="93">
        <v>1902</v>
      </c>
      <c r="M27" s="93">
        <v>11</v>
      </c>
      <c r="P27" s="71">
        <f t="shared" si="0"/>
        <v>0.36805555555555552</v>
      </c>
      <c r="Q27" s="71">
        <f t="shared" si="17"/>
        <v>0.54545454545454541</v>
      </c>
      <c r="R27" s="71">
        <f t="shared" si="14"/>
        <v>0.37298099942422552</v>
      </c>
      <c r="S27" s="71">
        <f t="shared" si="3"/>
        <v>0.56809338521400765</v>
      </c>
      <c r="T27" s="71">
        <f t="shared" si="4"/>
        <v>3.8255208601175657E-2</v>
      </c>
      <c r="U27" s="71">
        <f t="shared" si="5"/>
        <v>-8.8815789473684209E-2</v>
      </c>
      <c r="V27" s="71">
        <f t="shared" si="6"/>
        <v>0.27601766513056836</v>
      </c>
      <c r="W27" s="71">
        <f t="shared" si="7"/>
        <v>0.25850340136054423</v>
      </c>
      <c r="X27" s="71">
        <f t="shared" si="8"/>
        <v>0</v>
      </c>
      <c r="Y27" s="71">
        <f t="shared" si="9"/>
        <v>0.05</v>
      </c>
      <c r="Z27" s="71">
        <f t="shared" si="10"/>
        <v>0.24712177720123238</v>
      </c>
      <c r="AA27" s="71">
        <f t="shared" si="11"/>
        <v>0.5</v>
      </c>
      <c r="AB27" s="71">
        <f t="shared" si="12"/>
        <v>-0.18450184501845018</v>
      </c>
      <c r="AD27" s="71">
        <f t="shared" si="13"/>
        <v>0.22701268488074763</v>
      </c>
    </row>
    <row r="28" spans="1:30" ht="14.4" x14ac:dyDescent="0.3">
      <c r="A28" t="s">
        <v>32</v>
      </c>
      <c r="B28" s="76">
        <v>-1.3</v>
      </c>
      <c r="C28" s="77">
        <v>-7.8</v>
      </c>
      <c r="D28" s="76">
        <v>106.8</v>
      </c>
      <c r="E28" s="76">
        <v>22</v>
      </c>
      <c r="F28" s="80">
        <v>37.06</v>
      </c>
      <c r="G28" s="76">
        <v>12.3</v>
      </c>
      <c r="H28" s="71">
        <v>801</v>
      </c>
      <c r="I28" s="91">
        <v>1021</v>
      </c>
      <c r="J28" s="71">
        <v>2</v>
      </c>
      <c r="K28" s="71">
        <v>11</v>
      </c>
      <c r="L28" s="93">
        <v>556</v>
      </c>
      <c r="M28" s="93">
        <v>4</v>
      </c>
      <c r="P28" s="71">
        <f t="shared" si="0"/>
        <v>0.39583333333333326</v>
      </c>
      <c r="Q28" s="71">
        <f t="shared" si="17"/>
        <v>0.17112299465240643</v>
      </c>
      <c r="R28" s="71">
        <f t="shared" si="14"/>
        <v>0.72765841389133024</v>
      </c>
      <c r="S28" s="71">
        <f t="shared" si="3"/>
        <v>0.76264591439688711</v>
      </c>
      <c r="T28" s="71">
        <f t="shared" si="4"/>
        <v>6.1902794512700532E-2</v>
      </c>
      <c r="U28" s="71">
        <f t="shared" si="5"/>
        <v>0.31578947368421056</v>
      </c>
      <c r="V28" s="71">
        <f t="shared" si="6"/>
        <v>3.0529953917050691E-2</v>
      </c>
      <c r="W28" s="71">
        <f t="shared" si="7"/>
        <v>0</v>
      </c>
      <c r="X28" s="71">
        <f t="shared" si="8"/>
        <v>0</v>
      </c>
      <c r="Y28" s="71">
        <f t="shared" si="9"/>
        <v>0.15</v>
      </c>
      <c r="Z28" s="71">
        <f t="shared" si="10"/>
        <v>2.8863304686233177E-2</v>
      </c>
      <c r="AA28" s="71">
        <f t="shared" si="11"/>
        <v>0</v>
      </c>
      <c r="AB28" s="71">
        <f t="shared" si="12"/>
        <v>-0.18450184501845018</v>
      </c>
      <c r="AD28" s="71">
        <f t="shared" si="13"/>
        <v>0.18921879523505397</v>
      </c>
    </row>
    <row r="29" spans="1:30" ht="14.4" x14ac:dyDescent="0.3">
      <c r="A29" t="s">
        <v>33</v>
      </c>
      <c r="B29" s="76">
        <v>-8.8000000000000007</v>
      </c>
      <c r="C29" s="77">
        <v>0.2</v>
      </c>
      <c r="D29" s="76">
        <v>107.1</v>
      </c>
      <c r="E29" s="76">
        <v>21</v>
      </c>
      <c r="F29" s="80">
        <v>34.700000000000003</v>
      </c>
      <c r="G29" s="76">
        <v>12</v>
      </c>
      <c r="H29" s="71">
        <v>1687</v>
      </c>
      <c r="I29" s="91">
        <v>1475</v>
      </c>
      <c r="J29" s="71">
        <v>5</v>
      </c>
      <c r="K29" s="71">
        <v>2</v>
      </c>
      <c r="L29" s="93">
        <v>703</v>
      </c>
      <c r="M29" s="93">
        <v>6</v>
      </c>
      <c r="P29" s="71">
        <f t="shared" si="0"/>
        <v>0.1354166666666666</v>
      </c>
      <c r="Q29" s="71">
        <f t="shared" si="17"/>
        <v>0.59893048128342241</v>
      </c>
      <c r="R29" s="71">
        <f t="shared" si="14"/>
        <v>0.74665898966635347</v>
      </c>
      <c r="S29" s="71">
        <f t="shared" si="3"/>
        <v>0.72373540856031127</v>
      </c>
      <c r="T29" s="71">
        <f t="shared" si="4"/>
        <v>4.7774110271890748E-2</v>
      </c>
      <c r="U29" s="71">
        <f t="shared" si="5"/>
        <v>0.30592105263157893</v>
      </c>
      <c r="V29" s="71">
        <f t="shared" si="6"/>
        <v>0.11559139784946236</v>
      </c>
      <c r="W29" s="71">
        <f t="shared" si="7"/>
        <v>7.1824078468596744E-2</v>
      </c>
      <c r="X29" s="71">
        <f t="shared" si="8"/>
        <v>0.27272727272727271</v>
      </c>
      <c r="Y29" s="71">
        <f t="shared" si="9"/>
        <v>0</v>
      </c>
      <c r="Z29" s="71">
        <f t="shared" si="10"/>
        <v>5.2699854061942594E-2</v>
      </c>
      <c r="AA29" s="71">
        <f t="shared" si="11"/>
        <v>0.14285714285714285</v>
      </c>
      <c r="AB29" s="71">
        <f t="shared" si="12"/>
        <v>-0.18450184501845018</v>
      </c>
      <c r="AD29" s="71">
        <f t="shared" si="13"/>
        <v>0.23304881615586079</v>
      </c>
    </row>
    <row r="30" spans="1:30" ht="14.4" x14ac:dyDescent="0.3">
      <c r="A30" t="s">
        <v>34</v>
      </c>
      <c r="B30" s="76">
        <v>1</v>
      </c>
      <c r="C30" s="77">
        <v>-11</v>
      </c>
      <c r="D30" s="76">
        <v>111.1</v>
      </c>
      <c r="E30" s="76">
        <v>28.1</v>
      </c>
      <c r="F30" s="80">
        <v>37</v>
      </c>
      <c r="H30" s="71">
        <v>849</v>
      </c>
      <c r="I30" s="91">
        <v>2123</v>
      </c>
      <c r="J30" s="71">
        <v>5</v>
      </c>
      <c r="K30" s="71">
        <v>10</v>
      </c>
      <c r="L30" s="93">
        <v>1524</v>
      </c>
      <c r="M30" s="93">
        <v>15</v>
      </c>
      <c r="N30" s="71">
        <v>85</v>
      </c>
      <c r="P30" s="71">
        <f t="shared" si="0"/>
        <v>0.47569444444444442</v>
      </c>
      <c r="Q30" s="71">
        <f t="shared" si="17"/>
        <v>0</v>
      </c>
      <c r="R30" s="71">
        <f t="shared" si="14"/>
        <v>1</v>
      </c>
      <c r="S30" s="71">
        <f t="shared" si="3"/>
        <v>1</v>
      </c>
      <c r="T30" s="71">
        <f t="shared" si="4"/>
        <v>6.1543590676069758E-2</v>
      </c>
      <c r="U30" s="71">
        <f t="shared" si="5"/>
        <v>-8.8815789473684209E-2</v>
      </c>
      <c r="V30" s="71">
        <f t="shared" si="6"/>
        <v>3.5138248847926268E-2</v>
      </c>
      <c r="W30" s="71">
        <f t="shared" si="7"/>
        <v>0.17433950324315772</v>
      </c>
      <c r="X30" s="71">
        <f t="shared" si="8"/>
        <v>0.27272727272727271</v>
      </c>
      <c r="Y30" s="71">
        <f t="shared" si="9"/>
        <v>0.13333333333333333</v>
      </c>
      <c r="Z30" s="71">
        <f t="shared" si="10"/>
        <v>0.18582779309226527</v>
      </c>
      <c r="AA30" s="71">
        <f t="shared" si="11"/>
        <v>0.7857142857142857</v>
      </c>
      <c r="AB30" s="71">
        <f t="shared" si="12"/>
        <v>0.12915129151291513</v>
      </c>
      <c r="AD30" s="71">
        <f t="shared" si="13"/>
        <v>0.32035799800907588</v>
      </c>
    </row>
    <row r="31" spans="1:30" ht="14.4" x14ac:dyDescent="0.3">
      <c r="A31" t="s">
        <v>35</v>
      </c>
      <c r="B31" s="76">
        <v>-1.6</v>
      </c>
      <c r="C31" s="77">
        <v>4.3</v>
      </c>
      <c r="D31" s="76">
        <v>97.6</v>
      </c>
      <c r="E31" s="76">
        <v>13.2</v>
      </c>
      <c r="F31" s="80">
        <v>30.03</v>
      </c>
      <c r="H31" s="71">
        <v>2420</v>
      </c>
      <c r="I31" s="91">
        <v>1752</v>
      </c>
      <c r="J31" s="71">
        <v>4</v>
      </c>
      <c r="K31" s="71">
        <v>2</v>
      </c>
      <c r="L31" s="93">
        <v>1908</v>
      </c>
      <c r="M31" s="93">
        <v>6</v>
      </c>
      <c r="P31" s="71">
        <f t="shared" si="0"/>
        <v>0.38541666666666663</v>
      </c>
      <c r="Q31" s="71">
        <f t="shared" si="17"/>
        <v>0.81818181818181823</v>
      </c>
      <c r="R31" s="71">
        <f t="shared" si="14"/>
        <v>0.14497409012394313</v>
      </c>
      <c r="S31" s="71">
        <f t="shared" si="3"/>
        <v>0.42023346303501935</v>
      </c>
      <c r="T31" s="71">
        <f t="shared" si="4"/>
        <v>1.9816078320796793E-2</v>
      </c>
      <c r="U31" s="71">
        <f t="shared" si="5"/>
        <v>-8.8815789473684209E-2</v>
      </c>
      <c r="V31" s="71">
        <f t="shared" si="6"/>
        <v>0.18596390168970814</v>
      </c>
      <c r="W31" s="71">
        <f t="shared" si="7"/>
        <v>0.11564625850340136</v>
      </c>
      <c r="X31" s="71">
        <f t="shared" si="8"/>
        <v>0.18181818181818182</v>
      </c>
      <c r="Y31" s="71">
        <f t="shared" si="9"/>
        <v>0</v>
      </c>
      <c r="Z31" s="71">
        <f t="shared" si="10"/>
        <v>0.24809469758391439</v>
      </c>
      <c r="AA31" s="71">
        <f t="shared" si="11"/>
        <v>0.14285714285714285</v>
      </c>
      <c r="AB31" s="71">
        <f t="shared" si="12"/>
        <v>-0.18450184501845018</v>
      </c>
      <c r="AD31" s="71">
        <f t="shared" si="13"/>
        <v>0.18382189725295828</v>
      </c>
    </row>
    <row r="32" spans="1:30" ht="14.4" x14ac:dyDescent="0.3">
      <c r="A32" t="s">
        <v>36</v>
      </c>
      <c r="B32" s="76">
        <v>-1.2</v>
      </c>
      <c r="C32" s="77">
        <v>0.8</v>
      </c>
      <c r="D32" s="76">
        <v>104.1</v>
      </c>
      <c r="E32" s="76">
        <v>14</v>
      </c>
      <c r="F32" s="80">
        <v>31.78</v>
      </c>
      <c r="G32" s="76">
        <v>22.2</v>
      </c>
      <c r="H32" s="71">
        <v>1220</v>
      </c>
      <c r="I32" s="91">
        <v>2249</v>
      </c>
      <c r="J32" s="71">
        <v>3</v>
      </c>
      <c r="K32" s="71">
        <v>12</v>
      </c>
      <c r="L32" s="93">
        <v>1498</v>
      </c>
      <c r="M32" s="93">
        <v>10</v>
      </c>
      <c r="N32" s="71">
        <v>90</v>
      </c>
      <c r="P32" s="71">
        <f t="shared" si="0"/>
        <v>0.39930555555555552</v>
      </c>
      <c r="Q32" s="71">
        <f t="shared" si="17"/>
        <v>0.63101604278074874</v>
      </c>
      <c r="R32" s="71">
        <f t="shared" si="14"/>
        <v>0.55665323191611871</v>
      </c>
      <c r="S32" s="71">
        <f t="shared" si="3"/>
        <v>0.45136186770428011</v>
      </c>
      <c r="T32" s="71">
        <f t="shared" si="4"/>
        <v>3.0292856889193882E-2</v>
      </c>
      <c r="U32" s="71">
        <f t="shared" si="5"/>
        <v>0.64144736842105254</v>
      </c>
      <c r="V32" s="71">
        <f t="shared" si="6"/>
        <v>7.0756528417818737E-2</v>
      </c>
      <c r="W32" s="71">
        <f t="shared" si="7"/>
        <v>0.19427305806043346</v>
      </c>
      <c r="X32" s="71">
        <f t="shared" si="8"/>
        <v>9.0909090909090912E-2</v>
      </c>
      <c r="Y32" s="71">
        <f t="shared" si="9"/>
        <v>0.16666666666666666</v>
      </c>
      <c r="Z32" s="71">
        <f t="shared" si="10"/>
        <v>0.18161180476730987</v>
      </c>
      <c r="AA32" s="71">
        <f t="shared" si="11"/>
        <v>0.42857142857142855</v>
      </c>
      <c r="AB32" s="71">
        <f t="shared" si="12"/>
        <v>0.14760147601476015</v>
      </c>
      <c r="AD32" s="71">
        <f t="shared" si="13"/>
        <v>0.30695899820572747</v>
      </c>
    </row>
    <row r="33" spans="1:30" ht="14.4" x14ac:dyDescent="0.3">
      <c r="A33" t="s">
        <v>37</v>
      </c>
      <c r="B33" s="76">
        <v>5.9</v>
      </c>
      <c r="C33" s="77">
        <v>-2.7</v>
      </c>
      <c r="D33" s="76">
        <v>106.1</v>
      </c>
      <c r="E33" s="76">
        <v>17.7</v>
      </c>
      <c r="F33" s="80">
        <v>34.409999999999997</v>
      </c>
      <c r="G33" s="76">
        <v>11.3</v>
      </c>
      <c r="H33" s="71">
        <v>2177</v>
      </c>
      <c r="I33" s="91">
        <v>2696</v>
      </c>
      <c r="J33" s="71">
        <v>4</v>
      </c>
      <c r="K33" s="71">
        <v>2</v>
      </c>
      <c r="L33" s="93">
        <v>2211</v>
      </c>
      <c r="M33" s="93">
        <v>9</v>
      </c>
      <c r="N33" s="71">
        <v>115</v>
      </c>
      <c r="P33" s="71">
        <f t="shared" si="0"/>
        <v>0.64583333333333337</v>
      </c>
      <c r="Q33" s="71">
        <f t="shared" si="17"/>
        <v>0.4438502673796792</v>
      </c>
      <c r="R33" s="71">
        <f t="shared" si="14"/>
        <v>0.68332373708294192</v>
      </c>
      <c r="S33" s="71">
        <f t="shared" si="3"/>
        <v>0.59533073929961078</v>
      </c>
      <c r="T33" s="71">
        <f t="shared" si="4"/>
        <v>4.6037958394842052E-2</v>
      </c>
      <c r="U33" s="71">
        <f t="shared" si="5"/>
        <v>0.28289473684210531</v>
      </c>
      <c r="V33" s="71">
        <f t="shared" si="6"/>
        <v>0.16263440860215053</v>
      </c>
      <c r="W33" s="71">
        <f t="shared" si="7"/>
        <v>0.26498971681695932</v>
      </c>
      <c r="X33" s="71">
        <f t="shared" si="8"/>
        <v>0.18181818181818182</v>
      </c>
      <c r="Y33" s="71">
        <f t="shared" si="9"/>
        <v>0</v>
      </c>
      <c r="Z33" s="71">
        <f t="shared" si="10"/>
        <v>0.29722717690935624</v>
      </c>
      <c r="AA33" s="71">
        <f t="shared" si="11"/>
        <v>0.35714285714285715</v>
      </c>
      <c r="AB33" s="71">
        <f t="shared" si="12"/>
        <v>0.23985239852398524</v>
      </c>
      <c r="AD33" s="71">
        <f t="shared" si="13"/>
        <v>0.32314888554969257</v>
      </c>
    </row>
    <row r="34" spans="1:30" ht="14.4" x14ac:dyDescent="0.3">
      <c r="A34" t="s">
        <v>38</v>
      </c>
      <c r="B34" s="76">
        <v>-1.9</v>
      </c>
      <c r="C34" s="77">
        <v>-1.1000000000000001</v>
      </c>
      <c r="D34" s="76">
        <v>109.5</v>
      </c>
      <c r="E34" s="76">
        <v>13.4</v>
      </c>
      <c r="F34" s="80">
        <v>33.6</v>
      </c>
      <c r="G34" s="76">
        <v>16.600000000000001</v>
      </c>
      <c r="H34" s="71">
        <v>5033</v>
      </c>
      <c r="I34" s="91">
        <v>6687</v>
      </c>
      <c r="J34" s="71">
        <v>13</v>
      </c>
      <c r="K34" s="71">
        <v>62</v>
      </c>
      <c r="L34" s="93">
        <v>6033</v>
      </c>
      <c r="M34" s="93">
        <v>17</v>
      </c>
      <c r="N34" s="71">
        <v>321</v>
      </c>
      <c r="P34" s="71">
        <f t="shared" si="0"/>
        <v>0.37499999999999994</v>
      </c>
      <c r="Q34" s="71">
        <f t="shared" si="17"/>
        <v>0.52941176470588236</v>
      </c>
      <c r="R34" s="71">
        <f t="shared" si="14"/>
        <v>0.89866359586654176</v>
      </c>
      <c r="S34" s="71">
        <f t="shared" si="3"/>
        <v>0.42801556420233461</v>
      </c>
      <c r="T34" s="71">
        <f t="shared" si="4"/>
        <v>4.1188706600326856E-2</v>
      </c>
      <c r="U34" s="71">
        <f t="shared" si="5"/>
        <v>0.45723684210526322</v>
      </c>
      <c r="V34" s="71">
        <f t="shared" si="6"/>
        <v>0.43682795698924731</v>
      </c>
      <c r="W34" s="71">
        <f t="shared" si="7"/>
        <v>0.89637715551336816</v>
      </c>
      <c r="X34" s="71">
        <f t="shared" si="8"/>
        <v>1</v>
      </c>
      <c r="Y34" s="71">
        <f t="shared" si="9"/>
        <v>1</v>
      </c>
      <c r="Z34" s="71">
        <f t="shared" si="10"/>
        <v>0.91697746067780117</v>
      </c>
      <c r="AA34" s="71">
        <f t="shared" si="11"/>
        <v>0.9285714285714286</v>
      </c>
      <c r="AB34" s="71">
        <f t="shared" si="12"/>
        <v>1</v>
      </c>
      <c r="AD34" s="71">
        <f t="shared" si="13"/>
        <v>0.68525157501786105</v>
      </c>
    </row>
    <row r="35" spans="1:30" ht="14.4" x14ac:dyDescent="0.3">
      <c r="A35" t="s">
        <v>39</v>
      </c>
      <c r="B35" s="76">
        <v>-9.3000000000000007</v>
      </c>
      <c r="C35" s="77">
        <v>3</v>
      </c>
      <c r="D35" s="76">
        <v>106.4</v>
      </c>
      <c r="E35" s="76">
        <v>16.600000000000001</v>
      </c>
      <c r="F35" s="80">
        <v>34.26</v>
      </c>
      <c r="G35" s="76">
        <v>15.9</v>
      </c>
      <c r="H35" s="71">
        <v>1801</v>
      </c>
      <c r="I35" s="91">
        <v>2189</v>
      </c>
      <c r="J35" s="71">
        <v>5</v>
      </c>
      <c r="K35" s="71">
        <v>24</v>
      </c>
      <c r="L35" s="93">
        <v>2651</v>
      </c>
      <c r="M35" s="93">
        <v>12</v>
      </c>
      <c r="N35" s="71">
        <v>187</v>
      </c>
      <c r="P35" s="71">
        <f t="shared" si="0"/>
        <v>0.1180555555555555</v>
      </c>
      <c r="Q35" s="71">
        <f t="shared" si="17"/>
        <v>0.74866310160427807</v>
      </c>
      <c r="R35" s="71">
        <f t="shared" si="14"/>
        <v>0.70232431285796615</v>
      </c>
      <c r="S35" s="71">
        <f t="shared" si="3"/>
        <v>0.55252918287937747</v>
      </c>
      <c r="T35" s="71">
        <f t="shared" si="4"/>
        <v>4.5139948803265162E-2</v>
      </c>
      <c r="U35" s="71">
        <f t="shared" si="5"/>
        <v>0.43421052631578944</v>
      </c>
      <c r="V35" s="71">
        <f t="shared" si="6"/>
        <v>0.12653609831029186</v>
      </c>
      <c r="W35" s="71">
        <f t="shared" si="7"/>
        <v>0.18478088909982598</v>
      </c>
      <c r="X35" s="71">
        <f t="shared" si="8"/>
        <v>0.27272727272727271</v>
      </c>
      <c r="Y35" s="71">
        <f t="shared" si="9"/>
        <v>0.36666666666666664</v>
      </c>
      <c r="Z35" s="71">
        <f t="shared" si="10"/>
        <v>0.36857467163937085</v>
      </c>
      <c r="AA35" s="71">
        <f t="shared" si="11"/>
        <v>0.5714285714285714</v>
      </c>
      <c r="AB35" s="71">
        <f t="shared" si="12"/>
        <v>0.50553505535055354</v>
      </c>
      <c r="AD35" s="71">
        <f t="shared" si="13"/>
        <v>0.38439783486452189</v>
      </c>
    </row>
    <row r="36" spans="1:30" ht="14.4" x14ac:dyDescent="0.3">
      <c r="A36" t="s">
        <v>40</v>
      </c>
      <c r="B36" s="76">
        <v>-4.3</v>
      </c>
      <c r="C36" s="77">
        <v>-5.5</v>
      </c>
      <c r="D36" s="76">
        <v>102.9</v>
      </c>
      <c r="E36" s="76">
        <v>22.5</v>
      </c>
      <c r="F36" s="80">
        <v>37.21</v>
      </c>
      <c r="G36" s="76">
        <v>15.3</v>
      </c>
      <c r="H36" s="71">
        <v>483</v>
      </c>
      <c r="I36" s="91">
        <v>1153</v>
      </c>
      <c r="J36" s="71">
        <v>3</v>
      </c>
      <c r="K36" s="71">
        <v>2</v>
      </c>
      <c r="L36" s="93">
        <v>378</v>
      </c>
      <c r="M36" s="93">
        <v>7</v>
      </c>
      <c r="P36" s="71">
        <f t="shared" si="0"/>
        <v>0.29166666666666663</v>
      </c>
      <c r="Q36" s="71">
        <f t="shared" si="17"/>
        <v>0.29411764705882354</v>
      </c>
      <c r="R36" s="71">
        <f t="shared" si="14"/>
        <v>0.48065092881602545</v>
      </c>
      <c r="S36" s="71">
        <f t="shared" si="3"/>
        <v>0.78210116731517509</v>
      </c>
      <c r="T36" s="71">
        <f t="shared" si="4"/>
        <v>6.2800804104277422E-2</v>
      </c>
      <c r="U36" s="71">
        <f t="shared" si="5"/>
        <v>0.41447368421052633</v>
      </c>
      <c r="V36" s="71">
        <f t="shared" si="6"/>
        <v>0</v>
      </c>
      <c r="W36" s="71">
        <f t="shared" si="7"/>
        <v>2.0882771713336499E-2</v>
      </c>
      <c r="X36" s="71">
        <f t="shared" si="8"/>
        <v>9.0909090909090912E-2</v>
      </c>
      <c r="Y36" s="71">
        <f t="shared" si="9"/>
        <v>0</v>
      </c>
      <c r="Z36" s="71">
        <f t="shared" si="10"/>
        <v>0</v>
      </c>
      <c r="AA36" s="71">
        <f t="shared" si="11"/>
        <v>0.21428571428571427</v>
      </c>
      <c r="AB36" s="71">
        <f t="shared" si="12"/>
        <v>-0.18450184501845018</v>
      </c>
      <c r="AD36" s="71">
        <f t="shared" si="13"/>
        <v>0.18979897154316813</v>
      </c>
    </row>
    <row r="37" spans="1:30" x14ac:dyDescent="0.25">
      <c r="A37" s="82" t="s">
        <v>136</v>
      </c>
      <c r="B37" s="84">
        <f>MIN(B3:B36)</f>
        <v>-12.7</v>
      </c>
      <c r="C37" s="84">
        <f>MIN(C3:C36)</f>
        <v>-11</v>
      </c>
      <c r="D37" s="84">
        <f>MIN(D3:D36)</f>
        <v>95.31100478468899</v>
      </c>
      <c r="E37" s="84">
        <f>MIN(E3:E36)</f>
        <v>2.4</v>
      </c>
      <c r="F37" s="84">
        <f>MIN(F3:F36)</f>
        <v>26.72</v>
      </c>
      <c r="G37" s="84">
        <f>MIN(G21:G26)</f>
        <v>2.7</v>
      </c>
      <c r="H37" s="84">
        <f t="shared" ref="H37:N37" si="18">MIN(H3:H36)</f>
        <v>483</v>
      </c>
      <c r="I37" s="84">
        <f t="shared" si="18"/>
        <v>1021</v>
      </c>
      <c r="J37" s="84">
        <f t="shared" si="18"/>
        <v>2</v>
      </c>
      <c r="K37" s="84">
        <f t="shared" si="18"/>
        <v>2</v>
      </c>
      <c r="L37" s="84">
        <f t="shared" si="18"/>
        <v>378</v>
      </c>
      <c r="M37" s="84">
        <f t="shared" si="18"/>
        <v>4</v>
      </c>
      <c r="N37" s="84">
        <f t="shared" si="18"/>
        <v>50</v>
      </c>
      <c r="O37" s="85"/>
      <c r="P37" s="84">
        <f t="shared" ref="P37:AB37" si="19">MIN(P3:P36)</f>
        <v>0</v>
      </c>
      <c r="Q37" s="84">
        <f t="shared" si="19"/>
        <v>0</v>
      </c>
      <c r="R37" s="84">
        <f t="shared" si="19"/>
        <v>0</v>
      </c>
      <c r="S37" s="84">
        <f t="shared" si="19"/>
        <v>0</v>
      </c>
      <c r="T37" s="84">
        <f t="shared" si="19"/>
        <v>0</v>
      </c>
      <c r="U37" s="84">
        <f t="shared" si="19"/>
        <v>-8.8815789473684209E-2</v>
      </c>
      <c r="V37" s="84">
        <f t="shared" si="19"/>
        <v>-4.6370967741935484E-2</v>
      </c>
      <c r="W37" s="84">
        <f t="shared" si="19"/>
        <v>0</v>
      </c>
      <c r="X37" s="84">
        <f t="shared" si="19"/>
        <v>0</v>
      </c>
      <c r="Y37" s="84">
        <f t="shared" si="19"/>
        <v>0</v>
      </c>
      <c r="Z37" s="84">
        <f t="shared" si="19"/>
        <v>0</v>
      </c>
      <c r="AA37" s="84">
        <f t="shared" si="19"/>
        <v>0</v>
      </c>
      <c r="AB37" s="84">
        <f t="shared" si="19"/>
        <v>-0.18450184501845018</v>
      </c>
      <c r="AC37" s="85"/>
      <c r="AD37" s="84">
        <f>MIN(AD3:AD36)</f>
        <v>0.18329652337280947</v>
      </c>
    </row>
    <row r="38" spans="1:30" x14ac:dyDescent="0.25">
      <c r="A38" s="86" t="s">
        <v>137</v>
      </c>
      <c r="B38" s="88">
        <f>MAX((B3:B36))</f>
        <v>16.100000000000001</v>
      </c>
      <c r="C38" s="88">
        <f>MAX((C3:C36))</f>
        <v>7.7</v>
      </c>
      <c r="D38" s="88">
        <f>MAX((D3:D36))</f>
        <v>111.1</v>
      </c>
      <c r="E38" s="88">
        <f>MAX((E3:E36))</f>
        <v>28.1</v>
      </c>
      <c r="F38" s="88">
        <f>MAX((F3:F36))</f>
        <v>193.75607779578604</v>
      </c>
      <c r="G38" s="88">
        <f>MAX((G21:G26))</f>
        <v>33.1</v>
      </c>
      <c r="H38" s="88">
        <f t="shared" ref="H38:N38" si="20">MAX((H3:H36))</f>
        <v>10899</v>
      </c>
      <c r="I38" s="88">
        <f t="shared" si="20"/>
        <v>7342</v>
      </c>
      <c r="J38" s="88">
        <f t="shared" si="20"/>
        <v>13</v>
      </c>
      <c r="K38" s="88">
        <f t="shared" si="20"/>
        <v>62</v>
      </c>
      <c r="L38" s="88">
        <f t="shared" si="20"/>
        <v>6545</v>
      </c>
      <c r="M38" s="88">
        <f t="shared" si="20"/>
        <v>18</v>
      </c>
      <c r="N38" s="88">
        <f t="shared" si="20"/>
        <v>321</v>
      </c>
      <c r="O38" s="85"/>
      <c r="P38" s="88">
        <f t="shared" ref="P38:AB38" si="21">MAX((P3:P36))</f>
        <v>1</v>
      </c>
      <c r="Q38" s="88">
        <f t="shared" si="21"/>
        <v>1</v>
      </c>
      <c r="R38" s="88">
        <f t="shared" si="21"/>
        <v>1</v>
      </c>
      <c r="S38" s="88">
        <f t="shared" si="21"/>
        <v>1</v>
      </c>
      <c r="T38" s="88">
        <f t="shared" si="21"/>
        <v>1</v>
      </c>
      <c r="U38" s="88">
        <f t="shared" si="21"/>
        <v>1</v>
      </c>
      <c r="V38" s="88">
        <f t="shared" si="21"/>
        <v>1</v>
      </c>
      <c r="W38" s="88">
        <f t="shared" si="21"/>
        <v>1</v>
      </c>
      <c r="X38" s="88">
        <f t="shared" si="21"/>
        <v>1</v>
      </c>
      <c r="Y38" s="88">
        <f t="shared" si="21"/>
        <v>1</v>
      </c>
      <c r="Z38" s="88">
        <f t="shared" si="21"/>
        <v>1</v>
      </c>
      <c r="AA38" s="88">
        <f t="shared" si="21"/>
        <v>1</v>
      </c>
      <c r="AB38" s="88">
        <f t="shared" si="21"/>
        <v>1</v>
      </c>
      <c r="AC38" s="85"/>
      <c r="AD38" s="88">
        <f>MAX((AD3:AD36))</f>
        <v>0.68525157501786105</v>
      </c>
    </row>
    <row r="39" spans="1:30" x14ac:dyDescent="0.25">
      <c r="A39" s="89" t="s">
        <v>138</v>
      </c>
      <c r="B39" s="76">
        <f>AVERAGE(B3:B36)</f>
        <v>-2.0110098517607078</v>
      </c>
      <c r="C39" s="76">
        <f>AVERAGE(C3:C36)</f>
        <v>-1.7623797662345497</v>
      </c>
      <c r="D39" s="76">
        <f>AVERAGE(D3:D36)</f>
        <v>103.29459315996945</v>
      </c>
      <c r="E39" s="76">
        <f>AVERAGE(E3:E36)</f>
        <v>17.161508804934805</v>
      </c>
      <c r="F39" s="76">
        <f>AVERAGE(F3:F36)</f>
        <v>58.682428404784588</v>
      </c>
      <c r="G39" s="76">
        <f>AVERAGE(G21:G26)</f>
        <v>15.719999999999999</v>
      </c>
      <c r="H39" s="76">
        <f t="shared" ref="H39:N39" si="22">AVERAGE(H3:H36)</f>
        <v>2425.181818181818</v>
      </c>
      <c r="I39" s="76">
        <f t="shared" si="22"/>
        <v>3211.5</v>
      </c>
      <c r="J39" s="76">
        <f t="shared" si="22"/>
        <v>4.9117647058823533</v>
      </c>
      <c r="K39" s="76">
        <f t="shared" si="22"/>
        <v>20.441176470588236</v>
      </c>
      <c r="L39" s="76">
        <f t="shared" si="22"/>
        <v>2490.1176470588234</v>
      </c>
      <c r="M39" s="76">
        <f t="shared" si="22"/>
        <v>10.205882352941176</v>
      </c>
      <c r="N39" s="76">
        <f t="shared" si="22"/>
        <v>158.12</v>
      </c>
      <c r="O39" s="76"/>
      <c r="P39" s="76">
        <f t="shared" ref="P39:AB39" si="23">AVERAGE(P3:P36)</f>
        <v>0.37114549125830865</v>
      </c>
      <c r="Q39" s="76">
        <f t="shared" si="23"/>
        <v>0.493990386832377</v>
      </c>
      <c r="R39" s="76">
        <f t="shared" si="23"/>
        <v>0.50564258627037784</v>
      </c>
      <c r="S39" s="76">
        <f t="shared" si="23"/>
        <v>0.57437777451108152</v>
      </c>
      <c r="T39" s="76">
        <f t="shared" si="23"/>
        <v>0.19135044851724206</v>
      </c>
      <c r="U39" s="76">
        <f t="shared" si="23"/>
        <v>0.30901702786377699</v>
      </c>
      <c r="V39" s="76">
        <f t="shared" si="23"/>
        <v>0.17961337760910817</v>
      </c>
      <c r="W39" s="76">
        <f t="shared" si="23"/>
        <v>0.3465432684701788</v>
      </c>
      <c r="X39" s="76">
        <f t="shared" si="23"/>
        <v>0.26470588235294112</v>
      </c>
      <c r="Y39" s="76">
        <f t="shared" si="23"/>
        <v>0.30735294117647061</v>
      </c>
      <c r="Z39" s="76">
        <f t="shared" si="23"/>
        <v>0.34248705157431869</v>
      </c>
      <c r="AA39" s="76">
        <f t="shared" si="23"/>
        <v>0.44327731092436967</v>
      </c>
      <c r="AB39" s="76">
        <f t="shared" si="23"/>
        <v>0.24451920989798137</v>
      </c>
      <c r="AC39" s="76"/>
      <c r="AD39" s="76">
        <f>AVERAGE(AD3:AD36)</f>
        <v>0.35184790440450248</v>
      </c>
    </row>
    <row r="40" spans="1:30" x14ac:dyDescent="0.25">
      <c r="A40" s="89" t="s">
        <v>139</v>
      </c>
      <c r="B40" s="90">
        <f>AVEDEV(B3:B36)</f>
        <v>4.4686013708571313</v>
      </c>
      <c r="C40" s="90">
        <f>AVEDEV(C3:C36)</f>
        <v>3.2287801794733082</v>
      </c>
      <c r="D40" s="90">
        <f>AVEDEV(D3:D36)</f>
        <v>2.752783712973506</v>
      </c>
      <c r="E40" s="90">
        <f>AVEDEV(E3:E36)</f>
        <v>3.8521613916998327</v>
      </c>
      <c r="F40" s="90">
        <f>AVEDEV(F3:F36)</f>
        <v>41.927405943540528</v>
      </c>
      <c r="G40" s="90">
        <f>AVEDEV(G21:G26)</f>
        <v>9.4559999999999995</v>
      </c>
      <c r="H40" s="90">
        <f t="shared" ref="H40:N40" si="24">AVEDEV(H3:H36)</f>
        <v>1567.6969696969693</v>
      </c>
      <c r="I40" s="90">
        <f t="shared" si="24"/>
        <v>1459.7058823529412</v>
      </c>
      <c r="J40" s="90">
        <f t="shared" si="24"/>
        <v>1.7352941176470591</v>
      </c>
      <c r="K40" s="90">
        <f t="shared" si="24"/>
        <v>13.140138408304498</v>
      </c>
      <c r="L40" s="90">
        <f t="shared" si="24"/>
        <v>1212.2041522491352</v>
      </c>
      <c r="M40" s="90">
        <f t="shared" si="24"/>
        <v>3.5951557093425599</v>
      </c>
      <c r="N40" s="90">
        <f t="shared" si="24"/>
        <v>57.263999999999996</v>
      </c>
      <c r="O40" s="90"/>
      <c r="P40" s="90">
        <f t="shared" ref="P40:AB40" si="25">AVEDEV(P3:P36)</f>
        <v>0.15515976982142823</v>
      </c>
      <c r="Q40" s="90">
        <f t="shared" si="25"/>
        <v>0.17266204168306465</v>
      </c>
      <c r="R40" s="90">
        <f t="shared" si="25"/>
        <v>0.1743482517686786</v>
      </c>
      <c r="S40" s="90">
        <f t="shared" si="25"/>
        <v>0.14988954831516857</v>
      </c>
      <c r="T40" s="90">
        <f t="shared" si="25"/>
        <v>0.25100808458158302</v>
      </c>
      <c r="U40" s="90">
        <f t="shared" si="25"/>
        <v>0.2486568930977964</v>
      </c>
      <c r="V40" s="90">
        <f t="shared" si="25"/>
        <v>0.15088644565985787</v>
      </c>
      <c r="W40" s="90">
        <f t="shared" si="25"/>
        <v>0.23092958113477949</v>
      </c>
      <c r="X40" s="90">
        <f t="shared" si="25"/>
        <v>0.15775401069518719</v>
      </c>
      <c r="Y40" s="90">
        <f t="shared" si="25"/>
        <v>0.21900230680507504</v>
      </c>
      <c r="Z40" s="90">
        <f t="shared" si="25"/>
        <v>0.19656302128249309</v>
      </c>
      <c r="AA40" s="90">
        <f t="shared" si="25"/>
        <v>0.25679683638161144</v>
      </c>
      <c r="AB40" s="90">
        <f t="shared" si="25"/>
        <v>0.27908936528811656</v>
      </c>
      <c r="AC40" s="90"/>
      <c r="AD40" s="90">
        <f>AVEDEV(AD3:AD36)</f>
        <v>0.11296088585899577</v>
      </c>
    </row>
    <row r="41" spans="1:30" x14ac:dyDescent="0.25">
      <c r="A41" s="89" t="s">
        <v>140</v>
      </c>
      <c r="B41" s="79">
        <f>_xlfn.STDEV.P(B3:B36)</f>
        <v>6.0520057578465156</v>
      </c>
      <c r="C41" s="79">
        <f>_xlfn.STDEV.P(C3:C36)</f>
        <v>4.0772726021932257</v>
      </c>
      <c r="D41" s="79">
        <f>_xlfn.STDEV.P(D3:D36)</f>
        <v>3.5159713761044706</v>
      </c>
      <c r="E41" s="79">
        <f>_xlfn.STDEV.P(E3:E36)</f>
        <v>5.0737711551947164</v>
      </c>
      <c r="F41" s="79">
        <f>_xlfn.STDEV.P(F3:F36)</f>
        <v>55.237622106429299</v>
      </c>
      <c r="G41" s="79">
        <f>_xlfn.STDEV.P(G21:G26)</f>
        <v>10.996072025955453</v>
      </c>
      <c r="H41" s="79">
        <f t="shared" ref="H41:N41" si="26">_xlfn.STDEV.P(H3:H36)</f>
        <v>2295.2051661716291</v>
      </c>
      <c r="I41" s="79">
        <f t="shared" si="26"/>
        <v>1757.7844552664785</v>
      </c>
      <c r="J41" s="79">
        <f t="shared" si="26"/>
        <v>2.3309635354205365</v>
      </c>
      <c r="K41" s="79">
        <f t="shared" si="26"/>
        <v>15.675366918438677</v>
      </c>
      <c r="L41" s="79">
        <f t="shared" si="26"/>
        <v>1562.502287333966</v>
      </c>
      <c r="M41" s="79">
        <f t="shared" si="26"/>
        <v>4.1215317809587839</v>
      </c>
      <c r="N41" s="79">
        <f t="shared" si="26"/>
        <v>68.516462255431733</v>
      </c>
      <c r="O41" s="79"/>
      <c r="P41" s="79">
        <f t="shared" ref="P41:AB41" si="27">_xlfn.STDEV.P(P3:P36)</f>
        <v>0.21013908881411514</v>
      </c>
      <c r="Q41" s="79">
        <f t="shared" si="27"/>
        <v>0.21803596803172326</v>
      </c>
      <c r="R41" s="79">
        <f t="shared" si="27"/>
        <v>0.22268493518162186</v>
      </c>
      <c r="S41" s="79">
        <f t="shared" si="27"/>
        <v>0.19742300214765562</v>
      </c>
      <c r="T41" s="79">
        <f t="shared" si="27"/>
        <v>0.33069276311648893</v>
      </c>
      <c r="U41" s="79">
        <f t="shared" si="27"/>
        <v>0.2898164366030741</v>
      </c>
      <c r="V41" s="79">
        <f t="shared" si="27"/>
        <v>0.22062463156691875</v>
      </c>
      <c r="W41" s="79">
        <f t="shared" si="27"/>
        <v>0.27808645076198035</v>
      </c>
      <c r="X41" s="79">
        <f t="shared" si="27"/>
        <v>0.21190577594732157</v>
      </c>
      <c r="Y41" s="79">
        <f t="shared" si="27"/>
        <v>0.26125611530731124</v>
      </c>
      <c r="Z41" s="79">
        <f t="shared" si="27"/>
        <v>0.25336505388908165</v>
      </c>
      <c r="AA41" s="79">
        <f t="shared" si="27"/>
        <v>0.29439512721134181</v>
      </c>
      <c r="AB41" s="79">
        <f t="shared" si="27"/>
        <v>0.33654544164313804</v>
      </c>
      <c r="AC41" s="79"/>
      <c r="AD41" s="79">
        <f>_xlfn.STDEV.P(AD3:AD36)</f>
        <v>0.13668154915144634</v>
      </c>
    </row>
    <row r="43" spans="1:30" x14ac:dyDescent="0.25">
      <c r="N43" s="89" t="s">
        <v>142</v>
      </c>
      <c r="P43" s="94">
        <f>SUM(P3:P36)/34</f>
        <v>0.37114549125830865</v>
      </c>
      <c r="Q43" s="94">
        <f t="shared" ref="Q43:AB43" si="28">SUM(Q3:Q36)/34</f>
        <v>0.493990386832377</v>
      </c>
      <c r="R43" s="94">
        <f t="shared" si="28"/>
        <v>0.50564258627037784</v>
      </c>
      <c r="S43" s="94">
        <f t="shared" si="28"/>
        <v>0.57437777451108152</v>
      </c>
      <c r="T43" s="94">
        <f t="shared" si="28"/>
        <v>0.19135044851724206</v>
      </c>
      <c r="U43" s="94">
        <f t="shared" si="28"/>
        <v>0.30901702786377699</v>
      </c>
      <c r="V43" s="94">
        <f t="shared" si="28"/>
        <v>0.17961337760910817</v>
      </c>
      <c r="W43" s="94">
        <f t="shared" si="28"/>
        <v>0.3465432684701788</v>
      </c>
      <c r="X43" s="94">
        <f t="shared" si="28"/>
        <v>0.26470588235294112</v>
      </c>
      <c r="Y43" s="94">
        <f t="shared" si="28"/>
        <v>0.30735294117647061</v>
      </c>
      <c r="Z43" s="94">
        <f t="shared" si="28"/>
        <v>0.34248705157431869</v>
      </c>
      <c r="AA43" s="94">
        <f t="shared" si="28"/>
        <v>0.44327731092436967</v>
      </c>
      <c r="AB43" s="94">
        <f t="shared" si="28"/>
        <v>0.24451920989798137</v>
      </c>
      <c r="AC43" s="94"/>
      <c r="AD43" s="94">
        <f>SUM(AD3:AD36)/34</f>
        <v>0.35184790440450248</v>
      </c>
    </row>
    <row r="45" spans="1:30" x14ac:dyDescent="0.25">
      <c r="B45" s="89"/>
    </row>
    <row r="47" spans="1:30" ht="13.8" x14ac:dyDescent="0.3">
      <c r="B47" s="95"/>
    </row>
    <row r="49" spans="2:2" ht="13.8" x14ac:dyDescent="0.3">
      <c r="B49" s="95"/>
    </row>
    <row r="51" spans="2:2" ht="13.8" x14ac:dyDescent="0.3">
      <c r="B51" s="95"/>
    </row>
    <row r="53" spans="2:2" ht="13.8" x14ac:dyDescent="0.3">
      <c r="B53" s="95"/>
    </row>
    <row r="55" spans="2:2" ht="13.8" x14ac:dyDescent="0.3">
      <c r="B55" s="95"/>
    </row>
  </sheetData>
  <mergeCells count="4">
    <mergeCell ref="A1:A2"/>
    <mergeCell ref="B1:F1"/>
    <mergeCell ref="G1:H1"/>
    <mergeCell ref="J1:N1"/>
  </mergeCells>
  <conditionalFormatting sqref="AD3:AD3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16FD3-3EF6-43F7-936A-92C116A25D34}">
  <dimension ref="A1:AE55"/>
  <sheetViews>
    <sheetView topLeftCell="K1" workbookViewId="0">
      <selection activeCell="AE2" sqref="AE2"/>
    </sheetView>
  </sheetViews>
  <sheetFormatPr defaultRowHeight="13.2" x14ac:dyDescent="0.25"/>
  <cols>
    <col min="1" max="1" width="19.88671875" style="71" bestFit="1" customWidth="1"/>
    <col min="2" max="2" width="10.88671875" style="71" bestFit="1" customWidth="1"/>
    <col min="3" max="3" width="13.6640625" style="71" customWidth="1"/>
    <col min="4" max="4" width="9.109375" style="71" customWidth="1"/>
    <col min="5" max="5" width="10.44140625" style="71" customWidth="1"/>
    <col min="6" max="6" width="9.109375" style="71" customWidth="1"/>
    <col min="7" max="7" width="12.5546875" style="71" customWidth="1"/>
    <col min="8" max="8" width="15.33203125" style="71" bestFit="1" customWidth="1"/>
    <col min="9" max="9" width="11.88671875" style="71" customWidth="1"/>
    <col min="10" max="10" width="12" style="71" customWidth="1"/>
    <col min="11" max="11" width="10.44140625" style="71" customWidth="1"/>
    <col min="12" max="12" width="10.109375" style="71" customWidth="1"/>
    <col min="13" max="13" width="10.5546875" style="71" bestFit="1" customWidth="1"/>
    <col min="14" max="14" width="10.44140625" style="71" customWidth="1"/>
    <col min="15" max="15" width="11" style="71" bestFit="1" customWidth="1"/>
    <col min="16" max="16" width="9.109375" style="71"/>
    <col min="17" max="17" width="9.33203125" style="71" customWidth="1"/>
    <col min="18" max="256" width="9.109375" style="71"/>
    <col min="257" max="257" width="19.88671875" style="71" bestFit="1" customWidth="1"/>
    <col min="258" max="258" width="10.88671875" style="71" bestFit="1" customWidth="1"/>
    <col min="259" max="259" width="13.6640625" style="71" customWidth="1"/>
    <col min="260" max="260" width="9.109375" style="71"/>
    <col min="261" max="261" width="10.44140625" style="71" customWidth="1"/>
    <col min="262" max="262" width="9.109375" style="71"/>
    <col min="263" max="263" width="12.5546875" style="71" customWidth="1"/>
    <col min="264" max="264" width="15.33203125" style="71" bestFit="1" customWidth="1"/>
    <col min="265" max="265" width="11.88671875" style="71" customWidth="1"/>
    <col min="266" max="266" width="12" style="71" customWidth="1"/>
    <col min="267" max="267" width="10.44140625" style="71" customWidth="1"/>
    <col min="268" max="268" width="10.109375" style="71" customWidth="1"/>
    <col min="269" max="269" width="10.5546875" style="71" bestFit="1" customWidth="1"/>
    <col min="270" max="270" width="10.44140625" style="71" customWidth="1"/>
    <col min="271" max="271" width="11" style="71" bestFit="1" customWidth="1"/>
    <col min="272" max="272" width="9.109375" style="71"/>
    <col min="273" max="273" width="9.33203125" style="71" customWidth="1"/>
    <col min="274" max="512" width="9.109375" style="71"/>
    <col min="513" max="513" width="19.88671875" style="71" bestFit="1" customWidth="1"/>
    <col min="514" max="514" width="10.88671875" style="71" bestFit="1" customWidth="1"/>
    <col min="515" max="515" width="13.6640625" style="71" customWidth="1"/>
    <col min="516" max="516" width="9.109375" style="71"/>
    <col min="517" max="517" width="10.44140625" style="71" customWidth="1"/>
    <col min="518" max="518" width="9.109375" style="71"/>
    <col min="519" max="519" width="12.5546875" style="71" customWidth="1"/>
    <col min="520" max="520" width="15.33203125" style="71" bestFit="1" customWidth="1"/>
    <col min="521" max="521" width="11.88671875" style="71" customWidth="1"/>
    <col min="522" max="522" width="12" style="71" customWidth="1"/>
    <col min="523" max="523" width="10.44140625" style="71" customWidth="1"/>
    <col min="524" max="524" width="10.109375" style="71" customWidth="1"/>
    <col min="525" max="525" width="10.5546875" style="71" bestFit="1" customWidth="1"/>
    <col min="526" max="526" width="10.44140625" style="71" customWidth="1"/>
    <col min="527" max="527" width="11" style="71" bestFit="1" customWidth="1"/>
    <col min="528" max="528" width="9.109375" style="71"/>
    <col min="529" max="529" width="9.33203125" style="71" customWidth="1"/>
    <col min="530" max="768" width="9.109375" style="71"/>
    <col min="769" max="769" width="19.88671875" style="71" bestFit="1" customWidth="1"/>
    <col min="770" max="770" width="10.88671875" style="71" bestFit="1" customWidth="1"/>
    <col min="771" max="771" width="13.6640625" style="71" customWidth="1"/>
    <col min="772" max="772" width="9.109375" style="71"/>
    <col min="773" max="773" width="10.44140625" style="71" customWidth="1"/>
    <col min="774" max="774" width="9.109375" style="71"/>
    <col min="775" max="775" width="12.5546875" style="71" customWidth="1"/>
    <col min="776" max="776" width="15.33203125" style="71" bestFit="1" customWidth="1"/>
    <col min="777" max="777" width="11.88671875" style="71" customWidth="1"/>
    <col min="778" max="778" width="12" style="71" customWidth="1"/>
    <col min="779" max="779" width="10.44140625" style="71" customWidth="1"/>
    <col min="780" max="780" width="10.109375" style="71" customWidth="1"/>
    <col min="781" max="781" width="10.5546875" style="71" bestFit="1" customWidth="1"/>
    <col min="782" max="782" width="10.44140625" style="71" customWidth="1"/>
    <col min="783" max="783" width="11" style="71" bestFit="1" customWidth="1"/>
    <col min="784" max="784" width="9.109375" style="71"/>
    <col min="785" max="785" width="9.33203125" style="71" customWidth="1"/>
    <col min="786" max="1024" width="9.109375" style="71"/>
    <col min="1025" max="1025" width="19.88671875" style="71" bestFit="1" customWidth="1"/>
    <col min="1026" max="1026" width="10.88671875" style="71" bestFit="1" customWidth="1"/>
    <col min="1027" max="1027" width="13.6640625" style="71" customWidth="1"/>
    <col min="1028" max="1028" width="9.109375" style="71"/>
    <col min="1029" max="1029" width="10.44140625" style="71" customWidth="1"/>
    <col min="1030" max="1030" width="9.109375" style="71"/>
    <col min="1031" max="1031" width="12.5546875" style="71" customWidth="1"/>
    <col min="1032" max="1032" width="15.33203125" style="71" bestFit="1" customWidth="1"/>
    <col min="1033" max="1033" width="11.88671875" style="71" customWidth="1"/>
    <col min="1034" max="1034" width="12" style="71" customWidth="1"/>
    <col min="1035" max="1035" width="10.44140625" style="71" customWidth="1"/>
    <col min="1036" max="1036" width="10.109375" style="71" customWidth="1"/>
    <col min="1037" max="1037" width="10.5546875" style="71" bestFit="1" customWidth="1"/>
    <col min="1038" max="1038" width="10.44140625" style="71" customWidth="1"/>
    <col min="1039" max="1039" width="11" style="71" bestFit="1" customWidth="1"/>
    <col min="1040" max="1040" width="9.109375" style="71"/>
    <col min="1041" max="1041" width="9.33203125" style="71" customWidth="1"/>
    <col min="1042" max="1280" width="9.109375" style="71"/>
    <col min="1281" max="1281" width="19.88671875" style="71" bestFit="1" customWidth="1"/>
    <col min="1282" max="1282" width="10.88671875" style="71" bestFit="1" customWidth="1"/>
    <col min="1283" max="1283" width="13.6640625" style="71" customWidth="1"/>
    <col min="1284" max="1284" width="9.109375" style="71"/>
    <col min="1285" max="1285" width="10.44140625" style="71" customWidth="1"/>
    <col min="1286" max="1286" width="9.109375" style="71"/>
    <col min="1287" max="1287" width="12.5546875" style="71" customWidth="1"/>
    <col min="1288" max="1288" width="15.33203125" style="71" bestFit="1" customWidth="1"/>
    <col min="1289" max="1289" width="11.88671875" style="71" customWidth="1"/>
    <col min="1290" max="1290" width="12" style="71" customWidth="1"/>
    <col min="1291" max="1291" width="10.44140625" style="71" customWidth="1"/>
    <col min="1292" max="1292" width="10.109375" style="71" customWidth="1"/>
    <col min="1293" max="1293" width="10.5546875" style="71" bestFit="1" customWidth="1"/>
    <col min="1294" max="1294" width="10.44140625" style="71" customWidth="1"/>
    <col min="1295" max="1295" width="11" style="71" bestFit="1" customWidth="1"/>
    <col min="1296" max="1296" width="9.109375" style="71"/>
    <col min="1297" max="1297" width="9.33203125" style="71" customWidth="1"/>
    <col min="1298" max="1536" width="9.109375" style="71"/>
    <col min="1537" max="1537" width="19.88671875" style="71" bestFit="1" customWidth="1"/>
    <col min="1538" max="1538" width="10.88671875" style="71" bestFit="1" customWidth="1"/>
    <col min="1539" max="1539" width="13.6640625" style="71" customWidth="1"/>
    <col min="1540" max="1540" width="9.109375" style="71"/>
    <col min="1541" max="1541" width="10.44140625" style="71" customWidth="1"/>
    <col min="1542" max="1542" width="9.109375" style="71"/>
    <col min="1543" max="1543" width="12.5546875" style="71" customWidth="1"/>
    <col min="1544" max="1544" width="15.33203125" style="71" bestFit="1" customWidth="1"/>
    <col min="1545" max="1545" width="11.88671875" style="71" customWidth="1"/>
    <col min="1546" max="1546" width="12" style="71" customWidth="1"/>
    <col min="1547" max="1547" width="10.44140625" style="71" customWidth="1"/>
    <col min="1548" max="1548" width="10.109375" style="71" customWidth="1"/>
    <col min="1549" max="1549" width="10.5546875" style="71" bestFit="1" customWidth="1"/>
    <col min="1550" max="1550" width="10.44140625" style="71" customWidth="1"/>
    <col min="1551" max="1551" width="11" style="71" bestFit="1" customWidth="1"/>
    <col min="1552" max="1552" width="9.109375" style="71"/>
    <col min="1553" max="1553" width="9.33203125" style="71" customWidth="1"/>
    <col min="1554" max="1792" width="9.109375" style="71"/>
    <col min="1793" max="1793" width="19.88671875" style="71" bestFit="1" customWidth="1"/>
    <col min="1794" max="1794" width="10.88671875" style="71" bestFit="1" customWidth="1"/>
    <col min="1795" max="1795" width="13.6640625" style="71" customWidth="1"/>
    <col min="1796" max="1796" width="9.109375" style="71"/>
    <col min="1797" max="1797" width="10.44140625" style="71" customWidth="1"/>
    <col min="1798" max="1798" width="9.109375" style="71"/>
    <col min="1799" max="1799" width="12.5546875" style="71" customWidth="1"/>
    <col min="1800" max="1800" width="15.33203125" style="71" bestFit="1" customWidth="1"/>
    <col min="1801" max="1801" width="11.88671875" style="71" customWidth="1"/>
    <col min="1802" max="1802" width="12" style="71" customWidth="1"/>
    <col min="1803" max="1803" width="10.44140625" style="71" customWidth="1"/>
    <col min="1804" max="1804" width="10.109375" style="71" customWidth="1"/>
    <col min="1805" max="1805" width="10.5546875" style="71" bestFit="1" customWidth="1"/>
    <col min="1806" max="1806" width="10.44140625" style="71" customWidth="1"/>
    <col min="1807" max="1807" width="11" style="71" bestFit="1" customWidth="1"/>
    <col min="1808" max="1808" width="9.109375" style="71"/>
    <col min="1809" max="1809" width="9.33203125" style="71" customWidth="1"/>
    <col min="1810" max="2048" width="9.109375" style="71"/>
    <col min="2049" max="2049" width="19.88671875" style="71" bestFit="1" customWidth="1"/>
    <col min="2050" max="2050" width="10.88671875" style="71" bestFit="1" customWidth="1"/>
    <col min="2051" max="2051" width="13.6640625" style="71" customWidth="1"/>
    <col min="2052" max="2052" width="9.109375" style="71"/>
    <col min="2053" max="2053" width="10.44140625" style="71" customWidth="1"/>
    <col min="2054" max="2054" width="9.109375" style="71"/>
    <col min="2055" max="2055" width="12.5546875" style="71" customWidth="1"/>
    <col min="2056" max="2056" width="15.33203125" style="71" bestFit="1" customWidth="1"/>
    <col min="2057" max="2057" width="11.88671875" style="71" customWidth="1"/>
    <col min="2058" max="2058" width="12" style="71" customWidth="1"/>
    <col min="2059" max="2059" width="10.44140625" style="71" customWidth="1"/>
    <col min="2060" max="2060" width="10.109375" style="71" customWidth="1"/>
    <col min="2061" max="2061" width="10.5546875" style="71" bestFit="1" customWidth="1"/>
    <col min="2062" max="2062" width="10.44140625" style="71" customWidth="1"/>
    <col min="2063" max="2063" width="11" style="71" bestFit="1" customWidth="1"/>
    <col min="2064" max="2064" width="9.109375" style="71"/>
    <col min="2065" max="2065" width="9.33203125" style="71" customWidth="1"/>
    <col min="2066" max="2304" width="9.109375" style="71"/>
    <col min="2305" max="2305" width="19.88671875" style="71" bestFit="1" customWidth="1"/>
    <col min="2306" max="2306" width="10.88671875" style="71" bestFit="1" customWidth="1"/>
    <col min="2307" max="2307" width="13.6640625" style="71" customWidth="1"/>
    <col min="2308" max="2308" width="9.109375" style="71"/>
    <col min="2309" max="2309" width="10.44140625" style="71" customWidth="1"/>
    <col min="2310" max="2310" width="9.109375" style="71"/>
    <col min="2311" max="2311" width="12.5546875" style="71" customWidth="1"/>
    <col min="2312" max="2312" width="15.33203125" style="71" bestFit="1" customWidth="1"/>
    <col min="2313" max="2313" width="11.88671875" style="71" customWidth="1"/>
    <col min="2314" max="2314" width="12" style="71" customWidth="1"/>
    <col min="2315" max="2315" width="10.44140625" style="71" customWidth="1"/>
    <col min="2316" max="2316" width="10.109375" style="71" customWidth="1"/>
    <col min="2317" max="2317" width="10.5546875" style="71" bestFit="1" customWidth="1"/>
    <col min="2318" max="2318" width="10.44140625" style="71" customWidth="1"/>
    <col min="2319" max="2319" width="11" style="71" bestFit="1" customWidth="1"/>
    <col min="2320" max="2320" width="9.109375" style="71"/>
    <col min="2321" max="2321" width="9.33203125" style="71" customWidth="1"/>
    <col min="2322" max="2560" width="9.109375" style="71"/>
    <col min="2561" max="2561" width="19.88671875" style="71" bestFit="1" customWidth="1"/>
    <col min="2562" max="2562" width="10.88671875" style="71" bestFit="1" customWidth="1"/>
    <col min="2563" max="2563" width="13.6640625" style="71" customWidth="1"/>
    <col min="2564" max="2564" width="9.109375" style="71"/>
    <col min="2565" max="2565" width="10.44140625" style="71" customWidth="1"/>
    <col min="2566" max="2566" width="9.109375" style="71"/>
    <col min="2567" max="2567" width="12.5546875" style="71" customWidth="1"/>
    <col min="2568" max="2568" width="15.33203125" style="71" bestFit="1" customWidth="1"/>
    <col min="2569" max="2569" width="11.88671875" style="71" customWidth="1"/>
    <col min="2570" max="2570" width="12" style="71" customWidth="1"/>
    <col min="2571" max="2571" width="10.44140625" style="71" customWidth="1"/>
    <col min="2572" max="2572" width="10.109375" style="71" customWidth="1"/>
    <col min="2573" max="2573" width="10.5546875" style="71" bestFit="1" customWidth="1"/>
    <col min="2574" max="2574" width="10.44140625" style="71" customWidth="1"/>
    <col min="2575" max="2575" width="11" style="71" bestFit="1" customWidth="1"/>
    <col min="2576" max="2576" width="9.109375" style="71"/>
    <col min="2577" max="2577" width="9.33203125" style="71" customWidth="1"/>
    <col min="2578" max="2816" width="9.109375" style="71"/>
    <col min="2817" max="2817" width="19.88671875" style="71" bestFit="1" customWidth="1"/>
    <col min="2818" max="2818" width="10.88671875" style="71" bestFit="1" customWidth="1"/>
    <col min="2819" max="2819" width="13.6640625" style="71" customWidth="1"/>
    <col min="2820" max="2820" width="9.109375" style="71"/>
    <col min="2821" max="2821" width="10.44140625" style="71" customWidth="1"/>
    <col min="2822" max="2822" width="9.109375" style="71"/>
    <col min="2823" max="2823" width="12.5546875" style="71" customWidth="1"/>
    <col min="2824" max="2824" width="15.33203125" style="71" bestFit="1" customWidth="1"/>
    <col min="2825" max="2825" width="11.88671875" style="71" customWidth="1"/>
    <col min="2826" max="2826" width="12" style="71" customWidth="1"/>
    <col min="2827" max="2827" width="10.44140625" style="71" customWidth="1"/>
    <col min="2828" max="2828" width="10.109375" style="71" customWidth="1"/>
    <col min="2829" max="2829" width="10.5546875" style="71" bestFit="1" customWidth="1"/>
    <col min="2830" max="2830" width="10.44140625" style="71" customWidth="1"/>
    <col min="2831" max="2831" width="11" style="71" bestFit="1" customWidth="1"/>
    <col min="2832" max="2832" width="9.109375" style="71"/>
    <col min="2833" max="2833" width="9.33203125" style="71" customWidth="1"/>
    <col min="2834" max="3072" width="9.109375" style="71"/>
    <col min="3073" max="3073" width="19.88671875" style="71" bestFit="1" customWidth="1"/>
    <col min="3074" max="3074" width="10.88671875" style="71" bestFit="1" customWidth="1"/>
    <col min="3075" max="3075" width="13.6640625" style="71" customWidth="1"/>
    <col min="3076" max="3076" width="9.109375" style="71"/>
    <col min="3077" max="3077" width="10.44140625" style="71" customWidth="1"/>
    <col min="3078" max="3078" width="9.109375" style="71"/>
    <col min="3079" max="3079" width="12.5546875" style="71" customWidth="1"/>
    <col min="3080" max="3080" width="15.33203125" style="71" bestFit="1" customWidth="1"/>
    <col min="3081" max="3081" width="11.88671875" style="71" customWidth="1"/>
    <col min="3082" max="3082" width="12" style="71" customWidth="1"/>
    <col min="3083" max="3083" width="10.44140625" style="71" customWidth="1"/>
    <col min="3084" max="3084" width="10.109375" style="71" customWidth="1"/>
    <col min="3085" max="3085" width="10.5546875" style="71" bestFit="1" customWidth="1"/>
    <col min="3086" max="3086" width="10.44140625" style="71" customWidth="1"/>
    <col min="3087" max="3087" width="11" style="71" bestFit="1" customWidth="1"/>
    <col min="3088" max="3088" width="9.109375" style="71"/>
    <col min="3089" max="3089" width="9.33203125" style="71" customWidth="1"/>
    <col min="3090" max="3328" width="9.109375" style="71"/>
    <col min="3329" max="3329" width="19.88671875" style="71" bestFit="1" customWidth="1"/>
    <col min="3330" max="3330" width="10.88671875" style="71" bestFit="1" customWidth="1"/>
    <col min="3331" max="3331" width="13.6640625" style="71" customWidth="1"/>
    <col min="3332" max="3332" width="9.109375" style="71"/>
    <col min="3333" max="3333" width="10.44140625" style="71" customWidth="1"/>
    <col min="3334" max="3334" width="9.109375" style="71"/>
    <col min="3335" max="3335" width="12.5546875" style="71" customWidth="1"/>
    <col min="3336" max="3336" width="15.33203125" style="71" bestFit="1" customWidth="1"/>
    <col min="3337" max="3337" width="11.88671875" style="71" customWidth="1"/>
    <col min="3338" max="3338" width="12" style="71" customWidth="1"/>
    <col min="3339" max="3339" width="10.44140625" style="71" customWidth="1"/>
    <col min="3340" max="3340" width="10.109375" style="71" customWidth="1"/>
    <col min="3341" max="3341" width="10.5546875" style="71" bestFit="1" customWidth="1"/>
    <col min="3342" max="3342" width="10.44140625" style="71" customWidth="1"/>
    <col min="3343" max="3343" width="11" style="71" bestFit="1" customWidth="1"/>
    <col min="3344" max="3344" width="9.109375" style="71"/>
    <col min="3345" max="3345" width="9.33203125" style="71" customWidth="1"/>
    <col min="3346" max="3584" width="9.109375" style="71"/>
    <col min="3585" max="3585" width="19.88671875" style="71" bestFit="1" customWidth="1"/>
    <col min="3586" max="3586" width="10.88671875" style="71" bestFit="1" customWidth="1"/>
    <col min="3587" max="3587" width="13.6640625" style="71" customWidth="1"/>
    <col min="3588" max="3588" width="9.109375" style="71"/>
    <col min="3589" max="3589" width="10.44140625" style="71" customWidth="1"/>
    <col min="3590" max="3590" width="9.109375" style="71"/>
    <col min="3591" max="3591" width="12.5546875" style="71" customWidth="1"/>
    <col min="3592" max="3592" width="15.33203125" style="71" bestFit="1" customWidth="1"/>
    <col min="3593" max="3593" width="11.88671875" style="71" customWidth="1"/>
    <col min="3594" max="3594" width="12" style="71" customWidth="1"/>
    <col min="3595" max="3595" width="10.44140625" style="71" customWidth="1"/>
    <col min="3596" max="3596" width="10.109375" style="71" customWidth="1"/>
    <col min="3597" max="3597" width="10.5546875" style="71" bestFit="1" customWidth="1"/>
    <col min="3598" max="3598" width="10.44140625" style="71" customWidth="1"/>
    <col min="3599" max="3599" width="11" style="71" bestFit="1" customWidth="1"/>
    <col min="3600" max="3600" width="9.109375" style="71"/>
    <col min="3601" max="3601" width="9.33203125" style="71" customWidth="1"/>
    <col min="3602" max="3840" width="9.109375" style="71"/>
    <col min="3841" max="3841" width="19.88671875" style="71" bestFit="1" customWidth="1"/>
    <col min="3842" max="3842" width="10.88671875" style="71" bestFit="1" customWidth="1"/>
    <col min="3843" max="3843" width="13.6640625" style="71" customWidth="1"/>
    <col min="3844" max="3844" width="9.109375" style="71"/>
    <col min="3845" max="3845" width="10.44140625" style="71" customWidth="1"/>
    <col min="3846" max="3846" width="9.109375" style="71"/>
    <col min="3847" max="3847" width="12.5546875" style="71" customWidth="1"/>
    <col min="3848" max="3848" width="15.33203125" style="71" bestFit="1" customWidth="1"/>
    <col min="3849" max="3849" width="11.88671875" style="71" customWidth="1"/>
    <col min="3850" max="3850" width="12" style="71" customWidth="1"/>
    <col min="3851" max="3851" width="10.44140625" style="71" customWidth="1"/>
    <col min="3852" max="3852" width="10.109375" style="71" customWidth="1"/>
    <col min="3853" max="3853" width="10.5546875" style="71" bestFit="1" customWidth="1"/>
    <col min="3854" max="3854" width="10.44140625" style="71" customWidth="1"/>
    <col min="3855" max="3855" width="11" style="71" bestFit="1" customWidth="1"/>
    <col min="3856" max="3856" width="9.109375" style="71"/>
    <col min="3857" max="3857" width="9.33203125" style="71" customWidth="1"/>
    <col min="3858" max="4096" width="9.109375" style="71"/>
    <col min="4097" max="4097" width="19.88671875" style="71" bestFit="1" customWidth="1"/>
    <col min="4098" max="4098" width="10.88671875" style="71" bestFit="1" customWidth="1"/>
    <col min="4099" max="4099" width="13.6640625" style="71" customWidth="1"/>
    <col min="4100" max="4100" width="9.109375" style="71"/>
    <col min="4101" max="4101" width="10.44140625" style="71" customWidth="1"/>
    <col min="4102" max="4102" width="9.109375" style="71"/>
    <col min="4103" max="4103" width="12.5546875" style="71" customWidth="1"/>
    <col min="4104" max="4104" width="15.33203125" style="71" bestFit="1" customWidth="1"/>
    <col min="4105" max="4105" width="11.88671875" style="71" customWidth="1"/>
    <col min="4106" max="4106" width="12" style="71" customWidth="1"/>
    <col min="4107" max="4107" width="10.44140625" style="71" customWidth="1"/>
    <col min="4108" max="4108" width="10.109375" style="71" customWidth="1"/>
    <col min="4109" max="4109" width="10.5546875" style="71" bestFit="1" customWidth="1"/>
    <col min="4110" max="4110" width="10.44140625" style="71" customWidth="1"/>
    <col min="4111" max="4111" width="11" style="71" bestFit="1" customWidth="1"/>
    <col min="4112" max="4112" width="9.109375" style="71"/>
    <col min="4113" max="4113" width="9.33203125" style="71" customWidth="1"/>
    <col min="4114" max="4352" width="9.109375" style="71"/>
    <col min="4353" max="4353" width="19.88671875" style="71" bestFit="1" customWidth="1"/>
    <col min="4354" max="4354" width="10.88671875" style="71" bestFit="1" customWidth="1"/>
    <col min="4355" max="4355" width="13.6640625" style="71" customWidth="1"/>
    <col min="4356" max="4356" width="9.109375" style="71"/>
    <col min="4357" max="4357" width="10.44140625" style="71" customWidth="1"/>
    <col min="4358" max="4358" width="9.109375" style="71"/>
    <col min="4359" max="4359" width="12.5546875" style="71" customWidth="1"/>
    <col min="4360" max="4360" width="15.33203125" style="71" bestFit="1" customWidth="1"/>
    <col min="4361" max="4361" width="11.88671875" style="71" customWidth="1"/>
    <col min="4362" max="4362" width="12" style="71" customWidth="1"/>
    <col min="4363" max="4363" width="10.44140625" style="71" customWidth="1"/>
    <col min="4364" max="4364" width="10.109375" style="71" customWidth="1"/>
    <col min="4365" max="4365" width="10.5546875" style="71" bestFit="1" customWidth="1"/>
    <col min="4366" max="4366" width="10.44140625" style="71" customWidth="1"/>
    <col min="4367" max="4367" width="11" style="71" bestFit="1" customWidth="1"/>
    <col min="4368" max="4368" width="9.109375" style="71"/>
    <col min="4369" max="4369" width="9.33203125" style="71" customWidth="1"/>
    <col min="4370" max="4608" width="9.109375" style="71"/>
    <col min="4609" max="4609" width="19.88671875" style="71" bestFit="1" customWidth="1"/>
    <col min="4610" max="4610" width="10.88671875" style="71" bestFit="1" customWidth="1"/>
    <col min="4611" max="4611" width="13.6640625" style="71" customWidth="1"/>
    <col min="4612" max="4612" width="9.109375" style="71"/>
    <col min="4613" max="4613" width="10.44140625" style="71" customWidth="1"/>
    <col min="4614" max="4614" width="9.109375" style="71"/>
    <col min="4615" max="4615" width="12.5546875" style="71" customWidth="1"/>
    <col min="4616" max="4616" width="15.33203125" style="71" bestFit="1" customWidth="1"/>
    <col min="4617" max="4617" width="11.88671875" style="71" customWidth="1"/>
    <col min="4618" max="4618" width="12" style="71" customWidth="1"/>
    <col min="4619" max="4619" width="10.44140625" style="71" customWidth="1"/>
    <col min="4620" max="4620" width="10.109375" style="71" customWidth="1"/>
    <col min="4621" max="4621" width="10.5546875" style="71" bestFit="1" customWidth="1"/>
    <col min="4622" max="4622" width="10.44140625" style="71" customWidth="1"/>
    <col min="4623" max="4623" width="11" style="71" bestFit="1" customWidth="1"/>
    <col min="4624" max="4624" width="9.109375" style="71"/>
    <col min="4625" max="4625" width="9.33203125" style="71" customWidth="1"/>
    <col min="4626" max="4864" width="9.109375" style="71"/>
    <col min="4865" max="4865" width="19.88671875" style="71" bestFit="1" customWidth="1"/>
    <col min="4866" max="4866" width="10.88671875" style="71" bestFit="1" customWidth="1"/>
    <col min="4867" max="4867" width="13.6640625" style="71" customWidth="1"/>
    <col min="4868" max="4868" width="9.109375" style="71"/>
    <col min="4869" max="4869" width="10.44140625" style="71" customWidth="1"/>
    <col min="4870" max="4870" width="9.109375" style="71"/>
    <col min="4871" max="4871" width="12.5546875" style="71" customWidth="1"/>
    <col min="4872" max="4872" width="15.33203125" style="71" bestFit="1" customWidth="1"/>
    <col min="4873" max="4873" width="11.88671875" style="71" customWidth="1"/>
    <col min="4874" max="4874" width="12" style="71" customWidth="1"/>
    <col min="4875" max="4875" width="10.44140625" style="71" customWidth="1"/>
    <col min="4876" max="4876" width="10.109375" style="71" customWidth="1"/>
    <col min="4877" max="4877" width="10.5546875" style="71" bestFit="1" customWidth="1"/>
    <col min="4878" max="4878" width="10.44140625" style="71" customWidth="1"/>
    <col min="4879" max="4879" width="11" style="71" bestFit="1" customWidth="1"/>
    <col min="4880" max="4880" width="9.109375" style="71"/>
    <col min="4881" max="4881" width="9.33203125" style="71" customWidth="1"/>
    <col min="4882" max="5120" width="9.109375" style="71"/>
    <col min="5121" max="5121" width="19.88671875" style="71" bestFit="1" customWidth="1"/>
    <col min="5122" max="5122" width="10.88671875" style="71" bestFit="1" customWidth="1"/>
    <col min="5123" max="5123" width="13.6640625" style="71" customWidth="1"/>
    <col min="5124" max="5124" width="9.109375" style="71"/>
    <col min="5125" max="5125" width="10.44140625" style="71" customWidth="1"/>
    <col min="5126" max="5126" width="9.109375" style="71"/>
    <col min="5127" max="5127" width="12.5546875" style="71" customWidth="1"/>
    <col min="5128" max="5128" width="15.33203125" style="71" bestFit="1" customWidth="1"/>
    <col min="5129" max="5129" width="11.88671875" style="71" customWidth="1"/>
    <col min="5130" max="5130" width="12" style="71" customWidth="1"/>
    <col min="5131" max="5131" width="10.44140625" style="71" customWidth="1"/>
    <col min="5132" max="5132" width="10.109375" style="71" customWidth="1"/>
    <col min="5133" max="5133" width="10.5546875" style="71" bestFit="1" customWidth="1"/>
    <col min="5134" max="5134" width="10.44140625" style="71" customWidth="1"/>
    <col min="5135" max="5135" width="11" style="71" bestFit="1" customWidth="1"/>
    <col min="5136" max="5136" width="9.109375" style="71"/>
    <col min="5137" max="5137" width="9.33203125" style="71" customWidth="1"/>
    <col min="5138" max="5376" width="9.109375" style="71"/>
    <col min="5377" max="5377" width="19.88671875" style="71" bestFit="1" customWidth="1"/>
    <col min="5378" max="5378" width="10.88671875" style="71" bestFit="1" customWidth="1"/>
    <col min="5379" max="5379" width="13.6640625" style="71" customWidth="1"/>
    <col min="5380" max="5380" width="9.109375" style="71"/>
    <col min="5381" max="5381" width="10.44140625" style="71" customWidth="1"/>
    <col min="5382" max="5382" width="9.109375" style="71"/>
    <col min="5383" max="5383" width="12.5546875" style="71" customWidth="1"/>
    <col min="5384" max="5384" width="15.33203125" style="71" bestFit="1" customWidth="1"/>
    <col min="5385" max="5385" width="11.88671875" style="71" customWidth="1"/>
    <col min="5386" max="5386" width="12" style="71" customWidth="1"/>
    <col min="5387" max="5387" width="10.44140625" style="71" customWidth="1"/>
    <col min="5388" max="5388" width="10.109375" style="71" customWidth="1"/>
    <col min="5389" max="5389" width="10.5546875" style="71" bestFit="1" customWidth="1"/>
    <col min="5390" max="5390" width="10.44140625" style="71" customWidth="1"/>
    <col min="5391" max="5391" width="11" style="71" bestFit="1" customWidth="1"/>
    <col min="5392" max="5392" width="9.109375" style="71"/>
    <col min="5393" max="5393" width="9.33203125" style="71" customWidth="1"/>
    <col min="5394" max="5632" width="9.109375" style="71"/>
    <col min="5633" max="5633" width="19.88671875" style="71" bestFit="1" customWidth="1"/>
    <col min="5634" max="5634" width="10.88671875" style="71" bestFit="1" customWidth="1"/>
    <col min="5635" max="5635" width="13.6640625" style="71" customWidth="1"/>
    <col min="5636" max="5636" width="9.109375" style="71"/>
    <col min="5637" max="5637" width="10.44140625" style="71" customWidth="1"/>
    <col min="5638" max="5638" width="9.109375" style="71"/>
    <col min="5639" max="5639" width="12.5546875" style="71" customWidth="1"/>
    <col min="5640" max="5640" width="15.33203125" style="71" bestFit="1" customWidth="1"/>
    <col min="5641" max="5641" width="11.88671875" style="71" customWidth="1"/>
    <col min="5642" max="5642" width="12" style="71" customWidth="1"/>
    <col min="5643" max="5643" width="10.44140625" style="71" customWidth="1"/>
    <col min="5644" max="5644" width="10.109375" style="71" customWidth="1"/>
    <col min="5645" max="5645" width="10.5546875" style="71" bestFit="1" customWidth="1"/>
    <col min="5646" max="5646" width="10.44140625" style="71" customWidth="1"/>
    <col min="5647" max="5647" width="11" style="71" bestFit="1" customWidth="1"/>
    <col min="5648" max="5648" width="9.109375" style="71"/>
    <col min="5649" max="5649" width="9.33203125" style="71" customWidth="1"/>
    <col min="5650" max="5888" width="9.109375" style="71"/>
    <col min="5889" max="5889" width="19.88671875" style="71" bestFit="1" customWidth="1"/>
    <col min="5890" max="5890" width="10.88671875" style="71" bestFit="1" customWidth="1"/>
    <col min="5891" max="5891" width="13.6640625" style="71" customWidth="1"/>
    <col min="5892" max="5892" width="9.109375" style="71"/>
    <col min="5893" max="5893" width="10.44140625" style="71" customWidth="1"/>
    <col min="5894" max="5894" width="9.109375" style="71"/>
    <col min="5895" max="5895" width="12.5546875" style="71" customWidth="1"/>
    <col min="5896" max="5896" width="15.33203125" style="71" bestFit="1" customWidth="1"/>
    <col min="5897" max="5897" width="11.88671875" style="71" customWidth="1"/>
    <col min="5898" max="5898" width="12" style="71" customWidth="1"/>
    <col min="5899" max="5899" width="10.44140625" style="71" customWidth="1"/>
    <col min="5900" max="5900" width="10.109375" style="71" customWidth="1"/>
    <col min="5901" max="5901" width="10.5546875" style="71" bestFit="1" customWidth="1"/>
    <col min="5902" max="5902" width="10.44140625" style="71" customWidth="1"/>
    <col min="5903" max="5903" width="11" style="71" bestFit="1" customWidth="1"/>
    <col min="5904" max="5904" width="9.109375" style="71"/>
    <col min="5905" max="5905" width="9.33203125" style="71" customWidth="1"/>
    <col min="5906" max="6144" width="9.109375" style="71"/>
    <col min="6145" max="6145" width="19.88671875" style="71" bestFit="1" customWidth="1"/>
    <col min="6146" max="6146" width="10.88671875" style="71" bestFit="1" customWidth="1"/>
    <col min="6147" max="6147" width="13.6640625" style="71" customWidth="1"/>
    <col min="6148" max="6148" width="9.109375" style="71"/>
    <col min="6149" max="6149" width="10.44140625" style="71" customWidth="1"/>
    <col min="6150" max="6150" width="9.109375" style="71"/>
    <col min="6151" max="6151" width="12.5546875" style="71" customWidth="1"/>
    <col min="6152" max="6152" width="15.33203125" style="71" bestFit="1" customWidth="1"/>
    <col min="6153" max="6153" width="11.88671875" style="71" customWidth="1"/>
    <col min="6154" max="6154" width="12" style="71" customWidth="1"/>
    <col min="6155" max="6155" width="10.44140625" style="71" customWidth="1"/>
    <col min="6156" max="6156" width="10.109375" style="71" customWidth="1"/>
    <col min="6157" max="6157" width="10.5546875" style="71" bestFit="1" customWidth="1"/>
    <col min="6158" max="6158" width="10.44140625" style="71" customWidth="1"/>
    <col min="6159" max="6159" width="11" style="71" bestFit="1" customWidth="1"/>
    <col min="6160" max="6160" width="9.109375" style="71"/>
    <col min="6161" max="6161" width="9.33203125" style="71" customWidth="1"/>
    <col min="6162" max="6400" width="9.109375" style="71"/>
    <col min="6401" max="6401" width="19.88671875" style="71" bestFit="1" customWidth="1"/>
    <col min="6402" max="6402" width="10.88671875" style="71" bestFit="1" customWidth="1"/>
    <col min="6403" max="6403" width="13.6640625" style="71" customWidth="1"/>
    <col min="6404" max="6404" width="9.109375" style="71"/>
    <col min="6405" max="6405" width="10.44140625" style="71" customWidth="1"/>
    <col min="6406" max="6406" width="9.109375" style="71"/>
    <col min="6407" max="6407" width="12.5546875" style="71" customWidth="1"/>
    <col min="6408" max="6408" width="15.33203125" style="71" bestFit="1" customWidth="1"/>
    <col min="6409" max="6409" width="11.88671875" style="71" customWidth="1"/>
    <col min="6410" max="6410" width="12" style="71" customWidth="1"/>
    <col min="6411" max="6411" width="10.44140625" style="71" customWidth="1"/>
    <col min="6412" max="6412" width="10.109375" style="71" customWidth="1"/>
    <col min="6413" max="6413" width="10.5546875" style="71" bestFit="1" customWidth="1"/>
    <col min="6414" max="6414" width="10.44140625" style="71" customWidth="1"/>
    <col min="6415" max="6415" width="11" style="71" bestFit="1" customWidth="1"/>
    <col min="6416" max="6416" width="9.109375" style="71"/>
    <col min="6417" max="6417" width="9.33203125" style="71" customWidth="1"/>
    <col min="6418" max="6656" width="9.109375" style="71"/>
    <col min="6657" max="6657" width="19.88671875" style="71" bestFit="1" customWidth="1"/>
    <col min="6658" max="6658" width="10.88671875" style="71" bestFit="1" customWidth="1"/>
    <col min="6659" max="6659" width="13.6640625" style="71" customWidth="1"/>
    <col min="6660" max="6660" width="9.109375" style="71"/>
    <col min="6661" max="6661" width="10.44140625" style="71" customWidth="1"/>
    <col min="6662" max="6662" width="9.109375" style="71"/>
    <col min="6663" max="6663" width="12.5546875" style="71" customWidth="1"/>
    <col min="6664" max="6664" width="15.33203125" style="71" bestFit="1" customWidth="1"/>
    <col min="6665" max="6665" width="11.88671875" style="71" customWidth="1"/>
    <col min="6666" max="6666" width="12" style="71" customWidth="1"/>
    <col min="6667" max="6667" width="10.44140625" style="71" customWidth="1"/>
    <col min="6668" max="6668" width="10.109375" style="71" customWidth="1"/>
    <col min="6669" max="6669" width="10.5546875" style="71" bestFit="1" customWidth="1"/>
    <col min="6670" max="6670" width="10.44140625" style="71" customWidth="1"/>
    <col min="6671" max="6671" width="11" style="71" bestFit="1" customWidth="1"/>
    <col min="6672" max="6672" width="9.109375" style="71"/>
    <col min="6673" max="6673" width="9.33203125" style="71" customWidth="1"/>
    <col min="6674" max="6912" width="9.109375" style="71"/>
    <col min="6913" max="6913" width="19.88671875" style="71" bestFit="1" customWidth="1"/>
    <col min="6914" max="6914" width="10.88671875" style="71" bestFit="1" customWidth="1"/>
    <col min="6915" max="6915" width="13.6640625" style="71" customWidth="1"/>
    <col min="6916" max="6916" width="9.109375" style="71"/>
    <col min="6917" max="6917" width="10.44140625" style="71" customWidth="1"/>
    <col min="6918" max="6918" width="9.109375" style="71"/>
    <col min="6919" max="6919" width="12.5546875" style="71" customWidth="1"/>
    <col min="6920" max="6920" width="15.33203125" style="71" bestFit="1" customWidth="1"/>
    <col min="6921" max="6921" width="11.88671875" style="71" customWidth="1"/>
    <col min="6922" max="6922" width="12" style="71" customWidth="1"/>
    <col min="6923" max="6923" width="10.44140625" style="71" customWidth="1"/>
    <col min="6924" max="6924" width="10.109375" style="71" customWidth="1"/>
    <col min="6925" max="6925" width="10.5546875" style="71" bestFit="1" customWidth="1"/>
    <col min="6926" max="6926" width="10.44140625" style="71" customWidth="1"/>
    <col min="6927" max="6927" width="11" style="71" bestFit="1" customWidth="1"/>
    <col min="6928" max="6928" width="9.109375" style="71"/>
    <col min="6929" max="6929" width="9.33203125" style="71" customWidth="1"/>
    <col min="6930" max="7168" width="9.109375" style="71"/>
    <col min="7169" max="7169" width="19.88671875" style="71" bestFit="1" customWidth="1"/>
    <col min="7170" max="7170" width="10.88671875" style="71" bestFit="1" customWidth="1"/>
    <col min="7171" max="7171" width="13.6640625" style="71" customWidth="1"/>
    <col min="7172" max="7172" width="9.109375" style="71"/>
    <col min="7173" max="7173" width="10.44140625" style="71" customWidth="1"/>
    <col min="7174" max="7174" width="9.109375" style="71"/>
    <col min="7175" max="7175" width="12.5546875" style="71" customWidth="1"/>
    <col min="7176" max="7176" width="15.33203125" style="71" bestFit="1" customWidth="1"/>
    <col min="7177" max="7177" width="11.88671875" style="71" customWidth="1"/>
    <col min="7178" max="7178" width="12" style="71" customWidth="1"/>
    <col min="7179" max="7179" width="10.44140625" style="71" customWidth="1"/>
    <col min="7180" max="7180" width="10.109375" style="71" customWidth="1"/>
    <col min="7181" max="7181" width="10.5546875" style="71" bestFit="1" customWidth="1"/>
    <col min="7182" max="7182" width="10.44140625" style="71" customWidth="1"/>
    <col min="7183" max="7183" width="11" style="71" bestFit="1" customWidth="1"/>
    <col min="7184" max="7184" width="9.109375" style="71"/>
    <col min="7185" max="7185" width="9.33203125" style="71" customWidth="1"/>
    <col min="7186" max="7424" width="9.109375" style="71"/>
    <col min="7425" max="7425" width="19.88671875" style="71" bestFit="1" customWidth="1"/>
    <col min="7426" max="7426" width="10.88671875" style="71" bestFit="1" customWidth="1"/>
    <col min="7427" max="7427" width="13.6640625" style="71" customWidth="1"/>
    <col min="7428" max="7428" width="9.109375" style="71"/>
    <col min="7429" max="7429" width="10.44140625" style="71" customWidth="1"/>
    <col min="7430" max="7430" width="9.109375" style="71"/>
    <col min="7431" max="7431" width="12.5546875" style="71" customWidth="1"/>
    <col min="7432" max="7432" width="15.33203125" style="71" bestFit="1" customWidth="1"/>
    <col min="7433" max="7433" width="11.88671875" style="71" customWidth="1"/>
    <col min="7434" max="7434" width="12" style="71" customWidth="1"/>
    <col min="7435" max="7435" width="10.44140625" style="71" customWidth="1"/>
    <col min="7436" max="7436" width="10.109375" style="71" customWidth="1"/>
    <col min="7437" max="7437" width="10.5546875" style="71" bestFit="1" customWidth="1"/>
    <col min="7438" max="7438" width="10.44140625" style="71" customWidth="1"/>
    <col min="7439" max="7439" width="11" style="71" bestFit="1" customWidth="1"/>
    <col min="7440" max="7440" width="9.109375" style="71"/>
    <col min="7441" max="7441" width="9.33203125" style="71" customWidth="1"/>
    <col min="7442" max="7680" width="9.109375" style="71"/>
    <col min="7681" max="7681" width="19.88671875" style="71" bestFit="1" customWidth="1"/>
    <col min="7682" max="7682" width="10.88671875" style="71" bestFit="1" customWidth="1"/>
    <col min="7683" max="7683" width="13.6640625" style="71" customWidth="1"/>
    <col min="7684" max="7684" width="9.109375" style="71"/>
    <col min="7685" max="7685" width="10.44140625" style="71" customWidth="1"/>
    <col min="7686" max="7686" width="9.109375" style="71"/>
    <col min="7687" max="7687" width="12.5546875" style="71" customWidth="1"/>
    <col min="7688" max="7688" width="15.33203125" style="71" bestFit="1" customWidth="1"/>
    <col min="7689" max="7689" width="11.88671875" style="71" customWidth="1"/>
    <col min="7690" max="7690" width="12" style="71" customWidth="1"/>
    <col min="7691" max="7691" width="10.44140625" style="71" customWidth="1"/>
    <col min="7692" max="7692" width="10.109375" style="71" customWidth="1"/>
    <col min="7693" max="7693" width="10.5546875" style="71" bestFit="1" customWidth="1"/>
    <col min="7694" max="7694" width="10.44140625" style="71" customWidth="1"/>
    <col min="7695" max="7695" width="11" style="71" bestFit="1" customWidth="1"/>
    <col min="7696" max="7696" width="9.109375" style="71"/>
    <col min="7697" max="7697" width="9.33203125" style="71" customWidth="1"/>
    <col min="7698" max="7936" width="9.109375" style="71"/>
    <col min="7937" max="7937" width="19.88671875" style="71" bestFit="1" customWidth="1"/>
    <col min="7938" max="7938" width="10.88671875" style="71" bestFit="1" customWidth="1"/>
    <col min="7939" max="7939" width="13.6640625" style="71" customWidth="1"/>
    <col min="7940" max="7940" width="9.109375" style="71"/>
    <col min="7941" max="7941" width="10.44140625" style="71" customWidth="1"/>
    <col min="7942" max="7942" width="9.109375" style="71"/>
    <col min="7943" max="7943" width="12.5546875" style="71" customWidth="1"/>
    <col min="7944" max="7944" width="15.33203125" style="71" bestFit="1" customWidth="1"/>
    <col min="7945" max="7945" width="11.88671875" style="71" customWidth="1"/>
    <col min="7946" max="7946" width="12" style="71" customWidth="1"/>
    <col min="7947" max="7947" width="10.44140625" style="71" customWidth="1"/>
    <col min="7948" max="7948" width="10.109375" style="71" customWidth="1"/>
    <col min="7949" max="7949" width="10.5546875" style="71" bestFit="1" customWidth="1"/>
    <col min="7950" max="7950" width="10.44140625" style="71" customWidth="1"/>
    <col min="7951" max="7951" width="11" style="71" bestFit="1" customWidth="1"/>
    <col min="7952" max="7952" width="9.109375" style="71"/>
    <col min="7953" max="7953" width="9.33203125" style="71" customWidth="1"/>
    <col min="7954" max="8192" width="9.109375" style="71"/>
    <col min="8193" max="8193" width="19.88671875" style="71" bestFit="1" customWidth="1"/>
    <col min="8194" max="8194" width="10.88671875" style="71" bestFit="1" customWidth="1"/>
    <col min="8195" max="8195" width="13.6640625" style="71" customWidth="1"/>
    <col min="8196" max="8196" width="9.109375" style="71"/>
    <col min="8197" max="8197" width="10.44140625" style="71" customWidth="1"/>
    <col min="8198" max="8198" width="9.109375" style="71"/>
    <col min="8199" max="8199" width="12.5546875" style="71" customWidth="1"/>
    <col min="8200" max="8200" width="15.33203125" style="71" bestFit="1" customWidth="1"/>
    <col min="8201" max="8201" width="11.88671875" style="71" customWidth="1"/>
    <col min="8202" max="8202" width="12" style="71" customWidth="1"/>
    <col min="8203" max="8203" width="10.44140625" style="71" customWidth="1"/>
    <col min="8204" max="8204" width="10.109375" style="71" customWidth="1"/>
    <col min="8205" max="8205" width="10.5546875" style="71" bestFit="1" customWidth="1"/>
    <col min="8206" max="8206" width="10.44140625" style="71" customWidth="1"/>
    <col min="8207" max="8207" width="11" style="71" bestFit="1" customWidth="1"/>
    <col min="8208" max="8208" width="9.109375" style="71"/>
    <col min="8209" max="8209" width="9.33203125" style="71" customWidth="1"/>
    <col min="8210" max="8448" width="9.109375" style="71"/>
    <col min="8449" max="8449" width="19.88671875" style="71" bestFit="1" customWidth="1"/>
    <col min="8450" max="8450" width="10.88671875" style="71" bestFit="1" customWidth="1"/>
    <col min="8451" max="8451" width="13.6640625" style="71" customWidth="1"/>
    <col min="8452" max="8452" width="9.109375" style="71"/>
    <col min="8453" max="8453" width="10.44140625" style="71" customWidth="1"/>
    <col min="8454" max="8454" width="9.109375" style="71"/>
    <col min="8455" max="8455" width="12.5546875" style="71" customWidth="1"/>
    <col min="8456" max="8456" width="15.33203125" style="71" bestFit="1" customWidth="1"/>
    <col min="8457" max="8457" width="11.88671875" style="71" customWidth="1"/>
    <col min="8458" max="8458" width="12" style="71" customWidth="1"/>
    <col min="8459" max="8459" width="10.44140625" style="71" customWidth="1"/>
    <col min="8460" max="8460" width="10.109375" style="71" customWidth="1"/>
    <col min="8461" max="8461" width="10.5546875" style="71" bestFit="1" customWidth="1"/>
    <col min="8462" max="8462" width="10.44140625" style="71" customWidth="1"/>
    <col min="8463" max="8463" width="11" style="71" bestFit="1" customWidth="1"/>
    <col min="8464" max="8464" width="9.109375" style="71"/>
    <col min="8465" max="8465" width="9.33203125" style="71" customWidth="1"/>
    <col min="8466" max="8704" width="9.109375" style="71"/>
    <col min="8705" max="8705" width="19.88671875" style="71" bestFit="1" customWidth="1"/>
    <col min="8706" max="8706" width="10.88671875" style="71" bestFit="1" customWidth="1"/>
    <col min="8707" max="8707" width="13.6640625" style="71" customWidth="1"/>
    <col min="8708" max="8708" width="9.109375" style="71"/>
    <col min="8709" max="8709" width="10.44140625" style="71" customWidth="1"/>
    <col min="8710" max="8710" width="9.109375" style="71"/>
    <col min="8711" max="8711" width="12.5546875" style="71" customWidth="1"/>
    <col min="8712" max="8712" width="15.33203125" style="71" bestFit="1" customWidth="1"/>
    <col min="8713" max="8713" width="11.88671875" style="71" customWidth="1"/>
    <col min="8714" max="8714" width="12" style="71" customWidth="1"/>
    <col min="8715" max="8715" width="10.44140625" style="71" customWidth="1"/>
    <col min="8716" max="8716" width="10.109375" style="71" customWidth="1"/>
    <col min="8717" max="8717" width="10.5546875" style="71" bestFit="1" customWidth="1"/>
    <col min="8718" max="8718" width="10.44140625" style="71" customWidth="1"/>
    <col min="8719" max="8719" width="11" style="71" bestFit="1" customWidth="1"/>
    <col min="8720" max="8720" width="9.109375" style="71"/>
    <col min="8721" max="8721" width="9.33203125" style="71" customWidth="1"/>
    <col min="8722" max="8960" width="9.109375" style="71"/>
    <col min="8961" max="8961" width="19.88671875" style="71" bestFit="1" customWidth="1"/>
    <col min="8962" max="8962" width="10.88671875" style="71" bestFit="1" customWidth="1"/>
    <col min="8963" max="8963" width="13.6640625" style="71" customWidth="1"/>
    <col min="8964" max="8964" width="9.109375" style="71"/>
    <col min="8965" max="8965" width="10.44140625" style="71" customWidth="1"/>
    <col min="8966" max="8966" width="9.109375" style="71"/>
    <col min="8967" max="8967" width="12.5546875" style="71" customWidth="1"/>
    <col min="8968" max="8968" width="15.33203125" style="71" bestFit="1" customWidth="1"/>
    <col min="8969" max="8969" width="11.88671875" style="71" customWidth="1"/>
    <col min="8970" max="8970" width="12" style="71" customWidth="1"/>
    <col min="8971" max="8971" width="10.44140625" style="71" customWidth="1"/>
    <col min="8972" max="8972" width="10.109375" style="71" customWidth="1"/>
    <col min="8973" max="8973" width="10.5546875" style="71" bestFit="1" customWidth="1"/>
    <col min="8974" max="8974" width="10.44140625" style="71" customWidth="1"/>
    <col min="8975" max="8975" width="11" style="71" bestFit="1" customWidth="1"/>
    <col min="8976" max="8976" width="9.109375" style="71"/>
    <col min="8977" max="8977" width="9.33203125" style="71" customWidth="1"/>
    <col min="8978" max="9216" width="9.109375" style="71"/>
    <col min="9217" max="9217" width="19.88671875" style="71" bestFit="1" customWidth="1"/>
    <col min="9218" max="9218" width="10.88671875" style="71" bestFit="1" customWidth="1"/>
    <col min="9219" max="9219" width="13.6640625" style="71" customWidth="1"/>
    <col min="9220" max="9220" width="9.109375" style="71"/>
    <col min="9221" max="9221" width="10.44140625" style="71" customWidth="1"/>
    <col min="9222" max="9222" width="9.109375" style="71"/>
    <col min="9223" max="9223" width="12.5546875" style="71" customWidth="1"/>
    <col min="9224" max="9224" width="15.33203125" style="71" bestFit="1" customWidth="1"/>
    <col min="9225" max="9225" width="11.88671875" style="71" customWidth="1"/>
    <col min="9226" max="9226" width="12" style="71" customWidth="1"/>
    <col min="9227" max="9227" width="10.44140625" style="71" customWidth="1"/>
    <col min="9228" max="9228" width="10.109375" style="71" customWidth="1"/>
    <col min="9229" max="9229" width="10.5546875" style="71" bestFit="1" customWidth="1"/>
    <col min="9230" max="9230" width="10.44140625" style="71" customWidth="1"/>
    <col min="9231" max="9231" width="11" style="71" bestFit="1" customWidth="1"/>
    <col min="9232" max="9232" width="9.109375" style="71"/>
    <col min="9233" max="9233" width="9.33203125" style="71" customWidth="1"/>
    <col min="9234" max="9472" width="9.109375" style="71"/>
    <col min="9473" max="9473" width="19.88671875" style="71" bestFit="1" customWidth="1"/>
    <col min="9474" max="9474" width="10.88671875" style="71" bestFit="1" customWidth="1"/>
    <col min="9475" max="9475" width="13.6640625" style="71" customWidth="1"/>
    <col min="9476" max="9476" width="9.109375" style="71"/>
    <col min="9477" max="9477" width="10.44140625" style="71" customWidth="1"/>
    <col min="9478" max="9478" width="9.109375" style="71"/>
    <col min="9479" max="9479" width="12.5546875" style="71" customWidth="1"/>
    <col min="9480" max="9480" width="15.33203125" style="71" bestFit="1" customWidth="1"/>
    <col min="9481" max="9481" width="11.88671875" style="71" customWidth="1"/>
    <col min="9482" max="9482" width="12" style="71" customWidth="1"/>
    <col min="9483" max="9483" width="10.44140625" style="71" customWidth="1"/>
    <col min="9484" max="9484" width="10.109375" style="71" customWidth="1"/>
    <col min="9485" max="9485" width="10.5546875" style="71" bestFit="1" customWidth="1"/>
    <col min="9486" max="9486" width="10.44140625" style="71" customWidth="1"/>
    <col min="9487" max="9487" width="11" style="71" bestFit="1" customWidth="1"/>
    <col min="9488" max="9488" width="9.109375" style="71"/>
    <col min="9489" max="9489" width="9.33203125" style="71" customWidth="1"/>
    <col min="9490" max="9728" width="9.109375" style="71"/>
    <col min="9729" max="9729" width="19.88671875" style="71" bestFit="1" customWidth="1"/>
    <col min="9730" max="9730" width="10.88671875" style="71" bestFit="1" customWidth="1"/>
    <col min="9731" max="9731" width="13.6640625" style="71" customWidth="1"/>
    <col min="9732" max="9732" width="9.109375" style="71"/>
    <col min="9733" max="9733" width="10.44140625" style="71" customWidth="1"/>
    <col min="9734" max="9734" width="9.109375" style="71"/>
    <col min="9735" max="9735" width="12.5546875" style="71" customWidth="1"/>
    <col min="9736" max="9736" width="15.33203125" style="71" bestFit="1" customWidth="1"/>
    <col min="9737" max="9737" width="11.88671875" style="71" customWidth="1"/>
    <col min="9738" max="9738" width="12" style="71" customWidth="1"/>
    <col min="9739" max="9739" width="10.44140625" style="71" customWidth="1"/>
    <col min="9740" max="9740" width="10.109375" style="71" customWidth="1"/>
    <col min="9741" max="9741" width="10.5546875" style="71" bestFit="1" customWidth="1"/>
    <col min="9742" max="9742" width="10.44140625" style="71" customWidth="1"/>
    <col min="9743" max="9743" width="11" style="71" bestFit="1" customWidth="1"/>
    <col min="9744" max="9744" width="9.109375" style="71"/>
    <col min="9745" max="9745" width="9.33203125" style="71" customWidth="1"/>
    <col min="9746" max="9984" width="9.109375" style="71"/>
    <col min="9985" max="9985" width="19.88671875" style="71" bestFit="1" customWidth="1"/>
    <col min="9986" max="9986" width="10.88671875" style="71" bestFit="1" customWidth="1"/>
    <col min="9987" max="9987" width="13.6640625" style="71" customWidth="1"/>
    <col min="9988" max="9988" width="9.109375" style="71"/>
    <col min="9989" max="9989" width="10.44140625" style="71" customWidth="1"/>
    <col min="9990" max="9990" width="9.109375" style="71"/>
    <col min="9991" max="9991" width="12.5546875" style="71" customWidth="1"/>
    <col min="9992" max="9992" width="15.33203125" style="71" bestFit="1" customWidth="1"/>
    <col min="9993" max="9993" width="11.88671875" style="71" customWidth="1"/>
    <col min="9994" max="9994" width="12" style="71" customWidth="1"/>
    <col min="9995" max="9995" width="10.44140625" style="71" customWidth="1"/>
    <col min="9996" max="9996" width="10.109375" style="71" customWidth="1"/>
    <col min="9997" max="9997" width="10.5546875" style="71" bestFit="1" customWidth="1"/>
    <col min="9998" max="9998" width="10.44140625" style="71" customWidth="1"/>
    <col min="9999" max="9999" width="11" style="71" bestFit="1" customWidth="1"/>
    <col min="10000" max="10000" width="9.109375" style="71"/>
    <col min="10001" max="10001" width="9.33203125" style="71" customWidth="1"/>
    <col min="10002" max="10240" width="9.109375" style="71"/>
    <col min="10241" max="10241" width="19.88671875" style="71" bestFit="1" customWidth="1"/>
    <col min="10242" max="10242" width="10.88671875" style="71" bestFit="1" customWidth="1"/>
    <col min="10243" max="10243" width="13.6640625" style="71" customWidth="1"/>
    <col min="10244" max="10244" width="9.109375" style="71"/>
    <col min="10245" max="10245" width="10.44140625" style="71" customWidth="1"/>
    <col min="10246" max="10246" width="9.109375" style="71"/>
    <col min="10247" max="10247" width="12.5546875" style="71" customWidth="1"/>
    <col min="10248" max="10248" width="15.33203125" style="71" bestFit="1" customWidth="1"/>
    <col min="10249" max="10249" width="11.88671875" style="71" customWidth="1"/>
    <col min="10250" max="10250" width="12" style="71" customWidth="1"/>
    <col min="10251" max="10251" width="10.44140625" style="71" customWidth="1"/>
    <col min="10252" max="10252" width="10.109375" style="71" customWidth="1"/>
    <col min="10253" max="10253" width="10.5546875" style="71" bestFit="1" customWidth="1"/>
    <col min="10254" max="10254" width="10.44140625" style="71" customWidth="1"/>
    <col min="10255" max="10255" width="11" style="71" bestFit="1" customWidth="1"/>
    <col min="10256" max="10256" width="9.109375" style="71"/>
    <col min="10257" max="10257" width="9.33203125" style="71" customWidth="1"/>
    <col min="10258" max="10496" width="9.109375" style="71"/>
    <col min="10497" max="10497" width="19.88671875" style="71" bestFit="1" customWidth="1"/>
    <col min="10498" max="10498" width="10.88671875" style="71" bestFit="1" customWidth="1"/>
    <col min="10499" max="10499" width="13.6640625" style="71" customWidth="1"/>
    <col min="10500" max="10500" width="9.109375" style="71"/>
    <col min="10501" max="10501" width="10.44140625" style="71" customWidth="1"/>
    <col min="10502" max="10502" width="9.109375" style="71"/>
    <col min="10503" max="10503" width="12.5546875" style="71" customWidth="1"/>
    <col min="10504" max="10504" width="15.33203125" style="71" bestFit="1" customWidth="1"/>
    <col min="10505" max="10505" width="11.88671875" style="71" customWidth="1"/>
    <col min="10506" max="10506" width="12" style="71" customWidth="1"/>
    <col min="10507" max="10507" width="10.44140625" style="71" customWidth="1"/>
    <col min="10508" max="10508" width="10.109375" style="71" customWidth="1"/>
    <col min="10509" max="10509" width="10.5546875" style="71" bestFit="1" customWidth="1"/>
    <col min="10510" max="10510" width="10.44140625" style="71" customWidth="1"/>
    <col min="10511" max="10511" width="11" style="71" bestFit="1" customWidth="1"/>
    <col min="10512" max="10512" width="9.109375" style="71"/>
    <col min="10513" max="10513" width="9.33203125" style="71" customWidth="1"/>
    <col min="10514" max="10752" width="9.109375" style="71"/>
    <col min="10753" max="10753" width="19.88671875" style="71" bestFit="1" customWidth="1"/>
    <col min="10754" max="10754" width="10.88671875" style="71" bestFit="1" customWidth="1"/>
    <col min="10755" max="10755" width="13.6640625" style="71" customWidth="1"/>
    <col min="10756" max="10756" width="9.109375" style="71"/>
    <col min="10757" max="10757" width="10.44140625" style="71" customWidth="1"/>
    <col min="10758" max="10758" width="9.109375" style="71"/>
    <col min="10759" max="10759" width="12.5546875" style="71" customWidth="1"/>
    <col min="10760" max="10760" width="15.33203125" style="71" bestFit="1" customWidth="1"/>
    <col min="10761" max="10761" width="11.88671875" style="71" customWidth="1"/>
    <col min="10762" max="10762" width="12" style="71" customWidth="1"/>
    <col min="10763" max="10763" width="10.44140625" style="71" customWidth="1"/>
    <col min="10764" max="10764" width="10.109375" style="71" customWidth="1"/>
    <col min="10765" max="10765" width="10.5546875" style="71" bestFit="1" customWidth="1"/>
    <col min="10766" max="10766" width="10.44140625" style="71" customWidth="1"/>
    <col min="10767" max="10767" width="11" style="71" bestFit="1" customWidth="1"/>
    <col min="10768" max="10768" width="9.109375" style="71"/>
    <col min="10769" max="10769" width="9.33203125" style="71" customWidth="1"/>
    <col min="10770" max="11008" width="9.109375" style="71"/>
    <col min="11009" max="11009" width="19.88671875" style="71" bestFit="1" customWidth="1"/>
    <col min="11010" max="11010" width="10.88671875" style="71" bestFit="1" customWidth="1"/>
    <col min="11011" max="11011" width="13.6640625" style="71" customWidth="1"/>
    <col min="11012" max="11012" width="9.109375" style="71"/>
    <col min="11013" max="11013" width="10.44140625" style="71" customWidth="1"/>
    <col min="11014" max="11014" width="9.109375" style="71"/>
    <col min="11015" max="11015" width="12.5546875" style="71" customWidth="1"/>
    <col min="11016" max="11016" width="15.33203125" style="71" bestFit="1" customWidth="1"/>
    <col min="11017" max="11017" width="11.88671875" style="71" customWidth="1"/>
    <col min="11018" max="11018" width="12" style="71" customWidth="1"/>
    <col min="11019" max="11019" width="10.44140625" style="71" customWidth="1"/>
    <col min="11020" max="11020" width="10.109375" style="71" customWidth="1"/>
    <col min="11021" max="11021" width="10.5546875" style="71" bestFit="1" customWidth="1"/>
    <col min="11022" max="11022" width="10.44140625" style="71" customWidth="1"/>
    <col min="11023" max="11023" width="11" style="71" bestFit="1" customWidth="1"/>
    <col min="11024" max="11024" width="9.109375" style="71"/>
    <col min="11025" max="11025" width="9.33203125" style="71" customWidth="1"/>
    <col min="11026" max="11264" width="9.109375" style="71"/>
    <col min="11265" max="11265" width="19.88671875" style="71" bestFit="1" customWidth="1"/>
    <col min="11266" max="11266" width="10.88671875" style="71" bestFit="1" customWidth="1"/>
    <col min="11267" max="11267" width="13.6640625" style="71" customWidth="1"/>
    <col min="11268" max="11268" width="9.109375" style="71"/>
    <col min="11269" max="11269" width="10.44140625" style="71" customWidth="1"/>
    <col min="11270" max="11270" width="9.109375" style="71"/>
    <col min="11271" max="11271" width="12.5546875" style="71" customWidth="1"/>
    <col min="11272" max="11272" width="15.33203125" style="71" bestFit="1" customWidth="1"/>
    <col min="11273" max="11273" width="11.88671875" style="71" customWidth="1"/>
    <col min="11274" max="11274" width="12" style="71" customWidth="1"/>
    <col min="11275" max="11275" width="10.44140625" style="71" customWidth="1"/>
    <col min="11276" max="11276" width="10.109375" style="71" customWidth="1"/>
    <col min="11277" max="11277" width="10.5546875" style="71" bestFit="1" customWidth="1"/>
    <col min="11278" max="11278" width="10.44140625" style="71" customWidth="1"/>
    <col min="11279" max="11279" width="11" style="71" bestFit="1" customWidth="1"/>
    <col min="11280" max="11280" width="9.109375" style="71"/>
    <col min="11281" max="11281" width="9.33203125" style="71" customWidth="1"/>
    <col min="11282" max="11520" width="9.109375" style="71"/>
    <col min="11521" max="11521" width="19.88671875" style="71" bestFit="1" customWidth="1"/>
    <col min="11522" max="11522" width="10.88671875" style="71" bestFit="1" customWidth="1"/>
    <col min="11523" max="11523" width="13.6640625" style="71" customWidth="1"/>
    <col min="11524" max="11524" width="9.109375" style="71"/>
    <col min="11525" max="11525" width="10.44140625" style="71" customWidth="1"/>
    <col min="11526" max="11526" width="9.109375" style="71"/>
    <col min="11527" max="11527" width="12.5546875" style="71" customWidth="1"/>
    <col min="11528" max="11528" width="15.33203125" style="71" bestFit="1" customWidth="1"/>
    <col min="11529" max="11529" width="11.88671875" style="71" customWidth="1"/>
    <col min="11530" max="11530" width="12" style="71" customWidth="1"/>
    <col min="11531" max="11531" width="10.44140625" style="71" customWidth="1"/>
    <col min="11532" max="11532" width="10.109375" style="71" customWidth="1"/>
    <col min="11533" max="11533" width="10.5546875" style="71" bestFit="1" customWidth="1"/>
    <col min="11534" max="11534" width="10.44140625" style="71" customWidth="1"/>
    <col min="11535" max="11535" width="11" style="71" bestFit="1" customWidth="1"/>
    <col min="11536" max="11536" width="9.109375" style="71"/>
    <col min="11537" max="11537" width="9.33203125" style="71" customWidth="1"/>
    <col min="11538" max="11776" width="9.109375" style="71"/>
    <col min="11777" max="11777" width="19.88671875" style="71" bestFit="1" customWidth="1"/>
    <col min="11778" max="11778" width="10.88671875" style="71" bestFit="1" customWidth="1"/>
    <col min="11779" max="11779" width="13.6640625" style="71" customWidth="1"/>
    <col min="11780" max="11780" width="9.109375" style="71"/>
    <col min="11781" max="11781" width="10.44140625" style="71" customWidth="1"/>
    <col min="11782" max="11782" width="9.109375" style="71"/>
    <col min="11783" max="11783" width="12.5546875" style="71" customWidth="1"/>
    <col min="11784" max="11784" width="15.33203125" style="71" bestFit="1" customWidth="1"/>
    <col min="11785" max="11785" width="11.88671875" style="71" customWidth="1"/>
    <col min="11786" max="11786" width="12" style="71" customWidth="1"/>
    <col min="11787" max="11787" width="10.44140625" style="71" customWidth="1"/>
    <col min="11788" max="11788" width="10.109375" style="71" customWidth="1"/>
    <col min="11789" max="11789" width="10.5546875" style="71" bestFit="1" customWidth="1"/>
    <col min="11790" max="11790" width="10.44140625" style="71" customWidth="1"/>
    <col min="11791" max="11791" width="11" style="71" bestFit="1" customWidth="1"/>
    <col min="11792" max="11792" width="9.109375" style="71"/>
    <col min="11793" max="11793" width="9.33203125" style="71" customWidth="1"/>
    <col min="11794" max="12032" width="9.109375" style="71"/>
    <col min="12033" max="12033" width="19.88671875" style="71" bestFit="1" customWidth="1"/>
    <col min="12034" max="12034" width="10.88671875" style="71" bestFit="1" customWidth="1"/>
    <col min="12035" max="12035" width="13.6640625" style="71" customWidth="1"/>
    <col min="12036" max="12036" width="9.109375" style="71"/>
    <col min="12037" max="12037" width="10.44140625" style="71" customWidth="1"/>
    <col min="12038" max="12038" width="9.109375" style="71"/>
    <col min="12039" max="12039" width="12.5546875" style="71" customWidth="1"/>
    <col min="12040" max="12040" width="15.33203125" style="71" bestFit="1" customWidth="1"/>
    <col min="12041" max="12041" width="11.88671875" style="71" customWidth="1"/>
    <col min="12042" max="12042" width="12" style="71" customWidth="1"/>
    <col min="12043" max="12043" width="10.44140625" style="71" customWidth="1"/>
    <col min="12044" max="12044" width="10.109375" style="71" customWidth="1"/>
    <col min="12045" max="12045" width="10.5546875" style="71" bestFit="1" customWidth="1"/>
    <col min="12046" max="12046" width="10.44140625" style="71" customWidth="1"/>
    <col min="12047" max="12047" width="11" style="71" bestFit="1" customWidth="1"/>
    <col min="12048" max="12048" width="9.109375" style="71"/>
    <col min="12049" max="12049" width="9.33203125" style="71" customWidth="1"/>
    <col min="12050" max="12288" width="9.109375" style="71"/>
    <col min="12289" max="12289" width="19.88671875" style="71" bestFit="1" customWidth="1"/>
    <col min="12290" max="12290" width="10.88671875" style="71" bestFit="1" customWidth="1"/>
    <col min="12291" max="12291" width="13.6640625" style="71" customWidth="1"/>
    <col min="12292" max="12292" width="9.109375" style="71"/>
    <col min="12293" max="12293" width="10.44140625" style="71" customWidth="1"/>
    <col min="12294" max="12294" width="9.109375" style="71"/>
    <col min="12295" max="12295" width="12.5546875" style="71" customWidth="1"/>
    <col min="12296" max="12296" width="15.33203125" style="71" bestFit="1" customWidth="1"/>
    <col min="12297" max="12297" width="11.88671875" style="71" customWidth="1"/>
    <col min="12298" max="12298" width="12" style="71" customWidth="1"/>
    <col min="12299" max="12299" width="10.44140625" style="71" customWidth="1"/>
    <col min="12300" max="12300" width="10.109375" style="71" customWidth="1"/>
    <col min="12301" max="12301" width="10.5546875" style="71" bestFit="1" customWidth="1"/>
    <col min="12302" max="12302" width="10.44140625" style="71" customWidth="1"/>
    <col min="12303" max="12303" width="11" style="71" bestFit="1" customWidth="1"/>
    <col min="12304" max="12304" width="9.109375" style="71"/>
    <col min="12305" max="12305" width="9.33203125" style="71" customWidth="1"/>
    <col min="12306" max="12544" width="9.109375" style="71"/>
    <col min="12545" max="12545" width="19.88671875" style="71" bestFit="1" customWidth="1"/>
    <col min="12546" max="12546" width="10.88671875" style="71" bestFit="1" customWidth="1"/>
    <col min="12547" max="12547" width="13.6640625" style="71" customWidth="1"/>
    <col min="12548" max="12548" width="9.109375" style="71"/>
    <col min="12549" max="12549" width="10.44140625" style="71" customWidth="1"/>
    <col min="12550" max="12550" width="9.109375" style="71"/>
    <col min="12551" max="12551" width="12.5546875" style="71" customWidth="1"/>
    <col min="12552" max="12552" width="15.33203125" style="71" bestFit="1" customWidth="1"/>
    <col min="12553" max="12553" width="11.88671875" style="71" customWidth="1"/>
    <col min="12554" max="12554" width="12" style="71" customWidth="1"/>
    <col min="12555" max="12555" width="10.44140625" style="71" customWidth="1"/>
    <col min="12556" max="12556" width="10.109375" style="71" customWidth="1"/>
    <col min="12557" max="12557" width="10.5546875" style="71" bestFit="1" customWidth="1"/>
    <col min="12558" max="12558" width="10.44140625" style="71" customWidth="1"/>
    <col min="12559" max="12559" width="11" style="71" bestFit="1" customWidth="1"/>
    <col min="12560" max="12560" width="9.109375" style="71"/>
    <col min="12561" max="12561" width="9.33203125" style="71" customWidth="1"/>
    <col min="12562" max="12800" width="9.109375" style="71"/>
    <col min="12801" max="12801" width="19.88671875" style="71" bestFit="1" customWidth="1"/>
    <col min="12802" max="12802" width="10.88671875" style="71" bestFit="1" customWidth="1"/>
    <col min="12803" max="12803" width="13.6640625" style="71" customWidth="1"/>
    <col min="12804" max="12804" width="9.109375" style="71"/>
    <col min="12805" max="12805" width="10.44140625" style="71" customWidth="1"/>
    <col min="12806" max="12806" width="9.109375" style="71"/>
    <col min="12807" max="12807" width="12.5546875" style="71" customWidth="1"/>
    <col min="12808" max="12808" width="15.33203125" style="71" bestFit="1" customWidth="1"/>
    <col min="12809" max="12809" width="11.88671875" style="71" customWidth="1"/>
    <col min="12810" max="12810" width="12" style="71" customWidth="1"/>
    <col min="12811" max="12811" width="10.44140625" style="71" customWidth="1"/>
    <col min="12812" max="12812" width="10.109375" style="71" customWidth="1"/>
    <col min="12813" max="12813" width="10.5546875" style="71" bestFit="1" customWidth="1"/>
    <col min="12814" max="12814" width="10.44140625" style="71" customWidth="1"/>
    <col min="12815" max="12815" width="11" style="71" bestFit="1" customWidth="1"/>
    <col min="12816" max="12816" width="9.109375" style="71"/>
    <col min="12817" max="12817" width="9.33203125" style="71" customWidth="1"/>
    <col min="12818" max="13056" width="9.109375" style="71"/>
    <col min="13057" max="13057" width="19.88671875" style="71" bestFit="1" customWidth="1"/>
    <col min="13058" max="13058" width="10.88671875" style="71" bestFit="1" customWidth="1"/>
    <col min="13059" max="13059" width="13.6640625" style="71" customWidth="1"/>
    <col min="13060" max="13060" width="9.109375" style="71"/>
    <col min="13061" max="13061" width="10.44140625" style="71" customWidth="1"/>
    <col min="13062" max="13062" width="9.109375" style="71"/>
    <col min="13063" max="13063" width="12.5546875" style="71" customWidth="1"/>
    <col min="13064" max="13064" width="15.33203125" style="71" bestFit="1" customWidth="1"/>
    <col min="13065" max="13065" width="11.88671875" style="71" customWidth="1"/>
    <col min="13066" max="13066" width="12" style="71" customWidth="1"/>
    <col min="13067" max="13067" width="10.44140625" style="71" customWidth="1"/>
    <col min="13068" max="13068" width="10.109375" style="71" customWidth="1"/>
    <col min="13069" max="13069" width="10.5546875" style="71" bestFit="1" customWidth="1"/>
    <col min="13070" max="13070" width="10.44140625" style="71" customWidth="1"/>
    <col min="13071" max="13071" width="11" style="71" bestFit="1" customWidth="1"/>
    <col min="13072" max="13072" width="9.109375" style="71"/>
    <col min="13073" max="13073" width="9.33203125" style="71" customWidth="1"/>
    <col min="13074" max="13312" width="9.109375" style="71"/>
    <col min="13313" max="13313" width="19.88671875" style="71" bestFit="1" customWidth="1"/>
    <col min="13314" max="13314" width="10.88671875" style="71" bestFit="1" customWidth="1"/>
    <col min="13315" max="13315" width="13.6640625" style="71" customWidth="1"/>
    <col min="13316" max="13316" width="9.109375" style="71"/>
    <col min="13317" max="13317" width="10.44140625" style="71" customWidth="1"/>
    <col min="13318" max="13318" width="9.109375" style="71"/>
    <col min="13319" max="13319" width="12.5546875" style="71" customWidth="1"/>
    <col min="13320" max="13320" width="15.33203125" style="71" bestFit="1" customWidth="1"/>
    <col min="13321" max="13321" width="11.88671875" style="71" customWidth="1"/>
    <col min="13322" max="13322" width="12" style="71" customWidth="1"/>
    <col min="13323" max="13323" width="10.44140625" style="71" customWidth="1"/>
    <col min="13324" max="13324" width="10.109375" style="71" customWidth="1"/>
    <col min="13325" max="13325" width="10.5546875" style="71" bestFit="1" customWidth="1"/>
    <col min="13326" max="13326" width="10.44140625" style="71" customWidth="1"/>
    <col min="13327" max="13327" width="11" style="71" bestFit="1" customWidth="1"/>
    <col min="13328" max="13328" width="9.109375" style="71"/>
    <col min="13329" max="13329" width="9.33203125" style="71" customWidth="1"/>
    <col min="13330" max="13568" width="9.109375" style="71"/>
    <col min="13569" max="13569" width="19.88671875" style="71" bestFit="1" customWidth="1"/>
    <col min="13570" max="13570" width="10.88671875" style="71" bestFit="1" customWidth="1"/>
    <col min="13571" max="13571" width="13.6640625" style="71" customWidth="1"/>
    <col min="13572" max="13572" width="9.109375" style="71"/>
    <col min="13573" max="13573" width="10.44140625" style="71" customWidth="1"/>
    <col min="13574" max="13574" width="9.109375" style="71"/>
    <col min="13575" max="13575" width="12.5546875" style="71" customWidth="1"/>
    <col min="13576" max="13576" width="15.33203125" style="71" bestFit="1" customWidth="1"/>
    <col min="13577" max="13577" width="11.88671875" style="71" customWidth="1"/>
    <col min="13578" max="13578" width="12" style="71" customWidth="1"/>
    <col min="13579" max="13579" width="10.44140625" style="71" customWidth="1"/>
    <col min="13580" max="13580" width="10.109375" style="71" customWidth="1"/>
    <col min="13581" max="13581" width="10.5546875" style="71" bestFit="1" customWidth="1"/>
    <col min="13582" max="13582" width="10.44140625" style="71" customWidth="1"/>
    <col min="13583" max="13583" width="11" style="71" bestFit="1" customWidth="1"/>
    <col min="13584" max="13584" width="9.109375" style="71"/>
    <col min="13585" max="13585" width="9.33203125" style="71" customWidth="1"/>
    <col min="13586" max="13824" width="9.109375" style="71"/>
    <col min="13825" max="13825" width="19.88671875" style="71" bestFit="1" customWidth="1"/>
    <col min="13826" max="13826" width="10.88671875" style="71" bestFit="1" customWidth="1"/>
    <col min="13827" max="13827" width="13.6640625" style="71" customWidth="1"/>
    <col min="13828" max="13828" width="9.109375" style="71"/>
    <col min="13829" max="13829" width="10.44140625" style="71" customWidth="1"/>
    <col min="13830" max="13830" width="9.109375" style="71"/>
    <col min="13831" max="13831" width="12.5546875" style="71" customWidth="1"/>
    <col min="13832" max="13832" width="15.33203125" style="71" bestFit="1" customWidth="1"/>
    <col min="13833" max="13833" width="11.88671875" style="71" customWidth="1"/>
    <col min="13834" max="13834" width="12" style="71" customWidth="1"/>
    <col min="13835" max="13835" width="10.44140625" style="71" customWidth="1"/>
    <col min="13836" max="13836" width="10.109375" style="71" customWidth="1"/>
    <col min="13837" max="13837" width="10.5546875" style="71" bestFit="1" customWidth="1"/>
    <col min="13838" max="13838" width="10.44140625" style="71" customWidth="1"/>
    <col min="13839" max="13839" width="11" style="71" bestFit="1" customWidth="1"/>
    <col min="13840" max="13840" width="9.109375" style="71"/>
    <col min="13841" max="13841" width="9.33203125" style="71" customWidth="1"/>
    <col min="13842" max="14080" width="9.109375" style="71"/>
    <col min="14081" max="14081" width="19.88671875" style="71" bestFit="1" customWidth="1"/>
    <col min="14082" max="14082" width="10.88671875" style="71" bestFit="1" customWidth="1"/>
    <col min="14083" max="14083" width="13.6640625" style="71" customWidth="1"/>
    <col min="14084" max="14084" width="9.109375" style="71"/>
    <col min="14085" max="14085" width="10.44140625" style="71" customWidth="1"/>
    <col min="14086" max="14086" width="9.109375" style="71"/>
    <col min="14087" max="14087" width="12.5546875" style="71" customWidth="1"/>
    <col min="14088" max="14088" width="15.33203125" style="71" bestFit="1" customWidth="1"/>
    <col min="14089" max="14089" width="11.88671875" style="71" customWidth="1"/>
    <col min="14090" max="14090" width="12" style="71" customWidth="1"/>
    <col min="14091" max="14091" width="10.44140625" style="71" customWidth="1"/>
    <col min="14092" max="14092" width="10.109375" style="71" customWidth="1"/>
    <col min="14093" max="14093" width="10.5546875" style="71" bestFit="1" customWidth="1"/>
    <col min="14094" max="14094" width="10.44140625" style="71" customWidth="1"/>
    <col min="14095" max="14095" width="11" style="71" bestFit="1" customWidth="1"/>
    <col min="14096" max="14096" width="9.109375" style="71"/>
    <col min="14097" max="14097" width="9.33203125" style="71" customWidth="1"/>
    <col min="14098" max="14336" width="9.109375" style="71"/>
    <col min="14337" max="14337" width="19.88671875" style="71" bestFit="1" customWidth="1"/>
    <col min="14338" max="14338" width="10.88671875" style="71" bestFit="1" customWidth="1"/>
    <col min="14339" max="14339" width="13.6640625" style="71" customWidth="1"/>
    <col min="14340" max="14340" width="9.109375" style="71"/>
    <col min="14341" max="14341" width="10.44140625" style="71" customWidth="1"/>
    <col min="14342" max="14342" width="9.109375" style="71"/>
    <col min="14343" max="14343" width="12.5546875" style="71" customWidth="1"/>
    <col min="14344" max="14344" width="15.33203125" style="71" bestFit="1" customWidth="1"/>
    <col min="14345" max="14345" width="11.88671875" style="71" customWidth="1"/>
    <col min="14346" max="14346" width="12" style="71" customWidth="1"/>
    <col min="14347" max="14347" width="10.44140625" style="71" customWidth="1"/>
    <col min="14348" max="14348" width="10.109375" style="71" customWidth="1"/>
    <col min="14349" max="14349" width="10.5546875" style="71" bestFit="1" customWidth="1"/>
    <col min="14350" max="14350" width="10.44140625" style="71" customWidth="1"/>
    <col min="14351" max="14351" width="11" style="71" bestFit="1" customWidth="1"/>
    <col min="14352" max="14352" width="9.109375" style="71"/>
    <col min="14353" max="14353" width="9.33203125" style="71" customWidth="1"/>
    <col min="14354" max="14592" width="9.109375" style="71"/>
    <col min="14593" max="14593" width="19.88671875" style="71" bestFit="1" customWidth="1"/>
    <col min="14594" max="14594" width="10.88671875" style="71" bestFit="1" customWidth="1"/>
    <col min="14595" max="14595" width="13.6640625" style="71" customWidth="1"/>
    <col min="14596" max="14596" width="9.109375" style="71"/>
    <col min="14597" max="14597" width="10.44140625" style="71" customWidth="1"/>
    <col min="14598" max="14598" width="9.109375" style="71"/>
    <col min="14599" max="14599" width="12.5546875" style="71" customWidth="1"/>
    <col min="14600" max="14600" width="15.33203125" style="71" bestFit="1" customWidth="1"/>
    <col min="14601" max="14601" width="11.88671875" style="71" customWidth="1"/>
    <col min="14602" max="14602" width="12" style="71" customWidth="1"/>
    <col min="14603" max="14603" width="10.44140625" style="71" customWidth="1"/>
    <col min="14604" max="14604" width="10.109375" style="71" customWidth="1"/>
    <col min="14605" max="14605" width="10.5546875" style="71" bestFit="1" customWidth="1"/>
    <col min="14606" max="14606" width="10.44140625" style="71" customWidth="1"/>
    <col min="14607" max="14607" width="11" style="71" bestFit="1" customWidth="1"/>
    <col min="14608" max="14608" width="9.109375" style="71"/>
    <col min="14609" max="14609" width="9.33203125" style="71" customWidth="1"/>
    <col min="14610" max="14848" width="9.109375" style="71"/>
    <col min="14849" max="14849" width="19.88671875" style="71" bestFit="1" customWidth="1"/>
    <col min="14850" max="14850" width="10.88671875" style="71" bestFit="1" customWidth="1"/>
    <col min="14851" max="14851" width="13.6640625" style="71" customWidth="1"/>
    <col min="14852" max="14852" width="9.109375" style="71"/>
    <col min="14853" max="14853" width="10.44140625" style="71" customWidth="1"/>
    <col min="14854" max="14854" width="9.109375" style="71"/>
    <col min="14855" max="14855" width="12.5546875" style="71" customWidth="1"/>
    <col min="14856" max="14856" width="15.33203125" style="71" bestFit="1" customWidth="1"/>
    <col min="14857" max="14857" width="11.88671875" style="71" customWidth="1"/>
    <col min="14858" max="14858" width="12" style="71" customWidth="1"/>
    <col min="14859" max="14859" width="10.44140625" style="71" customWidth="1"/>
    <col min="14860" max="14860" width="10.109375" style="71" customWidth="1"/>
    <col min="14861" max="14861" width="10.5546875" style="71" bestFit="1" customWidth="1"/>
    <col min="14862" max="14862" width="10.44140625" style="71" customWidth="1"/>
    <col min="14863" max="14863" width="11" style="71" bestFit="1" customWidth="1"/>
    <col min="14864" max="14864" width="9.109375" style="71"/>
    <col min="14865" max="14865" width="9.33203125" style="71" customWidth="1"/>
    <col min="14866" max="15104" width="9.109375" style="71"/>
    <col min="15105" max="15105" width="19.88671875" style="71" bestFit="1" customWidth="1"/>
    <col min="15106" max="15106" width="10.88671875" style="71" bestFit="1" customWidth="1"/>
    <col min="15107" max="15107" width="13.6640625" style="71" customWidth="1"/>
    <col min="15108" max="15108" width="9.109375" style="71"/>
    <col min="15109" max="15109" width="10.44140625" style="71" customWidth="1"/>
    <col min="15110" max="15110" width="9.109375" style="71"/>
    <col min="15111" max="15111" width="12.5546875" style="71" customWidth="1"/>
    <col min="15112" max="15112" width="15.33203125" style="71" bestFit="1" customWidth="1"/>
    <col min="15113" max="15113" width="11.88671875" style="71" customWidth="1"/>
    <col min="15114" max="15114" width="12" style="71" customWidth="1"/>
    <col min="15115" max="15115" width="10.44140625" style="71" customWidth="1"/>
    <col min="15116" max="15116" width="10.109375" style="71" customWidth="1"/>
    <col min="15117" max="15117" width="10.5546875" style="71" bestFit="1" customWidth="1"/>
    <col min="15118" max="15118" width="10.44140625" style="71" customWidth="1"/>
    <col min="15119" max="15119" width="11" style="71" bestFit="1" customWidth="1"/>
    <col min="15120" max="15120" width="9.109375" style="71"/>
    <col min="15121" max="15121" width="9.33203125" style="71" customWidth="1"/>
    <col min="15122" max="15360" width="9.109375" style="71"/>
    <col min="15361" max="15361" width="19.88671875" style="71" bestFit="1" customWidth="1"/>
    <col min="15362" max="15362" width="10.88671875" style="71" bestFit="1" customWidth="1"/>
    <col min="15363" max="15363" width="13.6640625" style="71" customWidth="1"/>
    <col min="15364" max="15364" width="9.109375" style="71"/>
    <col min="15365" max="15365" width="10.44140625" style="71" customWidth="1"/>
    <col min="15366" max="15366" width="9.109375" style="71"/>
    <col min="15367" max="15367" width="12.5546875" style="71" customWidth="1"/>
    <col min="15368" max="15368" width="15.33203125" style="71" bestFit="1" customWidth="1"/>
    <col min="15369" max="15369" width="11.88671875" style="71" customWidth="1"/>
    <col min="15370" max="15370" width="12" style="71" customWidth="1"/>
    <col min="15371" max="15371" width="10.44140625" style="71" customWidth="1"/>
    <col min="15372" max="15372" width="10.109375" style="71" customWidth="1"/>
    <col min="15373" max="15373" width="10.5546875" style="71" bestFit="1" customWidth="1"/>
    <col min="15374" max="15374" width="10.44140625" style="71" customWidth="1"/>
    <col min="15375" max="15375" width="11" style="71" bestFit="1" customWidth="1"/>
    <col min="15376" max="15376" width="9.109375" style="71"/>
    <col min="15377" max="15377" width="9.33203125" style="71" customWidth="1"/>
    <col min="15378" max="15616" width="9.109375" style="71"/>
    <col min="15617" max="15617" width="19.88671875" style="71" bestFit="1" customWidth="1"/>
    <col min="15618" max="15618" width="10.88671875" style="71" bestFit="1" customWidth="1"/>
    <col min="15619" max="15619" width="13.6640625" style="71" customWidth="1"/>
    <col min="15620" max="15620" width="9.109375" style="71"/>
    <col min="15621" max="15621" width="10.44140625" style="71" customWidth="1"/>
    <col min="15622" max="15622" width="9.109375" style="71"/>
    <col min="15623" max="15623" width="12.5546875" style="71" customWidth="1"/>
    <col min="15624" max="15624" width="15.33203125" style="71" bestFit="1" customWidth="1"/>
    <col min="15625" max="15625" width="11.88671875" style="71" customWidth="1"/>
    <col min="15626" max="15626" width="12" style="71" customWidth="1"/>
    <col min="15627" max="15627" width="10.44140625" style="71" customWidth="1"/>
    <col min="15628" max="15628" width="10.109375" style="71" customWidth="1"/>
    <col min="15629" max="15629" width="10.5546875" style="71" bestFit="1" customWidth="1"/>
    <col min="15630" max="15630" width="10.44140625" style="71" customWidth="1"/>
    <col min="15631" max="15631" width="11" style="71" bestFit="1" customWidth="1"/>
    <col min="15632" max="15632" width="9.109375" style="71"/>
    <col min="15633" max="15633" width="9.33203125" style="71" customWidth="1"/>
    <col min="15634" max="15872" width="9.109375" style="71"/>
    <col min="15873" max="15873" width="19.88671875" style="71" bestFit="1" customWidth="1"/>
    <col min="15874" max="15874" width="10.88671875" style="71" bestFit="1" customWidth="1"/>
    <col min="15875" max="15875" width="13.6640625" style="71" customWidth="1"/>
    <col min="15876" max="15876" width="9.109375" style="71"/>
    <col min="15877" max="15877" width="10.44140625" style="71" customWidth="1"/>
    <col min="15878" max="15878" width="9.109375" style="71"/>
    <col min="15879" max="15879" width="12.5546875" style="71" customWidth="1"/>
    <col min="15880" max="15880" width="15.33203125" style="71" bestFit="1" customWidth="1"/>
    <col min="15881" max="15881" width="11.88671875" style="71" customWidth="1"/>
    <col min="15882" max="15882" width="12" style="71" customWidth="1"/>
    <col min="15883" max="15883" width="10.44140625" style="71" customWidth="1"/>
    <col min="15884" max="15884" width="10.109375" style="71" customWidth="1"/>
    <col min="15885" max="15885" width="10.5546875" style="71" bestFit="1" customWidth="1"/>
    <col min="15886" max="15886" width="10.44140625" style="71" customWidth="1"/>
    <col min="15887" max="15887" width="11" style="71" bestFit="1" customWidth="1"/>
    <col min="15888" max="15888" width="9.109375" style="71"/>
    <col min="15889" max="15889" width="9.33203125" style="71" customWidth="1"/>
    <col min="15890" max="16128" width="9.109375" style="71"/>
    <col min="16129" max="16129" width="19.88671875" style="71" bestFit="1" customWidth="1"/>
    <col min="16130" max="16130" width="10.88671875" style="71" bestFit="1" customWidth="1"/>
    <col min="16131" max="16131" width="13.6640625" style="71" customWidth="1"/>
    <col min="16132" max="16132" width="9.109375" style="71"/>
    <col min="16133" max="16133" width="10.44140625" style="71" customWidth="1"/>
    <col min="16134" max="16134" width="9.109375" style="71"/>
    <col min="16135" max="16135" width="12.5546875" style="71" customWidth="1"/>
    <col min="16136" max="16136" width="15.33203125" style="71" bestFit="1" customWidth="1"/>
    <col min="16137" max="16137" width="11.88671875" style="71" customWidth="1"/>
    <col min="16138" max="16138" width="12" style="71" customWidth="1"/>
    <col min="16139" max="16139" width="10.44140625" style="71" customWidth="1"/>
    <col min="16140" max="16140" width="10.109375" style="71" customWidth="1"/>
    <col min="16141" max="16141" width="10.5546875" style="71" bestFit="1" customWidth="1"/>
    <col min="16142" max="16142" width="10.44140625" style="71" customWidth="1"/>
    <col min="16143" max="16143" width="11" style="71" bestFit="1" customWidth="1"/>
    <col min="16144" max="16144" width="9.109375" style="71"/>
    <col min="16145" max="16145" width="9.33203125" style="71" customWidth="1"/>
    <col min="16146" max="16384" width="9.109375" style="71"/>
  </cols>
  <sheetData>
    <row r="1" spans="1:31" x14ac:dyDescent="0.25">
      <c r="A1" s="111" t="s">
        <v>119</v>
      </c>
      <c r="B1" s="111" t="s">
        <v>112</v>
      </c>
      <c r="C1" s="112" t="s">
        <v>120</v>
      </c>
      <c r="D1" s="112"/>
      <c r="E1" s="112"/>
      <c r="F1" s="112"/>
      <c r="G1" s="112"/>
      <c r="H1" s="112" t="s">
        <v>121</v>
      </c>
      <c r="I1" s="112"/>
      <c r="J1" s="70" t="s">
        <v>122</v>
      </c>
      <c r="K1" s="112" t="s">
        <v>123</v>
      </c>
      <c r="L1" s="112"/>
      <c r="M1" s="112"/>
      <c r="N1" s="112"/>
      <c r="O1" s="112"/>
    </row>
    <row r="2" spans="1:31" x14ac:dyDescent="0.25">
      <c r="A2" s="111"/>
      <c r="B2" s="111"/>
      <c r="C2" s="72" t="s">
        <v>51</v>
      </c>
      <c r="D2" s="72" t="s">
        <v>52</v>
      </c>
      <c r="E2" s="72" t="s">
        <v>53</v>
      </c>
      <c r="F2" s="72" t="s">
        <v>1</v>
      </c>
      <c r="G2" s="72" t="s">
        <v>2</v>
      </c>
      <c r="H2" s="72" t="s">
        <v>54</v>
      </c>
      <c r="I2" s="72" t="s">
        <v>3</v>
      </c>
      <c r="J2" s="72" t="s">
        <v>55</v>
      </c>
      <c r="K2" s="72" t="s">
        <v>4</v>
      </c>
      <c r="L2" s="72" t="s">
        <v>5</v>
      </c>
      <c r="M2" s="72" t="s">
        <v>6</v>
      </c>
      <c r="N2" s="72" t="s">
        <v>7</v>
      </c>
      <c r="O2" s="72" t="s">
        <v>56</v>
      </c>
      <c r="P2" s="73"/>
      <c r="Q2" s="74" t="s">
        <v>144</v>
      </c>
      <c r="R2" s="74" t="s">
        <v>145</v>
      </c>
      <c r="S2" s="74" t="s">
        <v>146</v>
      </c>
      <c r="T2" s="74" t="s">
        <v>147</v>
      </c>
      <c r="U2" s="74" t="s">
        <v>148</v>
      </c>
      <c r="V2" s="74" t="s">
        <v>149</v>
      </c>
      <c r="W2" s="74" t="s">
        <v>150</v>
      </c>
      <c r="X2" s="74" t="s">
        <v>151</v>
      </c>
      <c r="Y2" s="74" t="s">
        <v>152</v>
      </c>
      <c r="Z2" s="74" t="s">
        <v>153</v>
      </c>
      <c r="AA2" s="74" t="s">
        <v>154</v>
      </c>
      <c r="AB2" s="74" t="s">
        <v>155</v>
      </c>
      <c r="AC2" s="74" t="s">
        <v>156</v>
      </c>
      <c r="AE2" s="89" t="s">
        <v>158</v>
      </c>
    </row>
    <row r="3" spans="1:31" ht="14.4" x14ac:dyDescent="0.3">
      <c r="A3" t="s">
        <v>8</v>
      </c>
      <c r="B3" s="75" t="s">
        <v>131</v>
      </c>
      <c r="C3" s="76">
        <v>-3.4</v>
      </c>
      <c r="D3" s="77">
        <v>-2</v>
      </c>
      <c r="E3" s="76">
        <v>105.4</v>
      </c>
      <c r="F3" s="76">
        <v>19.399999999999999</v>
      </c>
      <c r="G3" s="96">
        <v>37.229999999999997</v>
      </c>
      <c r="H3" s="76">
        <v>13.2</v>
      </c>
      <c r="I3" s="71">
        <v>2075</v>
      </c>
      <c r="J3" s="71">
        <v>5400</v>
      </c>
      <c r="K3" s="71">
        <v>9</v>
      </c>
      <c r="L3" s="71">
        <v>37</v>
      </c>
      <c r="M3" s="71">
        <v>3238</v>
      </c>
      <c r="N3" s="71">
        <v>6</v>
      </c>
      <c r="O3" s="71">
        <v>128</v>
      </c>
      <c r="Q3" s="71">
        <f t="shared" ref="Q3:Q20" si="0">(C3-$C$37)/($C$38-$C$37)</f>
        <v>0.39247311827956982</v>
      </c>
      <c r="R3" s="71">
        <f t="shared" ref="R3:R16" si="1">(D3-$D$37)/($D$38-$D$37)</f>
        <v>0.55782312925170063</v>
      </c>
      <c r="S3" s="71">
        <f t="shared" ref="S3:S8" si="2">(E3-$E$37)/($E$38-$E$37)</f>
        <v>0.7228413036174266</v>
      </c>
      <c r="T3" s="71">
        <f t="shared" ref="T3:T36" si="3">(F3-$F$37)/($F$38-$F$37)</f>
        <v>0.59215686274509793</v>
      </c>
      <c r="U3" s="71">
        <f>(G3-$G$37)/($G$38-$G$37)</f>
        <v>0.42515811665495423</v>
      </c>
      <c r="V3" s="71">
        <f t="shared" ref="V3:V36" si="4">(H3-$H$37)/($H$38-$H$37)</f>
        <v>0.69827586206896552</v>
      </c>
      <c r="W3" s="71">
        <f>(I3-$I$37)/($I$38-$I$37)</f>
        <v>0.30129482071713148</v>
      </c>
      <c r="X3" s="71">
        <f>(J3-$J$37)/($J$38-$J$37)</f>
        <v>0.75439194951390076</v>
      </c>
      <c r="Y3" s="71">
        <f>(K3-$K$37)/($K$38-$K$37)</f>
        <v>1</v>
      </c>
      <c r="Z3" s="71">
        <f>(L3-$L$37)/($L$38-$L$37)</f>
        <v>0.46666666666666667</v>
      </c>
      <c r="AA3" s="71">
        <f>(M3-$M$37)/($M$38-$M$37)</f>
        <v>0.55595805529075315</v>
      </c>
      <c r="AB3" s="71">
        <f>(N3-$N$37)/($N$38-$N$37)</f>
        <v>0.5</v>
      </c>
      <c r="AC3" s="71">
        <f>(O3-$O$37)/($O$38-$O$37)</f>
        <v>0.29184549356223177</v>
      </c>
      <c r="AE3" s="71">
        <f>(Q3+R3+S3+T3+U3+V3+W3+X3+Y3+Z3+AA3+AB3+AC3)/13</f>
        <v>0.55837579833603068</v>
      </c>
    </row>
    <row r="4" spans="1:31" ht="14.4" x14ac:dyDescent="0.3">
      <c r="A4" t="s">
        <v>9</v>
      </c>
      <c r="B4" s="75" t="s">
        <v>131</v>
      </c>
      <c r="C4" s="76">
        <v>-4.8</v>
      </c>
      <c r="D4" s="77">
        <v>3</v>
      </c>
      <c r="E4" s="76">
        <v>106</v>
      </c>
      <c r="F4" s="76">
        <v>16.899999999999999</v>
      </c>
      <c r="G4" s="96">
        <v>32.46</v>
      </c>
      <c r="H4" s="76">
        <v>11.4</v>
      </c>
      <c r="I4" s="71">
        <v>368</v>
      </c>
      <c r="J4" s="71">
        <v>1040</v>
      </c>
      <c r="K4" s="71">
        <v>2</v>
      </c>
      <c r="L4" s="71">
        <v>4</v>
      </c>
      <c r="M4" s="71">
        <v>702</v>
      </c>
      <c r="N4" s="71">
        <v>1</v>
      </c>
      <c r="O4" s="71">
        <v>65</v>
      </c>
      <c r="Q4" s="71">
        <f t="shared" si="0"/>
        <v>0.31720430107526876</v>
      </c>
      <c r="R4" s="71">
        <f t="shared" si="1"/>
        <v>0.89795918367346939</v>
      </c>
      <c r="S4" s="71">
        <f t="shared" si="2"/>
        <v>0.76660320304625351</v>
      </c>
      <c r="T4" s="71">
        <f t="shared" si="3"/>
        <v>0.49411764705882344</v>
      </c>
      <c r="U4" s="71">
        <f t="shared" ref="U4:U36" si="5">(G4-$G$37)/($G$38-$G$37)</f>
        <v>8.9950808151792086E-2</v>
      </c>
      <c r="V4" s="71">
        <f t="shared" si="4"/>
        <v>0.5431034482758621</v>
      </c>
      <c r="W4" s="71">
        <f t="shared" ref="W4:W36" si="6">(I4-$I$37)/($I$38-$I$37)</f>
        <v>1.7928286852589643E-2</v>
      </c>
      <c r="X4" s="71">
        <f t="shared" ref="X4:X36" si="7">(J4-$J$37)/($J$38-$J$37)</f>
        <v>1.0745352208766844E-2</v>
      </c>
      <c r="Y4" s="71">
        <f t="shared" ref="Y4:Y36" si="8">(K4-$K$37)/($K$38-$K$37)</f>
        <v>0.125</v>
      </c>
      <c r="Z4" s="71">
        <f t="shared" ref="Z4:Z36" si="9">(L4-$L$37)/($L$38-$L$37)</f>
        <v>2.6666666666666668E-2</v>
      </c>
      <c r="AA4" s="71">
        <f t="shared" ref="AA4:AA36" si="10">(M4-$M$37)/($M$38-$M$37)</f>
        <v>7.2449952335557677E-2</v>
      </c>
      <c r="AB4" s="71">
        <f t="shared" ref="AB4:AB36" si="11">(N4-$N$37)/($N$38-$N$37)</f>
        <v>0</v>
      </c>
      <c r="AC4" s="71">
        <f t="shared" ref="AC4:AC36" si="12">(O4-$O$37)/($O$38-$O$37)</f>
        <v>2.1459227467811159E-2</v>
      </c>
      <c r="AE4" s="71">
        <f t="shared" ref="AE4:AE36" si="13">(Q4+R4+S4+T4+U4+V4+W4+X4+Y4+Z4+AA4+AB4+AC4)/13</f>
        <v>0.26024523667791244</v>
      </c>
    </row>
    <row r="5" spans="1:31" ht="14.4" x14ac:dyDescent="0.3">
      <c r="A5" t="s">
        <v>10</v>
      </c>
      <c r="B5" s="75" t="s">
        <v>131</v>
      </c>
      <c r="C5" s="76">
        <v>-9</v>
      </c>
      <c r="D5" s="77">
        <v>-4.4000000000000004</v>
      </c>
      <c r="E5" s="76">
        <v>107.7</v>
      </c>
      <c r="F5" s="76">
        <v>18.399999999999999</v>
      </c>
      <c r="G5" s="96">
        <v>39.049999999999997</v>
      </c>
      <c r="H5" s="76">
        <v>7.9</v>
      </c>
      <c r="I5" s="71">
        <v>3209</v>
      </c>
      <c r="J5" s="71">
        <v>5895</v>
      </c>
      <c r="K5" s="71">
        <v>6</v>
      </c>
      <c r="L5" s="71">
        <v>43</v>
      </c>
      <c r="M5" s="71">
        <v>3622</v>
      </c>
      <c r="N5" s="71">
        <v>5</v>
      </c>
      <c r="O5" s="71">
        <v>225</v>
      </c>
      <c r="Q5" s="71">
        <f t="shared" si="0"/>
        <v>9.1397849462365552E-2</v>
      </c>
      <c r="R5" s="71">
        <f t="shared" si="1"/>
        <v>0.39455782312925164</v>
      </c>
      <c r="S5" s="71">
        <f t="shared" si="2"/>
        <v>0.8905952514279315</v>
      </c>
      <c r="T5" s="71">
        <f t="shared" si="3"/>
        <v>0.55294117647058816</v>
      </c>
      <c r="U5" s="71">
        <f t="shared" si="5"/>
        <v>0.55305692199578349</v>
      </c>
      <c r="V5" s="71">
        <f t="shared" si="4"/>
        <v>0.24137931034482765</v>
      </c>
      <c r="W5" s="71">
        <f t="shared" si="6"/>
        <v>0.48954183266932272</v>
      </c>
      <c r="X5" s="71">
        <f t="shared" si="7"/>
        <v>0.83881971686849732</v>
      </c>
      <c r="Y5" s="71">
        <f t="shared" si="8"/>
        <v>0.625</v>
      </c>
      <c r="Z5" s="71">
        <f t="shared" si="9"/>
        <v>0.54666666666666663</v>
      </c>
      <c r="AA5" s="71">
        <f t="shared" si="10"/>
        <v>0.62917063870352719</v>
      </c>
      <c r="AB5" s="71">
        <f t="shared" si="11"/>
        <v>0.4</v>
      </c>
      <c r="AC5" s="71">
        <f t="shared" si="12"/>
        <v>0.70815450643776823</v>
      </c>
      <c r="AE5" s="71">
        <f t="shared" si="13"/>
        <v>0.5354832072443485</v>
      </c>
    </row>
    <row r="6" spans="1:31" ht="14.4" x14ac:dyDescent="0.3">
      <c r="A6" t="s">
        <v>11</v>
      </c>
      <c r="B6" s="75" t="s">
        <v>131</v>
      </c>
      <c r="C6" s="76">
        <v>-2.6</v>
      </c>
      <c r="D6" s="77">
        <v>-9.9</v>
      </c>
      <c r="E6" s="76">
        <v>104.2</v>
      </c>
      <c r="F6" s="76">
        <v>29.8</v>
      </c>
      <c r="G6" s="96">
        <v>45.41</v>
      </c>
      <c r="H6" s="76">
        <v>7.4</v>
      </c>
      <c r="I6" s="71">
        <v>649</v>
      </c>
      <c r="J6" s="71">
        <v>3305</v>
      </c>
      <c r="K6" s="71">
        <v>5</v>
      </c>
      <c r="L6" s="71">
        <v>19</v>
      </c>
      <c r="M6" s="71">
        <v>1602</v>
      </c>
      <c r="N6" s="71">
        <v>2</v>
      </c>
      <c r="O6" s="71">
        <v>60</v>
      </c>
      <c r="Q6" s="71">
        <f t="shared" si="0"/>
        <v>0.43548387096774188</v>
      </c>
      <c r="R6" s="71">
        <f t="shared" si="1"/>
        <v>2.0408163265306051E-2</v>
      </c>
      <c r="S6" s="71">
        <f t="shared" si="2"/>
        <v>0.63531750475977145</v>
      </c>
      <c r="T6" s="71">
        <f t="shared" si="3"/>
        <v>1</v>
      </c>
      <c r="U6" s="71">
        <f t="shared" si="5"/>
        <v>1</v>
      </c>
      <c r="V6" s="71">
        <f t="shared" si="4"/>
        <v>0.19827586206896558</v>
      </c>
      <c r="W6" s="71">
        <f t="shared" si="6"/>
        <v>6.4575033200531207E-2</v>
      </c>
      <c r="X6" s="71">
        <f t="shared" si="7"/>
        <v>0.39706634828586046</v>
      </c>
      <c r="Y6" s="71">
        <f t="shared" si="8"/>
        <v>0.5</v>
      </c>
      <c r="Z6" s="71">
        <f t="shared" si="9"/>
        <v>0.22666666666666666</v>
      </c>
      <c r="AA6" s="71">
        <f t="shared" si="10"/>
        <v>0.24404194470924689</v>
      </c>
      <c r="AB6" s="71">
        <f t="shared" si="11"/>
        <v>0.1</v>
      </c>
      <c r="AC6" s="71">
        <f t="shared" si="12"/>
        <v>0</v>
      </c>
      <c r="AE6" s="71">
        <f t="shared" si="13"/>
        <v>0.3709104149172377</v>
      </c>
    </row>
    <row r="7" spans="1:31" ht="14.4" x14ac:dyDescent="0.3">
      <c r="A7" t="s">
        <v>12</v>
      </c>
      <c r="B7" s="75" t="s">
        <v>131</v>
      </c>
      <c r="C7" s="76">
        <v>-4</v>
      </c>
      <c r="D7" s="77">
        <v>-2.6</v>
      </c>
      <c r="E7" s="76">
        <v>101.4</v>
      </c>
      <c r="F7" s="76">
        <v>14.2</v>
      </c>
      <c r="G7" s="96">
        <v>35.89</v>
      </c>
      <c r="H7" s="76">
        <v>12</v>
      </c>
      <c r="I7" s="71">
        <v>1648</v>
      </c>
      <c r="J7" s="71">
        <v>5415</v>
      </c>
      <c r="K7" s="71">
        <v>6</v>
      </c>
      <c r="L7" s="71">
        <v>41</v>
      </c>
      <c r="M7" s="71">
        <v>3735</v>
      </c>
      <c r="N7" s="71">
        <v>3</v>
      </c>
      <c r="O7" s="71">
        <v>154</v>
      </c>
      <c r="Q7" s="71">
        <f t="shared" si="0"/>
        <v>0.36021505376344082</v>
      </c>
      <c r="R7" s="71">
        <f t="shared" si="1"/>
        <v>0.51700680272108845</v>
      </c>
      <c r="S7" s="71">
        <f t="shared" si="2"/>
        <v>0.43109530742524377</v>
      </c>
      <c r="T7" s="71">
        <f t="shared" si="3"/>
        <v>0.38823529411764701</v>
      </c>
      <c r="U7" s="71">
        <f t="shared" si="5"/>
        <v>0.33099086437104719</v>
      </c>
      <c r="V7" s="71">
        <f t="shared" si="4"/>
        <v>0.59482758620689657</v>
      </c>
      <c r="W7" s="71">
        <f t="shared" si="6"/>
        <v>0.23041168658698538</v>
      </c>
      <c r="X7" s="71">
        <f t="shared" si="7"/>
        <v>0.75695036670646432</v>
      </c>
      <c r="Y7" s="71">
        <f t="shared" si="8"/>
        <v>0.625</v>
      </c>
      <c r="Z7" s="71">
        <f t="shared" si="9"/>
        <v>0.52</v>
      </c>
      <c r="AA7" s="71">
        <f t="shared" si="10"/>
        <v>0.65071496663489037</v>
      </c>
      <c r="AB7" s="71">
        <f t="shared" si="11"/>
        <v>0.2</v>
      </c>
      <c r="AC7" s="71">
        <f t="shared" si="12"/>
        <v>0.40343347639484978</v>
      </c>
      <c r="AE7" s="71">
        <f t="shared" si="13"/>
        <v>0.46222164653296566</v>
      </c>
    </row>
    <row r="8" spans="1:31" ht="14.4" x14ac:dyDescent="0.3">
      <c r="A8" t="s">
        <v>13</v>
      </c>
      <c r="B8" s="75" t="s">
        <v>131</v>
      </c>
      <c r="C8" s="76">
        <v>-1.3</v>
      </c>
      <c r="D8" s="77">
        <v>-2.1</v>
      </c>
      <c r="E8" s="76">
        <v>103.7</v>
      </c>
      <c r="F8" s="76">
        <v>21.1</v>
      </c>
      <c r="G8" s="96">
        <v>38.1</v>
      </c>
      <c r="H8" s="76">
        <v>9.6</v>
      </c>
      <c r="I8" s="71">
        <v>676</v>
      </c>
      <c r="J8" s="71">
        <v>2188</v>
      </c>
      <c r="K8" s="71">
        <v>3</v>
      </c>
      <c r="L8" s="71">
        <v>26</v>
      </c>
      <c r="M8" s="71">
        <v>1353</v>
      </c>
      <c r="N8" s="71">
        <v>2</v>
      </c>
      <c r="O8" s="71">
        <v>112</v>
      </c>
      <c r="Q8" s="71">
        <f t="shared" si="0"/>
        <v>0.50537634408602139</v>
      </c>
      <c r="R8" s="71">
        <f t="shared" si="1"/>
        <v>0.55102040816326536</v>
      </c>
      <c r="S8" s="71">
        <f t="shared" si="2"/>
        <v>0.59884925523574861</v>
      </c>
      <c r="T8" s="71">
        <f t="shared" si="3"/>
        <v>0.6588235294117647</v>
      </c>
      <c r="U8" s="71">
        <f t="shared" si="5"/>
        <v>0.48629655657062565</v>
      </c>
      <c r="V8" s="71">
        <f t="shared" si="4"/>
        <v>0.38793103448275862</v>
      </c>
      <c r="W8" s="71">
        <f t="shared" si="6"/>
        <v>6.9057104913678613E-2</v>
      </c>
      <c r="X8" s="71">
        <f t="shared" si="7"/>
        <v>0.20654954801296266</v>
      </c>
      <c r="Y8" s="71">
        <f t="shared" si="8"/>
        <v>0.25</v>
      </c>
      <c r="Z8" s="71">
        <f t="shared" si="9"/>
        <v>0.32</v>
      </c>
      <c r="AA8" s="71">
        <f t="shared" si="10"/>
        <v>0.19656816015252621</v>
      </c>
      <c r="AB8" s="71">
        <f t="shared" si="11"/>
        <v>0.1</v>
      </c>
      <c r="AC8" s="71">
        <f t="shared" si="12"/>
        <v>0.22317596566523606</v>
      </c>
      <c r="AE8" s="71">
        <f t="shared" si="13"/>
        <v>0.35028060820727591</v>
      </c>
    </row>
    <row r="9" spans="1:31" ht="14.4" x14ac:dyDescent="0.3">
      <c r="A9" t="s">
        <v>14</v>
      </c>
      <c r="B9" s="75" t="s">
        <v>132</v>
      </c>
      <c r="C9" s="76">
        <v>-1.9</v>
      </c>
      <c r="D9" s="77">
        <v>-10.199999999999999</v>
      </c>
      <c r="E9" s="76">
        <v>102.4</v>
      </c>
      <c r="F9" s="76">
        <v>24.2</v>
      </c>
      <c r="G9" s="96">
        <v>41.02</v>
      </c>
      <c r="H9" s="76">
        <v>5.0999999999999996</v>
      </c>
      <c r="I9" s="71">
        <v>717</v>
      </c>
      <c r="J9" s="71">
        <v>2321</v>
      </c>
      <c r="K9" s="71">
        <v>6</v>
      </c>
      <c r="L9" s="71">
        <v>3</v>
      </c>
      <c r="M9" s="71">
        <v>1071</v>
      </c>
      <c r="N9" s="71">
        <v>1</v>
      </c>
      <c r="Q9" s="71">
        <f t="shared" si="0"/>
        <v>0.47311827956989239</v>
      </c>
      <c r="R9" s="71">
        <f t="shared" si="1"/>
        <v>0</v>
      </c>
      <c r="S9" s="71">
        <f>('[2]Agregare 2002'!E9-$E$37)/($E$38-$E$37)</f>
        <v>0.5477937059021164</v>
      </c>
      <c r="T9" s="71">
        <f t="shared" si="3"/>
        <v>0.78039215686274499</v>
      </c>
      <c r="U9" s="71">
        <f t="shared" si="5"/>
        <v>0.69149683766690129</v>
      </c>
      <c r="V9" s="71">
        <f t="shared" si="4"/>
        <v>0</v>
      </c>
      <c r="W9" s="71">
        <f t="shared" si="6"/>
        <v>7.5863213811420985E-2</v>
      </c>
      <c r="X9" s="71">
        <f t="shared" si="7"/>
        <v>0.22923418045369265</v>
      </c>
      <c r="Y9" s="71">
        <f t="shared" si="8"/>
        <v>0.625</v>
      </c>
      <c r="Z9" s="71">
        <f t="shared" si="9"/>
        <v>1.3333333333333334E-2</v>
      </c>
      <c r="AA9" s="71">
        <f t="shared" si="10"/>
        <v>0.14280266920877024</v>
      </c>
      <c r="AB9" s="71">
        <f t="shared" si="11"/>
        <v>0</v>
      </c>
      <c r="AC9" s="71">
        <f t="shared" si="12"/>
        <v>-0.25751072961373389</v>
      </c>
      <c r="AE9" s="71">
        <f t="shared" si="13"/>
        <v>0.25550181901501062</v>
      </c>
    </row>
    <row r="10" spans="1:31" ht="14.4" x14ac:dyDescent="0.3">
      <c r="A10" t="s">
        <v>15</v>
      </c>
      <c r="B10" s="75" t="s">
        <v>132</v>
      </c>
      <c r="C10" s="76">
        <v>1.4</v>
      </c>
      <c r="D10" s="77">
        <v>-1.8</v>
      </c>
      <c r="E10" s="76">
        <v>102.1</v>
      </c>
      <c r="F10" s="76">
        <v>14</v>
      </c>
      <c r="G10" s="96">
        <v>35.6</v>
      </c>
      <c r="H10" s="76">
        <v>10.4</v>
      </c>
      <c r="I10" s="71">
        <v>3784</v>
      </c>
      <c r="J10" s="71">
        <v>2533</v>
      </c>
      <c r="K10" s="71">
        <v>4</v>
      </c>
      <c r="L10" s="71">
        <v>25</v>
      </c>
      <c r="M10" s="71">
        <v>3460</v>
      </c>
      <c r="N10" s="71">
        <v>1</v>
      </c>
      <c r="O10" s="71">
        <v>183</v>
      </c>
      <c r="Q10" s="71">
        <f t="shared" si="0"/>
        <v>0.65053763440860213</v>
      </c>
      <c r="R10" s="71">
        <f t="shared" si="1"/>
        <v>0.5714285714285714</v>
      </c>
      <c r="S10" s="71">
        <f>('[2]Agregare 2002'!E10-$E$37)/($E$38-$E$37)</f>
        <v>0.51861910628289776</v>
      </c>
      <c r="T10" s="71">
        <f t="shared" si="3"/>
        <v>0.38039215686274508</v>
      </c>
      <c r="U10" s="71">
        <f t="shared" si="5"/>
        <v>0.31061138439915692</v>
      </c>
      <c r="V10" s="71">
        <f t="shared" si="4"/>
        <v>0.45689655172413801</v>
      </c>
      <c r="W10" s="71">
        <f t="shared" si="6"/>
        <v>0.58499335989375834</v>
      </c>
      <c r="X10" s="71">
        <f t="shared" si="7"/>
        <v>0.26539314344192394</v>
      </c>
      <c r="Y10" s="71">
        <f t="shared" si="8"/>
        <v>0.375</v>
      </c>
      <c r="Z10" s="71">
        <f t="shared" si="9"/>
        <v>0.30666666666666664</v>
      </c>
      <c r="AA10" s="71">
        <f t="shared" si="10"/>
        <v>0.5982840800762631</v>
      </c>
      <c r="AB10" s="71">
        <f t="shared" si="11"/>
        <v>0</v>
      </c>
      <c r="AC10" s="71">
        <f t="shared" si="12"/>
        <v>0.52789699570815452</v>
      </c>
      <c r="AE10" s="71">
        <f t="shared" si="13"/>
        <v>0.42667074237637526</v>
      </c>
    </row>
    <row r="11" spans="1:31" ht="14.4" x14ac:dyDescent="0.3">
      <c r="A11" t="s">
        <v>16</v>
      </c>
      <c r="B11" s="75" t="s">
        <v>132</v>
      </c>
      <c r="C11" s="76">
        <v>-5.7</v>
      </c>
      <c r="D11" s="77">
        <v>-0.7</v>
      </c>
      <c r="E11" s="76">
        <v>104.2</v>
      </c>
      <c r="F11" s="76">
        <v>15.3</v>
      </c>
      <c r="G11" s="96">
        <v>39.31</v>
      </c>
      <c r="H11" s="76">
        <v>15.5</v>
      </c>
      <c r="I11" s="71">
        <v>2067</v>
      </c>
      <c r="J11" s="71">
        <v>3383</v>
      </c>
      <c r="K11" s="71">
        <v>4</v>
      </c>
      <c r="L11" s="71">
        <v>6</v>
      </c>
      <c r="M11" s="71">
        <v>1474</v>
      </c>
      <c r="N11" s="71">
        <v>2</v>
      </c>
      <c r="O11" s="71">
        <v>112</v>
      </c>
      <c r="Q11" s="71">
        <f t="shared" si="0"/>
        <v>0.2688172043010752</v>
      </c>
      <c r="R11" s="71">
        <f t="shared" si="1"/>
        <v>0.6462585034013606</v>
      </c>
      <c r="S11" s="71">
        <f>('[2]Agregare 2002'!E11-$E$37)/($E$38-$E$37)</f>
        <v>0.65719845447418501</v>
      </c>
      <c r="T11" s="71">
        <f t="shared" si="3"/>
        <v>0.43137254901960786</v>
      </c>
      <c r="U11" s="71">
        <f t="shared" si="5"/>
        <v>0.57132817990161666</v>
      </c>
      <c r="V11" s="71">
        <f t="shared" si="4"/>
        <v>0.89655172413793105</v>
      </c>
      <c r="W11" s="71">
        <f t="shared" si="6"/>
        <v>0.29996679946879151</v>
      </c>
      <c r="X11" s="71">
        <f t="shared" si="7"/>
        <v>0.41037011768719084</v>
      </c>
      <c r="Y11" s="71">
        <f t="shared" si="8"/>
        <v>0.375</v>
      </c>
      <c r="Z11" s="71">
        <f t="shared" si="9"/>
        <v>5.3333333333333337E-2</v>
      </c>
      <c r="AA11" s="71">
        <f t="shared" si="10"/>
        <v>0.21963775023832222</v>
      </c>
      <c r="AB11" s="71">
        <f t="shared" si="11"/>
        <v>0.1</v>
      </c>
      <c r="AC11" s="71">
        <f t="shared" si="12"/>
        <v>0.22317596566523606</v>
      </c>
      <c r="AE11" s="71">
        <f t="shared" si="13"/>
        <v>0.39638542935605009</v>
      </c>
    </row>
    <row r="12" spans="1:31" ht="14.4" x14ac:dyDescent="0.3">
      <c r="A12" t="s">
        <v>17</v>
      </c>
      <c r="B12" s="75" t="s">
        <v>132</v>
      </c>
      <c r="C12" s="76">
        <v>0.9</v>
      </c>
      <c r="D12" s="77">
        <v>-3.8</v>
      </c>
      <c r="E12" s="76">
        <v>103.8</v>
      </c>
      <c r="F12" s="76">
        <v>24.8</v>
      </c>
      <c r="G12" s="96">
        <v>41.74</v>
      </c>
      <c r="H12" s="76">
        <v>10.1</v>
      </c>
      <c r="I12" s="71">
        <v>1155</v>
      </c>
      <c r="J12" s="71">
        <v>1810</v>
      </c>
      <c r="K12" s="71">
        <v>4</v>
      </c>
      <c r="L12" s="71">
        <v>23</v>
      </c>
      <c r="M12" s="71">
        <v>1319</v>
      </c>
      <c r="N12" s="71">
        <v>2</v>
      </c>
      <c r="O12" s="71">
        <v>133</v>
      </c>
      <c r="Q12" s="71">
        <f t="shared" si="0"/>
        <v>0.62365591397849451</v>
      </c>
      <c r="R12" s="71">
        <f t="shared" si="1"/>
        <v>0.43537414965986393</v>
      </c>
      <c r="S12" s="71">
        <f>('[2]Agregare 2002'!E12-$E$37)/($E$38-$E$37)</f>
        <v>0.7155476537126213</v>
      </c>
      <c r="T12" s="71">
        <f t="shared" si="3"/>
        <v>0.80392156862745101</v>
      </c>
      <c r="U12" s="71">
        <f t="shared" si="5"/>
        <v>0.74209416725228428</v>
      </c>
      <c r="V12" s="71">
        <f t="shared" si="4"/>
        <v>0.43103448275862072</v>
      </c>
      <c r="W12" s="71">
        <f t="shared" si="6"/>
        <v>0.14857237715803454</v>
      </c>
      <c r="X12" s="71">
        <f t="shared" si="7"/>
        <v>0.14207743476036158</v>
      </c>
      <c r="Y12" s="71">
        <f t="shared" si="8"/>
        <v>0.375</v>
      </c>
      <c r="Z12" s="71">
        <f t="shared" si="9"/>
        <v>0.28000000000000003</v>
      </c>
      <c r="AA12" s="71">
        <f t="shared" si="10"/>
        <v>0.19008579599618686</v>
      </c>
      <c r="AB12" s="71">
        <f t="shared" si="11"/>
        <v>0.1</v>
      </c>
      <c r="AC12" s="71">
        <f t="shared" si="12"/>
        <v>0.31330472103004292</v>
      </c>
      <c r="AE12" s="71">
        <f t="shared" si="13"/>
        <v>0.40774371268722792</v>
      </c>
    </row>
    <row r="13" spans="1:31" ht="14.4" x14ac:dyDescent="0.3">
      <c r="A13" t="s">
        <v>18</v>
      </c>
      <c r="B13" s="75" t="s">
        <v>132</v>
      </c>
      <c r="C13" s="76">
        <v>-4</v>
      </c>
      <c r="D13" s="77">
        <v>-5.6</v>
      </c>
      <c r="E13" s="76">
        <v>103.8</v>
      </c>
      <c r="F13" s="76">
        <v>18.399999999999999</v>
      </c>
      <c r="G13" s="96">
        <v>38.86</v>
      </c>
      <c r="H13" s="76">
        <v>8</v>
      </c>
      <c r="I13" s="71">
        <v>1590</v>
      </c>
      <c r="J13" s="71">
        <v>1455</v>
      </c>
      <c r="K13" s="71">
        <v>3</v>
      </c>
      <c r="L13" s="71">
        <v>5</v>
      </c>
      <c r="M13" s="71">
        <v>1140</v>
      </c>
      <c r="N13" s="71">
        <v>2</v>
      </c>
      <c r="Q13" s="71">
        <f t="shared" si="0"/>
        <v>0.36021505376344082</v>
      </c>
      <c r="R13" s="71">
        <f t="shared" si="1"/>
        <v>0.31292517006802723</v>
      </c>
      <c r="S13" s="71">
        <f>('[2]Agregare 2002'!E13-$E$37)/($E$38-$E$37)</f>
        <v>0.6644921043789892</v>
      </c>
      <c r="T13" s="71">
        <f t="shared" si="3"/>
        <v>0.55294117647058816</v>
      </c>
      <c r="U13" s="71">
        <f t="shared" si="5"/>
        <v>0.53970484891075199</v>
      </c>
      <c r="V13" s="71">
        <f t="shared" si="4"/>
        <v>0.25000000000000006</v>
      </c>
      <c r="W13" s="71">
        <f t="shared" si="6"/>
        <v>0.22078353253652058</v>
      </c>
      <c r="X13" s="71">
        <f t="shared" si="7"/>
        <v>8.1528227869691286E-2</v>
      </c>
      <c r="Y13" s="71">
        <f t="shared" si="8"/>
        <v>0.25</v>
      </c>
      <c r="Z13" s="71">
        <f t="shared" si="9"/>
        <v>0.04</v>
      </c>
      <c r="AA13" s="71">
        <f t="shared" si="10"/>
        <v>0.1559580552907531</v>
      </c>
      <c r="AB13" s="71">
        <f t="shared" si="11"/>
        <v>0.1</v>
      </c>
      <c r="AC13" s="71">
        <f t="shared" si="12"/>
        <v>-0.25751072961373389</v>
      </c>
      <c r="AE13" s="71">
        <f t="shared" si="13"/>
        <v>0.25161826459038678</v>
      </c>
    </row>
    <row r="14" spans="1:31" ht="14.4" x14ac:dyDescent="0.3">
      <c r="A14" t="s">
        <v>19</v>
      </c>
      <c r="B14" s="75" t="s">
        <v>132</v>
      </c>
      <c r="C14" s="76">
        <v>-1.4</v>
      </c>
      <c r="D14" s="77">
        <v>-3</v>
      </c>
      <c r="E14" s="76">
        <v>105.1</v>
      </c>
      <c r="F14" s="76">
        <v>17.8</v>
      </c>
      <c r="G14" s="96">
        <v>37.28</v>
      </c>
      <c r="H14" s="76">
        <v>16.3</v>
      </c>
      <c r="I14" s="71">
        <v>1733</v>
      </c>
      <c r="J14" s="71">
        <v>2764</v>
      </c>
      <c r="K14" s="71">
        <v>6</v>
      </c>
      <c r="L14" s="71">
        <v>77</v>
      </c>
      <c r="M14" s="71">
        <v>1650</v>
      </c>
      <c r="N14" s="71">
        <v>2</v>
      </c>
      <c r="O14" s="71">
        <v>293</v>
      </c>
      <c r="Q14" s="71">
        <f t="shared" si="0"/>
        <v>0.49999999999999989</v>
      </c>
      <c r="R14" s="71">
        <f t="shared" si="1"/>
        <v>0.48979591836734693</v>
      </c>
      <c r="S14" s="71">
        <f>('[2]Agregare 2002'!E14-$E$37)/($E$38-$E$37)</f>
        <v>0.75930955314144943</v>
      </c>
      <c r="T14" s="71">
        <f t="shared" si="3"/>
        <v>0.52941176470588236</v>
      </c>
      <c r="U14" s="71">
        <f t="shared" si="5"/>
        <v>0.42867182009838389</v>
      </c>
      <c r="V14" s="71">
        <f t="shared" si="4"/>
        <v>0.9655172413793105</v>
      </c>
      <c r="W14" s="71">
        <f t="shared" si="6"/>
        <v>0.24452191235059761</v>
      </c>
      <c r="X14" s="71">
        <f t="shared" si="7"/>
        <v>0.30479276820740236</v>
      </c>
      <c r="Y14" s="71">
        <f t="shared" si="8"/>
        <v>0.625</v>
      </c>
      <c r="Z14" s="71">
        <f t="shared" si="9"/>
        <v>1</v>
      </c>
      <c r="AA14" s="71">
        <f t="shared" si="10"/>
        <v>0.25319351763584363</v>
      </c>
      <c r="AB14" s="71">
        <f t="shared" si="11"/>
        <v>0.1</v>
      </c>
      <c r="AC14" s="71">
        <f t="shared" si="12"/>
        <v>1</v>
      </c>
      <c r="AE14" s="71">
        <f t="shared" si="13"/>
        <v>0.55386265352970898</v>
      </c>
    </row>
    <row r="15" spans="1:31" ht="14.4" x14ac:dyDescent="0.3">
      <c r="A15" t="s">
        <v>20</v>
      </c>
      <c r="B15" s="75" t="s">
        <v>132</v>
      </c>
      <c r="C15" s="76">
        <v>-8.1999999999999993</v>
      </c>
      <c r="D15" s="77">
        <v>1.6</v>
      </c>
      <c r="E15" s="76">
        <v>102.9</v>
      </c>
      <c r="F15" s="76">
        <v>11.4</v>
      </c>
      <c r="G15" s="96">
        <v>36.28</v>
      </c>
      <c r="H15" s="76">
        <v>11.7</v>
      </c>
      <c r="I15" s="71">
        <v>5739</v>
      </c>
      <c r="J15" s="71">
        <v>6840</v>
      </c>
      <c r="K15" s="71">
        <v>5</v>
      </c>
      <c r="L15" s="71">
        <v>45</v>
      </c>
      <c r="M15" s="71">
        <v>5503</v>
      </c>
      <c r="N15" s="71">
        <v>4</v>
      </c>
      <c r="O15" s="71">
        <v>196</v>
      </c>
      <c r="Q15" s="71">
        <f t="shared" si="0"/>
        <v>0.13440860215053763</v>
      </c>
      <c r="R15" s="71">
        <f t="shared" si="1"/>
        <v>0.80272108843537415</v>
      </c>
      <c r="S15" s="71">
        <f>('[2]Agregare 2002'!E15-$E$37)/($E$38-$E$37)</f>
        <v>0.30710325904356583</v>
      </c>
      <c r="T15" s="71">
        <f t="shared" si="3"/>
        <v>0.27843137254901962</v>
      </c>
      <c r="U15" s="71">
        <f t="shared" si="5"/>
        <v>0.35839775122979639</v>
      </c>
      <c r="V15" s="71">
        <f t="shared" si="4"/>
        <v>0.56896551724137934</v>
      </c>
      <c r="W15" s="71">
        <f t="shared" si="6"/>
        <v>0.90952855245683928</v>
      </c>
      <c r="X15" s="71">
        <f t="shared" si="7"/>
        <v>1</v>
      </c>
      <c r="Y15" s="71">
        <f t="shared" si="8"/>
        <v>0.5</v>
      </c>
      <c r="Z15" s="71">
        <f t="shared" si="9"/>
        <v>0.57333333333333336</v>
      </c>
      <c r="AA15" s="71">
        <f t="shared" si="10"/>
        <v>0.98779790276453761</v>
      </c>
      <c r="AB15" s="71">
        <f t="shared" si="11"/>
        <v>0.3</v>
      </c>
      <c r="AC15" s="71">
        <f t="shared" si="12"/>
        <v>0.58369098712446355</v>
      </c>
      <c r="AE15" s="71">
        <f t="shared" si="13"/>
        <v>0.56187525894837276</v>
      </c>
    </row>
    <row r="16" spans="1:31" ht="14.4" x14ac:dyDescent="0.3">
      <c r="A16" t="s">
        <v>21</v>
      </c>
      <c r="B16" s="75" t="s">
        <v>132</v>
      </c>
      <c r="C16" s="76">
        <v>-5.5</v>
      </c>
      <c r="D16" s="77">
        <v>4.5</v>
      </c>
      <c r="E16" s="76">
        <v>100.8</v>
      </c>
      <c r="F16" s="76">
        <v>4.3</v>
      </c>
      <c r="G16" s="96">
        <v>31.89</v>
      </c>
      <c r="H16" s="76">
        <v>16.7</v>
      </c>
      <c r="I16" s="71">
        <v>6284</v>
      </c>
      <c r="J16" s="71">
        <v>4432</v>
      </c>
      <c r="K16" s="71">
        <v>4</v>
      </c>
      <c r="L16" s="71">
        <v>32</v>
      </c>
      <c r="M16" s="71">
        <v>2441</v>
      </c>
      <c r="N16" s="71">
        <v>3</v>
      </c>
      <c r="O16" s="71">
        <v>121</v>
      </c>
      <c r="Q16" s="71">
        <f t="shared" si="0"/>
        <v>0.2795698924731182</v>
      </c>
      <c r="R16" s="71">
        <f t="shared" si="1"/>
        <v>1</v>
      </c>
      <c r="S16" s="71">
        <f>('[2]Agregare 2002'!E16-$E$37)/($E$38-$E$37)</f>
        <v>0.4092143577108292</v>
      </c>
      <c r="T16" s="71">
        <f t="shared" si="3"/>
        <v>0</v>
      </c>
      <c r="U16" s="71">
        <f t="shared" si="5"/>
        <v>4.9894588896697192E-2</v>
      </c>
      <c r="V16" s="71">
        <f t="shared" si="4"/>
        <v>1</v>
      </c>
      <c r="W16" s="71">
        <f t="shared" si="6"/>
        <v>1</v>
      </c>
      <c r="X16" s="71">
        <f t="shared" si="7"/>
        <v>0.58928876002046737</v>
      </c>
      <c r="Y16" s="71">
        <f t="shared" si="8"/>
        <v>0.375</v>
      </c>
      <c r="Z16" s="71">
        <f t="shared" si="9"/>
        <v>0.4</v>
      </c>
      <c r="AA16" s="71">
        <f t="shared" si="10"/>
        <v>0.40400381315538608</v>
      </c>
      <c r="AB16" s="71">
        <f t="shared" si="11"/>
        <v>0.2</v>
      </c>
      <c r="AC16" s="71">
        <f t="shared" si="12"/>
        <v>0.26180257510729615</v>
      </c>
      <c r="AE16" s="71">
        <f t="shared" si="13"/>
        <v>0.45913646056644575</v>
      </c>
    </row>
    <row r="17" spans="1:31" ht="14.4" x14ac:dyDescent="0.3">
      <c r="A17" t="s">
        <v>49</v>
      </c>
      <c r="B17" s="75" t="s">
        <v>133</v>
      </c>
      <c r="C17" s="76">
        <v>-7.3</v>
      </c>
      <c r="D17" s="77">
        <v>0.9</v>
      </c>
      <c r="E17" s="76">
        <v>99.5</v>
      </c>
      <c r="F17" s="76">
        <v>17.3</v>
      </c>
      <c r="G17" s="96">
        <v>31.18</v>
      </c>
      <c r="H17" s="76">
        <v>13.8</v>
      </c>
      <c r="I17" s="71">
        <v>951</v>
      </c>
      <c r="J17" s="71">
        <v>1628</v>
      </c>
      <c r="K17" s="71">
        <v>4</v>
      </c>
      <c r="L17" s="71">
        <v>27</v>
      </c>
      <c r="M17" s="71">
        <v>1627</v>
      </c>
      <c r="N17" s="71">
        <v>2</v>
      </c>
      <c r="O17" s="71">
        <v>80</v>
      </c>
      <c r="Q17" s="71">
        <f t="shared" si="0"/>
        <v>0.18279569892473113</v>
      </c>
      <c r="R17" s="71">
        <f>('[2]Agregare 2002'!D17-$D$37)/($D$38-$D$37)</f>
        <v>0.891156462585034</v>
      </c>
      <c r="S17" s="71">
        <f t="shared" ref="S17:S36" si="14">(E17-$E$37)/($E$38-$E$37)</f>
        <v>0.29251595923395651</v>
      </c>
      <c r="T17" s="71">
        <f t="shared" si="3"/>
        <v>0.50980392156862742</v>
      </c>
      <c r="U17" s="71">
        <f t="shared" si="5"/>
        <v>0</v>
      </c>
      <c r="V17" s="71">
        <f t="shared" si="4"/>
        <v>0.75000000000000011</v>
      </c>
      <c r="W17" s="71">
        <f t="shared" si="6"/>
        <v>0.1147078353253652</v>
      </c>
      <c r="X17" s="71">
        <f t="shared" si="7"/>
        <v>0.11103530615725737</v>
      </c>
      <c r="Y17" s="71">
        <f t="shared" si="8"/>
        <v>0.375</v>
      </c>
      <c r="Z17" s="71">
        <f t="shared" si="9"/>
        <v>0.33333333333333331</v>
      </c>
      <c r="AA17" s="71">
        <f t="shared" si="10"/>
        <v>0.24880838894184937</v>
      </c>
      <c r="AB17" s="71">
        <f t="shared" si="11"/>
        <v>0.1</v>
      </c>
      <c r="AC17" s="71">
        <f t="shared" si="12"/>
        <v>8.5836909871244635E-2</v>
      </c>
      <c r="AE17" s="71">
        <f t="shared" si="13"/>
        <v>0.3073072166108769</v>
      </c>
    </row>
    <row r="18" spans="1:31" ht="14.4" x14ac:dyDescent="0.3">
      <c r="A18" t="s">
        <v>22</v>
      </c>
      <c r="B18" s="75" t="s">
        <v>133</v>
      </c>
      <c r="C18" s="76">
        <v>-10.7</v>
      </c>
      <c r="D18" s="77">
        <v>-3.7</v>
      </c>
      <c r="E18" s="76">
        <v>107.3</v>
      </c>
      <c r="F18" s="76">
        <v>18.100000000000001</v>
      </c>
      <c r="G18" s="96">
        <v>37.79</v>
      </c>
      <c r="H18" s="76">
        <v>11.9</v>
      </c>
      <c r="I18" s="71">
        <v>2732</v>
      </c>
      <c r="J18" s="71">
        <v>4013</v>
      </c>
      <c r="K18" s="71">
        <v>4</v>
      </c>
      <c r="L18" s="71">
        <v>34</v>
      </c>
      <c r="M18" s="71">
        <v>2441</v>
      </c>
      <c r="N18" s="71">
        <v>6</v>
      </c>
      <c r="O18" s="71">
        <v>120</v>
      </c>
      <c r="Q18" s="71">
        <f t="shared" si="0"/>
        <v>0</v>
      </c>
      <c r="R18" s="71">
        <f>('[2]Agregare 2002'!D18-$D$37)/($D$38-$D$37)</f>
        <v>0.51020408163265307</v>
      </c>
      <c r="S18" s="71">
        <f t="shared" si="14"/>
        <v>0.86142065180871275</v>
      </c>
      <c r="T18" s="71">
        <f t="shared" si="3"/>
        <v>0.54117647058823537</v>
      </c>
      <c r="U18" s="71">
        <f t="shared" si="5"/>
        <v>0.46451159522136337</v>
      </c>
      <c r="V18" s="71">
        <f t="shared" si="4"/>
        <v>0.5862068965517242</v>
      </c>
      <c r="W18" s="71">
        <f t="shared" si="6"/>
        <v>0.41035856573705182</v>
      </c>
      <c r="X18" s="71">
        <f t="shared" si="7"/>
        <v>0.51782363977485923</v>
      </c>
      <c r="Y18" s="71">
        <f t="shared" si="8"/>
        <v>0.375</v>
      </c>
      <c r="Z18" s="71">
        <f t="shared" si="9"/>
        <v>0.42666666666666669</v>
      </c>
      <c r="AA18" s="71">
        <f t="shared" si="10"/>
        <v>0.40400381315538608</v>
      </c>
      <c r="AB18" s="71">
        <f t="shared" si="11"/>
        <v>0.5</v>
      </c>
      <c r="AC18" s="71">
        <f t="shared" si="12"/>
        <v>0.25751072961373389</v>
      </c>
      <c r="AE18" s="71">
        <f t="shared" si="13"/>
        <v>0.45037562390387581</v>
      </c>
    </row>
    <row r="19" spans="1:31" ht="14.4" x14ac:dyDescent="0.3">
      <c r="A19" t="s">
        <v>23</v>
      </c>
      <c r="B19" s="75" t="s">
        <v>133</v>
      </c>
      <c r="C19" s="76">
        <v>-4.4000000000000004</v>
      </c>
      <c r="D19" s="77">
        <v>-2.6</v>
      </c>
      <c r="E19" s="76">
        <v>101</v>
      </c>
      <c r="F19" s="76">
        <v>18.3</v>
      </c>
      <c r="G19" s="96">
        <v>33.034006376195535</v>
      </c>
      <c r="H19" s="76">
        <v>13.6</v>
      </c>
      <c r="I19" s="71">
        <v>1226</v>
      </c>
      <c r="J19" s="71">
        <v>3326</v>
      </c>
      <c r="K19" s="71">
        <v>4</v>
      </c>
      <c r="L19" s="71">
        <v>7</v>
      </c>
      <c r="M19" s="71">
        <v>2261</v>
      </c>
      <c r="N19" s="71">
        <v>3</v>
      </c>
      <c r="Q19" s="71">
        <f t="shared" si="0"/>
        <v>0.33870967741935476</v>
      </c>
      <c r="R19" s="71">
        <f>('[2]Agregare 2002'!D19-$D$37)/($D$38-$D$37)</f>
        <v>0.59183673469387754</v>
      </c>
      <c r="S19" s="71">
        <f t="shared" si="14"/>
        <v>0.40192070780602507</v>
      </c>
      <c r="T19" s="71">
        <f t="shared" si="3"/>
        <v>0.5490196078431373</v>
      </c>
      <c r="U19" s="71">
        <f t="shared" si="5"/>
        <v>0.1302885717635654</v>
      </c>
      <c r="V19" s="71">
        <f t="shared" si="4"/>
        <v>0.73275862068965525</v>
      </c>
      <c r="W19" s="71">
        <f t="shared" si="6"/>
        <v>0.16035856573705179</v>
      </c>
      <c r="X19" s="71">
        <f t="shared" si="7"/>
        <v>0.40064813235544944</v>
      </c>
      <c r="Y19" s="71">
        <f t="shared" si="8"/>
        <v>0.375</v>
      </c>
      <c r="Z19" s="71">
        <f t="shared" si="9"/>
        <v>6.6666666666666666E-2</v>
      </c>
      <c r="AA19" s="71">
        <f t="shared" si="10"/>
        <v>0.36968541468064825</v>
      </c>
      <c r="AB19" s="71">
        <f t="shared" si="11"/>
        <v>0.2</v>
      </c>
      <c r="AC19" s="71">
        <f t="shared" si="12"/>
        <v>-0.25751072961373389</v>
      </c>
      <c r="AE19" s="71">
        <f t="shared" si="13"/>
        <v>0.31226015154166914</v>
      </c>
    </row>
    <row r="20" spans="1:31" ht="14.4" x14ac:dyDescent="0.3">
      <c r="A20" t="s">
        <v>24</v>
      </c>
      <c r="B20" s="75" t="s">
        <v>133</v>
      </c>
      <c r="C20" s="76">
        <v>-0.3</v>
      </c>
      <c r="D20" s="77">
        <v>-10</v>
      </c>
      <c r="E20" s="76">
        <v>104.9</v>
      </c>
      <c r="F20" s="76">
        <v>23.7</v>
      </c>
      <c r="G20" s="96">
        <v>37.951388888888886</v>
      </c>
      <c r="H20" s="76">
        <v>8.6</v>
      </c>
      <c r="I20" s="71">
        <v>774</v>
      </c>
      <c r="J20" s="71">
        <v>2125</v>
      </c>
      <c r="K20" s="71">
        <v>4</v>
      </c>
      <c r="L20" s="71">
        <v>8</v>
      </c>
      <c r="M20" s="71">
        <v>1064</v>
      </c>
      <c r="N20" s="71">
        <v>2</v>
      </c>
      <c r="Q20" s="71">
        <f t="shared" si="0"/>
        <v>0.5591397849462364</v>
      </c>
      <c r="R20" s="71">
        <f>('[2]Agregare 2002'!D20-$D$37)/($D$38-$D$37)</f>
        <v>0.10204081632653061</v>
      </c>
      <c r="S20" s="71">
        <f t="shared" si="14"/>
        <v>0.68637305409340366</v>
      </c>
      <c r="T20" s="71">
        <f t="shared" si="3"/>
        <v>0.76078431372549016</v>
      </c>
      <c r="U20" s="71">
        <f t="shared" si="5"/>
        <v>0.4758530491137658</v>
      </c>
      <c r="V20" s="71">
        <f t="shared" si="4"/>
        <v>0.30172413793103448</v>
      </c>
      <c r="W20" s="71">
        <f t="shared" si="6"/>
        <v>8.5325365205843287E-2</v>
      </c>
      <c r="X20" s="71">
        <f t="shared" si="7"/>
        <v>0.19580419580419581</v>
      </c>
      <c r="Y20" s="71">
        <f t="shared" si="8"/>
        <v>0.375</v>
      </c>
      <c r="Z20" s="71">
        <f t="shared" si="9"/>
        <v>0.08</v>
      </c>
      <c r="AA20" s="71">
        <f t="shared" si="10"/>
        <v>0.14146806482364158</v>
      </c>
      <c r="AB20" s="71">
        <f t="shared" si="11"/>
        <v>0.1</v>
      </c>
      <c r="AC20" s="71">
        <f t="shared" si="12"/>
        <v>-0.25751072961373389</v>
      </c>
      <c r="AE20" s="71">
        <f t="shared" si="13"/>
        <v>0.27738477325818522</v>
      </c>
    </row>
    <row r="21" spans="1:31" ht="14.4" x14ac:dyDescent="0.3">
      <c r="A21" t="s">
        <v>25</v>
      </c>
      <c r="B21" s="75" t="s">
        <v>134</v>
      </c>
      <c r="C21" s="76">
        <v>-8.8773559136847862</v>
      </c>
      <c r="D21" s="77">
        <v>1.6844213784940363</v>
      </c>
      <c r="E21" s="76">
        <f t="shared" ref="E21:E26" si="15">(E13/E7)*100</f>
        <v>102.36686390532543</v>
      </c>
      <c r="F21" s="76">
        <v>13.71665300919603</v>
      </c>
      <c r="G21" s="92">
        <v>36.736922295581515</v>
      </c>
      <c r="H21" s="76">
        <v>14.1</v>
      </c>
      <c r="I21" s="71">
        <v>4106</v>
      </c>
      <c r="J21" s="71">
        <v>6174</v>
      </c>
      <c r="K21" s="71">
        <v>9</v>
      </c>
      <c r="L21" s="71">
        <v>46</v>
      </c>
      <c r="M21" s="93">
        <v>4211</v>
      </c>
      <c r="N21" s="93">
        <v>9</v>
      </c>
      <c r="O21" s="93">
        <v>119</v>
      </c>
      <c r="Q21" s="71">
        <f>('[2]Agregare 2002'!C21-$C$37)/($C$38-$C$37)</f>
        <v>0.16994152693238626</v>
      </c>
      <c r="R21" s="71">
        <f t="shared" ref="R21:R36" si="16">(D21-$D$37)/($D$38-$D$37)</f>
        <v>0.80846403935333577</v>
      </c>
      <c r="S21" s="71">
        <f t="shared" si="14"/>
        <v>0.50161497573560143</v>
      </c>
      <c r="T21" s="71">
        <f t="shared" si="3"/>
        <v>0.36928051016455016</v>
      </c>
      <c r="U21" s="71">
        <f t="shared" si="5"/>
        <v>0.39050754009708477</v>
      </c>
      <c r="V21" s="71">
        <f t="shared" si="4"/>
        <v>0.77586206896551724</v>
      </c>
      <c r="W21" s="71">
        <f t="shared" si="6"/>
        <v>0.63844621513944222</v>
      </c>
      <c r="X21" s="71">
        <f t="shared" si="7"/>
        <v>0.88640627665017913</v>
      </c>
      <c r="Y21" s="71">
        <f t="shared" si="8"/>
        <v>1</v>
      </c>
      <c r="Z21" s="71">
        <f t="shared" si="9"/>
        <v>0.58666666666666667</v>
      </c>
      <c r="AA21" s="71">
        <f t="shared" si="10"/>
        <v>0.74146806482364158</v>
      </c>
      <c r="AB21" s="71">
        <f t="shared" si="11"/>
        <v>0.8</v>
      </c>
      <c r="AC21" s="71">
        <f t="shared" si="12"/>
        <v>0.25321888412017168</v>
      </c>
      <c r="AE21" s="71">
        <f t="shared" si="13"/>
        <v>0.60937513604989058</v>
      </c>
    </row>
    <row r="22" spans="1:31" ht="14.4" x14ac:dyDescent="0.3">
      <c r="A22" t="s">
        <v>26</v>
      </c>
      <c r="B22" s="75" t="s">
        <v>134</v>
      </c>
      <c r="C22" s="76">
        <v>-6.2634767429920934</v>
      </c>
      <c r="D22" s="77">
        <v>-5.3906971968374577</v>
      </c>
      <c r="E22" s="76">
        <f t="shared" si="15"/>
        <v>101.35004821600771</v>
      </c>
      <c r="F22" s="76">
        <v>20.479515350652019</v>
      </c>
      <c r="G22" s="92">
        <v>40.717875089734385</v>
      </c>
      <c r="H22" s="76">
        <v>14.5</v>
      </c>
      <c r="I22" s="71">
        <v>2252</v>
      </c>
      <c r="J22" s="71">
        <v>5404</v>
      </c>
      <c r="K22" s="71">
        <v>9</v>
      </c>
      <c r="L22" s="71">
        <v>46</v>
      </c>
      <c r="M22" s="93">
        <v>3768</v>
      </c>
      <c r="N22" s="93">
        <v>5</v>
      </c>
      <c r="O22" s="93">
        <v>123</v>
      </c>
      <c r="Q22" s="71">
        <f>('[2]Agregare 2002'!C22-$C$37)/($C$38-$C$37)</f>
        <v>0.28004250266571989</v>
      </c>
      <c r="R22" s="71">
        <f t="shared" si="16"/>
        <v>0.32716345599745184</v>
      </c>
      <c r="S22" s="71">
        <f t="shared" si="14"/>
        <v>0.42745199917964127</v>
      </c>
      <c r="T22" s="71">
        <f t="shared" si="3"/>
        <v>0.63449079806478503</v>
      </c>
      <c r="U22" s="71">
        <f t="shared" si="5"/>
        <v>0.67026529091597942</v>
      </c>
      <c r="V22" s="71">
        <f t="shared" si="4"/>
        <v>0.81034482758620696</v>
      </c>
      <c r="W22" s="71">
        <f t="shared" si="6"/>
        <v>0.33067729083665337</v>
      </c>
      <c r="X22" s="71">
        <f t="shared" si="7"/>
        <v>0.75507419409858434</v>
      </c>
      <c r="Y22" s="71">
        <f t="shared" si="8"/>
        <v>1</v>
      </c>
      <c r="Z22" s="71">
        <f t="shared" si="9"/>
        <v>0.58666666666666667</v>
      </c>
      <c r="AA22" s="71">
        <f t="shared" si="10"/>
        <v>0.65700667302192561</v>
      </c>
      <c r="AB22" s="71">
        <f t="shared" si="11"/>
        <v>0.4</v>
      </c>
      <c r="AC22" s="71">
        <f t="shared" si="12"/>
        <v>0.27038626609442062</v>
      </c>
      <c r="AE22" s="71">
        <f t="shared" si="13"/>
        <v>0.54996692039446426</v>
      </c>
    </row>
    <row r="23" spans="1:31" ht="14.4" x14ac:dyDescent="0.3">
      <c r="A23" t="s">
        <v>27</v>
      </c>
      <c r="B23" s="75" t="s">
        <v>134</v>
      </c>
      <c r="C23" s="76">
        <v>-6.6772655007949124</v>
      </c>
      <c r="D23" s="77">
        <v>-1.1923688394276628</v>
      </c>
      <c r="E23" s="76">
        <f t="shared" si="15"/>
        <v>100.48828125</v>
      </c>
      <c r="F23" s="76">
        <v>17.233704292527822</v>
      </c>
      <c r="G23" s="92">
        <v>36.786867599569433</v>
      </c>
      <c r="H23" s="76">
        <v>15.2</v>
      </c>
      <c r="I23" s="71">
        <v>930</v>
      </c>
      <c r="J23" s="71">
        <v>3372</v>
      </c>
      <c r="K23" s="71">
        <v>4</v>
      </c>
      <c r="L23" s="71">
        <v>7</v>
      </c>
      <c r="M23" s="93">
        <v>2078</v>
      </c>
      <c r="N23" s="93">
        <v>4</v>
      </c>
      <c r="O23" s="93"/>
      <c r="Q23" s="71">
        <f>('[2]Agregare 2002'!C23-$C$37)/($C$38-$C$37)</f>
        <v>0.47327412745582803</v>
      </c>
      <c r="R23" s="71">
        <f t="shared" si="16"/>
        <v>0.61276402452873036</v>
      </c>
      <c r="S23" s="71">
        <f t="shared" si="14"/>
        <v>0.3645977336837829</v>
      </c>
      <c r="T23" s="71">
        <f t="shared" si="3"/>
        <v>0.50720408990305177</v>
      </c>
      <c r="U23" s="71">
        <f t="shared" si="5"/>
        <v>0.39401739982919431</v>
      </c>
      <c r="V23" s="71">
        <f t="shared" si="4"/>
        <v>0.87068965517241381</v>
      </c>
      <c r="W23" s="71">
        <f t="shared" si="6"/>
        <v>0.11122177954847277</v>
      </c>
      <c r="X23" s="71">
        <f t="shared" si="7"/>
        <v>0.40849394507931092</v>
      </c>
      <c r="Y23" s="71">
        <f t="shared" si="8"/>
        <v>0.375</v>
      </c>
      <c r="Z23" s="71">
        <f t="shared" si="9"/>
        <v>6.6666666666666666E-2</v>
      </c>
      <c r="AA23" s="71">
        <f t="shared" si="10"/>
        <v>0.33479504289799811</v>
      </c>
      <c r="AB23" s="71">
        <f t="shared" si="11"/>
        <v>0.3</v>
      </c>
      <c r="AC23" s="71">
        <f t="shared" si="12"/>
        <v>-0.25751072961373389</v>
      </c>
      <c r="AE23" s="71">
        <f t="shared" si="13"/>
        <v>0.35086259501167039</v>
      </c>
    </row>
    <row r="24" spans="1:31" ht="14.4" x14ac:dyDescent="0.3">
      <c r="A24" t="s">
        <v>28</v>
      </c>
      <c r="B24" s="75" t="s">
        <v>134</v>
      </c>
      <c r="C24" s="76">
        <v>5.5622369212266989</v>
      </c>
      <c r="D24" s="77">
        <v>-3.1569452796151536</v>
      </c>
      <c r="E24" s="76">
        <f t="shared" si="15"/>
        <v>98.726738491674823</v>
      </c>
      <c r="F24" s="76">
        <v>20.339747444377632</v>
      </c>
      <c r="G24" s="92">
        <v>37.634099616858236</v>
      </c>
      <c r="H24" s="76">
        <v>8.6</v>
      </c>
      <c r="I24" s="71">
        <v>768</v>
      </c>
      <c r="J24" s="71">
        <v>1974</v>
      </c>
      <c r="K24" s="71">
        <v>3</v>
      </c>
      <c r="L24" s="71">
        <v>4</v>
      </c>
      <c r="M24" s="93">
        <v>961</v>
      </c>
      <c r="N24" s="93">
        <v>2</v>
      </c>
      <c r="O24" s="71">
        <v>150</v>
      </c>
      <c r="Q24" s="71">
        <f>('[2]Agregare 2002'!C24-$C$37)/($C$38-$C$37)</f>
        <v>1.547936111465895E-2</v>
      </c>
      <c r="R24" s="71">
        <f t="shared" si="16"/>
        <v>0.47911936873366301</v>
      </c>
      <c r="S24" s="71">
        <f t="shared" si="14"/>
        <v>0.23611697196810683</v>
      </c>
      <c r="T24" s="71">
        <f t="shared" si="3"/>
        <v>0.62900970370108356</v>
      </c>
      <c r="U24" s="71">
        <f t="shared" si="5"/>
        <v>0.45355584095981999</v>
      </c>
      <c r="V24" s="71">
        <f t="shared" si="4"/>
        <v>0.30172413793103448</v>
      </c>
      <c r="W24" s="71">
        <f t="shared" si="6"/>
        <v>8.4329349269588308E-2</v>
      </c>
      <c r="X24" s="71">
        <f t="shared" si="7"/>
        <v>0.17004946273238955</v>
      </c>
      <c r="Y24" s="71">
        <f t="shared" si="8"/>
        <v>0.25</v>
      </c>
      <c r="Z24" s="71">
        <f t="shared" si="9"/>
        <v>2.6666666666666668E-2</v>
      </c>
      <c r="AA24" s="71">
        <f t="shared" si="10"/>
        <v>0.12183031458531936</v>
      </c>
      <c r="AB24" s="71">
        <f t="shared" si="11"/>
        <v>0.1</v>
      </c>
      <c r="AC24" s="71">
        <f t="shared" si="12"/>
        <v>0.38626609442060084</v>
      </c>
      <c r="AE24" s="71">
        <f t="shared" si="13"/>
        <v>0.25031902092945624</v>
      </c>
    </row>
    <row r="25" spans="1:31" ht="14.4" x14ac:dyDescent="0.3">
      <c r="A25" t="s">
        <v>29</v>
      </c>
      <c r="B25" s="75" t="s">
        <v>134</v>
      </c>
      <c r="C25" s="76">
        <v>-0.67057837384744345</v>
      </c>
      <c r="D25" s="77">
        <v>-4.6940486169321041</v>
      </c>
      <c r="E25" s="76">
        <f t="shared" si="15"/>
        <v>95.489443378119006</v>
      </c>
      <c r="F25" s="76">
        <v>20.301760268231348</v>
      </c>
      <c r="G25" s="92">
        <v>38.177083333333336</v>
      </c>
      <c r="H25" s="76">
        <v>12.2</v>
      </c>
      <c r="I25" s="71">
        <v>385</v>
      </c>
      <c r="J25" s="71">
        <v>1799</v>
      </c>
      <c r="K25" s="71">
        <v>2</v>
      </c>
      <c r="L25" s="71">
        <v>6</v>
      </c>
      <c r="M25" s="93">
        <v>968</v>
      </c>
      <c r="N25" s="93">
        <v>1</v>
      </c>
      <c r="Q25" s="71">
        <f>('[2]Agregare 2002'!C25-$C$37)/($C$38-$C$37)</f>
        <v>0.6797145498127809</v>
      </c>
      <c r="R25" s="71">
        <f t="shared" si="16"/>
        <v>0.37455451585495886</v>
      </c>
      <c r="S25" s="71">
        <f t="shared" si="14"/>
        <v>0</v>
      </c>
      <c r="T25" s="71">
        <f t="shared" si="3"/>
        <v>0.6275200105188764</v>
      </c>
      <c r="U25" s="71">
        <f t="shared" si="5"/>
        <v>0.49171351604591268</v>
      </c>
      <c r="V25" s="71">
        <f t="shared" si="4"/>
        <v>0.61206896551724133</v>
      </c>
      <c r="W25" s="71">
        <f t="shared" si="6"/>
        <v>2.0750332005312084E-2</v>
      </c>
      <c r="X25" s="71">
        <f t="shared" si="7"/>
        <v>0.14020126215248166</v>
      </c>
      <c r="Y25" s="71">
        <f t="shared" si="8"/>
        <v>0.125</v>
      </c>
      <c r="Z25" s="71">
        <f t="shared" si="9"/>
        <v>5.3333333333333337E-2</v>
      </c>
      <c r="AA25" s="71">
        <f t="shared" si="10"/>
        <v>0.12316491897044804</v>
      </c>
      <c r="AB25" s="71">
        <f t="shared" si="11"/>
        <v>0</v>
      </c>
      <c r="AC25" s="71">
        <f t="shared" si="12"/>
        <v>-0.25751072961373389</v>
      </c>
      <c r="AE25" s="71">
        <f t="shared" si="13"/>
        <v>0.23003928266135473</v>
      </c>
    </row>
    <row r="26" spans="1:31" ht="14.4" x14ac:dyDescent="0.3">
      <c r="A26" t="s">
        <v>30</v>
      </c>
      <c r="B26" s="75" t="s">
        <v>134</v>
      </c>
      <c r="C26" s="76">
        <v>-2.815994850752273</v>
      </c>
      <c r="D26" s="77">
        <v>-3.2182798294311694</v>
      </c>
      <c r="E26" s="76">
        <f t="shared" si="15"/>
        <v>103.3718689788054</v>
      </c>
      <c r="F26" s="76">
        <v>16.204038941185935</v>
      </c>
      <c r="G26" s="92">
        <v>38.507254464285715</v>
      </c>
      <c r="H26" s="76">
        <v>13.8</v>
      </c>
      <c r="I26" s="71">
        <v>1972</v>
      </c>
      <c r="J26" s="71">
        <v>3981</v>
      </c>
      <c r="K26" s="71">
        <v>7</v>
      </c>
      <c r="L26" s="71">
        <v>36</v>
      </c>
      <c r="M26" s="93">
        <v>2021</v>
      </c>
      <c r="N26" s="93">
        <v>5</v>
      </c>
      <c r="O26" s="93">
        <v>150</v>
      </c>
      <c r="Q26" s="71">
        <f>('[2]Agregare 2002'!C26-$C$37)/($C$38-$C$37)</f>
        <v>0.57109981589690217</v>
      </c>
      <c r="R26" s="71">
        <f t="shared" si="16"/>
        <v>0.47494695037883194</v>
      </c>
      <c r="S26" s="71">
        <f t="shared" si="14"/>
        <v>0.57491652732075382</v>
      </c>
      <c r="T26" s="71">
        <f t="shared" si="3"/>
        <v>0.46682505651709549</v>
      </c>
      <c r="U26" s="71">
        <f t="shared" si="5"/>
        <v>0.51491598484087964</v>
      </c>
      <c r="V26" s="71">
        <f t="shared" si="4"/>
        <v>0.75000000000000011</v>
      </c>
      <c r="W26" s="71">
        <f t="shared" si="6"/>
        <v>0.28419654714475434</v>
      </c>
      <c r="X26" s="71">
        <f t="shared" si="7"/>
        <v>0.51236568309739039</v>
      </c>
      <c r="Y26" s="71">
        <f t="shared" si="8"/>
        <v>0.75</v>
      </c>
      <c r="Z26" s="71">
        <f t="shared" si="9"/>
        <v>0.45333333333333331</v>
      </c>
      <c r="AA26" s="71">
        <f t="shared" si="10"/>
        <v>0.32392755004766444</v>
      </c>
      <c r="AB26" s="71">
        <f t="shared" si="11"/>
        <v>0.4</v>
      </c>
      <c r="AC26" s="71">
        <f t="shared" si="12"/>
        <v>0.38626609442060084</v>
      </c>
      <c r="AE26" s="71">
        <f t="shared" si="13"/>
        <v>0.49713796484601591</v>
      </c>
    </row>
    <row r="27" spans="1:31" ht="14.4" x14ac:dyDescent="0.3">
      <c r="A27" t="s">
        <v>31</v>
      </c>
      <c r="B27" s="75" t="s">
        <v>135</v>
      </c>
      <c r="C27" s="76">
        <v>7.9</v>
      </c>
      <c r="D27" s="77">
        <v>-2.5</v>
      </c>
      <c r="E27" s="76">
        <v>101.5</v>
      </c>
      <c r="F27" s="76">
        <v>17.899999999999999</v>
      </c>
      <c r="G27" s="96">
        <v>37.770000000000003</v>
      </c>
      <c r="H27" s="76">
        <v>15.7</v>
      </c>
      <c r="I27" s="71">
        <v>3057</v>
      </c>
      <c r="J27" s="71">
        <v>2714</v>
      </c>
      <c r="K27" s="71">
        <v>4</v>
      </c>
      <c r="L27" s="71">
        <v>5</v>
      </c>
      <c r="M27" s="93">
        <v>1651</v>
      </c>
      <c r="N27" s="93">
        <v>4</v>
      </c>
      <c r="Q27" s="71">
        <f t="shared" ref="Q27:Q36" si="17">(C27-$C$37)/($C$38-$C$37)</f>
        <v>1</v>
      </c>
      <c r="R27" s="71">
        <f t="shared" si="16"/>
        <v>0.52380952380952384</v>
      </c>
      <c r="S27" s="71">
        <f t="shared" si="14"/>
        <v>0.4383889573300479</v>
      </c>
      <c r="T27" s="71">
        <f t="shared" si="3"/>
        <v>0.53333333333333321</v>
      </c>
      <c r="U27" s="71">
        <f t="shared" si="5"/>
        <v>0.46310611384399192</v>
      </c>
      <c r="V27" s="71">
        <f t="shared" si="4"/>
        <v>0.91379310344827591</v>
      </c>
      <c r="W27" s="71">
        <f t="shared" si="6"/>
        <v>0.46430942895086319</v>
      </c>
      <c r="X27" s="71">
        <f t="shared" si="7"/>
        <v>0.29626471089885725</v>
      </c>
      <c r="Y27" s="71">
        <f t="shared" si="8"/>
        <v>0.375</v>
      </c>
      <c r="Z27" s="71">
        <f t="shared" si="9"/>
        <v>0.04</v>
      </c>
      <c r="AA27" s="71">
        <f t="shared" si="10"/>
        <v>0.25338417540514774</v>
      </c>
      <c r="AB27" s="71">
        <f t="shared" si="11"/>
        <v>0.3</v>
      </c>
      <c r="AC27" s="71">
        <f t="shared" si="12"/>
        <v>-0.25751072961373389</v>
      </c>
      <c r="AE27" s="71">
        <f t="shared" si="13"/>
        <v>0.41106758595433129</v>
      </c>
    </row>
    <row r="28" spans="1:31" ht="14.4" x14ac:dyDescent="0.3">
      <c r="A28" t="s">
        <v>32</v>
      </c>
      <c r="B28" s="75" t="s">
        <v>135</v>
      </c>
      <c r="C28" s="76">
        <v>-4.4000000000000004</v>
      </c>
      <c r="D28" s="77">
        <v>-7.1</v>
      </c>
      <c r="E28" s="76">
        <v>108.3</v>
      </c>
      <c r="F28" s="76">
        <v>24.9</v>
      </c>
      <c r="G28" s="96">
        <v>44.15</v>
      </c>
      <c r="H28" s="76">
        <v>9.1</v>
      </c>
      <c r="I28" s="71">
        <v>510</v>
      </c>
      <c r="J28" s="71">
        <v>977</v>
      </c>
      <c r="K28" s="71">
        <v>1</v>
      </c>
      <c r="L28" s="71">
        <v>11</v>
      </c>
      <c r="M28" s="93">
        <v>322</v>
      </c>
      <c r="N28" s="93">
        <v>1</v>
      </c>
      <c r="Q28" s="71">
        <f t="shared" si="17"/>
        <v>0.33870967741935476</v>
      </c>
      <c r="R28" s="71">
        <f t="shared" si="16"/>
        <v>0.21088435374149658</v>
      </c>
      <c r="S28" s="71">
        <f t="shared" si="14"/>
        <v>0.93435715085675841</v>
      </c>
      <c r="T28" s="71">
        <f t="shared" si="3"/>
        <v>0.80784313725490187</v>
      </c>
      <c r="U28" s="71">
        <f t="shared" si="5"/>
        <v>0.91145467322557994</v>
      </c>
      <c r="V28" s="71">
        <f t="shared" si="4"/>
        <v>0.34482758620689657</v>
      </c>
      <c r="W28" s="71">
        <f t="shared" si="6"/>
        <v>4.1500664010624168E-2</v>
      </c>
      <c r="X28" s="71">
        <f t="shared" si="7"/>
        <v>0</v>
      </c>
      <c r="Y28" s="71">
        <f t="shared" si="8"/>
        <v>0</v>
      </c>
      <c r="Z28" s="71">
        <f t="shared" si="9"/>
        <v>0.12</v>
      </c>
      <c r="AA28" s="71">
        <f t="shared" si="10"/>
        <v>0</v>
      </c>
      <c r="AB28" s="71">
        <f t="shared" si="11"/>
        <v>0</v>
      </c>
      <c r="AC28" s="71">
        <f t="shared" si="12"/>
        <v>-0.25751072961373389</v>
      </c>
      <c r="AE28" s="71">
        <f t="shared" si="13"/>
        <v>0.26554357793091377</v>
      </c>
    </row>
    <row r="29" spans="1:31" ht="14.4" x14ac:dyDescent="0.3">
      <c r="A29" t="s">
        <v>33</v>
      </c>
      <c r="B29" s="75" t="s">
        <v>135</v>
      </c>
      <c r="C29" s="76">
        <v>0</v>
      </c>
      <c r="D29" s="77">
        <v>-2.6</v>
      </c>
      <c r="E29" s="76">
        <v>104.2</v>
      </c>
      <c r="F29" s="76">
        <v>22.1</v>
      </c>
      <c r="G29" s="96">
        <v>40.409999999999997</v>
      </c>
      <c r="H29" s="76">
        <v>9.6999999999999993</v>
      </c>
      <c r="I29" s="71">
        <v>1079</v>
      </c>
      <c r="J29" s="71">
        <v>1429</v>
      </c>
      <c r="K29" s="71">
        <v>4</v>
      </c>
      <c r="L29" s="71">
        <v>15</v>
      </c>
      <c r="M29" s="93">
        <v>616</v>
      </c>
      <c r="N29" s="93">
        <v>1</v>
      </c>
      <c r="Q29" s="71">
        <f t="shared" si="17"/>
        <v>0.57526881720430101</v>
      </c>
      <c r="R29" s="71">
        <f t="shared" si="16"/>
        <v>0.51700680272108845</v>
      </c>
      <c r="S29" s="71">
        <f t="shared" si="14"/>
        <v>0.63531750475977145</v>
      </c>
      <c r="T29" s="71">
        <f t="shared" si="3"/>
        <v>0.69803921568627458</v>
      </c>
      <c r="U29" s="71">
        <f t="shared" si="5"/>
        <v>0.64862965565706243</v>
      </c>
      <c r="V29" s="71">
        <f t="shared" si="4"/>
        <v>0.39655172413793099</v>
      </c>
      <c r="W29" s="71">
        <f t="shared" si="6"/>
        <v>0.13595617529880477</v>
      </c>
      <c r="X29" s="71">
        <f t="shared" si="7"/>
        <v>7.7093638069247822E-2</v>
      </c>
      <c r="Y29" s="71">
        <f t="shared" si="8"/>
        <v>0.375</v>
      </c>
      <c r="Z29" s="71">
        <f t="shared" si="9"/>
        <v>0.17333333333333334</v>
      </c>
      <c r="AA29" s="71">
        <f t="shared" si="10"/>
        <v>5.6053384175405147E-2</v>
      </c>
      <c r="AB29" s="71">
        <f t="shared" si="11"/>
        <v>0</v>
      </c>
      <c r="AC29" s="71">
        <f t="shared" si="12"/>
        <v>-0.25751072961373389</v>
      </c>
      <c r="AE29" s="71">
        <f t="shared" si="13"/>
        <v>0.31005688626380662</v>
      </c>
    </row>
    <row r="30" spans="1:31" ht="14.4" x14ac:dyDescent="0.3">
      <c r="A30" t="s">
        <v>34</v>
      </c>
      <c r="B30" s="75" t="s">
        <v>135</v>
      </c>
      <c r="C30" s="76">
        <v>-2</v>
      </c>
      <c r="D30" s="77">
        <v>-9.8000000000000007</v>
      </c>
      <c r="E30" s="76">
        <v>104.4</v>
      </c>
      <c r="F30" s="76">
        <v>27.6</v>
      </c>
      <c r="G30" s="96">
        <v>42.19</v>
      </c>
      <c r="H30" s="76">
        <v>14.6</v>
      </c>
      <c r="I30" s="71">
        <v>694</v>
      </c>
      <c r="J30" s="71">
        <v>1883</v>
      </c>
      <c r="K30" s="71">
        <v>3</v>
      </c>
      <c r="L30" s="71">
        <v>6</v>
      </c>
      <c r="M30" s="93">
        <v>1460</v>
      </c>
      <c r="N30" s="93">
        <v>1</v>
      </c>
      <c r="Q30" s="71">
        <f t="shared" si="17"/>
        <v>0.46774193548387089</v>
      </c>
      <c r="R30" s="71">
        <f t="shared" si="16"/>
        <v>2.7210884353741402E-2</v>
      </c>
      <c r="S30" s="71">
        <f t="shared" si="14"/>
        <v>0.64990480456938082</v>
      </c>
      <c r="T30" s="71">
        <f t="shared" si="3"/>
        <v>0.9137254901960784</v>
      </c>
      <c r="U30" s="71">
        <f t="shared" si="5"/>
        <v>0.77371749824314828</v>
      </c>
      <c r="V30" s="71">
        <f t="shared" si="4"/>
        <v>0.81896551724137934</v>
      </c>
      <c r="W30" s="71">
        <f t="shared" si="6"/>
        <v>7.2045152722443564E-2</v>
      </c>
      <c r="X30" s="71">
        <f t="shared" si="7"/>
        <v>0.15452839843083746</v>
      </c>
      <c r="Y30" s="71">
        <f t="shared" si="8"/>
        <v>0.25</v>
      </c>
      <c r="Z30" s="71">
        <f t="shared" si="9"/>
        <v>5.3333333333333337E-2</v>
      </c>
      <c r="AA30" s="71">
        <f t="shared" si="10"/>
        <v>0.21696854146806482</v>
      </c>
      <c r="AB30" s="71">
        <f t="shared" si="11"/>
        <v>0</v>
      </c>
      <c r="AC30" s="71">
        <f t="shared" si="12"/>
        <v>-0.25751072961373389</v>
      </c>
      <c r="AE30" s="71">
        <f t="shared" si="13"/>
        <v>0.31851006357142653</v>
      </c>
    </row>
    <row r="31" spans="1:31" ht="14.4" x14ac:dyDescent="0.3">
      <c r="A31" t="s">
        <v>35</v>
      </c>
      <c r="B31" s="75" t="s">
        <v>135</v>
      </c>
      <c r="C31" s="76">
        <v>-9.1</v>
      </c>
      <c r="D31" s="77">
        <v>-0.3</v>
      </c>
      <c r="E31" s="76">
        <v>96.9</v>
      </c>
      <c r="F31" s="76">
        <v>14</v>
      </c>
      <c r="G31" s="96">
        <v>35.76</v>
      </c>
      <c r="H31" s="76">
        <v>15.3</v>
      </c>
      <c r="I31" s="71">
        <v>2139</v>
      </c>
      <c r="J31" s="71">
        <v>1748</v>
      </c>
      <c r="K31" s="71">
        <v>3</v>
      </c>
      <c r="L31" s="71">
        <v>2</v>
      </c>
      <c r="M31" s="93">
        <v>1555</v>
      </c>
      <c r="N31" s="93">
        <v>1</v>
      </c>
      <c r="Q31" s="71">
        <f t="shared" si="17"/>
        <v>8.6021505376344065E-2</v>
      </c>
      <c r="R31" s="71">
        <f t="shared" si="16"/>
        <v>0.67346938775510201</v>
      </c>
      <c r="S31" s="71">
        <f t="shared" si="14"/>
        <v>0.1028810617090381</v>
      </c>
      <c r="T31" s="71">
        <f t="shared" si="3"/>
        <v>0.38039215686274508</v>
      </c>
      <c r="U31" s="71">
        <f t="shared" si="5"/>
        <v>0.32185523541813066</v>
      </c>
      <c r="V31" s="71">
        <f t="shared" si="4"/>
        <v>0.8793103448275863</v>
      </c>
      <c r="W31" s="71">
        <f t="shared" si="6"/>
        <v>0.31191899070385126</v>
      </c>
      <c r="X31" s="71">
        <f t="shared" si="7"/>
        <v>0.13150264369776565</v>
      </c>
      <c r="Y31" s="71">
        <f t="shared" si="8"/>
        <v>0.25</v>
      </c>
      <c r="Z31" s="71">
        <f t="shared" si="9"/>
        <v>0</v>
      </c>
      <c r="AA31" s="71">
        <f t="shared" si="10"/>
        <v>0.23508102955195423</v>
      </c>
      <c r="AB31" s="71">
        <f t="shared" si="11"/>
        <v>0</v>
      </c>
      <c r="AC31" s="71">
        <f t="shared" si="12"/>
        <v>-0.25751072961373389</v>
      </c>
      <c r="AE31" s="71">
        <f t="shared" si="13"/>
        <v>0.23960935586836798</v>
      </c>
    </row>
    <row r="32" spans="1:31" ht="14.4" x14ac:dyDescent="0.3">
      <c r="A32" t="s">
        <v>36</v>
      </c>
      <c r="B32" s="75" t="s">
        <v>135</v>
      </c>
      <c r="C32" s="76">
        <v>-2.2999999999999998</v>
      </c>
      <c r="D32" s="77">
        <v>2.4</v>
      </c>
      <c r="E32" s="76">
        <v>101.6</v>
      </c>
      <c r="F32" s="76">
        <v>17.3</v>
      </c>
      <c r="G32" s="96">
        <v>36.76</v>
      </c>
      <c r="H32" s="76">
        <v>13.6</v>
      </c>
      <c r="I32" s="71">
        <v>702</v>
      </c>
      <c r="J32" s="71">
        <v>2172</v>
      </c>
      <c r="K32" s="71">
        <v>3</v>
      </c>
      <c r="L32" s="71">
        <v>12</v>
      </c>
      <c r="M32" s="93">
        <v>1113</v>
      </c>
      <c r="N32" s="93">
        <v>2</v>
      </c>
      <c r="O32" s="71">
        <v>67</v>
      </c>
      <c r="Q32" s="71">
        <f t="shared" si="17"/>
        <v>0.45161290322580633</v>
      </c>
      <c r="R32" s="71">
        <f t="shared" si="16"/>
        <v>0.85714285714285721</v>
      </c>
      <c r="S32" s="71">
        <f t="shared" si="14"/>
        <v>0.44568260723485204</v>
      </c>
      <c r="T32" s="71">
        <f t="shared" si="3"/>
        <v>0.50980392156862742</v>
      </c>
      <c r="U32" s="71">
        <f t="shared" si="5"/>
        <v>0.39212930428671816</v>
      </c>
      <c r="V32" s="71">
        <f t="shared" si="4"/>
        <v>0.73275862068965525</v>
      </c>
      <c r="W32" s="71">
        <f t="shared" si="6"/>
        <v>7.3373173970783537E-2</v>
      </c>
      <c r="X32" s="71">
        <f t="shared" si="7"/>
        <v>0.20382056967422821</v>
      </c>
      <c r="Y32" s="71">
        <f t="shared" si="8"/>
        <v>0.25</v>
      </c>
      <c r="Z32" s="71">
        <f t="shared" si="9"/>
        <v>0.13333333333333333</v>
      </c>
      <c r="AA32" s="71">
        <f t="shared" si="10"/>
        <v>0.15081029551954242</v>
      </c>
      <c r="AB32" s="71">
        <f t="shared" si="11"/>
        <v>0.1</v>
      </c>
      <c r="AC32" s="71">
        <f t="shared" si="12"/>
        <v>3.0042918454935622E-2</v>
      </c>
      <c r="AE32" s="71">
        <f t="shared" si="13"/>
        <v>0.33311619270010306</v>
      </c>
    </row>
    <row r="33" spans="1:31" ht="14.4" x14ac:dyDescent="0.3">
      <c r="A33" t="s">
        <v>37</v>
      </c>
      <c r="B33" s="75" t="s">
        <v>135</v>
      </c>
      <c r="C33" s="76">
        <v>-1.2</v>
      </c>
      <c r="D33" s="77">
        <v>-3.1</v>
      </c>
      <c r="E33" s="76">
        <v>106.3</v>
      </c>
      <c r="F33" s="76">
        <v>19.5</v>
      </c>
      <c r="G33" s="96">
        <v>38.74</v>
      </c>
      <c r="H33" s="76">
        <v>9.6</v>
      </c>
      <c r="I33" s="71">
        <v>3163</v>
      </c>
      <c r="J33" s="71">
        <v>2684</v>
      </c>
      <c r="K33" s="71">
        <v>4</v>
      </c>
      <c r="L33" s="71">
        <v>29</v>
      </c>
      <c r="M33" s="93">
        <v>1601</v>
      </c>
      <c r="N33" s="93">
        <v>3</v>
      </c>
      <c r="O33" s="71">
        <v>120</v>
      </c>
      <c r="Q33" s="71">
        <f t="shared" si="17"/>
        <v>0.510752688172043</v>
      </c>
      <c r="R33" s="71">
        <f t="shared" si="16"/>
        <v>0.48299319727891155</v>
      </c>
      <c r="S33" s="71">
        <f t="shared" si="14"/>
        <v>0.78848415276066708</v>
      </c>
      <c r="T33" s="71">
        <f t="shared" si="3"/>
        <v>0.59607843137254901</v>
      </c>
      <c r="U33" s="71">
        <f t="shared" si="5"/>
        <v>0.53127196064652171</v>
      </c>
      <c r="V33" s="71">
        <f t="shared" si="4"/>
        <v>0.38793103448275862</v>
      </c>
      <c r="W33" s="71">
        <f t="shared" si="6"/>
        <v>0.48190571049136788</v>
      </c>
      <c r="X33" s="71">
        <f t="shared" si="7"/>
        <v>0.2911478765137302</v>
      </c>
      <c r="Y33" s="71">
        <f t="shared" si="8"/>
        <v>0.375</v>
      </c>
      <c r="Z33" s="71">
        <f t="shared" si="9"/>
        <v>0.36</v>
      </c>
      <c r="AA33" s="71">
        <f t="shared" si="10"/>
        <v>0.24385128693994279</v>
      </c>
      <c r="AB33" s="71">
        <f t="shared" si="11"/>
        <v>0.2</v>
      </c>
      <c r="AC33" s="71">
        <f t="shared" si="12"/>
        <v>0.25751072961373389</v>
      </c>
      <c r="AE33" s="71">
        <f t="shared" si="13"/>
        <v>0.42360977448247894</v>
      </c>
    </row>
    <row r="34" spans="1:31" ht="14.4" x14ac:dyDescent="0.3">
      <c r="A34" t="s">
        <v>38</v>
      </c>
      <c r="B34" s="75" t="s">
        <v>135</v>
      </c>
      <c r="C34" s="76">
        <v>-6</v>
      </c>
      <c r="D34" s="77">
        <v>-3.3</v>
      </c>
      <c r="E34" s="76">
        <v>109.2</v>
      </c>
      <c r="F34" s="76">
        <v>16.600000000000001</v>
      </c>
      <c r="G34" s="96">
        <v>39.450000000000003</v>
      </c>
      <c r="H34" s="76">
        <v>11.4</v>
      </c>
      <c r="I34" s="71">
        <v>4384</v>
      </c>
      <c r="J34" s="71">
        <v>6387</v>
      </c>
      <c r="K34" s="71">
        <v>6</v>
      </c>
      <c r="L34" s="71">
        <v>57</v>
      </c>
      <c r="M34" s="93">
        <v>5567</v>
      </c>
      <c r="N34" s="93">
        <v>11</v>
      </c>
      <c r="O34" s="71">
        <v>256</v>
      </c>
      <c r="Q34" s="71">
        <f t="shared" si="17"/>
        <v>0.25268817204301069</v>
      </c>
      <c r="R34" s="71">
        <f t="shared" si="16"/>
        <v>0.46938775510204078</v>
      </c>
      <c r="S34" s="71">
        <f t="shared" si="14"/>
        <v>1</v>
      </c>
      <c r="T34" s="71">
        <f t="shared" si="3"/>
        <v>0.4823529411764706</v>
      </c>
      <c r="U34" s="71">
        <f t="shared" si="5"/>
        <v>0.58116654954321889</v>
      </c>
      <c r="V34" s="71">
        <f t="shared" si="4"/>
        <v>0.5431034482758621</v>
      </c>
      <c r="W34" s="71">
        <f t="shared" si="6"/>
        <v>0.68459495351925626</v>
      </c>
      <c r="X34" s="71">
        <f t="shared" si="7"/>
        <v>0.92273580078458128</v>
      </c>
      <c r="Y34" s="71">
        <f t="shared" si="8"/>
        <v>0.625</v>
      </c>
      <c r="Z34" s="71">
        <f t="shared" si="9"/>
        <v>0.73333333333333328</v>
      </c>
      <c r="AA34" s="71">
        <f t="shared" si="10"/>
        <v>1</v>
      </c>
      <c r="AB34" s="71">
        <f t="shared" si="11"/>
        <v>1</v>
      </c>
      <c r="AC34" s="71">
        <f t="shared" si="12"/>
        <v>0.84120171673819744</v>
      </c>
      <c r="AE34" s="71">
        <f t="shared" si="13"/>
        <v>0.70273574388584403</v>
      </c>
    </row>
    <row r="35" spans="1:31" ht="14.4" x14ac:dyDescent="0.3">
      <c r="A35" t="s">
        <v>39</v>
      </c>
      <c r="B35" s="75" t="s">
        <v>135</v>
      </c>
      <c r="C35" s="76">
        <v>-2.7</v>
      </c>
      <c r="D35" s="77">
        <v>-3</v>
      </c>
      <c r="E35" s="76">
        <v>108.7</v>
      </c>
      <c r="F35" s="76">
        <v>20.100000000000001</v>
      </c>
      <c r="G35" s="96">
        <v>39.770000000000003</v>
      </c>
      <c r="H35" s="76">
        <v>7.9</v>
      </c>
      <c r="I35" s="71">
        <v>1346</v>
      </c>
      <c r="J35" s="71">
        <v>2192</v>
      </c>
      <c r="K35" s="71">
        <v>3</v>
      </c>
      <c r="L35" s="71">
        <v>34</v>
      </c>
      <c r="M35" s="93">
        <v>2622</v>
      </c>
      <c r="N35" s="93">
        <v>2</v>
      </c>
      <c r="O35" s="71">
        <v>150</v>
      </c>
      <c r="Q35" s="71">
        <f t="shared" si="17"/>
        <v>0.43010752688172033</v>
      </c>
      <c r="R35" s="71">
        <f t="shared" si="16"/>
        <v>0.48979591836734693</v>
      </c>
      <c r="S35" s="71">
        <f t="shared" si="14"/>
        <v>0.96353175047597717</v>
      </c>
      <c r="T35" s="71">
        <f t="shared" si="3"/>
        <v>0.61960784313725492</v>
      </c>
      <c r="U35" s="71">
        <f t="shared" si="5"/>
        <v>0.60365425158116692</v>
      </c>
      <c r="V35" s="71">
        <f t="shared" si="4"/>
        <v>0.24137931034482765</v>
      </c>
      <c r="W35" s="71">
        <f t="shared" si="6"/>
        <v>0.1802788844621514</v>
      </c>
      <c r="X35" s="71">
        <f t="shared" si="7"/>
        <v>0.20723179259764626</v>
      </c>
      <c r="Y35" s="71">
        <f t="shared" si="8"/>
        <v>0.25</v>
      </c>
      <c r="Z35" s="71">
        <f t="shared" si="9"/>
        <v>0.42666666666666669</v>
      </c>
      <c r="AA35" s="71">
        <f t="shared" si="10"/>
        <v>0.43851286939942802</v>
      </c>
      <c r="AB35" s="71">
        <f t="shared" si="11"/>
        <v>0.1</v>
      </c>
      <c r="AC35" s="71">
        <f t="shared" si="12"/>
        <v>0.38626609442060084</v>
      </c>
      <c r="AE35" s="71">
        <f t="shared" si="13"/>
        <v>0.41054099294882984</v>
      </c>
    </row>
    <row r="36" spans="1:31" ht="14.4" x14ac:dyDescent="0.3">
      <c r="A36" t="s">
        <v>40</v>
      </c>
      <c r="B36" s="75" t="s">
        <v>135</v>
      </c>
      <c r="C36" s="76">
        <v>-0.6</v>
      </c>
      <c r="D36" s="77">
        <v>-2.6</v>
      </c>
      <c r="E36" s="76">
        <v>100.2</v>
      </c>
      <c r="F36" s="76">
        <v>22.1</v>
      </c>
      <c r="G36" s="96">
        <v>38.549999999999997</v>
      </c>
      <c r="H36" s="76">
        <v>7.2</v>
      </c>
      <c r="I36" s="71">
        <v>260</v>
      </c>
      <c r="J36" s="71">
        <v>1120</v>
      </c>
      <c r="K36" s="71">
        <v>3</v>
      </c>
      <c r="L36" s="71">
        <v>2</v>
      </c>
      <c r="M36" s="93">
        <v>341</v>
      </c>
      <c r="N36" s="93">
        <v>1</v>
      </c>
      <c r="Q36" s="71">
        <f t="shared" si="17"/>
        <v>0.543010752688172</v>
      </c>
      <c r="R36" s="71">
        <f t="shared" si="16"/>
        <v>0.51700680272108845</v>
      </c>
      <c r="S36" s="71">
        <f t="shared" si="14"/>
        <v>0.34357150856758872</v>
      </c>
      <c r="T36" s="71">
        <f t="shared" si="3"/>
        <v>0.69803921568627458</v>
      </c>
      <c r="U36" s="71">
        <f t="shared" si="5"/>
        <v>0.51791988756148977</v>
      </c>
      <c r="V36" s="71">
        <f t="shared" si="4"/>
        <v>0.18103448275862075</v>
      </c>
      <c r="W36" s="71">
        <f t="shared" si="6"/>
        <v>0</v>
      </c>
      <c r="X36" s="71">
        <f t="shared" si="7"/>
        <v>2.4390243902439025E-2</v>
      </c>
      <c r="Y36" s="71">
        <f t="shared" si="8"/>
        <v>0.25</v>
      </c>
      <c r="Z36" s="71">
        <f t="shared" si="9"/>
        <v>0</v>
      </c>
      <c r="AA36" s="71">
        <f t="shared" si="10"/>
        <v>3.6224976167778837E-3</v>
      </c>
      <c r="AB36" s="71">
        <f t="shared" si="11"/>
        <v>0</v>
      </c>
      <c r="AC36" s="71">
        <f t="shared" si="12"/>
        <v>-0.25751072961373389</v>
      </c>
      <c r="AE36" s="71">
        <f t="shared" si="13"/>
        <v>0.21700651245297828</v>
      </c>
    </row>
    <row r="37" spans="1:31" x14ac:dyDescent="0.25">
      <c r="A37" s="82" t="s">
        <v>136</v>
      </c>
      <c r="B37" s="83"/>
      <c r="C37" s="84">
        <f t="shared" ref="C37:O37" si="18">MIN(C3:C36)</f>
        <v>-10.7</v>
      </c>
      <c r="D37" s="84">
        <f t="shared" si="18"/>
        <v>-10.199999999999999</v>
      </c>
      <c r="E37" s="84">
        <f t="shared" si="18"/>
        <v>95.489443378119006</v>
      </c>
      <c r="F37" s="84">
        <f t="shared" si="18"/>
        <v>4.3</v>
      </c>
      <c r="G37" s="84">
        <f>MIN(G3:G36)</f>
        <v>31.18</v>
      </c>
      <c r="H37" s="84">
        <f t="shared" si="18"/>
        <v>5.0999999999999996</v>
      </c>
      <c r="I37" s="84">
        <f t="shared" si="18"/>
        <v>260</v>
      </c>
      <c r="J37" s="84">
        <f t="shared" si="18"/>
        <v>977</v>
      </c>
      <c r="K37" s="84">
        <f t="shared" si="18"/>
        <v>1</v>
      </c>
      <c r="L37" s="84">
        <f t="shared" si="18"/>
        <v>2</v>
      </c>
      <c r="M37" s="84">
        <f t="shared" si="18"/>
        <v>322</v>
      </c>
      <c r="N37" s="84">
        <f t="shared" si="18"/>
        <v>1</v>
      </c>
      <c r="O37" s="84">
        <f t="shared" si="18"/>
        <v>60</v>
      </c>
      <c r="P37" s="85"/>
      <c r="Q37" s="84">
        <f t="shared" ref="Q37:AC37" si="19">MIN(Q3:Q36)</f>
        <v>0</v>
      </c>
      <c r="R37" s="84">
        <f t="shared" si="19"/>
        <v>0</v>
      </c>
      <c r="S37" s="84">
        <f t="shared" si="19"/>
        <v>0</v>
      </c>
      <c r="T37" s="84">
        <f t="shared" si="19"/>
        <v>0</v>
      </c>
      <c r="U37" s="84">
        <f t="shared" si="19"/>
        <v>0</v>
      </c>
      <c r="V37" s="84">
        <f t="shared" si="19"/>
        <v>0</v>
      </c>
      <c r="W37" s="84">
        <f t="shared" si="19"/>
        <v>0</v>
      </c>
      <c r="X37" s="84">
        <f t="shared" si="19"/>
        <v>0</v>
      </c>
      <c r="Y37" s="84">
        <f t="shared" si="19"/>
        <v>0</v>
      </c>
      <c r="Z37" s="84">
        <f t="shared" si="19"/>
        <v>0</v>
      </c>
      <c r="AA37" s="84">
        <f t="shared" si="19"/>
        <v>0</v>
      </c>
      <c r="AB37" s="84">
        <f t="shared" si="19"/>
        <v>0</v>
      </c>
      <c r="AC37" s="84">
        <f t="shared" si="19"/>
        <v>-0.25751072961373389</v>
      </c>
      <c r="AD37" s="85"/>
      <c r="AE37" s="84">
        <f>MIN(AE3:AE36)</f>
        <v>0.21700651245297828</v>
      </c>
    </row>
    <row r="38" spans="1:31" x14ac:dyDescent="0.25">
      <c r="A38" s="86" t="s">
        <v>137</v>
      </c>
      <c r="B38" s="87"/>
      <c r="C38" s="88">
        <f t="shared" ref="C38:O38" si="20">MAX((C3:C36))</f>
        <v>7.9</v>
      </c>
      <c r="D38" s="88">
        <f t="shared" si="20"/>
        <v>4.5</v>
      </c>
      <c r="E38" s="88">
        <f t="shared" si="20"/>
        <v>109.2</v>
      </c>
      <c r="F38" s="88">
        <f t="shared" si="20"/>
        <v>29.8</v>
      </c>
      <c r="G38" s="88">
        <f>MAX((G3:G36))</f>
        <v>45.41</v>
      </c>
      <c r="H38" s="88">
        <f t="shared" si="20"/>
        <v>16.7</v>
      </c>
      <c r="I38" s="88">
        <f t="shared" si="20"/>
        <v>6284</v>
      </c>
      <c r="J38" s="88">
        <f t="shared" si="20"/>
        <v>6840</v>
      </c>
      <c r="K38" s="88">
        <f t="shared" si="20"/>
        <v>9</v>
      </c>
      <c r="L38" s="88">
        <f t="shared" si="20"/>
        <v>77</v>
      </c>
      <c r="M38" s="88">
        <f t="shared" si="20"/>
        <v>5567</v>
      </c>
      <c r="N38" s="88">
        <f t="shared" si="20"/>
        <v>11</v>
      </c>
      <c r="O38" s="88">
        <f t="shared" si="20"/>
        <v>293</v>
      </c>
      <c r="P38" s="85"/>
      <c r="Q38" s="88">
        <f t="shared" ref="Q38:AC38" si="21">MAX((Q3:Q36))</f>
        <v>1</v>
      </c>
      <c r="R38" s="88">
        <f t="shared" si="21"/>
        <v>1</v>
      </c>
      <c r="S38" s="88">
        <f t="shared" si="21"/>
        <v>1</v>
      </c>
      <c r="T38" s="88">
        <f t="shared" si="21"/>
        <v>1</v>
      </c>
      <c r="U38" s="88">
        <f t="shared" si="21"/>
        <v>1</v>
      </c>
      <c r="V38" s="88">
        <f t="shared" si="21"/>
        <v>1</v>
      </c>
      <c r="W38" s="88">
        <f t="shared" si="21"/>
        <v>1</v>
      </c>
      <c r="X38" s="88">
        <f t="shared" si="21"/>
        <v>1</v>
      </c>
      <c r="Y38" s="88">
        <f t="shared" si="21"/>
        <v>1</v>
      </c>
      <c r="Z38" s="88">
        <f t="shared" si="21"/>
        <v>1</v>
      </c>
      <c r="AA38" s="88">
        <f t="shared" si="21"/>
        <v>1</v>
      </c>
      <c r="AB38" s="88">
        <f t="shared" si="21"/>
        <v>1</v>
      </c>
      <c r="AC38" s="88">
        <f t="shared" si="21"/>
        <v>1</v>
      </c>
      <c r="AD38" s="85"/>
      <c r="AE38" s="88">
        <f>MAX((AE3:AE36))</f>
        <v>0.70273574388584403</v>
      </c>
    </row>
    <row r="39" spans="1:31" x14ac:dyDescent="0.25">
      <c r="A39" s="89" t="s">
        <v>138</v>
      </c>
      <c r="C39" s="76">
        <f t="shared" ref="C39:O39" si="22">AVERAGE(C3:C36)</f>
        <v>-3.3041892488483771</v>
      </c>
      <c r="D39" s="76">
        <f t="shared" si="22"/>
        <v>-2.9490564230514553</v>
      </c>
      <c r="E39" s="76">
        <f t="shared" si="22"/>
        <v>103.21450718293919</v>
      </c>
      <c r="F39" s="76">
        <f t="shared" si="22"/>
        <v>18.758100567828556</v>
      </c>
      <c r="G39" s="76">
        <f>AVERAGE(G3:G36)</f>
        <v>38.005455813660205</v>
      </c>
      <c r="H39" s="76">
        <f t="shared" si="22"/>
        <v>11.638235294117647</v>
      </c>
      <c r="I39" s="76">
        <f t="shared" si="22"/>
        <v>1915.4117647058824</v>
      </c>
      <c r="J39" s="76">
        <f t="shared" si="22"/>
        <v>3114.205882352941</v>
      </c>
      <c r="K39" s="76">
        <f t="shared" si="22"/>
        <v>4.4411764705882355</v>
      </c>
      <c r="L39" s="76">
        <f t="shared" si="22"/>
        <v>22.941176470588236</v>
      </c>
      <c r="M39" s="76">
        <f t="shared" si="22"/>
        <v>2075.2352941176468</v>
      </c>
      <c r="N39" s="76">
        <f t="shared" si="22"/>
        <v>3</v>
      </c>
      <c r="O39" s="76">
        <f t="shared" si="22"/>
        <v>141.68181818181819</v>
      </c>
      <c r="P39" s="76"/>
      <c r="Q39" s="76">
        <f t="shared" ref="Q39:AC39" si="23">AVERAGE(Q3:Q36)</f>
        <v>0.39172306299831727</v>
      </c>
      <c r="R39" s="76">
        <f t="shared" si="23"/>
        <v>0.50406578954832015</v>
      </c>
      <c r="S39" s="76">
        <f t="shared" si="23"/>
        <v>0.56687141468391455</v>
      </c>
      <c r="T39" s="76">
        <f t="shared" si="23"/>
        <v>0.56698433599327658</v>
      </c>
      <c r="U39" s="76">
        <f t="shared" si="23"/>
        <v>0.47965255190865824</v>
      </c>
      <c r="V39" s="76">
        <f t="shared" si="23"/>
        <v>0.56364097363083165</v>
      </c>
      <c r="W39" s="76">
        <f t="shared" si="23"/>
        <v>0.27480274978517305</v>
      </c>
      <c r="X39" s="76">
        <f t="shared" si="23"/>
        <v>0.36452428489731226</v>
      </c>
      <c r="Y39" s="76">
        <f t="shared" si="23"/>
        <v>0.43014705882352944</v>
      </c>
      <c r="Z39" s="76">
        <f t="shared" si="23"/>
        <v>0.27921568627450977</v>
      </c>
      <c r="AA39" s="76">
        <f t="shared" si="23"/>
        <v>0.33426793024168672</v>
      </c>
      <c r="AB39" s="76">
        <f t="shared" si="23"/>
        <v>0.2</v>
      </c>
      <c r="AC39" s="76">
        <f t="shared" si="23"/>
        <v>0.13595051754607429</v>
      </c>
      <c r="AD39" s="76"/>
      <c r="AE39" s="76">
        <f>AVERAGE(AE3:AE36)</f>
        <v>0.39168048894858493</v>
      </c>
    </row>
    <row r="40" spans="1:31" x14ac:dyDescent="0.25">
      <c r="A40" s="89" t="s">
        <v>139</v>
      </c>
      <c r="C40" s="90">
        <f t="shared" ref="C40:O40" si="24">AVEDEV(C3:C36)</f>
        <v>3.0674635839440811</v>
      </c>
      <c r="D40" s="90">
        <f t="shared" si="24"/>
        <v>2.542706572408302</v>
      </c>
      <c r="E40" s="90">
        <f t="shared" si="24"/>
        <v>2.5123964521117665</v>
      </c>
      <c r="F40" s="90">
        <f t="shared" si="24"/>
        <v>3.4735008556372176</v>
      </c>
      <c r="G40" s="90">
        <f>AVEDEV(G3:G36)</f>
        <v>2.2387920032429363</v>
      </c>
      <c r="H40" s="90">
        <f t="shared" si="24"/>
        <v>2.6006920415224908</v>
      </c>
      <c r="I40" s="90">
        <f t="shared" si="24"/>
        <v>1185.1314878892733</v>
      </c>
      <c r="J40" s="90">
        <f t="shared" si="24"/>
        <v>1395.7716262975787</v>
      </c>
      <c r="K40" s="90">
        <f t="shared" si="24"/>
        <v>1.4792387543252588</v>
      </c>
      <c r="L40" s="90">
        <f t="shared" si="24"/>
        <v>15.764705882352942</v>
      </c>
      <c r="M40" s="90">
        <f t="shared" si="24"/>
        <v>1056.9965397923875</v>
      </c>
      <c r="N40" s="90">
        <f t="shared" si="24"/>
        <v>1.7058823529411764</v>
      </c>
      <c r="O40" s="90">
        <f t="shared" si="24"/>
        <v>43.805785123966956</v>
      </c>
      <c r="P40" s="90"/>
      <c r="Q40" s="90">
        <f t="shared" ref="Q40:AC40" si="25">AVEDEV(Q3:Q36)</f>
        <v>0.16419723112283946</v>
      </c>
      <c r="R40" s="90">
        <f t="shared" si="25"/>
        <v>0.17493495247931501</v>
      </c>
      <c r="S40" s="90">
        <f t="shared" si="25"/>
        <v>0.19419849506643172</v>
      </c>
      <c r="T40" s="90">
        <f t="shared" si="25"/>
        <v>0.13621571982891054</v>
      </c>
      <c r="U40" s="90">
        <f t="shared" si="25"/>
        <v>0.1573290234183371</v>
      </c>
      <c r="V40" s="90">
        <f t="shared" si="25"/>
        <v>0.22419758978642168</v>
      </c>
      <c r="W40" s="90">
        <f t="shared" si="25"/>
        <v>0.19673497474921536</v>
      </c>
      <c r="X40" s="90">
        <f t="shared" si="25"/>
        <v>0.2380644083741392</v>
      </c>
      <c r="Y40" s="90">
        <f t="shared" si="25"/>
        <v>0.18490484429065734</v>
      </c>
      <c r="Z40" s="90">
        <f t="shared" si="25"/>
        <v>0.21019607843137256</v>
      </c>
      <c r="AA40" s="90">
        <f t="shared" si="25"/>
        <v>0.20152460243896803</v>
      </c>
      <c r="AB40" s="90">
        <f t="shared" si="25"/>
        <v>0.17058823529411768</v>
      </c>
      <c r="AC40" s="90">
        <f t="shared" si="25"/>
        <v>0.30164694001811787</v>
      </c>
      <c r="AD40" s="90"/>
      <c r="AE40" s="90">
        <f>AVEDEV(AE3:AE36)</f>
        <v>0.1034115494069007</v>
      </c>
    </row>
    <row r="41" spans="1:31" x14ac:dyDescent="0.25">
      <c r="A41" s="89" t="s">
        <v>140</v>
      </c>
      <c r="C41" s="79">
        <f t="shared" ref="C41:O41" si="26">_xlfn.STDEV.P(C3:C36)</f>
        <v>3.9530397138083306</v>
      </c>
      <c r="D41" s="79">
        <f t="shared" si="26"/>
        <v>3.5551561864386891</v>
      </c>
      <c r="E41" s="79">
        <f t="shared" si="26"/>
        <v>3.1533595121491285</v>
      </c>
      <c r="F41" s="79">
        <f t="shared" si="26"/>
        <v>4.7190786160687379</v>
      </c>
      <c r="G41" s="79">
        <f>_xlfn.STDEV.P(G3:G36)</f>
        <v>3.0672151235077383</v>
      </c>
      <c r="H41" s="79">
        <f t="shared" si="26"/>
        <v>3.0217850885043571</v>
      </c>
      <c r="I41" s="79">
        <f t="shared" si="26"/>
        <v>1507.8666487623589</v>
      </c>
      <c r="J41" s="79">
        <f t="shared" si="26"/>
        <v>1669.2409472468012</v>
      </c>
      <c r="K41" s="79">
        <f t="shared" si="26"/>
        <v>1.9126694691634245</v>
      </c>
      <c r="L41" s="79">
        <f t="shared" si="26"/>
        <v>18.543971870491067</v>
      </c>
      <c r="M41" s="79">
        <f t="shared" si="26"/>
        <v>1327.3172646761084</v>
      </c>
      <c r="N41" s="79">
        <f t="shared" si="26"/>
        <v>2.3008949665421112</v>
      </c>
      <c r="O41" s="79">
        <f t="shared" si="26"/>
        <v>58.041823763430486</v>
      </c>
      <c r="P41" s="79"/>
      <c r="Q41" s="79">
        <f t="shared" ref="Q41:AC41" si="27">_xlfn.STDEV.P(Q3:Q36)</f>
        <v>0.20762584602126916</v>
      </c>
      <c r="R41" s="79">
        <f t="shared" si="27"/>
        <v>0.24279441208905023</v>
      </c>
      <c r="S41" s="79">
        <f t="shared" si="27"/>
        <v>0.23645486882166392</v>
      </c>
      <c r="T41" s="79">
        <f t="shared" si="27"/>
        <v>0.18506190651249949</v>
      </c>
      <c r="U41" s="79">
        <f t="shared" si="27"/>
        <v>0.21554568682415642</v>
      </c>
      <c r="V41" s="79">
        <f t="shared" si="27"/>
        <v>0.26049871452623741</v>
      </c>
      <c r="W41" s="79">
        <f t="shared" si="27"/>
        <v>0.25030986865245003</v>
      </c>
      <c r="X41" s="79">
        <f t="shared" si="27"/>
        <v>0.28470764919781677</v>
      </c>
      <c r="Y41" s="79">
        <f t="shared" si="27"/>
        <v>0.23908368364542806</v>
      </c>
      <c r="Z41" s="79">
        <f t="shared" si="27"/>
        <v>0.24725295827321433</v>
      </c>
      <c r="AA41" s="79">
        <f t="shared" si="27"/>
        <v>0.25306334884196552</v>
      </c>
      <c r="AB41" s="79">
        <f t="shared" si="27"/>
        <v>0.23008949665421111</v>
      </c>
      <c r="AC41" s="79">
        <f t="shared" si="27"/>
        <v>0.35298074551580805</v>
      </c>
      <c r="AD41" s="79"/>
      <c r="AE41" s="79">
        <f>_xlfn.STDEV.P(AE3:AE36)</f>
        <v>0.12332739292905764</v>
      </c>
    </row>
    <row r="43" spans="1:31" x14ac:dyDescent="0.25">
      <c r="Q43" s="94">
        <f>SUM(Q3:Q36)/34</f>
        <v>0.39172306299831727</v>
      </c>
      <c r="R43" s="94">
        <f t="shared" ref="R43:AC43" si="28">SUM(R3:R36)/34</f>
        <v>0.50406578954832015</v>
      </c>
      <c r="S43" s="94">
        <f t="shared" si="28"/>
        <v>0.56687141468391455</v>
      </c>
      <c r="T43" s="94">
        <f t="shared" si="28"/>
        <v>0.56698433599327658</v>
      </c>
      <c r="U43" s="94">
        <f t="shared" si="28"/>
        <v>0.47965255190865824</v>
      </c>
      <c r="V43" s="94">
        <f t="shared" si="28"/>
        <v>0.56364097363083165</v>
      </c>
      <c r="W43" s="94">
        <f t="shared" si="28"/>
        <v>0.27480274978517305</v>
      </c>
      <c r="X43" s="94">
        <f t="shared" si="28"/>
        <v>0.36452428489731226</v>
      </c>
      <c r="Y43" s="94">
        <f t="shared" si="28"/>
        <v>0.43014705882352944</v>
      </c>
      <c r="Z43" s="94">
        <f t="shared" si="28"/>
        <v>0.27921568627450977</v>
      </c>
      <c r="AA43" s="94">
        <f t="shared" si="28"/>
        <v>0.33426793024168672</v>
      </c>
      <c r="AB43" s="94">
        <f t="shared" si="28"/>
        <v>0.2</v>
      </c>
      <c r="AC43" s="94">
        <f t="shared" si="28"/>
        <v>0.13595051754607429</v>
      </c>
    </row>
    <row r="45" spans="1:31" x14ac:dyDescent="0.25">
      <c r="C45" s="89" t="s">
        <v>144</v>
      </c>
    </row>
    <row r="47" spans="1:31" ht="13.8" x14ac:dyDescent="0.3">
      <c r="C47" s="95" t="s">
        <v>145</v>
      </c>
    </row>
    <row r="49" spans="3:3" ht="13.8" x14ac:dyDescent="0.3">
      <c r="C49" s="95" t="s">
        <v>146</v>
      </c>
    </row>
    <row r="51" spans="3:3" ht="13.8" x14ac:dyDescent="0.3">
      <c r="C51" s="95" t="s">
        <v>147</v>
      </c>
    </row>
    <row r="53" spans="3:3" ht="13.8" x14ac:dyDescent="0.3">
      <c r="C53" s="95" t="s">
        <v>148</v>
      </c>
    </row>
    <row r="55" spans="3:3" ht="13.8" x14ac:dyDescent="0.3">
      <c r="C55" s="95" t="s">
        <v>149</v>
      </c>
    </row>
  </sheetData>
  <mergeCells count="5">
    <mergeCell ref="A1:A2"/>
    <mergeCell ref="B1:B2"/>
    <mergeCell ref="C1:G1"/>
    <mergeCell ref="H1:I1"/>
    <mergeCell ref="K1:O1"/>
  </mergeCells>
  <conditionalFormatting sqref="AE3:AE3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0C1C7-1FCE-4151-8BB1-9CD1469D9606}">
  <dimension ref="A1:AD55"/>
  <sheetViews>
    <sheetView topLeftCell="H1" zoomScale="80" zoomScaleNormal="80" workbookViewId="0">
      <selection activeCell="AD2" sqref="AD2"/>
    </sheetView>
  </sheetViews>
  <sheetFormatPr defaultRowHeight="13.2" x14ac:dyDescent="0.25"/>
  <cols>
    <col min="1" max="1" width="19.88671875" style="71" bestFit="1" customWidth="1"/>
    <col min="2" max="2" width="13.6640625" style="71" customWidth="1"/>
    <col min="3" max="3" width="9.109375" style="71" customWidth="1"/>
    <col min="4" max="4" width="10.44140625" style="71" customWidth="1"/>
    <col min="5" max="5" width="9.109375" style="71" customWidth="1"/>
    <col min="6" max="6" width="12.5546875" style="71" customWidth="1"/>
    <col min="7" max="7" width="15.33203125" style="71" customWidth="1"/>
    <col min="8" max="8" width="11.88671875" style="71" customWidth="1"/>
    <col min="9" max="9" width="12" style="71" customWidth="1"/>
    <col min="10" max="10" width="10.44140625" style="71" customWidth="1"/>
    <col min="11" max="11" width="10.109375" style="71" customWidth="1"/>
    <col min="12" max="12" width="9.109375" style="71" customWidth="1"/>
    <col min="13" max="13" width="10.44140625" style="71" customWidth="1"/>
    <col min="14" max="14" width="11" style="71" bestFit="1" customWidth="1"/>
    <col min="15" max="15" width="9.109375" style="71"/>
    <col min="16" max="16" width="9.33203125" style="71" customWidth="1"/>
    <col min="17" max="255" width="9.109375" style="71"/>
    <col min="256" max="256" width="19.88671875" style="71" bestFit="1" customWidth="1"/>
    <col min="257" max="257" width="10.88671875" style="71" bestFit="1" customWidth="1"/>
    <col min="258" max="258" width="13.6640625" style="71" customWidth="1"/>
    <col min="259" max="259" width="9.109375" style="71"/>
    <col min="260" max="260" width="10.44140625" style="71" customWidth="1"/>
    <col min="261" max="261" width="9.109375" style="71"/>
    <col min="262" max="262" width="12.5546875" style="71" customWidth="1"/>
    <col min="263" max="263" width="15.33203125" style="71" customWidth="1"/>
    <col min="264" max="264" width="11.88671875" style="71" customWidth="1"/>
    <col min="265" max="265" width="12" style="71" customWidth="1"/>
    <col min="266" max="266" width="10.44140625" style="71" customWidth="1"/>
    <col min="267" max="267" width="10.109375" style="71" customWidth="1"/>
    <col min="268" max="268" width="9.109375" style="71"/>
    <col min="269" max="269" width="10.44140625" style="71" customWidth="1"/>
    <col min="270" max="270" width="11" style="71" bestFit="1" customWidth="1"/>
    <col min="271" max="271" width="9.109375" style="71"/>
    <col min="272" max="272" width="9.33203125" style="71" customWidth="1"/>
    <col min="273" max="511" width="9.109375" style="71"/>
    <col min="512" max="512" width="19.88671875" style="71" bestFit="1" customWidth="1"/>
    <col min="513" max="513" width="10.88671875" style="71" bestFit="1" customWidth="1"/>
    <col min="514" max="514" width="13.6640625" style="71" customWidth="1"/>
    <col min="515" max="515" width="9.109375" style="71"/>
    <col min="516" max="516" width="10.44140625" style="71" customWidth="1"/>
    <col min="517" max="517" width="9.109375" style="71"/>
    <col min="518" max="518" width="12.5546875" style="71" customWidth="1"/>
    <col min="519" max="519" width="15.33203125" style="71" customWidth="1"/>
    <col min="520" max="520" width="11.88671875" style="71" customWidth="1"/>
    <col min="521" max="521" width="12" style="71" customWidth="1"/>
    <col min="522" max="522" width="10.44140625" style="71" customWidth="1"/>
    <col min="523" max="523" width="10.109375" style="71" customWidth="1"/>
    <col min="524" max="524" width="9.109375" style="71"/>
    <col min="525" max="525" width="10.44140625" style="71" customWidth="1"/>
    <col min="526" max="526" width="11" style="71" bestFit="1" customWidth="1"/>
    <col min="527" max="527" width="9.109375" style="71"/>
    <col min="528" max="528" width="9.33203125" style="71" customWidth="1"/>
    <col min="529" max="767" width="9.109375" style="71"/>
    <col min="768" max="768" width="19.88671875" style="71" bestFit="1" customWidth="1"/>
    <col min="769" max="769" width="10.88671875" style="71" bestFit="1" customWidth="1"/>
    <col min="770" max="770" width="13.6640625" style="71" customWidth="1"/>
    <col min="771" max="771" width="9.109375" style="71"/>
    <col min="772" max="772" width="10.44140625" style="71" customWidth="1"/>
    <col min="773" max="773" width="9.109375" style="71"/>
    <col min="774" max="774" width="12.5546875" style="71" customWidth="1"/>
    <col min="775" max="775" width="15.33203125" style="71" customWidth="1"/>
    <col min="776" max="776" width="11.88671875" style="71" customWidth="1"/>
    <col min="777" max="777" width="12" style="71" customWidth="1"/>
    <col min="778" max="778" width="10.44140625" style="71" customWidth="1"/>
    <col min="779" max="779" width="10.109375" style="71" customWidth="1"/>
    <col min="780" max="780" width="9.109375" style="71"/>
    <col min="781" max="781" width="10.44140625" style="71" customWidth="1"/>
    <col min="782" max="782" width="11" style="71" bestFit="1" customWidth="1"/>
    <col min="783" max="783" width="9.109375" style="71"/>
    <col min="784" max="784" width="9.33203125" style="71" customWidth="1"/>
    <col min="785" max="1023" width="9.109375" style="71"/>
    <col min="1024" max="1024" width="19.88671875" style="71" bestFit="1" customWidth="1"/>
    <col min="1025" max="1025" width="10.88671875" style="71" bestFit="1" customWidth="1"/>
    <col min="1026" max="1026" width="13.6640625" style="71" customWidth="1"/>
    <col min="1027" max="1027" width="9.109375" style="71"/>
    <col min="1028" max="1028" width="10.44140625" style="71" customWidth="1"/>
    <col min="1029" max="1029" width="9.109375" style="71"/>
    <col min="1030" max="1030" width="12.5546875" style="71" customWidth="1"/>
    <col min="1031" max="1031" width="15.33203125" style="71" customWidth="1"/>
    <col min="1032" max="1032" width="11.88671875" style="71" customWidth="1"/>
    <col min="1033" max="1033" width="12" style="71" customWidth="1"/>
    <col min="1034" max="1034" width="10.44140625" style="71" customWidth="1"/>
    <col min="1035" max="1035" width="10.109375" style="71" customWidth="1"/>
    <col min="1036" max="1036" width="9.109375" style="71"/>
    <col min="1037" max="1037" width="10.44140625" style="71" customWidth="1"/>
    <col min="1038" max="1038" width="11" style="71" bestFit="1" customWidth="1"/>
    <col min="1039" max="1039" width="9.109375" style="71"/>
    <col min="1040" max="1040" width="9.33203125" style="71" customWidth="1"/>
    <col min="1041" max="1279" width="9.109375" style="71"/>
    <col min="1280" max="1280" width="19.88671875" style="71" bestFit="1" customWidth="1"/>
    <col min="1281" max="1281" width="10.88671875" style="71" bestFit="1" customWidth="1"/>
    <col min="1282" max="1282" width="13.6640625" style="71" customWidth="1"/>
    <col min="1283" max="1283" width="9.109375" style="71"/>
    <col min="1284" max="1284" width="10.44140625" style="71" customWidth="1"/>
    <col min="1285" max="1285" width="9.109375" style="71"/>
    <col min="1286" max="1286" width="12.5546875" style="71" customWidth="1"/>
    <col min="1287" max="1287" width="15.33203125" style="71" customWidth="1"/>
    <col min="1288" max="1288" width="11.88671875" style="71" customWidth="1"/>
    <col min="1289" max="1289" width="12" style="71" customWidth="1"/>
    <col min="1290" max="1290" width="10.44140625" style="71" customWidth="1"/>
    <col min="1291" max="1291" width="10.109375" style="71" customWidth="1"/>
    <col min="1292" max="1292" width="9.109375" style="71"/>
    <col min="1293" max="1293" width="10.44140625" style="71" customWidth="1"/>
    <col min="1294" max="1294" width="11" style="71" bestFit="1" customWidth="1"/>
    <col min="1295" max="1295" width="9.109375" style="71"/>
    <col min="1296" max="1296" width="9.33203125" style="71" customWidth="1"/>
    <col min="1297" max="1535" width="9.109375" style="71"/>
    <col min="1536" max="1536" width="19.88671875" style="71" bestFit="1" customWidth="1"/>
    <col min="1537" max="1537" width="10.88671875" style="71" bestFit="1" customWidth="1"/>
    <col min="1538" max="1538" width="13.6640625" style="71" customWidth="1"/>
    <col min="1539" max="1539" width="9.109375" style="71"/>
    <col min="1540" max="1540" width="10.44140625" style="71" customWidth="1"/>
    <col min="1541" max="1541" width="9.109375" style="71"/>
    <col min="1542" max="1542" width="12.5546875" style="71" customWidth="1"/>
    <col min="1543" max="1543" width="15.33203125" style="71" customWidth="1"/>
    <col min="1544" max="1544" width="11.88671875" style="71" customWidth="1"/>
    <col min="1545" max="1545" width="12" style="71" customWidth="1"/>
    <col min="1546" max="1546" width="10.44140625" style="71" customWidth="1"/>
    <col min="1547" max="1547" width="10.109375" style="71" customWidth="1"/>
    <col min="1548" max="1548" width="9.109375" style="71"/>
    <col min="1549" max="1549" width="10.44140625" style="71" customWidth="1"/>
    <col min="1550" max="1550" width="11" style="71" bestFit="1" customWidth="1"/>
    <col min="1551" max="1551" width="9.109375" style="71"/>
    <col min="1552" max="1552" width="9.33203125" style="71" customWidth="1"/>
    <col min="1553" max="1791" width="9.109375" style="71"/>
    <col min="1792" max="1792" width="19.88671875" style="71" bestFit="1" customWidth="1"/>
    <col min="1793" max="1793" width="10.88671875" style="71" bestFit="1" customWidth="1"/>
    <col min="1794" max="1794" width="13.6640625" style="71" customWidth="1"/>
    <col min="1795" max="1795" width="9.109375" style="71"/>
    <col min="1796" max="1796" width="10.44140625" style="71" customWidth="1"/>
    <col min="1797" max="1797" width="9.109375" style="71"/>
    <col min="1798" max="1798" width="12.5546875" style="71" customWidth="1"/>
    <col min="1799" max="1799" width="15.33203125" style="71" customWidth="1"/>
    <col min="1800" max="1800" width="11.88671875" style="71" customWidth="1"/>
    <col min="1801" max="1801" width="12" style="71" customWidth="1"/>
    <col min="1802" max="1802" width="10.44140625" style="71" customWidth="1"/>
    <col min="1803" max="1803" width="10.109375" style="71" customWidth="1"/>
    <col min="1804" max="1804" width="9.109375" style="71"/>
    <col min="1805" max="1805" width="10.44140625" style="71" customWidth="1"/>
    <col min="1806" max="1806" width="11" style="71" bestFit="1" customWidth="1"/>
    <col min="1807" max="1807" width="9.109375" style="71"/>
    <col min="1808" max="1808" width="9.33203125" style="71" customWidth="1"/>
    <col min="1809" max="2047" width="9.109375" style="71"/>
    <col min="2048" max="2048" width="19.88671875" style="71" bestFit="1" customWidth="1"/>
    <col min="2049" max="2049" width="10.88671875" style="71" bestFit="1" customWidth="1"/>
    <col min="2050" max="2050" width="13.6640625" style="71" customWidth="1"/>
    <col min="2051" max="2051" width="9.109375" style="71"/>
    <col min="2052" max="2052" width="10.44140625" style="71" customWidth="1"/>
    <col min="2053" max="2053" width="9.109375" style="71"/>
    <col min="2054" max="2054" width="12.5546875" style="71" customWidth="1"/>
    <col min="2055" max="2055" width="15.33203125" style="71" customWidth="1"/>
    <col min="2056" max="2056" width="11.88671875" style="71" customWidth="1"/>
    <col min="2057" max="2057" width="12" style="71" customWidth="1"/>
    <col min="2058" max="2058" width="10.44140625" style="71" customWidth="1"/>
    <col min="2059" max="2059" width="10.109375" style="71" customWidth="1"/>
    <col min="2060" max="2060" width="9.109375" style="71"/>
    <col min="2061" max="2061" width="10.44140625" style="71" customWidth="1"/>
    <col min="2062" max="2062" width="11" style="71" bestFit="1" customWidth="1"/>
    <col min="2063" max="2063" width="9.109375" style="71"/>
    <col min="2064" max="2064" width="9.33203125" style="71" customWidth="1"/>
    <col min="2065" max="2303" width="9.109375" style="71"/>
    <col min="2304" max="2304" width="19.88671875" style="71" bestFit="1" customWidth="1"/>
    <col min="2305" max="2305" width="10.88671875" style="71" bestFit="1" customWidth="1"/>
    <col min="2306" max="2306" width="13.6640625" style="71" customWidth="1"/>
    <col min="2307" max="2307" width="9.109375" style="71"/>
    <col min="2308" max="2308" width="10.44140625" style="71" customWidth="1"/>
    <col min="2309" max="2309" width="9.109375" style="71"/>
    <col min="2310" max="2310" width="12.5546875" style="71" customWidth="1"/>
    <col min="2311" max="2311" width="15.33203125" style="71" customWidth="1"/>
    <col min="2312" max="2312" width="11.88671875" style="71" customWidth="1"/>
    <col min="2313" max="2313" width="12" style="71" customWidth="1"/>
    <col min="2314" max="2314" width="10.44140625" style="71" customWidth="1"/>
    <col min="2315" max="2315" width="10.109375" style="71" customWidth="1"/>
    <col min="2316" max="2316" width="9.109375" style="71"/>
    <col min="2317" max="2317" width="10.44140625" style="71" customWidth="1"/>
    <col min="2318" max="2318" width="11" style="71" bestFit="1" customWidth="1"/>
    <col min="2319" max="2319" width="9.109375" style="71"/>
    <col min="2320" max="2320" width="9.33203125" style="71" customWidth="1"/>
    <col min="2321" max="2559" width="9.109375" style="71"/>
    <col min="2560" max="2560" width="19.88671875" style="71" bestFit="1" customWidth="1"/>
    <col min="2561" max="2561" width="10.88671875" style="71" bestFit="1" customWidth="1"/>
    <col min="2562" max="2562" width="13.6640625" style="71" customWidth="1"/>
    <col min="2563" max="2563" width="9.109375" style="71"/>
    <col min="2564" max="2564" width="10.44140625" style="71" customWidth="1"/>
    <col min="2565" max="2565" width="9.109375" style="71"/>
    <col min="2566" max="2566" width="12.5546875" style="71" customWidth="1"/>
    <col min="2567" max="2567" width="15.33203125" style="71" customWidth="1"/>
    <col min="2568" max="2568" width="11.88671875" style="71" customWidth="1"/>
    <col min="2569" max="2569" width="12" style="71" customWidth="1"/>
    <col min="2570" max="2570" width="10.44140625" style="71" customWidth="1"/>
    <col min="2571" max="2571" width="10.109375" style="71" customWidth="1"/>
    <col min="2572" max="2572" width="9.109375" style="71"/>
    <col min="2573" max="2573" width="10.44140625" style="71" customWidth="1"/>
    <col min="2574" max="2574" width="11" style="71" bestFit="1" customWidth="1"/>
    <col min="2575" max="2575" width="9.109375" style="71"/>
    <col min="2576" max="2576" width="9.33203125" style="71" customWidth="1"/>
    <col min="2577" max="2815" width="9.109375" style="71"/>
    <col min="2816" max="2816" width="19.88671875" style="71" bestFit="1" customWidth="1"/>
    <col min="2817" max="2817" width="10.88671875" style="71" bestFit="1" customWidth="1"/>
    <col min="2818" max="2818" width="13.6640625" style="71" customWidth="1"/>
    <col min="2819" max="2819" width="9.109375" style="71"/>
    <col min="2820" max="2820" width="10.44140625" style="71" customWidth="1"/>
    <col min="2821" max="2821" width="9.109375" style="71"/>
    <col min="2822" max="2822" width="12.5546875" style="71" customWidth="1"/>
    <col min="2823" max="2823" width="15.33203125" style="71" customWidth="1"/>
    <col min="2824" max="2824" width="11.88671875" style="71" customWidth="1"/>
    <col min="2825" max="2825" width="12" style="71" customWidth="1"/>
    <col min="2826" max="2826" width="10.44140625" style="71" customWidth="1"/>
    <col min="2827" max="2827" width="10.109375" style="71" customWidth="1"/>
    <col min="2828" max="2828" width="9.109375" style="71"/>
    <col min="2829" max="2829" width="10.44140625" style="71" customWidth="1"/>
    <col min="2830" max="2830" width="11" style="71" bestFit="1" customWidth="1"/>
    <col min="2831" max="2831" width="9.109375" style="71"/>
    <col min="2832" max="2832" width="9.33203125" style="71" customWidth="1"/>
    <col min="2833" max="3071" width="9.109375" style="71"/>
    <col min="3072" max="3072" width="19.88671875" style="71" bestFit="1" customWidth="1"/>
    <col min="3073" max="3073" width="10.88671875" style="71" bestFit="1" customWidth="1"/>
    <col min="3074" max="3074" width="13.6640625" style="71" customWidth="1"/>
    <col min="3075" max="3075" width="9.109375" style="71"/>
    <col min="3076" max="3076" width="10.44140625" style="71" customWidth="1"/>
    <col min="3077" max="3077" width="9.109375" style="71"/>
    <col min="3078" max="3078" width="12.5546875" style="71" customWidth="1"/>
    <col min="3079" max="3079" width="15.33203125" style="71" customWidth="1"/>
    <col min="3080" max="3080" width="11.88671875" style="71" customWidth="1"/>
    <col min="3081" max="3081" width="12" style="71" customWidth="1"/>
    <col min="3082" max="3082" width="10.44140625" style="71" customWidth="1"/>
    <col min="3083" max="3083" width="10.109375" style="71" customWidth="1"/>
    <col min="3084" max="3084" width="9.109375" style="71"/>
    <col min="3085" max="3085" width="10.44140625" style="71" customWidth="1"/>
    <col min="3086" max="3086" width="11" style="71" bestFit="1" customWidth="1"/>
    <col min="3087" max="3087" width="9.109375" style="71"/>
    <col min="3088" max="3088" width="9.33203125" style="71" customWidth="1"/>
    <col min="3089" max="3327" width="9.109375" style="71"/>
    <col min="3328" max="3328" width="19.88671875" style="71" bestFit="1" customWidth="1"/>
    <col min="3329" max="3329" width="10.88671875" style="71" bestFit="1" customWidth="1"/>
    <col min="3330" max="3330" width="13.6640625" style="71" customWidth="1"/>
    <col min="3331" max="3331" width="9.109375" style="71"/>
    <col min="3332" max="3332" width="10.44140625" style="71" customWidth="1"/>
    <col min="3333" max="3333" width="9.109375" style="71"/>
    <col min="3334" max="3334" width="12.5546875" style="71" customWidth="1"/>
    <col min="3335" max="3335" width="15.33203125" style="71" customWidth="1"/>
    <col min="3336" max="3336" width="11.88671875" style="71" customWidth="1"/>
    <col min="3337" max="3337" width="12" style="71" customWidth="1"/>
    <col min="3338" max="3338" width="10.44140625" style="71" customWidth="1"/>
    <col min="3339" max="3339" width="10.109375" style="71" customWidth="1"/>
    <col min="3340" max="3340" width="9.109375" style="71"/>
    <col min="3341" max="3341" width="10.44140625" style="71" customWidth="1"/>
    <col min="3342" max="3342" width="11" style="71" bestFit="1" customWidth="1"/>
    <col min="3343" max="3343" width="9.109375" style="71"/>
    <col min="3344" max="3344" width="9.33203125" style="71" customWidth="1"/>
    <col min="3345" max="3583" width="9.109375" style="71"/>
    <col min="3584" max="3584" width="19.88671875" style="71" bestFit="1" customWidth="1"/>
    <col min="3585" max="3585" width="10.88671875" style="71" bestFit="1" customWidth="1"/>
    <col min="3586" max="3586" width="13.6640625" style="71" customWidth="1"/>
    <col min="3587" max="3587" width="9.109375" style="71"/>
    <col min="3588" max="3588" width="10.44140625" style="71" customWidth="1"/>
    <col min="3589" max="3589" width="9.109375" style="71"/>
    <col min="3590" max="3590" width="12.5546875" style="71" customWidth="1"/>
    <col min="3591" max="3591" width="15.33203125" style="71" customWidth="1"/>
    <col min="3592" max="3592" width="11.88671875" style="71" customWidth="1"/>
    <col min="3593" max="3593" width="12" style="71" customWidth="1"/>
    <col min="3594" max="3594" width="10.44140625" style="71" customWidth="1"/>
    <col min="3595" max="3595" width="10.109375" style="71" customWidth="1"/>
    <col min="3596" max="3596" width="9.109375" style="71"/>
    <col min="3597" max="3597" width="10.44140625" style="71" customWidth="1"/>
    <col min="3598" max="3598" width="11" style="71" bestFit="1" customWidth="1"/>
    <col min="3599" max="3599" width="9.109375" style="71"/>
    <col min="3600" max="3600" width="9.33203125" style="71" customWidth="1"/>
    <col min="3601" max="3839" width="9.109375" style="71"/>
    <col min="3840" max="3840" width="19.88671875" style="71" bestFit="1" customWidth="1"/>
    <col min="3841" max="3841" width="10.88671875" style="71" bestFit="1" customWidth="1"/>
    <col min="3842" max="3842" width="13.6640625" style="71" customWidth="1"/>
    <col min="3843" max="3843" width="9.109375" style="71"/>
    <col min="3844" max="3844" width="10.44140625" style="71" customWidth="1"/>
    <col min="3845" max="3845" width="9.109375" style="71"/>
    <col min="3846" max="3846" width="12.5546875" style="71" customWidth="1"/>
    <col min="3847" max="3847" width="15.33203125" style="71" customWidth="1"/>
    <col min="3848" max="3848" width="11.88671875" style="71" customWidth="1"/>
    <col min="3849" max="3849" width="12" style="71" customWidth="1"/>
    <col min="3850" max="3850" width="10.44140625" style="71" customWidth="1"/>
    <col min="3851" max="3851" width="10.109375" style="71" customWidth="1"/>
    <col min="3852" max="3852" width="9.109375" style="71"/>
    <col min="3853" max="3853" width="10.44140625" style="71" customWidth="1"/>
    <col min="3854" max="3854" width="11" style="71" bestFit="1" customWidth="1"/>
    <col min="3855" max="3855" width="9.109375" style="71"/>
    <col min="3856" max="3856" width="9.33203125" style="71" customWidth="1"/>
    <col min="3857" max="4095" width="9.109375" style="71"/>
    <col min="4096" max="4096" width="19.88671875" style="71" bestFit="1" customWidth="1"/>
    <col min="4097" max="4097" width="10.88671875" style="71" bestFit="1" customWidth="1"/>
    <col min="4098" max="4098" width="13.6640625" style="71" customWidth="1"/>
    <col min="4099" max="4099" width="9.109375" style="71"/>
    <col min="4100" max="4100" width="10.44140625" style="71" customWidth="1"/>
    <col min="4101" max="4101" width="9.109375" style="71"/>
    <col min="4102" max="4102" width="12.5546875" style="71" customWidth="1"/>
    <col min="4103" max="4103" width="15.33203125" style="71" customWidth="1"/>
    <col min="4104" max="4104" width="11.88671875" style="71" customWidth="1"/>
    <col min="4105" max="4105" width="12" style="71" customWidth="1"/>
    <col min="4106" max="4106" width="10.44140625" style="71" customWidth="1"/>
    <col min="4107" max="4107" width="10.109375" style="71" customWidth="1"/>
    <col min="4108" max="4108" width="9.109375" style="71"/>
    <col min="4109" max="4109" width="10.44140625" style="71" customWidth="1"/>
    <col min="4110" max="4110" width="11" style="71" bestFit="1" customWidth="1"/>
    <col min="4111" max="4111" width="9.109375" style="71"/>
    <col min="4112" max="4112" width="9.33203125" style="71" customWidth="1"/>
    <col min="4113" max="4351" width="9.109375" style="71"/>
    <col min="4352" max="4352" width="19.88671875" style="71" bestFit="1" customWidth="1"/>
    <col min="4353" max="4353" width="10.88671875" style="71" bestFit="1" customWidth="1"/>
    <col min="4354" max="4354" width="13.6640625" style="71" customWidth="1"/>
    <col min="4355" max="4355" width="9.109375" style="71"/>
    <col min="4356" max="4356" width="10.44140625" style="71" customWidth="1"/>
    <col min="4357" max="4357" width="9.109375" style="71"/>
    <col min="4358" max="4358" width="12.5546875" style="71" customWidth="1"/>
    <col min="4359" max="4359" width="15.33203125" style="71" customWidth="1"/>
    <col min="4360" max="4360" width="11.88671875" style="71" customWidth="1"/>
    <col min="4361" max="4361" width="12" style="71" customWidth="1"/>
    <col min="4362" max="4362" width="10.44140625" style="71" customWidth="1"/>
    <col min="4363" max="4363" width="10.109375" style="71" customWidth="1"/>
    <col min="4364" max="4364" width="9.109375" style="71"/>
    <col min="4365" max="4365" width="10.44140625" style="71" customWidth="1"/>
    <col min="4366" max="4366" width="11" style="71" bestFit="1" customWidth="1"/>
    <col min="4367" max="4367" width="9.109375" style="71"/>
    <col min="4368" max="4368" width="9.33203125" style="71" customWidth="1"/>
    <col min="4369" max="4607" width="9.109375" style="71"/>
    <col min="4608" max="4608" width="19.88671875" style="71" bestFit="1" customWidth="1"/>
    <col min="4609" max="4609" width="10.88671875" style="71" bestFit="1" customWidth="1"/>
    <col min="4610" max="4610" width="13.6640625" style="71" customWidth="1"/>
    <col min="4611" max="4611" width="9.109375" style="71"/>
    <col min="4612" max="4612" width="10.44140625" style="71" customWidth="1"/>
    <col min="4613" max="4613" width="9.109375" style="71"/>
    <col min="4614" max="4614" width="12.5546875" style="71" customWidth="1"/>
    <col min="4615" max="4615" width="15.33203125" style="71" customWidth="1"/>
    <col min="4616" max="4616" width="11.88671875" style="71" customWidth="1"/>
    <col min="4617" max="4617" width="12" style="71" customWidth="1"/>
    <col min="4618" max="4618" width="10.44140625" style="71" customWidth="1"/>
    <col min="4619" max="4619" width="10.109375" style="71" customWidth="1"/>
    <col min="4620" max="4620" width="9.109375" style="71"/>
    <col min="4621" max="4621" width="10.44140625" style="71" customWidth="1"/>
    <col min="4622" max="4622" width="11" style="71" bestFit="1" customWidth="1"/>
    <col min="4623" max="4623" width="9.109375" style="71"/>
    <col min="4624" max="4624" width="9.33203125" style="71" customWidth="1"/>
    <col min="4625" max="4863" width="9.109375" style="71"/>
    <col min="4864" max="4864" width="19.88671875" style="71" bestFit="1" customWidth="1"/>
    <col min="4865" max="4865" width="10.88671875" style="71" bestFit="1" customWidth="1"/>
    <col min="4866" max="4866" width="13.6640625" style="71" customWidth="1"/>
    <col min="4867" max="4867" width="9.109375" style="71"/>
    <col min="4868" max="4868" width="10.44140625" style="71" customWidth="1"/>
    <col min="4869" max="4869" width="9.109375" style="71"/>
    <col min="4870" max="4870" width="12.5546875" style="71" customWidth="1"/>
    <col min="4871" max="4871" width="15.33203125" style="71" customWidth="1"/>
    <col min="4872" max="4872" width="11.88671875" style="71" customWidth="1"/>
    <col min="4873" max="4873" width="12" style="71" customWidth="1"/>
    <col min="4874" max="4874" width="10.44140625" style="71" customWidth="1"/>
    <col min="4875" max="4875" width="10.109375" style="71" customWidth="1"/>
    <col min="4876" max="4876" width="9.109375" style="71"/>
    <col min="4877" max="4877" width="10.44140625" style="71" customWidth="1"/>
    <col min="4878" max="4878" width="11" style="71" bestFit="1" customWidth="1"/>
    <col min="4879" max="4879" width="9.109375" style="71"/>
    <col min="4880" max="4880" width="9.33203125" style="71" customWidth="1"/>
    <col min="4881" max="5119" width="9.109375" style="71"/>
    <col min="5120" max="5120" width="19.88671875" style="71" bestFit="1" customWidth="1"/>
    <col min="5121" max="5121" width="10.88671875" style="71" bestFit="1" customWidth="1"/>
    <col min="5122" max="5122" width="13.6640625" style="71" customWidth="1"/>
    <col min="5123" max="5123" width="9.109375" style="71"/>
    <col min="5124" max="5124" width="10.44140625" style="71" customWidth="1"/>
    <col min="5125" max="5125" width="9.109375" style="71"/>
    <col min="5126" max="5126" width="12.5546875" style="71" customWidth="1"/>
    <col min="5127" max="5127" width="15.33203125" style="71" customWidth="1"/>
    <col min="5128" max="5128" width="11.88671875" style="71" customWidth="1"/>
    <col min="5129" max="5129" width="12" style="71" customWidth="1"/>
    <col min="5130" max="5130" width="10.44140625" style="71" customWidth="1"/>
    <col min="5131" max="5131" width="10.109375" style="71" customWidth="1"/>
    <col min="5132" max="5132" width="9.109375" style="71"/>
    <col min="5133" max="5133" width="10.44140625" style="71" customWidth="1"/>
    <col min="5134" max="5134" width="11" style="71" bestFit="1" customWidth="1"/>
    <col min="5135" max="5135" width="9.109375" style="71"/>
    <col min="5136" max="5136" width="9.33203125" style="71" customWidth="1"/>
    <col min="5137" max="5375" width="9.109375" style="71"/>
    <col min="5376" max="5376" width="19.88671875" style="71" bestFit="1" customWidth="1"/>
    <col min="5377" max="5377" width="10.88671875" style="71" bestFit="1" customWidth="1"/>
    <col min="5378" max="5378" width="13.6640625" style="71" customWidth="1"/>
    <col min="5379" max="5379" width="9.109375" style="71"/>
    <col min="5380" max="5380" width="10.44140625" style="71" customWidth="1"/>
    <col min="5381" max="5381" width="9.109375" style="71"/>
    <col min="5382" max="5382" width="12.5546875" style="71" customWidth="1"/>
    <col min="5383" max="5383" width="15.33203125" style="71" customWidth="1"/>
    <col min="5384" max="5384" width="11.88671875" style="71" customWidth="1"/>
    <col min="5385" max="5385" width="12" style="71" customWidth="1"/>
    <col min="5386" max="5386" width="10.44140625" style="71" customWidth="1"/>
    <col min="5387" max="5387" width="10.109375" style="71" customWidth="1"/>
    <col min="5388" max="5388" width="9.109375" style="71"/>
    <col min="5389" max="5389" width="10.44140625" style="71" customWidth="1"/>
    <col min="5390" max="5390" width="11" style="71" bestFit="1" customWidth="1"/>
    <col min="5391" max="5391" width="9.109375" style="71"/>
    <col min="5392" max="5392" width="9.33203125" style="71" customWidth="1"/>
    <col min="5393" max="5631" width="9.109375" style="71"/>
    <col min="5632" max="5632" width="19.88671875" style="71" bestFit="1" customWidth="1"/>
    <col min="5633" max="5633" width="10.88671875" style="71" bestFit="1" customWidth="1"/>
    <col min="5634" max="5634" width="13.6640625" style="71" customWidth="1"/>
    <col min="5635" max="5635" width="9.109375" style="71"/>
    <col min="5636" max="5636" width="10.44140625" style="71" customWidth="1"/>
    <col min="5637" max="5637" width="9.109375" style="71"/>
    <col min="5638" max="5638" width="12.5546875" style="71" customWidth="1"/>
    <col min="5639" max="5639" width="15.33203125" style="71" customWidth="1"/>
    <col min="5640" max="5640" width="11.88671875" style="71" customWidth="1"/>
    <col min="5641" max="5641" width="12" style="71" customWidth="1"/>
    <col min="5642" max="5642" width="10.44140625" style="71" customWidth="1"/>
    <col min="5643" max="5643" width="10.109375" style="71" customWidth="1"/>
    <col min="5644" max="5644" width="9.109375" style="71"/>
    <col min="5645" max="5645" width="10.44140625" style="71" customWidth="1"/>
    <col min="5646" max="5646" width="11" style="71" bestFit="1" customWidth="1"/>
    <col min="5647" max="5647" width="9.109375" style="71"/>
    <col min="5648" max="5648" width="9.33203125" style="71" customWidth="1"/>
    <col min="5649" max="5887" width="9.109375" style="71"/>
    <col min="5888" max="5888" width="19.88671875" style="71" bestFit="1" customWidth="1"/>
    <col min="5889" max="5889" width="10.88671875" style="71" bestFit="1" customWidth="1"/>
    <col min="5890" max="5890" width="13.6640625" style="71" customWidth="1"/>
    <col min="5891" max="5891" width="9.109375" style="71"/>
    <col min="5892" max="5892" width="10.44140625" style="71" customWidth="1"/>
    <col min="5893" max="5893" width="9.109375" style="71"/>
    <col min="5894" max="5894" width="12.5546875" style="71" customWidth="1"/>
    <col min="5895" max="5895" width="15.33203125" style="71" customWidth="1"/>
    <col min="5896" max="5896" width="11.88671875" style="71" customWidth="1"/>
    <col min="5897" max="5897" width="12" style="71" customWidth="1"/>
    <col min="5898" max="5898" width="10.44140625" style="71" customWidth="1"/>
    <col min="5899" max="5899" width="10.109375" style="71" customWidth="1"/>
    <col min="5900" max="5900" width="9.109375" style="71"/>
    <col min="5901" max="5901" width="10.44140625" style="71" customWidth="1"/>
    <col min="5902" max="5902" width="11" style="71" bestFit="1" customWidth="1"/>
    <col min="5903" max="5903" width="9.109375" style="71"/>
    <col min="5904" max="5904" width="9.33203125" style="71" customWidth="1"/>
    <col min="5905" max="6143" width="9.109375" style="71"/>
    <col min="6144" max="6144" width="19.88671875" style="71" bestFit="1" customWidth="1"/>
    <col min="6145" max="6145" width="10.88671875" style="71" bestFit="1" customWidth="1"/>
    <col min="6146" max="6146" width="13.6640625" style="71" customWidth="1"/>
    <col min="6147" max="6147" width="9.109375" style="71"/>
    <col min="6148" max="6148" width="10.44140625" style="71" customWidth="1"/>
    <col min="6149" max="6149" width="9.109375" style="71"/>
    <col min="6150" max="6150" width="12.5546875" style="71" customWidth="1"/>
    <col min="6151" max="6151" width="15.33203125" style="71" customWidth="1"/>
    <col min="6152" max="6152" width="11.88671875" style="71" customWidth="1"/>
    <col min="6153" max="6153" width="12" style="71" customWidth="1"/>
    <col min="6154" max="6154" width="10.44140625" style="71" customWidth="1"/>
    <col min="6155" max="6155" width="10.109375" style="71" customWidth="1"/>
    <col min="6156" max="6156" width="9.109375" style="71"/>
    <col min="6157" max="6157" width="10.44140625" style="71" customWidth="1"/>
    <col min="6158" max="6158" width="11" style="71" bestFit="1" customWidth="1"/>
    <col min="6159" max="6159" width="9.109375" style="71"/>
    <col min="6160" max="6160" width="9.33203125" style="71" customWidth="1"/>
    <col min="6161" max="6399" width="9.109375" style="71"/>
    <col min="6400" max="6400" width="19.88671875" style="71" bestFit="1" customWidth="1"/>
    <col min="6401" max="6401" width="10.88671875" style="71" bestFit="1" customWidth="1"/>
    <col min="6402" max="6402" width="13.6640625" style="71" customWidth="1"/>
    <col min="6403" max="6403" width="9.109375" style="71"/>
    <col min="6404" max="6404" width="10.44140625" style="71" customWidth="1"/>
    <col min="6405" max="6405" width="9.109375" style="71"/>
    <col min="6406" max="6406" width="12.5546875" style="71" customWidth="1"/>
    <col min="6407" max="6407" width="15.33203125" style="71" customWidth="1"/>
    <col min="6408" max="6408" width="11.88671875" style="71" customWidth="1"/>
    <col min="6409" max="6409" width="12" style="71" customWidth="1"/>
    <col min="6410" max="6410" width="10.44140625" style="71" customWidth="1"/>
    <col min="6411" max="6411" width="10.109375" style="71" customWidth="1"/>
    <col min="6412" max="6412" width="9.109375" style="71"/>
    <col min="6413" max="6413" width="10.44140625" style="71" customWidth="1"/>
    <col min="6414" max="6414" width="11" style="71" bestFit="1" customWidth="1"/>
    <col min="6415" max="6415" width="9.109375" style="71"/>
    <col min="6416" max="6416" width="9.33203125" style="71" customWidth="1"/>
    <col min="6417" max="6655" width="9.109375" style="71"/>
    <col min="6656" max="6656" width="19.88671875" style="71" bestFit="1" customWidth="1"/>
    <col min="6657" max="6657" width="10.88671875" style="71" bestFit="1" customWidth="1"/>
    <col min="6658" max="6658" width="13.6640625" style="71" customWidth="1"/>
    <col min="6659" max="6659" width="9.109375" style="71"/>
    <col min="6660" max="6660" width="10.44140625" style="71" customWidth="1"/>
    <col min="6661" max="6661" width="9.109375" style="71"/>
    <col min="6662" max="6662" width="12.5546875" style="71" customWidth="1"/>
    <col min="6663" max="6663" width="15.33203125" style="71" customWidth="1"/>
    <col min="6664" max="6664" width="11.88671875" style="71" customWidth="1"/>
    <col min="6665" max="6665" width="12" style="71" customWidth="1"/>
    <col min="6666" max="6666" width="10.44140625" style="71" customWidth="1"/>
    <col min="6667" max="6667" width="10.109375" style="71" customWidth="1"/>
    <col min="6668" max="6668" width="9.109375" style="71"/>
    <col min="6669" max="6669" width="10.44140625" style="71" customWidth="1"/>
    <col min="6670" max="6670" width="11" style="71" bestFit="1" customWidth="1"/>
    <col min="6671" max="6671" width="9.109375" style="71"/>
    <col min="6672" max="6672" width="9.33203125" style="71" customWidth="1"/>
    <col min="6673" max="6911" width="9.109375" style="71"/>
    <col min="6912" max="6912" width="19.88671875" style="71" bestFit="1" customWidth="1"/>
    <col min="6913" max="6913" width="10.88671875" style="71" bestFit="1" customWidth="1"/>
    <col min="6914" max="6914" width="13.6640625" style="71" customWidth="1"/>
    <col min="6915" max="6915" width="9.109375" style="71"/>
    <col min="6916" max="6916" width="10.44140625" style="71" customWidth="1"/>
    <col min="6917" max="6917" width="9.109375" style="71"/>
    <col min="6918" max="6918" width="12.5546875" style="71" customWidth="1"/>
    <col min="6919" max="6919" width="15.33203125" style="71" customWidth="1"/>
    <col min="6920" max="6920" width="11.88671875" style="71" customWidth="1"/>
    <col min="6921" max="6921" width="12" style="71" customWidth="1"/>
    <col min="6922" max="6922" width="10.44140625" style="71" customWidth="1"/>
    <col min="6923" max="6923" width="10.109375" style="71" customWidth="1"/>
    <col min="6924" max="6924" width="9.109375" style="71"/>
    <col min="6925" max="6925" width="10.44140625" style="71" customWidth="1"/>
    <col min="6926" max="6926" width="11" style="71" bestFit="1" customWidth="1"/>
    <col min="6927" max="6927" width="9.109375" style="71"/>
    <col min="6928" max="6928" width="9.33203125" style="71" customWidth="1"/>
    <col min="6929" max="7167" width="9.109375" style="71"/>
    <col min="7168" max="7168" width="19.88671875" style="71" bestFit="1" customWidth="1"/>
    <col min="7169" max="7169" width="10.88671875" style="71" bestFit="1" customWidth="1"/>
    <col min="7170" max="7170" width="13.6640625" style="71" customWidth="1"/>
    <col min="7171" max="7171" width="9.109375" style="71"/>
    <col min="7172" max="7172" width="10.44140625" style="71" customWidth="1"/>
    <col min="7173" max="7173" width="9.109375" style="71"/>
    <col min="7174" max="7174" width="12.5546875" style="71" customWidth="1"/>
    <col min="7175" max="7175" width="15.33203125" style="71" customWidth="1"/>
    <col min="7176" max="7176" width="11.88671875" style="71" customWidth="1"/>
    <col min="7177" max="7177" width="12" style="71" customWidth="1"/>
    <col min="7178" max="7178" width="10.44140625" style="71" customWidth="1"/>
    <col min="7179" max="7179" width="10.109375" style="71" customWidth="1"/>
    <col min="7180" max="7180" width="9.109375" style="71"/>
    <col min="7181" max="7181" width="10.44140625" style="71" customWidth="1"/>
    <col min="7182" max="7182" width="11" style="71" bestFit="1" customWidth="1"/>
    <col min="7183" max="7183" width="9.109375" style="71"/>
    <col min="7184" max="7184" width="9.33203125" style="71" customWidth="1"/>
    <col min="7185" max="7423" width="9.109375" style="71"/>
    <col min="7424" max="7424" width="19.88671875" style="71" bestFit="1" customWidth="1"/>
    <col min="7425" max="7425" width="10.88671875" style="71" bestFit="1" customWidth="1"/>
    <col min="7426" max="7426" width="13.6640625" style="71" customWidth="1"/>
    <col min="7427" max="7427" width="9.109375" style="71"/>
    <col min="7428" max="7428" width="10.44140625" style="71" customWidth="1"/>
    <col min="7429" max="7429" width="9.109375" style="71"/>
    <col min="7430" max="7430" width="12.5546875" style="71" customWidth="1"/>
    <col min="7431" max="7431" width="15.33203125" style="71" customWidth="1"/>
    <col min="7432" max="7432" width="11.88671875" style="71" customWidth="1"/>
    <col min="7433" max="7433" width="12" style="71" customWidth="1"/>
    <col min="7434" max="7434" width="10.44140625" style="71" customWidth="1"/>
    <col min="7435" max="7435" width="10.109375" style="71" customWidth="1"/>
    <col min="7436" max="7436" width="9.109375" style="71"/>
    <col min="7437" max="7437" width="10.44140625" style="71" customWidth="1"/>
    <col min="7438" max="7438" width="11" style="71" bestFit="1" customWidth="1"/>
    <col min="7439" max="7439" width="9.109375" style="71"/>
    <col min="7440" max="7440" width="9.33203125" style="71" customWidth="1"/>
    <col min="7441" max="7679" width="9.109375" style="71"/>
    <col min="7680" max="7680" width="19.88671875" style="71" bestFit="1" customWidth="1"/>
    <col min="7681" max="7681" width="10.88671875" style="71" bestFit="1" customWidth="1"/>
    <col min="7682" max="7682" width="13.6640625" style="71" customWidth="1"/>
    <col min="7683" max="7683" width="9.109375" style="71"/>
    <col min="7684" max="7684" width="10.44140625" style="71" customWidth="1"/>
    <col min="7685" max="7685" width="9.109375" style="71"/>
    <col min="7686" max="7686" width="12.5546875" style="71" customWidth="1"/>
    <col min="7687" max="7687" width="15.33203125" style="71" customWidth="1"/>
    <col min="7688" max="7688" width="11.88671875" style="71" customWidth="1"/>
    <col min="7689" max="7689" width="12" style="71" customWidth="1"/>
    <col min="7690" max="7690" width="10.44140625" style="71" customWidth="1"/>
    <col min="7691" max="7691" width="10.109375" style="71" customWidth="1"/>
    <col min="7692" max="7692" width="9.109375" style="71"/>
    <col min="7693" max="7693" width="10.44140625" style="71" customWidth="1"/>
    <col min="7694" max="7694" width="11" style="71" bestFit="1" customWidth="1"/>
    <col min="7695" max="7695" width="9.109375" style="71"/>
    <col min="7696" max="7696" width="9.33203125" style="71" customWidth="1"/>
    <col min="7697" max="7935" width="9.109375" style="71"/>
    <col min="7936" max="7936" width="19.88671875" style="71" bestFit="1" customWidth="1"/>
    <col min="7937" max="7937" width="10.88671875" style="71" bestFit="1" customWidth="1"/>
    <col min="7938" max="7938" width="13.6640625" style="71" customWidth="1"/>
    <col min="7939" max="7939" width="9.109375" style="71"/>
    <col min="7940" max="7940" width="10.44140625" style="71" customWidth="1"/>
    <col min="7941" max="7941" width="9.109375" style="71"/>
    <col min="7942" max="7942" width="12.5546875" style="71" customWidth="1"/>
    <col min="7943" max="7943" width="15.33203125" style="71" customWidth="1"/>
    <col min="7944" max="7944" width="11.88671875" style="71" customWidth="1"/>
    <col min="7945" max="7945" width="12" style="71" customWidth="1"/>
    <col min="7946" max="7946" width="10.44140625" style="71" customWidth="1"/>
    <col min="7947" max="7947" width="10.109375" style="71" customWidth="1"/>
    <col min="7948" max="7948" width="9.109375" style="71"/>
    <col min="7949" max="7949" width="10.44140625" style="71" customWidth="1"/>
    <col min="7950" max="7950" width="11" style="71" bestFit="1" customWidth="1"/>
    <col min="7951" max="7951" width="9.109375" style="71"/>
    <col min="7952" max="7952" width="9.33203125" style="71" customWidth="1"/>
    <col min="7953" max="8191" width="9.109375" style="71"/>
    <col min="8192" max="8192" width="19.88671875" style="71" bestFit="1" customWidth="1"/>
    <col min="8193" max="8193" width="10.88671875" style="71" bestFit="1" customWidth="1"/>
    <col min="8194" max="8194" width="13.6640625" style="71" customWidth="1"/>
    <col min="8195" max="8195" width="9.109375" style="71"/>
    <col min="8196" max="8196" width="10.44140625" style="71" customWidth="1"/>
    <col min="8197" max="8197" width="9.109375" style="71"/>
    <col min="8198" max="8198" width="12.5546875" style="71" customWidth="1"/>
    <col min="8199" max="8199" width="15.33203125" style="71" customWidth="1"/>
    <col min="8200" max="8200" width="11.88671875" style="71" customWidth="1"/>
    <col min="8201" max="8201" width="12" style="71" customWidth="1"/>
    <col min="8202" max="8202" width="10.44140625" style="71" customWidth="1"/>
    <col min="8203" max="8203" width="10.109375" style="71" customWidth="1"/>
    <col min="8204" max="8204" width="9.109375" style="71"/>
    <col min="8205" max="8205" width="10.44140625" style="71" customWidth="1"/>
    <col min="8206" max="8206" width="11" style="71" bestFit="1" customWidth="1"/>
    <col min="8207" max="8207" width="9.109375" style="71"/>
    <col min="8208" max="8208" width="9.33203125" style="71" customWidth="1"/>
    <col min="8209" max="8447" width="9.109375" style="71"/>
    <col min="8448" max="8448" width="19.88671875" style="71" bestFit="1" customWidth="1"/>
    <col min="8449" max="8449" width="10.88671875" style="71" bestFit="1" customWidth="1"/>
    <col min="8450" max="8450" width="13.6640625" style="71" customWidth="1"/>
    <col min="8451" max="8451" width="9.109375" style="71"/>
    <col min="8452" max="8452" width="10.44140625" style="71" customWidth="1"/>
    <col min="8453" max="8453" width="9.109375" style="71"/>
    <col min="8454" max="8454" width="12.5546875" style="71" customWidth="1"/>
    <col min="8455" max="8455" width="15.33203125" style="71" customWidth="1"/>
    <col min="8456" max="8456" width="11.88671875" style="71" customWidth="1"/>
    <col min="8457" max="8457" width="12" style="71" customWidth="1"/>
    <col min="8458" max="8458" width="10.44140625" style="71" customWidth="1"/>
    <col min="8459" max="8459" width="10.109375" style="71" customWidth="1"/>
    <col min="8460" max="8460" width="9.109375" style="71"/>
    <col min="8461" max="8461" width="10.44140625" style="71" customWidth="1"/>
    <col min="8462" max="8462" width="11" style="71" bestFit="1" customWidth="1"/>
    <col min="8463" max="8463" width="9.109375" style="71"/>
    <col min="8464" max="8464" width="9.33203125" style="71" customWidth="1"/>
    <col min="8465" max="8703" width="9.109375" style="71"/>
    <col min="8704" max="8704" width="19.88671875" style="71" bestFit="1" customWidth="1"/>
    <col min="8705" max="8705" width="10.88671875" style="71" bestFit="1" customWidth="1"/>
    <col min="8706" max="8706" width="13.6640625" style="71" customWidth="1"/>
    <col min="8707" max="8707" width="9.109375" style="71"/>
    <col min="8708" max="8708" width="10.44140625" style="71" customWidth="1"/>
    <col min="8709" max="8709" width="9.109375" style="71"/>
    <col min="8710" max="8710" width="12.5546875" style="71" customWidth="1"/>
    <col min="8711" max="8711" width="15.33203125" style="71" customWidth="1"/>
    <col min="8712" max="8712" width="11.88671875" style="71" customWidth="1"/>
    <col min="8713" max="8713" width="12" style="71" customWidth="1"/>
    <col min="8714" max="8714" width="10.44140625" style="71" customWidth="1"/>
    <col min="8715" max="8715" width="10.109375" style="71" customWidth="1"/>
    <col min="8716" max="8716" width="9.109375" style="71"/>
    <col min="8717" max="8717" width="10.44140625" style="71" customWidth="1"/>
    <col min="8718" max="8718" width="11" style="71" bestFit="1" customWidth="1"/>
    <col min="8719" max="8719" width="9.109375" style="71"/>
    <col min="8720" max="8720" width="9.33203125" style="71" customWidth="1"/>
    <col min="8721" max="8959" width="9.109375" style="71"/>
    <col min="8960" max="8960" width="19.88671875" style="71" bestFit="1" customWidth="1"/>
    <col min="8961" max="8961" width="10.88671875" style="71" bestFit="1" customWidth="1"/>
    <col min="8962" max="8962" width="13.6640625" style="71" customWidth="1"/>
    <col min="8963" max="8963" width="9.109375" style="71"/>
    <col min="8964" max="8964" width="10.44140625" style="71" customWidth="1"/>
    <col min="8965" max="8965" width="9.109375" style="71"/>
    <col min="8966" max="8966" width="12.5546875" style="71" customWidth="1"/>
    <col min="8967" max="8967" width="15.33203125" style="71" customWidth="1"/>
    <col min="8968" max="8968" width="11.88671875" style="71" customWidth="1"/>
    <col min="8969" max="8969" width="12" style="71" customWidth="1"/>
    <col min="8970" max="8970" width="10.44140625" style="71" customWidth="1"/>
    <col min="8971" max="8971" width="10.109375" style="71" customWidth="1"/>
    <col min="8972" max="8972" width="9.109375" style="71"/>
    <col min="8973" max="8973" width="10.44140625" style="71" customWidth="1"/>
    <col min="8974" max="8974" width="11" style="71" bestFit="1" customWidth="1"/>
    <col min="8975" max="8975" width="9.109375" style="71"/>
    <col min="8976" max="8976" width="9.33203125" style="71" customWidth="1"/>
    <col min="8977" max="9215" width="9.109375" style="71"/>
    <col min="9216" max="9216" width="19.88671875" style="71" bestFit="1" customWidth="1"/>
    <col min="9217" max="9217" width="10.88671875" style="71" bestFit="1" customWidth="1"/>
    <col min="9218" max="9218" width="13.6640625" style="71" customWidth="1"/>
    <col min="9219" max="9219" width="9.109375" style="71"/>
    <col min="9220" max="9220" width="10.44140625" style="71" customWidth="1"/>
    <col min="9221" max="9221" width="9.109375" style="71"/>
    <col min="9222" max="9222" width="12.5546875" style="71" customWidth="1"/>
    <col min="9223" max="9223" width="15.33203125" style="71" customWidth="1"/>
    <col min="9224" max="9224" width="11.88671875" style="71" customWidth="1"/>
    <col min="9225" max="9225" width="12" style="71" customWidth="1"/>
    <col min="9226" max="9226" width="10.44140625" style="71" customWidth="1"/>
    <col min="9227" max="9227" width="10.109375" style="71" customWidth="1"/>
    <col min="9228" max="9228" width="9.109375" style="71"/>
    <col min="9229" max="9229" width="10.44140625" style="71" customWidth="1"/>
    <col min="9230" max="9230" width="11" style="71" bestFit="1" customWidth="1"/>
    <col min="9231" max="9231" width="9.109375" style="71"/>
    <col min="9232" max="9232" width="9.33203125" style="71" customWidth="1"/>
    <col min="9233" max="9471" width="9.109375" style="71"/>
    <col min="9472" max="9472" width="19.88671875" style="71" bestFit="1" customWidth="1"/>
    <col min="9473" max="9473" width="10.88671875" style="71" bestFit="1" customWidth="1"/>
    <col min="9474" max="9474" width="13.6640625" style="71" customWidth="1"/>
    <col min="9475" max="9475" width="9.109375" style="71"/>
    <col min="9476" max="9476" width="10.44140625" style="71" customWidth="1"/>
    <col min="9477" max="9477" width="9.109375" style="71"/>
    <col min="9478" max="9478" width="12.5546875" style="71" customWidth="1"/>
    <col min="9479" max="9479" width="15.33203125" style="71" customWidth="1"/>
    <col min="9480" max="9480" width="11.88671875" style="71" customWidth="1"/>
    <col min="9481" max="9481" width="12" style="71" customWidth="1"/>
    <col min="9482" max="9482" width="10.44140625" style="71" customWidth="1"/>
    <col min="9483" max="9483" width="10.109375" style="71" customWidth="1"/>
    <col min="9484" max="9484" width="9.109375" style="71"/>
    <col min="9485" max="9485" width="10.44140625" style="71" customWidth="1"/>
    <col min="9486" max="9486" width="11" style="71" bestFit="1" customWidth="1"/>
    <col min="9487" max="9487" width="9.109375" style="71"/>
    <col min="9488" max="9488" width="9.33203125" style="71" customWidth="1"/>
    <col min="9489" max="9727" width="9.109375" style="71"/>
    <col min="9728" max="9728" width="19.88671875" style="71" bestFit="1" customWidth="1"/>
    <col min="9729" max="9729" width="10.88671875" style="71" bestFit="1" customWidth="1"/>
    <col min="9730" max="9730" width="13.6640625" style="71" customWidth="1"/>
    <col min="9731" max="9731" width="9.109375" style="71"/>
    <col min="9732" max="9732" width="10.44140625" style="71" customWidth="1"/>
    <col min="9733" max="9733" width="9.109375" style="71"/>
    <col min="9734" max="9734" width="12.5546875" style="71" customWidth="1"/>
    <col min="9735" max="9735" width="15.33203125" style="71" customWidth="1"/>
    <col min="9736" max="9736" width="11.88671875" style="71" customWidth="1"/>
    <col min="9737" max="9737" width="12" style="71" customWidth="1"/>
    <col min="9738" max="9738" width="10.44140625" style="71" customWidth="1"/>
    <col min="9739" max="9739" width="10.109375" style="71" customWidth="1"/>
    <col min="9740" max="9740" width="9.109375" style="71"/>
    <col min="9741" max="9741" width="10.44140625" style="71" customWidth="1"/>
    <col min="9742" max="9742" width="11" style="71" bestFit="1" customWidth="1"/>
    <col min="9743" max="9743" width="9.109375" style="71"/>
    <col min="9744" max="9744" width="9.33203125" style="71" customWidth="1"/>
    <col min="9745" max="9983" width="9.109375" style="71"/>
    <col min="9984" max="9984" width="19.88671875" style="71" bestFit="1" customWidth="1"/>
    <col min="9985" max="9985" width="10.88671875" style="71" bestFit="1" customWidth="1"/>
    <col min="9986" max="9986" width="13.6640625" style="71" customWidth="1"/>
    <col min="9987" max="9987" width="9.109375" style="71"/>
    <col min="9988" max="9988" width="10.44140625" style="71" customWidth="1"/>
    <col min="9989" max="9989" width="9.109375" style="71"/>
    <col min="9990" max="9990" width="12.5546875" style="71" customWidth="1"/>
    <col min="9991" max="9991" width="15.33203125" style="71" customWidth="1"/>
    <col min="9992" max="9992" width="11.88671875" style="71" customWidth="1"/>
    <col min="9993" max="9993" width="12" style="71" customWidth="1"/>
    <col min="9994" max="9994" width="10.44140625" style="71" customWidth="1"/>
    <col min="9995" max="9995" width="10.109375" style="71" customWidth="1"/>
    <col min="9996" max="9996" width="9.109375" style="71"/>
    <col min="9997" max="9997" width="10.44140625" style="71" customWidth="1"/>
    <col min="9998" max="9998" width="11" style="71" bestFit="1" customWidth="1"/>
    <col min="9999" max="9999" width="9.109375" style="71"/>
    <col min="10000" max="10000" width="9.33203125" style="71" customWidth="1"/>
    <col min="10001" max="10239" width="9.109375" style="71"/>
    <col min="10240" max="10240" width="19.88671875" style="71" bestFit="1" customWidth="1"/>
    <col min="10241" max="10241" width="10.88671875" style="71" bestFit="1" customWidth="1"/>
    <col min="10242" max="10242" width="13.6640625" style="71" customWidth="1"/>
    <col min="10243" max="10243" width="9.109375" style="71"/>
    <col min="10244" max="10244" width="10.44140625" style="71" customWidth="1"/>
    <col min="10245" max="10245" width="9.109375" style="71"/>
    <col min="10246" max="10246" width="12.5546875" style="71" customWidth="1"/>
    <col min="10247" max="10247" width="15.33203125" style="71" customWidth="1"/>
    <col min="10248" max="10248" width="11.88671875" style="71" customWidth="1"/>
    <col min="10249" max="10249" width="12" style="71" customWidth="1"/>
    <col min="10250" max="10250" width="10.44140625" style="71" customWidth="1"/>
    <col min="10251" max="10251" width="10.109375" style="71" customWidth="1"/>
    <col min="10252" max="10252" width="9.109375" style="71"/>
    <col min="10253" max="10253" width="10.44140625" style="71" customWidth="1"/>
    <col min="10254" max="10254" width="11" style="71" bestFit="1" customWidth="1"/>
    <col min="10255" max="10255" width="9.109375" style="71"/>
    <col min="10256" max="10256" width="9.33203125" style="71" customWidth="1"/>
    <col min="10257" max="10495" width="9.109375" style="71"/>
    <col min="10496" max="10496" width="19.88671875" style="71" bestFit="1" customWidth="1"/>
    <col min="10497" max="10497" width="10.88671875" style="71" bestFit="1" customWidth="1"/>
    <col min="10498" max="10498" width="13.6640625" style="71" customWidth="1"/>
    <col min="10499" max="10499" width="9.109375" style="71"/>
    <col min="10500" max="10500" width="10.44140625" style="71" customWidth="1"/>
    <col min="10501" max="10501" width="9.109375" style="71"/>
    <col min="10502" max="10502" width="12.5546875" style="71" customWidth="1"/>
    <col min="10503" max="10503" width="15.33203125" style="71" customWidth="1"/>
    <col min="10504" max="10504" width="11.88671875" style="71" customWidth="1"/>
    <col min="10505" max="10505" width="12" style="71" customWidth="1"/>
    <col min="10506" max="10506" width="10.44140625" style="71" customWidth="1"/>
    <col min="10507" max="10507" width="10.109375" style="71" customWidth="1"/>
    <col min="10508" max="10508" width="9.109375" style="71"/>
    <col min="10509" max="10509" width="10.44140625" style="71" customWidth="1"/>
    <col min="10510" max="10510" width="11" style="71" bestFit="1" customWidth="1"/>
    <col min="10511" max="10511" width="9.109375" style="71"/>
    <col min="10512" max="10512" width="9.33203125" style="71" customWidth="1"/>
    <col min="10513" max="10751" width="9.109375" style="71"/>
    <col min="10752" max="10752" width="19.88671875" style="71" bestFit="1" customWidth="1"/>
    <col min="10753" max="10753" width="10.88671875" style="71" bestFit="1" customWidth="1"/>
    <col min="10754" max="10754" width="13.6640625" style="71" customWidth="1"/>
    <col min="10755" max="10755" width="9.109375" style="71"/>
    <col min="10756" max="10756" width="10.44140625" style="71" customWidth="1"/>
    <col min="10757" max="10757" width="9.109375" style="71"/>
    <col min="10758" max="10758" width="12.5546875" style="71" customWidth="1"/>
    <col min="10759" max="10759" width="15.33203125" style="71" customWidth="1"/>
    <col min="10760" max="10760" width="11.88671875" style="71" customWidth="1"/>
    <col min="10761" max="10761" width="12" style="71" customWidth="1"/>
    <col min="10762" max="10762" width="10.44140625" style="71" customWidth="1"/>
    <col min="10763" max="10763" width="10.109375" style="71" customWidth="1"/>
    <col min="10764" max="10764" width="9.109375" style="71"/>
    <col min="10765" max="10765" width="10.44140625" style="71" customWidth="1"/>
    <col min="10766" max="10766" width="11" style="71" bestFit="1" customWidth="1"/>
    <col min="10767" max="10767" width="9.109375" style="71"/>
    <col min="10768" max="10768" width="9.33203125" style="71" customWidth="1"/>
    <col min="10769" max="11007" width="9.109375" style="71"/>
    <col min="11008" max="11008" width="19.88671875" style="71" bestFit="1" customWidth="1"/>
    <col min="11009" max="11009" width="10.88671875" style="71" bestFit="1" customWidth="1"/>
    <col min="11010" max="11010" width="13.6640625" style="71" customWidth="1"/>
    <col min="11011" max="11011" width="9.109375" style="71"/>
    <col min="11012" max="11012" width="10.44140625" style="71" customWidth="1"/>
    <col min="11013" max="11013" width="9.109375" style="71"/>
    <col min="11014" max="11014" width="12.5546875" style="71" customWidth="1"/>
    <col min="11015" max="11015" width="15.33203125" style="71" customWidth="1"/>
    <col min="11016" max="11016" width="11.88671875" style="71" customWidth="1"/>
    <col min="11017" max="11017" width="12" style="71" customWidth="1"/>
    <col min="11018" max="11018" width="10.44140625" style="71" customWidth="1"/>
    <col min="11019" max="11019" width="10.109375" style="71" customWidth="1"/>
    <col min="11020" max="11020" width="9.109375" style="71"/>
    <col min="11021" max="11021" width="10.44140625" style="71" customWidth="1"/>
    <col min="11022" max="11022" width="11" style="71" bestFit="1" customWidth="1"/>
    <col min="11023" max="11023" width="9.109375" style="71"/>
    <col min="11024" max="11024" width="9.33203125" style="71" customWidth="1"/>
    <col min="11025" max="11263" width="9.109375" style="71"/>
    <col min="11264" max="11264" width="19.88671875" style="71" bestFit="1" customWidth="1"/>
    <col min="11265" max="11265" width="10.88671875" style="71" bestFit="1" customWidth="1"/>
    <col min="11266" max="11266" width="13.6640625" style="71" customWidth="1"/>
    <col min="11267" max="11267" width="9.109375" style="71"/>
    <col min="11268" max="11268" width="10.44140625" style="71" customWidth="1"/>
    <col min="11269" max="11269" width="9.109375" style="71"/>
    <col min="11270" max="11270" width="12.5546875" style="71" customWidth="1"/>
    <col min="11271" max="11271" width="15.33203125" style="71" customWidth="1"/>
    <col min="11272" max="11272" width="11.88671875" style="71" customWidth="1"/>
    <col min="11273" max="11273" width="12" style="71" customWidth="1"/>
    <col min="11274" max="11274" width="10.44140625" style="71" customWidth="1"/>
    <col min="11275" max="11275" width="10.109375" style="71" customWidth="1"/>
    <col min="11276" max="11276" width="9.109375" style="71"/>
    <col min="11277" max="11277" width="10.44140625" style="71" customWidth="1"/>
    <col min="11278" max="11278" width="11" style="71" bestFit="1" customWidth="1"/>
    <col min="11279" max="11279" width="9.109375" style="71"/>
    <col min="11280" max="11280" width="9.33203125" style="71" customWidth="1"/>
    <col min="11281" max="11519" width="9.109375" style="71"/>
    <col min="11520" max="11520" width="19.88671875" style="71" bestFit="1" customWidth="1"/>
    <col min="11521" max="11521" width="10.88671875" style="71" bestFit="1" customWidth="1"/>
    <col min="11522" max="11522" width="13.6640625" style="71" customWidth="1"/>
    <col min="11523" max="11523" width="9.109375" style="71"/>
    <col min="11524" max="11524" width="10.44140625" style="71" customWidth="1"/>
    <col min="11525" max="11525" width="9.109375" style="71"/>
    <col min="11526" max="11526" width="12.5546875" style="71" customWidth="1"/>
    <col min="11527" max="11527" width="15.33203125" style="71" customWidth="1"/>
    <col min="11528" max="11528" width="11.88671875" style="71" customWidth="1"/>
    <col min="11529" max="11529" width="12" style="71" customWidth="1"/>
    <col min="11530" max="11530" width="10.44140625" style="71" customWidth="1"/>
    <col min="11531" max="11531" width="10.109375" style="71" customWidth="1"/>
    <col min="11532" max="11532" width="9.109375" style="71"/>
    <col min="11533" max="11533" width="10.44140625" style="71" customWidth="1"/>
    <col min="11534" max="11534" width="11" style="71" bestFit="1" customWidth="1"/>
    <col min="11535" max="11535" width="9.109375" style="71"/>
    <col min="11536" max="11536" width="9.33203125" style="71" customWidth="1"/>
    <col min="11537" max="11775" width="9.109375" style="71"/>
    <col min="11776" max="11776" width="19.88671875" style="71" bestFit="1" customWidth="1"/>
    <col min="11777" max="11777" width="10.88671875" style="71" bestFit="1" customWidth="1"/>
    <col min="11778" max="11778" width="13.6640625" style="71" customWidth="1"/>
    <col min="11779" max="11779" width="9.109375" style="71"/>
    <col min="11780" max="11780" width="10.44140625" style="71" customWidth="1"/>
    <col min="11781" max="11781" width="9.109375" style="71"/>
    <col min="11782" max="11782" width="12.5546875" style="71" customWidth="1"/>
    <col min="11783" max="11783" width="15.33203125" style="71" customWidth="1"/>
    <col min="11784" max="11784" width="11.88671875" style="71" customWidth="1"/>
    <col min="11785" max="11785" width="12" style="71" customWidth="1"/>
    <col min="11786" max="11786" width="10.44140625" style="71" customWidth="1"/>
    <col min="11787" max="11787" width="10.109375" style="71" customWidth="1"/>
    <col min="11788" max="11788" width="9.109375" style="71"/>
    <col min="11789" max="11789" width="10.44140625" style="71" customWidth="1"/>
    <col min="11790" max="11790" width="11" style="71" bestFit="1" customWidth="1"/>
    <col min="11791" max="11791" width="9.109375" style="71"/>
    <col min="11792" max="11792" width="9.33203125" style="71" customWidth="1"/>
    <col min="11793" max="12031" width="9.109375" style="71"/>
    <col min="12032" max="12032" width="19.88671875" style="71" bestFit="1" customWidth="1"/>
    <col min="12033" max="12033" width="10.88671875" style="71" bestFit="1" customWidth="1"/>
    <col min="12034" max="12034" width="13.6640625" style="71" customWidth="1"/>
    <col min="12035" max="12035" width="9.109375" style="71"/>
    <col min="12036" max="12036" width="10.44140625" style="71" customWidth="1"/>
    <col min="12037" max="12037" width="9.109375" style="71"/>
    <col min="12038" max="12038" width="12.5546875" style="71" customWidth="1"/>
    <col min="12039" max="12039" width="15.33203125" style="71" customWidth="1"/>
    <col min="12040" max="12040" width="11.88671875" style="71" customWidth="1"/>
    <col min="12041" max="12041" width="12" style="71" customWidth="1"/>
    <col min="12042" max="12042" width="10.44140625" style="71" customWidth="1"/>
    <col min="12043" max="12043" width="10.109375" style="71" customWidth="1"/>
    <col min="12044" max="12044" width="9.109375" style="71"/>
    <col min="12045" max="12045" width="10.44140625" style="71" customWidth="1"/>
    <col min="12046" max="12046" width="11" style="71" bestFit="1" customWidth="1"/>
    <col min="12047" max="12047" width="9.109375" style="71"/>
    <col min="12048" max="12048" width="9.33203125" style="71" customWidth="1"/>
    <col min="12049" max="12287" width="9.109375" style="71"/>
    <col min="12288" max="12288" width="19.88671875" style="71" bestFit="1" customWidth="1"/>
    <col min="12289" max="12289" width="10.88671875" style="71" bestFit="1" customWidth="1"/>
    <col min="12290" max="12290" width="13.6640625" style="71" customWidth="1"/>
    <col min="12291" max="12291" width="9.109375" style="71"/>
    <col min="12292" max="12292" width="10.44140625" style="71" customWidth="1"/>
    <col min="12293" max="12293" width="9.109375" style="71"/>
    <col min="12294" max="12294" width="12.5546875" style="71" customWidth="1"/>
    <col min="12295" max="12295" width="15.33203125" style="71" customWidth="1"/>
    <col min="12296" max="12296" width="11.88671875" style="71" customWidth="1"/>
    <col min="12297" max="12297" width="12" style="71" customWidth="1"/>
    <col min="12298" max="12298" width="10.44140625" style="71" customWidth="1"/>
    <col min="12299" max="12299" width="10.109375" style="71" customWidth="1"/>
    <col min="12300" max="12300" width="9.109375" style="71"/>
    <col min="12301" max="12301" width="10.44140625" style="71" customWidth="1"/>
    <col min="12302" max="12302" width="11" style="71" bestFit="1" customWidth="1"/>
    <col min="12303" max="12303" width="9.109375" style="71"/>
    <col min="12304" max="12304" width="9.33203125" style="71" customWidth="1"/>
    <col min="12305" max="12543" width="9.109375" style="71"/>
    <col min="12544" max="12544" width="19.88671875" style="71" bestFit="1" customWidth="1"/>
    <col min="12545" max="12545" width="10.88671875" style="71" bestFit="1" customWidth="1"/>
    <col min="12546" max="12546" width="13.6640625" style="71" customWidth="1"/>
    <col min="12547" max="12547" width="9.109375" style="71"/>
    <col min="12548" max="12548" width="10.44140625" style="71" customWidth="1"/>
    <col min="12549" max="12549" width="9.109375" style="71"/>
    <col min="12550" max="12550" width="12.5546875" style="71" customWidth="1"/>
    <col min="12551" max="12551" width="15.33203125" style="71" customWidth="1"/>
    <col min="12552" max="12552" width="11.88671875" style="71" customWidth="1"/>
    <col min="12553" max="12553" width="12" style="71" customWidth="1"/>
    <col min="12554" max="12554" width="10.44140625" style="71" customWidth="1"/>
    <col min="12555" max="12555" width="10.109375" style="71" customWidth="1"/>
    <col min="12556" max="12556" width="9.109375" style="71"/>
    <col min="12557" max="12557" width="10.44140625" style="71" customWidth="1"/>
    <col min="12558" max="12558" width="11" style="71" bestFit="1" customWidth="1"/>
    <col min="12559" max="12559" width="9.109375" style="71"/>
    <col min="12560" max="12560" width="9.33203125" style="71" customWidth="1"/>
    <col min="12561" max="12799" width="9.109375" style="71"/>
    <col min="12800" max="12800" width="19.88671875" style="71" bestFit="1" customWidth="1"/>
    <col min="12801" max="12801" width="10.88671875" style="71" bestFit="1" customWidth="1"/>
    <col min="12802" max="12802" width="13.6640625" style="71" customWidth="1"/>
    <col min="12803" max="12803" width="9.109375" style="71"/>
    <col min="12804" max="12804" width="10.44140625" style="71" customWidth="1"/>
    <col min="12805" max="12805" width="9.109375" style="71"/>
    <col min="12806" max="12806" width="12.5546875" style="71" customWidth="1"/>
    <col min="12807" max="12807" width="15.33203125" style="71" customWidth="1"/>
    <col min="12808" max="12808" width="11.88671875" style="71" customWidth="1"/>
    <col min="12809" max="12809" width="12" style="71" customWidth="1"/>
    <col min="12810" max="12810" width="10.44140625" style="71" customWidth="1"/>
    <col min="12811" max="12811" width="10.109375" style="71" customWidth="1"/>
    <col min="12812" max="12812" width="9.109375" style="71"/>
    <col min="12813" max="12813" width="10.44140625" style="71" customWidth="1"/>
    <col min="12814" max="12814" width="11" style="71" bestFit="1" customWidth="1"/>
    <col min="12815" max="12815" width="9.109375" style="71"/>
    <col min="12816" max="12816" width="9.33203125" style="71" customWidth="1"/>
    <col min="12817" max="13055" width="9.109375" style="71"/>
    <col min="13056" max="13056" width="19.88671875" style="71" bestFit="1" customWidth="1"/>
    <col min="13057" max="13057" width="10.88671875" style="71" bestFit="1" customWidth="1"/>
    <col min="13058" max="13058" width="13.6640625" style="71" customWidth="1"/>
    <col min="13059" max="13059" width="9.109375" style="71"/>
    <col min="13060" max="13060" width="10.44140625" style="71" customWidth="1"/>
    <col min="13061" max="13061" width="9.109375" style="71"/>
    <col min="13062" max="13062" width="12.5546875" style="71" customWidth="1"/>
    <col min="13063" max="13063" width="15.33203125" style="71" customWidth="1"/>
    <col min="13064" max="13064" width="11.88671875" style="71" customWidth="1"/>
    <col min="13065" max="13065" width="12" style="71" customWidth="1"/>
    <col min="13066" max="13066" width="10.44140625" style="71" customWidth="1"/>
    <col min="13067" max="13067" width="10.109375" style="71" customWidth="1"/>
    <col min="13068" max="13068" width="9.109375" style="71"/>
    <col min="13069" max="13069" width="10.44140625" style="71" customWidth="1"/>
    <col min="13070" max="13070" width="11" style="71" bestFit="1" customWidth="1"/>
    <col min="13071" max="13071" width="9.109375" style="71"/>
    <col min="13072" max="13072" width="9.33203125" style="71" customWidth="1"/>
    <col min="13073" max="13311" width="9.109375" style="71"/>
    <col min="13312" max="13312" width="19.88671875" style="71" bestFit="1" customWidth="1"/>
    <col min="13313" max="13313" width="10.88671875" style="71" bestFit="1" customWidth="1"/>
    <col min="13314" max="13314" width="13.6640625" style="71" customWidth="1"/>
    <col min="13315" max="13315" width="9.109375" style="71"/>
    <col min="13316" max="13316" width="10.44140625" style="71" customWidth="1"/>
    <col min="13317" max="13317" width="9.109375" style="71"/>
    <col min="13318" max="13318" width="12.5546875" style="71" customWidth="1"/>
    <col min="13319" max="13319" width="15.33203125" style="71" customWidth="1"/>
    <col min="13320" max="13320" width="11.88671875" style="71" customWidth="1"/>
    <col min="13321" max="13321" width="12" style="71" customWidth="1"/>
    <col min="13322" max="13322" width="10.44140625" style="71" customWidth="1"/>
    <col min="13323" max="13323" width="10.109375" style="71" customWidth="1"/>
    <col min="13324" max="13324" width="9.109375" style="71"/>
    <col min="13325" max="13325" width="10.44140625" style="71" customWidth="1"/>
    <col min="13326" max="13326" width="11" style="71" bestFit="1" customWidth="1"/>
    <col min="13327" max="13327" width="9.109375" style="71"/>
    <col min="13328" max="13328" width="9.33203125" style="71" customWidth="1"/>
    <col min="13329" max="13567" width="9.109375" style="71"/>
    <col min="13568" max="13568" width="19.88671875" style="71" bestFit="1" customWidth="1"/>
    <col min="13569" max="13569" width="10.88671875" style="71" bestFit="1" customWidth="1"/>
    <col min="13570" max="13570" width="13.6640625" style="71" customWidth="1"/>
    <col min="13571" max="13571" width="9.109375" style="71"/>
    <col min="13572" max="13572" width="10.44140625" style="71" customWidth="1"/>
    <col min="13573" max="13573" width="9.109375" style="71"/>
    <col min="13574" max="13574" width="12.5546875" style="71" customWidth="1"/>
    <col min="13575" max="13575" width="15.33203125" style="71" customWidth="1"/>
    <col min="13576" max="13576" width="11.88671875" style="71" customWidth="1"/>
    <col min="13577" max="13577" width="12" style="71" customWidth="1"/>
    <col min="13578" max="13578" width="10.44140625" style="71" customWidth="1"/>
    <col min="13579" max="13579" width="10.109375" style="71" customWidth="1"/>
    <col min="13580" max="13580" width="9.109375" style="71"/>
    <col min="13581" max="13581" width="10.44140625" style="71" customWidth="1"/>
    <col min="13582" max="13582" width="11" style="71" bestFit="1" customWidth="1"/>
    <col min="13583" max="13583" width="9.109375" style="71"/>
    <col min="13584" max="13584" width="9.33203125" style="71" customWidth="1"/>
    <col min="13585" max="13823" width="9.109375" style="71"/>
    <col min="13824" max="13824" width="19.88671875" style="71" bestFit="1" customWidth="1"/>
    <col min="13825" max="13825" width="10.88671875" style="71" bestFit="1" customWidth="1"/>
    <col min="13826" max="13826" width="13.6640625" style="71" customWidth="1"/>
    <col min="13827" max="13827" width="9.109375" style="71"/>
    <col min="13828" max="13828" width="10.44140625" style="71" customWidth="1"/>
    <col min="13829" max="13829" width="9.109375" style="71"/>
    <col min="13830" max="13830" width="12.5546875" style="71" customWidth="1"/>
    <col min="13831" max="13831" width="15.33203125" style="71" customWidth="1"/>
    <col min="13832" max="13832" width="11.88671875" style="71" customWidth="1"/>
    <col min="13833" max="13833" width="12" style="71" customWidth="1"/>
    <col min="13834" max="13834" width="10.44140625" style="71" customWidth="1"/>
    <col min="13835" max="13835" width="10.109375" style="71" customWidth="1"/>
    <col min="13836" max="13836" width="9.109375" style="71"/>
    <col min="13837" max="13837" width="10.44140625" style="71" customWidth="1"/>
    <col min="13838" max="13838" width="11" style="71" bestFit="1" customWidth="1"/>
    <col min="13839" max="13839" width="9.109375" style="71"/>
    <col min="13840" max="13840" width="9.33203125" style="71" customWidth="1"/>
    <col min="13841" max="14079" width="9.109375" style="71"/>
    <col min="14080" max="14080" width="19.88671875" style="71" bestFit="1" customWidth="1"/>
    <col min="14081" max="14081" width="10.88671875" style="71" bestFit="1" customWidth="1"/>
    <col min="14082" max="14082" width="13.6640625" style="71" customWidth="1"/>
    <col min="14083" max="14083" width="9.109375" style="71"/>
    <col min="14084" max="14084" width="10.44140625" style="71" customWidth="1"/>
    <col min="14085" max="14085" width="9.109375" style="71"/>
    <col min="14086" max="14086" width="12.5546875" style="71" customWidth="1"/>
    <col min="14087" max="14087" width="15.33203125" style="71" customWidth="1"/>
    <col min="14088" max="14088" width="11.88671875" style="71" customWidth="1"/>
    <col min="14089" max="14089" width="12" style="71" customWidth="1"/>
    <col min="14090" max="14090" width="10.44140625" style="71" customWidth="1"/>
    <col min="14091" max="14091" width="10.109375" style="71" customWidth="1"/>
    <col min="14092" max="14092" width="9.109375" style="71"/>
    <col min="14093" max="14093" width="10.44140625" style="71" customWidth="1"/>
    <col min="14094" max="14094" width="11" style="71" bestFit="1" customWidth="1"/>
    <col min="14095" max="14095" width="9.109375" style="71"/>
    <col min="14096" max="14096" width="9.33203125" style="71" customWidth="1"/>
    <col min="14097" max="14335" width="9.109375" style="71"/>
    <col min="14336" max="14336" width="19.88671875" style="71" bestFit="1" customWidth="1"/>
    <col min="14337" max="14337" width="10.88671875" style="71" bestFit="1" customWidth="1"/>
    <col min="14338" max="14338" width="13.6640625" style="71" customWidth="1"/>
    <col min="14339" max="14339" width="9.109375" style="71"/>
    <col min="14340" max="14340" width="10.44140625" style="71" customWidth="1"/>
    <col min="14341" max="14341" width="9.109375" style="71"/>
    <col min="14342" max="14342" width="12.5546875" style="71" customWidth="1"/>
    <col min="14343" max="14343" width="15.33203125" style="71" customWidth="1"/>
    <col min="14344" max="14344" width="11.88671875" style="71" customWidth="1"/>
    <col min="14345" max="14345" width="12" style="71" customWidth="1"/>
    <col min="14346" max="14346" width="10.44140625" style="71" customWidth="1"/>
    <col min="14347" max="14347" width="10.109375" style="71" customWidth="1"/>
    <col min="14348" max="14348" width="9.109375" style="71"/>
    <col min="14349" max="14349" width="10.44140625" style="71" customWidth="1"/>
    <col min="14350" max="14350" width="11" style="71" bestFit="1" customWidth="1"/>
    <col min="14351" max="14351" width="9.109375" style="71"/>
    <col min="14352" max="14352" width="9.33203125" style="71" customWidth="1"/>
    <col min="14353" max="14591" width="9.109375" style="71"/>
    <col min="14592" max="14592" width="19.88671875" style="71" bestFit="1" customWidth="1"/>
    <col min="14593" max="14593" width="10.88671875" style="71" bestFit="1" customWidth="1"/>
    <col min="14594" max="14594" width="13.6640625" style="71" customWidth="1"/>
    <col min="14595" max="14595" width="9.109375" style="71"/>
    <col min="14596" max="14596" width="10.44140625" style="71" customWidth="1"/>
    <col min="14597" max="14597" width="9.109375" style="71"/>
    <col min="14598" max="14598" width="12.5546875" style="71" customWidth="1"/>
    <col min="14599" max="14599" width="15.33203125" style="71" customWidth="1"/>
    <col min="14600" max="14600" width="11.88671875" style="71" customWidth="1"/>
    <col min="14601" max="14601" width="12" style="71" customWidth="1"/>
    <col min="14602" max="14602" width="10.44140625" style="71" customWidth="1"/>
    <col min="14603" max="14603" width="10.109375" style="71" customWidth="1"/>
    <col min="14604" max="14604" width="9.109375" style="71"/>
    <col min="14605" max="14605" width="10.44140625" style="71" customWidth="1"/>
    <col min="14606" max="14606" width="11" style="71" bestFit="1" customWidth="1"/>
    <col min="14607" max="14607" width="9.109375" style="71"/>
    <col min="14608" max="14608" width="9.33203125" style="71" customWidth="1"/>
    <col min="14609" max="14847" width="9.109375" style="71"/>
    <col min="14848" max="14848" width="19.88671875" style="71" bestFit="1" customWidth="1"/>
    <col min="14849" max="14849" width="10.88671875" style="71" bestFit="1" customWidth="1"/>
    <col min="14850" max="14850" width="13.6640625" style="71" customWidth="1"/>
    <col min="14851" max="14851" width="9.109375" style="71"/>
    <col min="14852" max="14852" width="10.44140625" style="71" customWidth="1"/>
    <col min="14853" max="14853" width="9.109375" style="71"/>
    <col min="14854" max="14854" width="12.5546875" style="71" customWidth="1"/>
    <col min="14855" max="14855" width="15.33203125" style="71" customWidth="1"/>
    <col min="14856" max="14856" width="11.88671875" style="71" customWidth="1"/>
    <col min="14857" max="14857" width="12" style="71" customWidth="1"/>
    <col min="14858" max="14858" width="10.44140625" style="71" customWidth="1"/>
    <col min="14859" max="14859" width="10.109375" style="71" customWidth="1"/>
    <col min="14860" max="14860" width="9.109375" style="71"/>
    <col min="14861" max="14861" width="10.44140625" style="71" customWidth="1"/>
    <col min="14862" max="14862" width="11" style="71" bestFit="1" customWidth="1"/>
    <col min="14863" max="14863" width="9.109375" style="71"/>
    <col min="14864" max="14864" width="9.33203125" style="71" customWidth="1"/>
    <col min="14865" max="15103" width="9.109375" style="71"/>
    <col min="15104" max="15104" width="19.88671875" style="71" bestFit="1" customWidth="1"/>
    <col min="15105" max="15105" width="10.88671875" style="71" bestFit="1" customWidth="1"/>
    <col min="15106" max="15106" width="13.6640625" style="71" customWidth="1"/>
    <col min="15107" max="15107" width="9.109375" style="71"/>
    <col min="15108" max="15108" width="10.44140625" style="71" customWidth="1"/>
    <col min="15109" max="15109" width="9.109375" style="71"/>
    <col min="15110" max="15110" width="12.5546875" style="71" customWidth="1"/>
    <col min="15111" max="15111" width="15.33203125" style="71" customWidth="1"/>
    <col min="15112" max="15112" width="11.88671875" style="71" customWidth="1"/>
    <col min="15113" max="15113" width="12" style="71" customWidth="1"/>
    <col min="15114" max="15114" width="10.44140625" style="71" customWidth="1"/>
    <col min="15115" max="15115" width="10.109375" style="71" customWidth="1"/>
    <col min="15116" max="15116" width="9.109375" style="71"/>
    <col min="15117" max="15117" width="10.44140625" style="71" customWidth="1"/>
    <col min="15118" max="15118" width="11" style="71" bestFit="1" customWidth="1"/>
    <col min="15119" max="15119" width="9.109375" style="71"/>
    <col min="15120" max="15120" width="9.33203125" style="71" customWidth="1"/>
    <col min="15121" max="15359" width="9.109375" style="71"/>
    <col min="15360" max="15360" width="19.88671875" style="71" bestFit="1" customWidth="1"/>
    <col min="15361" max="15361" width="10.88671875" style="71" bestFit="1" customWidth="1"/>
    <col min="15362" max="15362" width="13.6640625" style="71" customWidth="1"/>
    <col min="15363" max="15363" width="9.109375" style="71"/>
    <col min="15364" max="15364" width="10.44140625" style="71" customWidth="1"/>
    <col min="15365" max="15365" width="9.109375" style="71"/>
    <col min="15366" max="15366" width="12.5546875" style="71" customWidth="1"/>
    <col min="15367" max="15367" width="15.33203125" style="71" customWidth="1"/>
    <col min="15368" max="15368" width="11.88671875" style="71" customWidth="1"/>
    <col min="15369" max="15369" width="12" style="71" customWidth="1"/>
    <col min="15370" max="15370" width="10.44140625" style="71" customWidth="1"/>
    <col min="15371" max="15371" width="10.109375" style="71" customWidth="1"/>
    <col min="15372" max="15372" width="9.109375" style="71"/>
    <col min="15373" max="15373" width="10.44140625" style="71" customWidth="1"/>
    <col min="15374" max="15374" width="11" style="71" bestFit="1" customWidth="1"/>
    <col min="15375" max="15375" width="9.109375" style="71"/>
    <col min="15376" max="15376" width="9.33203125" style="71" customWidth="1"/>
    <col min="15377" max="15615" width="9.109375" style="71"/>
    <col min="15616" max="15616" width="19.88671875" style="71" bestFit="1" customWidth="1"/>
    <col min="15617" max="15617" width="10.88671875" style="71" bestFit="1" customWidth="1"/>
    <col min="15618" max="15618" width="13.6640625" style="71" customWidth="1"/>
    <col min="15619" max="15619" width="9.109375" style="71"/>
    <col min="15620" max="15620" width="10.44140625" style="71" customWidth="1"/>
    <col min="15621" max="15621" width="9.109375" style="71"/>
    <col min="15622" max="15622" width="12.5546875" style="71" customWidth="1"/>
    <col min="15623" max="15623" width="15.33203125" style="71" customWidth="1"/>
    <col min="15624" max="15624" width="11.88671875" style="71" customWidth="1"/>
    <col min="15625" max="15625" width="12" style="71" customWidth="1"/>
    <col min="15626" max="15626" width="10.44140625" style="71" customWidth="1"/>
    <col min="15627" max="15627" width="10.109375" style="71" customWidth="1"/>
    <col min="15628" max="15628" width="9.109375" style="71"/>
    <col min="15629" max="15629" width="10.44140625" style="71" customWidth="1"/>
    <col min="15630" max="15630" width="11" style="71" bestFit="1" customWidth="1"/>
    <col min="15631" max="15631" width="9.109375" style="71"/>
    <col min="15632" max="15632" width="9.33203125" style="71" customWidth="1"/>
    <col min="15633" max="15871" width="9.109375" style="71"/>
    <col min="15872" max="15872" width="19.88671875" style="71" bestFit="1" customWidth="1"/>
    <col min="15873" max="15873" width="10.88671875" style="71" bestFit="1" customWidth="1"/>
    <col min="15874" max="15874" width="13.6640625" style="71" customWidth="1"/>
    <col min="15875" max="15875" width="9.109375" style="71"/>
    <col min="15876" max="15876" width="10.44140625" style="71" customWidth="1"/>
    <col min="15877" max="15877" width="9.109375" style="71"/>
    <col min="15878" max="15878" width="12.5546875" style="71" customWidth="1"/>
    <col min="15879" max="15879" width="15.33203125" style="71" customWidth="1"/>
    <col min="15880" max="15880" width="11.88671875" style="71" customWidth="1"/>
    <col min="15881" max="15881" width="12" style="71" customWidth="1"/>
    <col min="15882" max="15882" width="10.44140625" style="71" customWidth="1"/>
    <col min="15883" max="15883" width="10.109375" style="71" customWidth="1"/>
    <col min="15884" max="15884" width="9.109375" style="71"/>
    <col min="15885" max="15885" width="10.44140625" style="71" customWidth="1"/>
    <col min="15886" max="15886" width="11" style="71" bestFit="1" customWidth="1"/>
    <col min="15887" max="15887" width="9.109375" style="71"/>
    <col min="15888" max="15888" width="9.33203125" style="71" customWidth="1"/>
    <col min="15889" max="16127" width="9.109375" style="71"/>
    <col min="16128" max="16128" width="19.88671875" style="71" bestFit="1" customWidth="1"/>
    <col min="16129" max="16129" width="10.88671875" style="71" bestFit="1" customWidth="1"/>
    <col min="16130" max="16130" width="13.6640625" style="71" customWidth="1"/>
    <col min="16131" max="16131" width="9.109375" style="71"/>
    <col min="16132" max="16132" width="10.44140625" style="71" customWidth="1"/>
    <col min="16133" max="16133" width="9.109375" style="71"/>
    <col min="16134" max="16134" width="12.5546875" style="71" customWidth="1"/>
    <col min="16135" max="16135" width="15.33203125" style="71" customWidth="1"/>
    <col min="16136" max="16136" width="11.88671875" style="71" customWidth="1"/>
    <col min="16137" max="16137" width="12" style="71" customWidth="1"/>
    <col min="16138" max="16138" width="10.44140625" style="71" customWidth="1"/>
    <col min="16139" max="16139" width="10.109375" style="71" customWidth="1"/>
    <col min="16140" max="16140" width="9.109375" style="71"/>
    <col min="16141" max="16141" width="10.44140625" style="71" customWidth="1"/>
    <col min="16142" max="16142" width="11" style="71" bestFit="1" customWidth="1"/>
    <col min="16143" max="16143" width="9.109375" style="71"/>
    <col min="16144" max="16144" width="9.33203125" style="71" customWidth="1"/>
    <col min="16145" max="16384" width="9.109375" style="71"/>
  </cols>
  <sheetData>
    <row r="1" spans="1:30" x14ac:dyDescent="0.25">
      <c r="A1" s="111" t="s">
        <v>119</v>
      </c>
      <c r="B1" s="112" t="s">
        <v>120</v>
      </c>
      <c r="C1" s="112"/>
      <c r="D1" s="112"/>
      <c r="E1" s="112"/>
      <c r="F1" s="112"/>
      <c r="G1" s="112" t="s">
        <v>121</v>
      </c>
      <c r="H1" s="112"/>
      <c r="I1" s="70" t="s">
        <v>122</v>
      </c>
      <c r="J1" s="112" t="s">
        <v>123</v>
      </c>
      <c r="K1" s="112"/>
      <c r="L1" s="112"/>
      <c r="M1" s="112"/>
      <c r="N1" s="112"/>
    </row>
    <row r="2" spans="1:30" x14ac:dyDescent="0.25">
      <c r="A2" s="111"/>
      <c r="B2" s="72" t="s">
        <v>51</v>
      </c>
      <c r="C2" s="72" t="s">
        <v>52</v>
      </c>
      <c r="D2" s="72" t="s">
        <v>53</v>
      </c>
      <c r="E2" s="72" t="s">
        <v>1</v>
      </c>
      <c r="F2" s="72" t="s">
        <v>2</v>
      </c>
      <c r="G2" s="72" t="s">
        <v>54</v>
      </c>
      <c r="H2" s="72" t="s">
        <v>3</v>
      </c>
      <c r="I2" s="72" t="s">
        <v>55</v>
      </c>
      <c r="J2" s="72" t="s">
        <v>4</v>
      </c>
      <c r="K2" s="72" t="s">
        <v>5</v>
      </c>
      <c r="L2" s="72" t="s">
        <v>6</v>
      </c>
      <c r="M2" s="72" t="s">
        <v>7</v>
      </c>
      <c r="N2" s="72" t="s">
        <v>56</v>
      </c>
      <c r="O2" s="73"/>
      <c r="P2" s="74" t="s">
        <v>144</v>
      </c>
      <c r="Q2" s="74" t="s">
        <v>145</v>
      </c>
      <c r="R2" s="74" t="s">
        <v>146</v>
      </c>
      <c r="S2" s="74" t="s">
        <v>147</v>
      </c>
      <c r="T2" s="74" t="s">
        <v>148</v>
      </c>
      <c r="U2" s="74" t="s">
        <v>149</v>
      </c>
      <c r="V2" s="74" t="s">
        <v>150</v>
      </c>
      <c r="W2" s="74" t="s">
        <v>151</v>
      </c>
      <c r="X2" s="74" t="s">
        <v>152</v>
      </c>
      <c r="Y2" s="74" t="s">
        <v>153</v>
      </c>
      <c r="Z2" s="74" t="s">
        <v>154</v>
      </c>
      <c r="AA2" s="74" t="s">
        <v>155</v>
      </c>
      <c r="AB2" s="74" t="s">
        <v>156</v>
      </c>
      <c r="AD2" s="89" t="s">
        <v>159</v>
      </c>
    </row>
    <row r="3" spans="1:30" ht="14.4" x14ac:dyDescent="0.3">
      <c r="A3" t="s">
        <v>8</v>
      </c>
      <c r="B3" s="76">
        <v>-3.9483129935391239</v>
      </c>
      <c r="C3" s="77">
        <v>-4.4098041226540863</v>
      </c>
      <c r="D3" s="76">
        <v>105.13305985063637</v>
      </c>
      <c r="E3" s="76">
        <v>22.623320685057944</v>
      </c>
      <c r="F3" s="78">
        <v>39.815602836879435</v>
      </c>
      <c r="G3" s="71">
        <v>4.0999999999999996</v>
      </c>
      <c r="H3" s="71">
        <v>2374</v>
      </c>
      <c r="I3" s="71">
        <v>5185</v>
      </c>
      <c r="J3" s="71">
        <v>9</v>
      </c>
      <c r="K3" s="71">
        <v>57</v>
      </c>
      <c r="L3" s="71">
        <v>2928</v>
      </c>
      <c r="M3" s="71">
        <v>6</v>
      </c>
      <c r="N3" s="71">
        <v>128</v>
      </c>
      <c r="P3" s="71">
        <f t="shared" ref="P3:P36" si="0">(B3-$B$37)/($B$38-$B$37)</f>
        <v>0.3983305871832909</v>
      </c>
      <c r="Q3" s="71">
        <f t="shared" ref="Q3:Q36" si="1">(C3-$C$37)/($C$38-$C$37)</f>
        <v>0.43069829803640181</v>
      </c>
      <c r="R3" s="71">
        <f t="shared" ref="R3:R36" si="2">(D3-$D$37)/($D$38-$D$37)</f>
        <v>0.66183382583355566</v>
      </c>
      <c r="S3" s="71">
        <f t="shared" ref="S3:S36" si="3">(E3-$E$37)/($E$38-$E$37)</f>
        <v>0.59676173184985204</v>
      </c>
      <c r="T3" s="71">
        <f t="shared" ref="T3:T36" si="4">(F3-$F$37)/($F$38-$F$37)</f>
        <v>0.32982676647833853</v>
      </c>
      <c r="U3" s="71">
        <f t="shared" ref="U3:U36" si="5">(G3-$G$37)/($G$38-$G$37)</f>
        <v>0.41463414634146328</v>
      </c>
      <c r="V3" s="71">
        <f>(H3-$H$37)/($H$38-$H$37)</f>
        <v>0.36869840154575795</v>
      </c>
      <c r="W3" s="71">
        <f>(I3-$I$37)/($I$38-$I$37)</f>
        <v>0.77029235518431083</v>
      </c>
      <c r="X3" s="71">
        <f>(J3-$J$37)/($J$38-$J$37)</f>
        <v>1</v>
      </c>
      <c r="Y3" s="71">
        <f>(K3-$K$37)/($K$38-$K$37)</f>
        <v>0.55555555555555558</v>
      </c>
      <c r="Z3" s="71">
        <f>(L3-$L$37)/($L$38-$L$37)</f>
        <v>0.65658800393313665</v>
      </c>
      <c r="AA3" s="71">
        <f>(M3-$M$37)/($M$38-$M$37)</f>
        <v>0.625</v>
      </c>
      <c r="AB3" s="71">
        <f>(N3-$N$37)/($N$38-$N$37)</f>
        <v>0.39628482972136225</v>
      </c>
      <c r="AD3" s="71">
        <f>(P3+Q3+R3+S3+T3+U3+V3+W3+X3+Y3+Z3+AA3+AB3)/13</f>
        <v>0.55419265397407891</v>
      </c>
    </row>
    <row r="4" spans="1:30" ht="14.4" x14ac:dyDescent="0.3">
      <c r="A4" t="s">
        <v>9</v>
      </c>
      <c r="B4" s="76">
        <v>-2.3218017181332713</v>
      </c>
      <c r="C4" s="77">
        <v>-5.5723241235198513</v>
      </c>
      <c r="D4" s="76">
        <v>102.11168465509151</v>
      </c>
      <c r="E4" s="76">
        <v>18.690503830972833</v>
      </c>
      <c r="F4" s="78">
        <v>34.634328358208954</v>
      </c>
      <c r="G4" s="71">
        <v>3.9</v>
      </c>
      <c r="H4" s="71">
        <v>333</v>
      </c>
      <c r="I4" s="71">
        <v>1045</v>
      </c>
      <c r="J4" s="71">
        <v>2</v>
      </c>
      <c r="K4" s="71">
        <v>7</v>
      </c>
      <c r="L4" s="71">
        <v>534</v>
      </c>
      <c r="M4" s="71">
        <v>1</v>
      </c>
      <c r="N4" s="71">
        <v>65</v>
      </c>
      <c r="P4" s="71">
        <f t="shared" si="0"/>
        <v>0.45681214916851975</v>
      </c>
      <c r="Q4" s="71">
        <f t="shared" si="1"/>
        <v>0.35981927658147872</v>
      </c>
      <c r="R4" s="71">
        <f t="shared" si="2"/>
        <v>0.47182528445352023</v>
      </c>
      <c r="S4" s="71">
        <f t="shared" si="3"/>
        <v>0.43062893089344156</v>
      </c>
      <c r="T4" s="71">
        <f t="shared" si="4"/>
        <v>0</v>
      </c>
      <c r="U4" s="71">
        <f t="shared" si="5"/>
        <v>0.39024390243902435</v>
      </c>
      <c r="V4" s="71">
        <f t="shared" ref="V4:V36" si="6">(H4-$H$37)/($H$38-$H$37)</f>
        <v>1.0187950114175302E-2</v>
      </c>
      <c r="W4" s="71">
        <f t="shared" ref="W4:W36" si="7">(I4-$I$37)/($I$38-$I$37)</f>
        <v>1.8521881242055567E-2</v>
      </c>
      <c r="X4" s="71">
        <f t="shared" ref="X4:X36" si="8">(J4-$J$37)/($J$38-$J$37)</f>
        <v>0</v>
      </c>
      <c r="Y4" s="71">
        <f t="shared" ref="Y4:Y36" si="9">(K4-$K$37)/($K$38-$K$37)</f>
        <v>5.0505050505050504E-2</v>
      </c>
      <c r="Z4" s="71">
        <f t="shared" ref="Z4:Z36" si="10">(L4-$L$37)/($L$38-$L$37)</f>
        <v>6.8092428711897732E-2</v>
      </c>
      <c r="AA4" s="71">
        <f t="shared" ref="AA4:AA36" si="11">(M4-$M$37)/($M$38-$M$37)</f>
        <v>0</v>
      </c>
      <c r="AB4" s="71">
        <f t="shared" ref="AB4:AB36" si="12">(N4-$N$37)/($N$38-$N$37)</f>
        <v>0.20123839009287925</v>
      </c>
      <c r="AD4" s="71">
        <f t="shared" ref="AD4:AD36" si="13">(P4+Q4+R4+S4+T4+U4+V4+W4+X4+Y4+Z4+AA4+AB4)/13</f>
        <v>0.18906732647708024</v>
      </c>
    </row>
    <row r="5" spans="1:30" ht="14.4" x14ac:dyDescent="0.3">
      <c r="A5" t="s">
        <v>10</v>
      </c>
      <c r="B5" s="76">
        <v>-8.3003732382597075</v>
      </c>
      <c r="C5" s="77">
        <v>-5.6821347000167126</v>
      </c>
      <c r="D5" s="76">
        <v>108.17580888321929</v>
      </c>
      <c r="E5" s="76">
        <v>23.007074814773549</v>
      </c>
      <c r="F5" s="78">
        <v>43.253703703703707</v>
      </c>
      <c r="G5" s="71">
        <v>1.8</v>
      </c>
      <c r="H5" s="71">
        <v>2559</v>
      </c>
      <c r="I5" s="71">
        <v>5831</v>
      </c>
      <c r="J5" s="71">
        <v>7</v>
      </c>
      <c r="K5" s="71">
        <v>61</v>
      </c>
      <c r="L5" s="71">
        <v>2637</v>
      </c>
      <c r="M5" s="71">
        <v>5</v>
      </c>
      <c r="N5" s="71">
        <v>308</v>
      </c>
      <c r="P5" s="71">
        <f t="shared" si="0"/>
        <v>0.24185132705546336</v>
      </c>
      <c r="Q5" s="71">
        <f t="shared" si="1"/>
        <v>0.35312410901300501</v>
      </c>
      <c r="R5" s="71">
        <f t="shared" si="2"/>
        <v>0.85318652718593879</v>
      </c>
      <c r="S5" s="71">
        <f t="shared" si="3"/>
        <v>0.61297254227241738</v>
      </c>
      <c r="T5" s="71">
        <f t="shared" si="4"/>
        <v>0.54868753063959208</v>
      </c>
      <c r="U5" s="71">
        <f t="shared" si="5"/>
        <v>0.13414634146341461</v>
      </c>
      <c r="V5" s="71">
        <f t="shared" si="6"/>
        <v>0.40119444932373088</v>
      </c>
      <c r="W5" s="71">
        <f t="shared" si="7"/>
        <v>0.88759760305066282</v>
      </c>
      <c r="X5" s="71">
        <f t="shared" si="8"/>
        <v>0.7142857142857143</v>
      </c>
      <c r="Y5" s="71">
        <f t="shared" si="9"/>
        <v>0.59595959595959591</v>
      </c>
      <c r="Z5" s="71">
        <f t="shared" si="10"/>
        <v>0.58505408062930186</v>
      </c>
      <c r="AA5" s="71">
        <f t="shared" si="11"/>
        <v>0.5</v>
      </c>
      <c r="AB5" s="71">
        <f t="shared" si="12"/>
        <v>0.95356037151702788</v>
      </c>
      <c r="AD5" s="71">
        <f t="shared" si="13"/>
        <v>0.56781693787660503</v>
      </c>
    </row>
    <row r="6" spans="1:30" ht="14.4" x14ac:dyDescent="0.3">
      <c r="A6" t="s">
        <v>11</v>
      </c>
      <c r="B6" s="76">
        <v>-3.1215725976546018</v>
      </c>
      <c r="C6" s="77">
        <v>-11.473888467054755</v>
      </c>
      <c r="D6" s="76">
        <v>107.03930131004367</v>
      </c>
      <c r="E6" s="76">
        <v>32.169071121235127</v>
      </c>
      <c r="F6" s="78">
        <v>49.665948275862064</v>
      </c>
      <c r="G6" s="71">
        <v>2.5</v>
      </c>
      <c r="H6" s="71">
        <v>657</v>
      </c>
      <c r="I6" s="71">
        <v>3269</v>
      </c>
      <c r="J6" s="71">
        <v>5</v>
      </c>
      <c r="K6" s="71">
        <v>30</v>
      </c>
      <c r="L6" s="71">
        <v>1312</v>
      </c>
      <c r="M6" s="71">
        <v>2</v>
      </c>
      <c r="N6" s="71">
        <v>72</v>
      </c>
      <c r="P6" s="71">
        <f t="shared" si="0"/>
        <v>0.42805621555039158</v>
      </c>
      <c r="Q6" s="71">
        <f t="shared" si="1"/>
        <v>0</v>
      </c>
      <c r="R6" s="71">
        <f t="shared" si="2"/>
        <v>0.78171372679859041</v>
      </c>
      <c r="S6" s="71">
        <f t="shared" si="3"/>
        <v>1</v>
      </c>
      <c r="T6" s="71">
        <f t="shared" si="4"/>
        <v>0.956874725085612</v>
      </c>
      <c r="U6" s="71">
        <f t="shared" si="5"/>
        <v>0.21951219512195119</v>
      </c>
      <c r="V6" s="71">
        <f t="shared" si="6"/>
        <v>6.7099947303706303E-2</v>
      </c>
      <c r="W6" s="71">
        <f t="shared" si="7"/>
        <v>0.42237152714726711</v>
      </c>
      <c r="X6" s="71">
        <f t="shared" si="8"/>
        <v>0.42857142857142855</v>
      </c>
      <c r="Y6" s="71">
        <f t="shared" si="9"/>
        <v>0.28282828282828282</v>
      </c>
      <c r="Z6" s="71">
        <f t="shared" si="10"/>
        <v>0.25934119960668633</v>
      </c>
      <c r="AA6" s="71">
        <f t="shared" si="11"/>
        <v>0.125</v>
      </c>
      <c r="AB6" s="71">
        <f t="shared" si="12"/>
        <v>0.22291021671826625</v>
      </c>
      <c r="AD6" s="71">
        <f t="shared" si="13"/>
        <v>0.39955995882555251</v>
      </c>
    </row>
    <row r="7" spans="1:30" ht="14.4" x14ac:dyDescent="0.3">
      <c r="A7" t="s">
        <v>12</v>
      </c>
      <c r="B7" s="76">
        <v>-4.845548152634767</v>
      </c>
      <c r="C7" s="77">
        <v>-1.9822696988051318</v>
      </c>
      <c r="D7" s="76">
        <v>103.57583230579533</v>
      </c>
      <c r="E7" s="76">
        <v>18.748967567865204</v>
      </c>
      <c r="F7" s="78">
        <v>39.288778877887793</v>
      </c>
      <c r="G7" s="71">
        <v>2.2999999999999998</v>
      </c>
      <c r="H7" s="71">
        <v>1328</v>
      </c>
      <c r="I7" s="71">
        <v>5467</v>
      </c>
      <c r="J7" s="71">
        <v>7</v>
      </c>
      <c r="K7" s="71">
        <v>63</v>
      </c>
      <c r="L7" s="71">
        <v>3370</v>
      </c>
      <c r="M7" s="71">
        <v>4</v>
      </c>
      <c r="N7" s="71">
        <v>154</v>
      </c>
      <c r="P7" s="71">
        <f t="shared" si="0"/>
        <v>0.3660703044755147</v>
      </c>
      <c r="Q7" s="71">
        <f t="shared" si="1"/>
        <v>0.57870544146826963</v>
      </c>
      <c r="R7" s="71">
        <f t="shared" si="2"/>
        <v>0.56390274636075266</v>
      </c>
      <c r="S7" s="71">
        <f t="shared" si="3"/>
        <v>0.43309859696859054</v>
      </c>
      <c r="T7" s="71">
        <f t="shared" si="4"/>
        <v>0.29629049203218771</v>
      </c>
      <c r="U7" s="71">
        <f t="shared" si="5"/>
        <v>0.19512195121951215</v>
      </c>
      <c r="V7" s="71">
        <f t="shared" si="6"/>
        <v>0.18496399086597576</v>
      </c>
      <c r="W7" s="71">
        <f t="shared" si="7"/>
        <v>0.82149990920646454</v>
      </c>
      <c r="X7" s="71">
        <f t="shared" si="8"/>
        <v>0.7142857142857143</v>
      </c>
      <c r="Y7" s="71">
        <f t="shared" si="9"/>
        <v>0.61616161616161613</v>
      </c>
      <c r="Z7" s="71">
        <f t="shared" si="10"/>
        <v>0.76524090462143557</v>
      </c>
      <c r="AA7" s="71">
        <f t="shared" si="11"/>
        <v>0.375</v>
      </c>
      <c r="AB7" s="71">
        <f t="shared" si="12"/>
        <v>0.47678018575851394</v>
      </c>
      <c r="AD7" s="71">
        <f t="shared" si="13"/>
        <v>0.49131706564804212</v>
      </c>
    </row>
    <row r="8" spans="1:30" ht="14.4" x14ac:dyDescent="0.3">
      <c r="A8" t="s">
        <v>13</v>
      </c>
      <c r="B8" s="76">
        <v>-0.12667848999239931</v>
      </c>
      <c r="C8" s="77">
        <v>-4.8137826197111728</v>
      </c>
      <c r="D8" s="76">
        <v>103.08721378955492</v>
      </c>
      <c r="E8" s="76">
        <v>23.017481631618953</v>
      </c>
      <c r="F8" s="78">
        <v>40</v>
      </c>
      <c r="G8" s="71">
        <v>3.9</v>
      </c>
      <c r="H8" s="71">
        <v>798</v>
      </c>
      <c r="I8" s="71">
        <v>2136</v>
      </c>
      <c r="J8" s="71">
        <v>3</v>
      </c>
      <c r="K8" s="71">
        <v>42</v>
      </c>
      <c r="L8" s="71">
        <v>1324</v>
      </c>
      <c r="M8" s="71">
        <v>2</v>
      </c>
      <c r="N8" s="71">
        <v>112</v>
      </c>
      <c r="P8" s="71">
        <f t="shared" si="0"/>
        <v>0.53573827594849166</v>
      </c>
      <c r="Q8" s="71">
        <f t="shared" si="1"/>
        <v>0.40606766756216267</v>
      </c>
      <c r="R8" s="71">
        <f t="shared" si="2"/>
        <v>0.53317445690533649</v>
      </c>
      <c r="S8" s="71">
        <f t="shared" si="3"/>
        <v>0.61341215431022966</v>
      </c>
      <c r="T8" s="71">
        <f t="shared" si="4"/>
        <v>0.34156502128614802</v>
      </c>
      <c r="U8" s="71">
        <f t="shared" si="5"/>
        <v>0.39024390243902435</v>
      </c>
      <c r="V8" s="71">
        <f t="shared" si="6"/>
        <v>9.1867205339891095E-2</v>
      </c>
      <c r="W8" s="71">
        <f t="shared" si="7"/>
        <v>0.21663337570364991</v>
      </c>
      <c r="X8" s="71">
        <f t="shared" si="8"/>
        <v>0.14285714285714285</v>
      </c>
      <c r="Y8" s="71">
        <f t="shared" si="9"/>
        <v>0.40404040404040403</v>
      </c>
      <c r="Z8" s="71">
        <f t="shared" si="10"/>
        <v>0.26229105211406095</v>
      </c>
      <c r="AA8" s="71">
        <f t="shared" si="11"/>
        <v>0.125</v>
      </c>
      <c r="AB8" s="71">
        <f t="shared" si="12"/>
        <v>0.34674922600619196</v>
      </c>
      <c r="AD8" s="71">
        <f t="shared" si="13"/>
        <v>0.33920306803944106</v>
      </c>
    </row>
    <row r="9" spans="1:30" ht="14.4" x14ac:dyDescent="0.3">
      <c r="A9" t="s">
        <v>14</v>
      </c>
      <c r="B9" s="76">
        <v>2.2962112514351323</v>
      </c>
      <c r="C9" s="77">
        <v>-0.2713826948301597</v>
      </c>
      <c r="D9" s="76">
        <v>102.14679431389615</v>
      </c>
      <c r="E9" s="76">
        <v>27.152698048220437</v>
      </c>
      <c r="F9" s="80">
        <v>45.349576271186436</v>
      </c>
      <c r="G9" s="71">
        <v>1.5</v>
      </c>
      <c r="H9" s="71">
        <v>786</v>
      </c>
      <c r="I9" s="71">
        <v>2252</v>
      </c>
      <c r="J9" s="71">
        <v>2</v>
      </c>
      <c r="K9" s="71">
        <v>3</v>
      </c>
      <c r="L9" s="71">
        <v>664</v>
      </c>
      <c r="M9" s="71">
        <v>1</v>
      </c>
      <c r="N9" s="71">
        <v>0</v>
      </c>
      <c r="P9" s="71">
        <f t="shared" si="0"/>
        <v>0.62285379659639684</v>
      </c>
      <c r="Q9" s="71">
        <f t="shared" si="1"/>
        <v>0.68301848259563136</v>
      </c>
      <c r="R9" s="71">
        <f t="shared" si="2"/>
        <v>0.47403326414027275</v>
      </c>
      <c r="S9" s="71">
        <f t="shared" si="3"/>
        <v>0.78809485918557554</v>
      </c>
      <c r="T9" s="71">
        <f t="shared" si="4"/>
        <v>0.68210545218171881</v>
      </c>
      <c r="U9" s="71">
        <f t="shared" si="5"/>
        <v>9.7560975609756087E-2</v>
      </c>
      <c r="V9" s="71">
        <f t="shared" si="6"/>
        <v>8.9759353592130692E-2</v>
      </c>
      <c r="W9" s="71">
        <f t="shared" si="7"/>
        <v>0.2376974759397131</v>
      </c>
      <c r="X9" s="71">
        <f t="shared" si="8"/>
        <v>0</v>
      </c>
      <c r="Y9" s="71">
        <f t="shared" si="9"/>
        <v>1.0101010101010102E-2</v>
      </c>
      <c r="Z9" s="71">
        <f t="shared" si="10"/>
        <v>0.10004916420845625</v>
      </c>
      <c r="AA9" s="71">
        <f t="shared" si="11"/>
        <v>0</v>
      </c>
      <c r="AB9" s="71">
        <f t="shared" si="12"/>
        <v>0</v>
      </c>
      <c r="AD9" s="71">
        <f t="shared" si="13"/>
        <v>0.29117491031928167</v>
      </c>
    </row>
    <row r="10" spans="1:30" ht="14.4" x14ac:dyDescent="0.3">
      <c r="A10" t="s">
        <v>15</v>
      </c>
      <c r="B10" s="76">
        <v>-3.4838870225208414</v>
      </c>
      <c r="C10" s="77">
        <v>-4.0057518488085453</v>
      </c>
      <c r="D10" s="76">
        <v>100.02488800398208</v>
      </c>
      <c r="E10" s="76">
        <v>17.133258678611423</v>
      </c>
      <c r="F10" s="80">
        <v>39.751148545176108</v>
      </c>
      <c r="G10" s="71">
        <v>2.2000000000000002</v>
      </c>
      <c r="H10" s="71">
        <v>3000</v>
      </c>
      <c r="I10" s="71">
        <v>2529</v>
      </c>
      <c r="J10" s="71">
        <v>3</v>
      </c>
      <c r="K10" s="71">
        <v>33</v>
      </c>
      <c r="L10" s="71">
        <v>1915</v>
      </c>
      <c r="M10" s="71">
        <v>1</v>
      </c>
      <c r="N10" s="71">
        <v>183</v>
      </c>
      <c r="P10" s="71">
        <f t="shared" si="0"/>
        <v>0.4150291226452591</v>
      </c>
      <c r="Q10" s="71">
        <f t="shared" si="1"/>
        <v>0.45533342669266608</v>
      </c>
      <c r="R10" s="71">
        <f t="shared" si="2"/>
        <v>0.34059061077952146</v>
      </c>
      <c r="S10" s="71">
        <f t="shared" si="3"/>
        <v>0.36484669171572198</v>
      </c>
      <c r="T10" s="71">
        <f t="shared" si="4"/>
        <v>0.32572377006197895</v>
      </c>
      <c r="U10" s="71">
        <f t="shared" si="5"/>
        <v>0.18292682926829268</v>
      </c>
      <c r="V10" s="71">
        <f t="shared" si="6"/>
        <v>0.47865800105392586</v>
      </c>
      <c r="W10" s="71">
        <f t="shared" si="7"/>
        <v>0.28799709460686401</v>
      </c>
      <c r="X10" s="71">
        <f t="shared" si="8"/>
        <v>0.14285714285714285</v>
      </c>
      <c r="Y10" s="71">
        <f t="shared" si="9"/>
        <v>0.31313131313131315</v>
      </c>
      <c r="Z10" s="71">
        <f t="shared" si="10"/>
        <v>0.40757128810226156</v>
      </c>
      <c r="AA10" s="71">
        <f t="shared" si="11"/>
        <v>0</v>
      </c>
      <c r="AB10" s="71">
        <f t="shared" si="12"/>
        <v>0.56656346749226005</v>
      </c>
      <c r="AD10" s="71">
        <f t="shared" si="13"/>
        <v>0.32932528910824677</v>
      </c>
    </row>
    <row r="11" spans="1:30" ht="14.4" x14ac:dyDescent="0.3">
      <c r="A11" t="s">
        <v>16</v>
      </c>
      <c r="B11" s="76">
        <v>-10.168447000821692</v>
      </c>
      <c r="C11" s="77">
        <v>-8.6910251862362529</v>
      </c>
      <c r="D11" s="76">
        <v>104.45191096178077</v>
      </c>
      <c r="E11" s="76">
        <v>21.425636811832376</v>
      </c>
      <c r="F11" s="80">
        <v>43.617021276595743</v>
      </c>
      <c r="G11" s="71">
        <v>1</v>
      </c>
      <c r="H11" s="71">
        <v>2718</v>
      </c>
      <c r="I11" s="71">
        <v>3376</v>
      </c>
      <c r="J11" s="71">
        <v>4</v>
      </c>
      <c r="K11" s="71">
        <v>33</v>
      </c>
      <c r="L11" s="71">
        <v>987</v>
      </c>
      <c r="M11" s="71">
        <v>2</v>
      </c>
      <c r="N11" s="71">
        <v>112</v>
      </c>
      <c r="P11" s="71">
        <f t="shared" si="0"/>
        <v>0.17468433400096489</v>
      </c>
      <c r="Q11" s="71">
        <f t="shared" si="1"/>
        <v>0.16967159794270767</v>
      </c>
      <c r="R11" s="71">
        <f t="shared" si="2"/>
        <v>0.6189976673104679</v>
      </c>
      <c r="S11" s="71">
        <f t="shared" si="3"/>
        <v>0.54616833177514312</v>
      </c>
      <c r="T11" s="71">
        <f t="shared" si="4"/>
        <v>0.57181540405472286</v>
      </c>
      <c r="U11" s="71">
        <f t="shared" si="5"/>
        <v>3.6585365853658534E-2</v>
      </c>
      <c r="V11" s="71">
        <f t="shared" si="6"/>
        <v>0.42912348498155628</v>
      </c>
      <c r="W11" s="71">
        <f t="shared" si="7"/>
        <v>0.44180134374432539</v>
      </c>
      <c r="X11" s="71">
        <f t="shared" si="8"/>
        <v>0.2857142857142857</v>
      </c>
      <c r="Y11" s="71">
        <f t="shared" si="9"/>
        <v>0.31313131313131315</v>
      </c>
      <c r="Z11" s="71">
        <f t="shared" si="10"/>
        <v>0.17944936086529006</v>
      </c>
      <c r="AA11" s="71">
        <f t="shared" si="11"/>
        <v>0.125</v>
      </c>
      <c r="AB11" s="71">
        <f t="shared" si="12"/>
        <v>0.34674922600619196</v>
      </c>
      <c r="AD11" s="71">
        <f t="shared" si="13"/>
        <v>0.32606859349081752</v>
      </c>
    </row>
    <row r="12" spans="1:30" ht="14.4" x14ac:dyDescent="0.3">
      <c r="A12" t="s">
        <v>17</v>
      </c>
      <c r="B12" s="76">
        <v>3.1926214969847466</v>
      </c>
      <c r="C12" s="77">
        <v>4.9275795132148721</v>
      </c>
      <c r="D12" s="76">
        <v>101.64520743919884</v>
      </c>
      <c r="E12" s="76">
        <v>26.569705569350834</v>
      </c>
      <c r="F12" s="80">
        <v>45.766129032258064</v>
      </c>
      <c r="G12" s="71">
        <v>2.1</v>
      </c>
      <c r="H12" s="71">
        <v>1391</v>
      </c>
      <c r="I12" s="71">
        <v>1785</v>
      </c>
      <c r="J12" s="71">
        <v>4</v>
      </c>
      <c r="K12" s="71">
        <v>27</v>
      </c>
      <c r="L12" s="71">
        <v>1141</v>
      </c>
      <c r="M12" s="71">
        <v>2</v>
      </c>
      <c r="N12" s="71">
        <v>133</v>
      </c>
      <c r="P12" s="71">
        <f t="shared" si="0"/>
        <v>0.65508441936058459</v>
      </c>
      <c r="Q12" s="71">
        <f t="shared" si="1"/>
        <v>1</v>
      </c>
      <c r="R12" s="71">
        <f t="shared" si="2"/>
        <v>0.44248941927878765</v>
      </c>
      <c r="S12" s="71">
        <f t="shared" si="3"/>
        <v>0.76346768303051937</v>
      </c>
      <c r="T12" s="71">
        <f t="shared" si="4"/>
        <v>0.70862214239326182</v>
      </c>
      <c r="U12" s="71">
        <f t="shared" si="5"/>
        <v>0.17073170731707316</v>
      </c>
      <c r="V12" s="71">
        <f t="shared" si="6"/>
        <v>0.1960302125417179</v>
      </c>
      <c r="W12" s="71">
        <f t="shared" si="7"/>
        <v>0.15289631378245869</v>
      </c>
      <c r="X12" s="71">
        <f t="shared" si="8"/>
        <v>0.2857142857142857</v>
      </c>
      <c r="Y12" s="71">
        <f t="shared" si="9"/>
        <v>0.25252525252525254</v>
      </c>
      <c r="Z12" s="71">
        <f t="shared" si="10"/>
        <v>0.21730580137659783</v>
      </c>
      <c r="AA12" s="71">
        <f t="shared" si="11"/>
        <v>0.125</v>
      </c>
      <c r="AB12" s="71">
        <f t="shared" si="12"/>
        <v>0.41176470588235292</v>
      </c>
      <c r="AD12" s="71">
        <f t="shared" si="13"/>
        <v>0.413971687938684</v>
      </c>
    </row>
    <row r="13" spans="1:30" ht="14.4" x14ac:dyDescent="0.3">
      <c r="A13" t="s">
        <v>18</v>
      </c>
      <c r="B13" s="76">
        <v>-8.5360648740930447</v>
      </c>
      <c r="C13" s="77">
        <v>-5.3350405463081518</v>
      </c>
      <c r="D13" s="76">
        <v>101.80878552971578</v>
      </c>
      <c r="E13" s="76">
        <v>21.169440887750746</v>
      </c>
      <c r="F13" s="80">
        <v>43.946488294314378</v>
      </c>
      <c r="G13" s="71">
        <v>1.4</v>
      </c>
      <c r="H13" s="71">
        <v>1179</v>
      </c>
      <c r="I13" s="71">
        <v>1481</v>
      </c>
      <c r="J13" s="71">
        <v>3</v>
      </c>
      <c r="K13" s="71">
        <v>3</v>
      </c>
      <c r="L13" s="71">
        <v>757</v>
      </c>
      <c r="M13" s="71">
        <v>2</v>
      </c>
      <c r="N13" s="71">
        <v>0</v>
      </c>
      <c r="P13" s="71">
        <f t="shared" si="0"/>
        <v>0.23337698370549306</v>
      </c>
      <c r="Q13" s="71">
        <f t="shared" si="1"/>
        <v>0.37428649241222889</v>
      </c>
      <c r="R13" s="71">
        <f t="shared" si="2"/>
        <v>0.4527765343734918</v>
      </c>
      <c r="S13" s="71">
        <f t="shared" si="3"/>
        <v>0.53534592431493144</v>
      </c>
      <c r="T13" s="71">
        <f t="shared" si="4"/>
        <v>0.59278843714971585</v>
      </c>
      <c r="U13" s="71">
        <f t="shared" si="5"/>
        <v>8.5365853658536564E-2</v>
      </c>
      <c r="V13" s="71">
        <f t="shared" si="6"/>
        <v>0.15879149833128403</v>
      </c>
      <c r="W13" s="71">
        <f t="shared" si="7"/>
        <v>9.7693844198293078E-2</v>
      </c>
      <c r="X13" s="71">
        <f t="shared" si="8"/>
        <v>0.14285714285714285</v>
      </c>
      <c r="Y13" s="71">
        <f t="shared" si="9"/>
        <v>1.0101010101010102E-2</v>
      </c>
      <c r="Z13" s="71">
        <f t="shared" si="10"/>
        <v>0.12291052114060963</v>
      </c>
      <c r="AA13" s="71">
        <f t="shared" si="11"/>
        <v>0.125</v>
      </c>
      <c r="AB13" s="71">
        <f t="shared" si="12"/>
        <v>0</v>
      </c>
      <c r="AD13" s="71">
        <f t="shared" si="13"/>
        <v>0.22548417248021055</v>
      </c>
    </row>
    <row r="14" spans="1:30" ht="14.4" x14ac:dyDescent="0.3">
      <c r="A14" t="s">
        <v>19</v>
      </c>
      <c r="B14" s="76">
        <v>-3.3611497450162262</v>
      </c>
      <c r="C14" s="77">
        <v>-3.7088548910523875</v>
      </c>
      <c r="D14" s="76">
        <v>104.94061757719714</v>
      </c>
      <c r="E14" s="76">
        <v>19.738062123319427</v>
      </c>
      <c r="F14" s="80">
        <v>40.120910384068281</v>
      </c>
      <c r="G14" s="71">
        <v>2</v>
      </c>
      <c r="H14" s="71">
        <v>1947</v>
      </c>
      <c r="I14" s="71">
        <v>2700</v>
      </c>
      <c r="J14" s="71">
        <v>5</v>
      </c>
      <c r="K14" s="71">
        <v>101</v>
      </c>
      <c r="L14" s="71">
        <v>1336</v>
      </c>
      <c r="M14" s="71">
        <v>2</v>
      </c>
      <c r="N14" s="71">
        <v>323</v>
      </c>
      <c r="P14" s="71">
        <f t="shared" si="0"/>
        <v>0.41944216779952243</v>
      </c>
      <c r="Q14" s="71">
        <f t="shared" si="1"/>
        <v>0.47343527941178326</v>
      </c>
      <c r="R14" s="71">
        <f t="shared" si="2"/>
        <v>0.64973149715555401</v>
      </c>
      <c r="S14" s="71">
        <f t="shared" si="3"/>
        <v>0.47488062115251906</v>
      </c>
      <c r="T14" s="71">
        <f t="shared" si="4"/>
        <v>0.34926186907428691</v>
      </c>
      <c r="U14" s="71">
        <f t="shared" si="5"/>
        <v>0.15853658536585363</v>
      </c>
      <c r="V14" s="71">
        <f t="shared" si="6"/>
        <v>0.29369401018795011</v>
      </c>
      <c r="W14" s="71">
        <f t="shared" si="7"/>
        <v>0.31904848374795713</v>
      </c>
      <c r="X14" s="71">
        <f t="shared" si="8"/>
        <v>0.42857142857142855</v>
      </c>
      <c r="Y14" s="71">
        <f t="shared" si="9"/>
        <v>1</v>
      </c>
      <c r="Z14" s="71">
        <f t="shared" si="10"/>
        <v>0.26524090462143557</v>
      </c>
      <c r="AA14" s="71">
        <f t="shared" si="11"/>
        <v>0.125</v>
      </c>
      <c r="AB14" s="71">
        <f t="shared" si="12"/>
        <v>1</v>
      </c>
      <c r="AD14" s="71">
        <f t="shared" si="13"/>
        <v>0.45821868054525317</v>
      </c>
    </row>
    <row r="15" spans="1:30" ht="14.4" x14ac:dyDescent="0.3">
      <c r="A15" t="s">
        <v>20</v>
      </c>
      <c r="B15" s="76">
        <v>-14.157130580306662</v>
      </c>
      <c r="C15" s="77">
        <v>-8.4672789896670491</v>
      </c>
      <c r="D15" s="76">
        <v>105.68424969764629</v>
      </c>
      <c r="E15" s="76">
        <v>17.2780315708535</v>
      </c>
      <c r="F15" s="80">
        <v>41.552383755150089</v>
      </c>
      <c r="G15" s="71">
        <v>1.8</v>
      </c>
      <c r="H15" s="71">
        <v>5518</v>
      </c>
      <c r="I15" s="71">
        <v>6450</v>
      </c>
      <c r="J15" s="71">
        <v>5</v>
      </c>
      <c r="K15" s="71">
        <v>67</v>
      </c>
      <c r="L15" s="71">
        <v>3914</v>
      </c>
      <c r="M15" s="71">
        <v>5</v>
      </c>
      <c r="N15" s="71">
        <v>206</v>
      </c>
      <c r="P15" s="71">
        <f t="shared" si="0"/>
        <v>3.1270359858726143E-2</v>
      </c>
      <c r="Q15" s="71">
        <f t="shared" si="1"/>
        <v>0.18331343761452012</v>
      </c>
      <c r="R15" s="71">
        <f t="shared" si="2"/>
        <v>0.69649710731156278</v>
      </c>
      <c r="S15" s="71">
        <f t="shared" si="3"/>
        <v>0.37096228951320243</v>
      </c>
      <c r="T15" s="71">
        <f t="shared" si="4"/>
        <v>0.44038582616773747</v>
      </c>
      <c r="U15" s="71">
        <f t="shared" si="5"/>
        <v>0.13414634146341461</v>
      </c>
      <c r="V15" s="71">
        <f t="shared" si="6"/>
        <v>0.92095555945898466</v>
      </c>
      <c r="W15" s="71">
        <f t="shared" si="7"/>
        <v>1</v>
      </c>
      <c r="X15" s="71">
        <f t="shared" si="8"/>
        <v>0.42857142857142855</v>
      </c>
      <c r="Y15" s="71">
        <f t="shared" si="9"/>
        <v>0.65656565656565657</v>
      </c>
      <c r="Z15" s="71">
        <f t="shared" si="10"/>
        <v>0.89896755162241893</v>
      </c>
      <c r="AA15" s="71">
        <f t="shared" si="11"/>
        <v>0.5</v>
      </c>
      <c r="AB15" s="71">
        <f t="shared" si="12"/>
        <v>0.63777089783281737</v>
      </c>
      <c r="AD15" s="71">
        <f t="shared" si="13"/>
        <v>0.5307235735369592</v>
      </c>
    </row>
    <row r="16" spans="1:30" ht="14.4" x14ac:dyDescent="0.3">
      <c r="A16" t="s">
        <v>21</v>
      </c>
      <c r="B16" s="76">
        <v>-14.18545617440645</v>
      </c>
      <c r="C16" s="77">
        <v>-0.24884907303720297</v>
      </c>
      <c r="D16" s="76">
        <v>100.53900284473724</v>
      </c>
      <c r="E16" s="76">
        <v>8.496341645512917</v>
      </c>
      <c r="F16" s="80">
        <v>36.03448275862069</v>
      </c>
      <c r="G16" s="71">
        <v>1.8</v>
      </c>
      <c r="H16" s="71">
        <v>5968</v>
      </c>
      <c r="I16" s="71">
        <v>4615</v>
      </c>
      <c r="J16" s="71">
        <v>4</v>
      </c>
      <c r="K16" s="71">
        <v>39</v>
      </c>
      <c r="L16" s="71">
        <v>1703</v>
      </c>
      <c r="M16" s="71">
        <v>4</v>
      </c>
      <c r="N16" s="71">
        <v>121</v>
      </c>
      <c r="P16" s="71">
        <f t="shared" si="0"/>
        <v>3.0251907043696086E-2</v>
      </c>
      <c r="Q16" s="71">
        <f t="shared" si="1"/>
        <v>0.68439236094725597</v>
      </c>
      <c r="R16" s="71">
        <f t="shared" si="2"/>
        <v>0.37292231560643557</v>
      </c>
      <c r="S16" s="71">
        <f t="shared" si="3"/>
        <v>0</v>
      </c>
      <c r="T16" s="71">
        <f t="shared" si="4"/>
        <v>8.9130271009444803E-2</v>
      </c>
      <c r="U16" s="71">
        <f t="shared" si="5"/>
        <v>0.13414634146341461</v>
      </c>
      <c r="V16" s="71">
        <f t="shared" si="6"/>
        <v>1</v>
      </c>
      <c r="W16" s="71">
        <f t="shared" si="7"/>
        <v>0.66678772471400038</v>
      </c>
      <c r="X16" s="71">
        <f t="shared" si="8"/>
        <v>0.2857142857142857</v>
      </c>
      <c r="Y16" s="71">
        <f t="shared" si="9"/>
        <v>0.37373737373737376</v>
      </c>
      <c r="Z16" s="71">
        <f t="shared" si="10"/>
        <v>0.35545722713864308</v>
      </c>
      <c r="AA16" s="71">
        <f t="shared" si="11"/>
        <v>0.375</v>
      </c>
      <c r="AB16" s="71">
        <f t="shared" si="12"/>
        <v>0.37461300309597523</v>
      </c>
      <c r="AD16" s="71">
        <f t="shared" si="13"/>
        <v>0.36478098542080961</v>
      </c>
    </row>
    <row r="17" spans="1:30" ht="14.4" x14ac:dyDescent="0.3">
      <c r="A17" t="s">
        <v>49</v>
      </c>
      <c r="B17" s="76">
        <v>-0.53830970751839224</v>
      </c>
      <c r="C17" s="77">
        <v>1.0766194150367845</v>
      </c>
      <c r="D17" s="76">
        <v>99.463135289906944</v>
      </c>
      <c r="E17" s="76">
        <v>19.612417010586757</v>
      </c>
      <c r="F17" s="80">
        <v>34.679176755447941</v>
      </c>
      <c r="G17" s="71">
        <v>8.9</v>
      </c>
      <c r="H17" s="71">
        <v>1082</v>
      </c>
      <c r="I17" s="71">
        <v>1643</v>
      </c>
      <c r="J17" s="71">
        <v>2</v>
      </c>
      <c r="K17" s="71">
        <v>25</v>
      </c>
      <c r="L17" s="71">
        <v>1336</v>
      </c>
      <c r="M17" s="71">
        <v>2</v>
      </c>
      <c r="N17" s="71">
        <v>80</v>
      </c>
      <c r="P17" s="71">
        <f t="shared" si="0"/>
        <v>0.52093798717902406</v>
      </c>
      <c r="Q17" s="71">
        <f t="shared" si="1"/>
        <v>0.76520637647735845</v>
      </c>
      <c r="R17" s="71">
        <f t="shared" si="2"/>
        <v>0.30526305067540643</v>
      </c>
      <c r="S17" s="71">
        <f t="shared" si="3"/>
        <v>0.46957303239890591</v>
      </c>
      <c r="T17" s="71">
        <f t="shared" si="4"/>
        <v>2.8549349979363923E-3</v>
      </c>
      <c r="U17" s="71">
        <f t="shared" si="5"/>
        <v>1</v>
      </c>
      <c r="V17" s="71">
        <f t="shared" si="6"/>
        <v>0.14175303003688741</v>
      </c>
      <c r="W17" s="71">
        <f t="shared" si="7"/>
        <v>0.12711094970038134</v>
      </c>
      <c r="X17" s="71">
        <f t="shared" si="8"/>
        <v>0</v>
      </c>
      <c r="Y17" s="71">
        <f t="shared" si="9"/>
        <v>0.23232323232323232</v>
      </c>
      <c r="Z17" s="71">
        <f t="shared" si="10"/>
        <v>0.26524090462143557</v>
      </c>
      <c r="AA17" s="71">
        <f t="shared" si="11"/>
        <v>0.125</v>
      </c>
      <c r="AB17" s="71">
        <f t="shared" si="12"/>
        <v>0.24767801857585139</v>
      </c>
      <c r="AD17" s="71">
        <f t="shared" si="13"/>
        <v>0.3233031936143399</v>
      </c>
    </row>
    <row r="18" spans="1:30" ht="14.4" x14ac:dyDescent="0.3">
      <c r="A18" t="s">
        <v>22</v>
      </c>
      <c r="B18" s="76">
        <v>-9.5291479820627796</v>
      </c>
      <c r="C18" s="77">
        <v>-4.6444586803331198</v>
      </c>
      <c r="D18" s="76">
        <v>109.49505116591176</v>
      </c>
      <c r="E18" s="76">
        <v>26.713645099295324</v>
      </c>
      <c r="F18" s="80">
        <v>43.94705882352941</v>
      </c>
      <c r="G18" s="71">
        <v>2.2000000000000002</v>
      </c>
      <c r="H18" s="71">
        <v>3045</v>
      </c>
      <c r="I18" s="71">
        <v>3813</v>
      </c>
      <c r="J18" s="71">
        <v>4</v>
      </c>
      <c r="K18" s="71">
        <v>49</v>
      </c>
      <c r="L18" s="71">
        <v>2082</v>
      </c>
      <c r="M18" s="71">
        <v>5</v>
      </c>
      <c r="N18" s="71">
        <v>120</v>
      </c>
      <c r="P18" s="71">
        <f t="shared" si="0"/>
        <v>0.19767046742528827</v>
      </c>
      <c r="Q18" s="71">
        <f t="shared" si="1"/>
        <v>0.41639137392684561</v>
      </c>
      <c r="R18" s="71">
        <f t="shared" si="2"/>
        <v>0.93615116601361026</v>
      </c>
      <c r="S18" s="71">
        <f t="shared" si="3"/>
        <v>0.76954807735480324</v>
      </c>
      <c r="T18" s="71">
        <f t="shared" si="4"/>
        <v>0.59282475558969627</v>
      </c>
      <c r="U18" s="71">
        <f t="shared" si="5"/>
        <v>0.18292682926829268</v>
      </c>
      <c r="V18" s="71">
        <f t="shared" si="6"/>
        <v>0.48656244510802737</v>
      </c>
      <c r="W18" s="71">
        <f t="shared" si="7"/>
        <v>0.52115489377156343</v>
      </c>
      <c r="X18" s="71">
        <f t="shared" si="8"/>
        <v>0.2857142857142857</v>
      </c>
      <c r="Y18" s="71">
        <f t="shared" si="9"/>
        <v>0.47474747474747475</v>
      </c>
      <c r="Z18" s="71">
        <f t="shared" si="10"/>
        <v>0.44862340216322516</v>
      </c>
      <c r="AA18" s="71">
        <f t="shared" si="11"/>
        <v>0.5</v>
      </c>
      <c r="AB18" s="71">
        <f t="shared" si="12"/>
        <v>0.37151702786377711</v>
      </c>
      <c r="AD18" s="71">
        <f t="shared" si="13"/>
        <v>0.47567939991899155</v>
      </c>
    </row>
    <row r="19" spans="1:30" ht="14.4" x14ac:dyDescent="0.3">
      <c r="A19" t="s">
        <v>23</v>
      </c>
      <c r="B19" s="76">
        <v>-6.218457101658255</v>
      </c>
      <c r="C19" s="77">
        <v>-5.407354001441961</v>
      </c>
      <c r="D19" s="76">
        <v>101.70878022177786</v>
      </c>
      <c r="E19" s="76">
        <v>21.404109589041095</v>
      </c>
      <c r="F19" s="80">
        <v>36.668667466986797</v>
      </c>
      <c r="G19" s="71">
        <v>3.6</v>
      </c>
      <c r="H19" s="71">
        <v>1088</v>
      </c>
      <c r="I19" s="71">
        <v>3251</v>
      </c>
      <c r="J19" s="71">
        <v>3</v>
      </c>
      <c r="K19" s="71">
        <v>10</v>
      </c>
      <c r="L19" s="71">
        <v>1861</v>
      </c>
      <c r="M19" s="71">
        <v>2</v>
      </c>
      <c r="N19" s="71">
        <v>0</v>
      </c>
      <c r="P19" s="71">
        <f t="shared" si="0"/>
        <v>0.31670706856289649</v>
      </c>
      <c r="Q19" s="71">
        <f t="shared" si="1"/>
        <v>0.36987753004247031</v>
      </c>
      <c r="R19" s="71">
        <f t="shared" si="2"/>
        <v>0.44648739070157567</v>
      </c>
      <c r="S19" s="71">
        <f t="shared" si="3"/>
        <v>0.54525896376950789</v>
      </c>
      <c r="T19" s="71">
        <f t="shared" si="4"/>
        <v>0.12950085793192617</v>
      </c>
      <c r="U19" s="71">
        <f t="shared" si="5"/>
        <v>0.35365853658536583</v>
      </c>
      <c r="V19" s="71">
        <f t="shared" si="6"/>
        <v>0.14280695591076761</v>
      </c>
      <c r="W19" s="71">
        <f t="shared" si="7"/>
        <v>0.41910295986925733</v>
      </c>
      <c r="X19" s="71">
        <f t="shared" si="8"/>
        <v>0.14285714285714285</v>
      </c>
      <c r="Y19" s="71">
        <f t="shared" si="9"/>
        <v>8.0808080808080815E-2</v>
      </c>
      <c r="Z19" s="71">
        <f t="shared" si="10"/>
        <v>0.3942969518190757</v>
      </c>
      <c r="AA19" s="71">
        <f t="shared" si="11"/>
        <v>0.125</v>
      </c>
      <c r="AB19" s="71">
        <f t="shared" si="12"/>
        <v>0</v>
      </c>
      <c r="AD19" s="71">
        <f t="shared" si="13"/>
        <v>0.26664326452754361</v>
      </c>
    </row>
    <row r="20" spans="1:30" ht="14.4" x14ac:dyDescent="0.3">
      <c r="A20" t="s">
        <v>24</v>
      </c>
      <c r="B20" s="76">
        <v>12.785543811796794</v>
      </c>
      <c r="C20" s="77">
        <v>-4.943743607228094</v>
      </c>
      <c r="D20" s="76">
        <v>102.9757785467128</v>
      </c>
      <c r="E20" s="76">
        <v>25.673371974087964</v>
      </c>
      <c r="F20" s="80">
        <v>40.46153846153846</v>
      </c>
      <c r="G20" s="71">
        <v>1.9</v>
      </c>
      <c r="H20" s="71">
        <v>850</v>
      </c>
      <c r="I20" s="71">
        <v>2055</v>
      </c>
      <c r="J20" s="71">
        <v>4</v>
      </c>
      <c r="K20" s="71">
        <v>14</v>
      </c>
      <c r="L20" s="71">
        <v>806</v>
      </c>
      <c r="M20" s="71">
        <v>2</v>
      </c>
      <c r="N20" s="71">
        <v>0</v>
      </c>
      <c r="P20" s="71">
        <f t="shared" si="0"/>
        <v>1</v>
      </c>
      <c r="Q20" s="71">
        <f t="shared" si="1"/>
        <v>0.39814392636574902</v>
      </c>
      <c r="R20" s="71">
        <f t="shared" si="2"/>
        <v>0.52616650635951134</v>
      </c>
      <c r="S20" s="71">
        <f t="shared" si="3"/>
        <v>0.72560413222273801</v>
      </c>
      <c r="T20" s="71">
        <f t="shared" si="4"/>
        <v>0.37094538687019235</v>
      </c>
      <c r="U20" s="71">
        <f t="shared" si="5"/>
        <v>0.14634146341463411</v>
      </c>
      <c r="V20" s="71">
        <f t="shared" si="6"/>
        <v>0.10100122958018619</v>
      </c>
      <c r="W20" s="71">
        <f t="shared" si="7"/>
        <v>0.20192482295260578</v>
      </c>
      <c r="X20" s="71">
        <f t="shared" si="8"/>
        <v>0.2857142857142857</v>
      </c>
      <c r="Y20" s="71">
        <f t="shared" si="9"/>
        <v>0.12121212121212122</v>
      </c>
      <c r="Z20" s="71">
        <f t="shared" si="10"/>
        <v>0.13495575221238937</v>
      </c>
      <c r="AA20" s="71">
        <f t="shared" si="11"/>
        <v>0.125</v>
      </c>
      <c r="AB20" s="71">
        <f t="shared" si="12"/>
        <v>0</v>
      </c>
      <c r="AD20" s="71">
        <f t="shared" si="13"/>
        <v>0.31823150976187792</v>
      </c>
    </row>
    <row r="21" spans="1:30" ht="14.4" x14ac:dyDescent="0.3">
      <c r="A21" t="s">
        <v>25</v>
      </c>
      <c r="B21" s="76">
        <v>-10.386332750922151</v>
      </c>
      <c r="C21" s="77">
        <v>-0.92215103863327519</v>
      </c>
      <c r="D21" s="76">
        <v>107.9112008072654</v>
      </c>
      <c r="E21" s="76">
        <v>19.078819646670549</v>
      </c>
      <c r="F21" s="80">
        <v>40.699566160520604</v>
      </c>
      <c r="G21" s="71">
        <v>1.6</v>
      </c>
      <c r="H21" s="71">
        <v>3358</v>
      </c>
      <c r="I21" s="71">
        <v>5917</v>
      </c>
      <c r="J21" s="93">
        <v>8</v>
      </c>
      <c r="K21" s="71">
        <v>50</v>
      </c>
      <c r="L21" s="93">
        <v>4201</v>
      </c>
      <c r="M21" s="93">
        <v>9</v>
      </c>
      <c r="N21" s="93">
        <v>119</v>
      </c>
      <c r="P21" s="71">
        <f t="shared" si="0"/>
        <v>0.16685020509397741</v>
      </c>
      <c r="Q21" s="71">
        <f t="shared" si="1"/>
        <v>0.64334103758973515</v>
      </c>
      <c r="R21" s="71">
        <f t="shared" si="2"/>
        <v>0.83654582839966674</v>
      </c>
      <c r="S21" s="71">
        <f t="shared" si="3"/>
        <v>0.44703243924662728</v>
      </c>
      <c r="T21" s="71">
        <f t="shared" si="4"/>
        <v>0.38609762530317826</v>
      </c>
      <c r="U21" s="71">
        <f t="shared" si="5"/>
        <v>0.10975609756097561</v>
      </c>
      <c r="V21" s="71">
        <f t="shared" si="6"/>
        <v>0.54154224486211133</v>
      </c>
      <c r="W21" s="71">
        <f t="shared" si="7"/>
        <v>0.9032140911567097</v>
      </c>
      <c r="X21" s="71">
        <f t="shared" si="8"/>
        <v>0.8571428571428571</v>
      </c>
      <c r="Y21" s="71">
        <f t="shared" si="9"/>
        <v>0.48484848484848486</v>
      </c>
      <c r="Z21" s="71">
        <f t="shared" si="10"/>
        <v>0.96951819075712886</v>
      </c>
      <c r="AA21" s="71">
        <f t="shared" si="11"/>
        <v>1</v>
      </c>
      <c r="AB21" s="71">
        <f t="shared" si="12"/>
        <v>0.36842105263157893</v>
      </c>
      <c r="AD21" s="71">
        <f t="shared" si="13"/>
        <v>0.59340847343023317</v>
      </c>
    </row>
    <row r="22" spans="1:30" ht="14.4" x14ac:dyDescent="0.3">
      <c r="A22" t="s">
        <v>26</v>
      </c>
      <c r="B22" s="76">
        <v>-9.651627641347801</v>
      </c>
      <c r="C22" s="77">
        <v>-7.9954311821816111</v>
      </c>
      <c r="D22" s="76">
        <v>105.41999061473486</v>
      </c>
      <c r="E22" s="76">
        <v>25.111364934323245</v>
      </c>
      <c r="F22" s="80">
        <v>43.786446020488576</v>
      </c>
      <c r="G22" s="71">
        <v>3.2</v>
      </c>
      <c r="H22" s="71">
        <v>2457</v>
      </c>
      <c r="I22" s="71">
        <v>5088</v>
      </c>
      <c r="J22" s="93">
        <v>6</v>
      </c>
      <c r="K22" s="71">
        <v>50</v>
      </c>
      <c r="L22" s="93">
        <v>3112</v>
      </c>
      <c r="M22" s="93">
        <v>4</v>
      </c>
      <c r="N22" s="93">
        <v>123</v>
      </c>
      <c r="P22" s="71">
        <f t="shared" si="0"/>
        <v>0.19326668498939989</v>
      </c>
      <c r="Q22" s="71">
        <f t="shared" si="1"/>
        <v>0.2120820702791727</v>
      </c>
      <c r="R22" s="71">
        <f t="shared" si="2"/>
        <v>0.67987835603417535</v>
      </c>
      <c r="S22" s="71">
        <f t="shared" si="3"/>
        <v>0.70186343766780335</v>
      </c>
      <c r="T22" s="71">
        <f t="shared" si="4"/>
        <v>0.58260055270292432</v>
      </c>
      <c r="U22" s="71">
        <f t="shared" si="5"/>
        <v>0.30487804878048774</v>
      </c>
      <c r="V22" s="71">
        <f t="shared" si="6"/>
        <v>0.38327770946776746</v>
      </c>
      <c r="W22" s="71">
        <f t="shared" si="7"/>
        <v>0.75267840929725804</v>
      </c>
      <c r="X22" s="71">
        <f t="shared" si="8"/>
        <v>0.5714285714285714</v>
      </c>
      <c r="Y22" s="71">
        <f t="shared" si="9"/>
        <v>0.48484848484848486</v>
      </c>
      <c r="Z22" s="71">
        <f t="shared" si="10"/>
        <v>0.70181907571288105</v>
      </c>
      <c r="AA22" s="71">
        <f t="shared" si="11"/>
        <v>0.375</v>
      </c>
      <c r="AB22" s="71">
        <f t="shared" si="12"/>
        <v>0.38080495356037153</v>
      </c>
      <c r="AD22" s="71">
        <f t="shared" si="13"/>
        <v>0.48649433498225358</v>
      </c>
    </row>
    <row r="23" spans="1:30" ht="14.4" x14ac:dyDescent="0.3">
      <c r="A23" t="s">
        <v>27</v>
      </c>
      <c r="B23" s="76">
        <v>-6.119847003824904</v>
      </c>
      <c r="C23" s="77">
        <v>-1.8699532511687207</v>
      </c>
      <c r="D23" s="76">
        <v>100.49420586230401</v>
      </c>
      <c r="E23" s="76">
        <v>21.291967700807479</v>
      </c>
      <c r="F23" s="80">
        <v>39.681719260065286</v>
      </c>
      <c r="G23" s="71">
        <v>2.2000000000000002</v>
      </c>
      <c r="H23" s="71">
        <v>1348</v>
      </c>
      <c r="I23" s="71">
        <v>3253</v>
      </c>
      <c r="J23" s="93">
        <v>4</v>
      </c>
      <c r="K23" s="71">
        <v>5</v>
      </c>
      <c r="L23" s="93">
        <v>1936</v>
      </c>
      <c r="M23" s="93">
        <v>3</v>
      </c>
      <c r="N23" s="93">
        <v>0</v>
      </c>
      <c r="P23" s="71">
        <f t="shared" si="0"/>
        <v>0.32025261579396114</v>
      </c>
      <c r="Q23" s="71">
        <f t="shared" si="1"/>
        <v>0.58555339238165893</v>
      </c>
      <c r="R23" s="71">
        <f t="shared" si="2"/>
        <v>0.37010511855559747</v>
      </c>
      <c r="S23" s="71">
        <f t="shared" si="3"/>
        <v>0.54052178767206527</v>
      </c>
      <c r="T23" s="71">
        <f t="shared" si="4"/>
        <v>0.32130407820792356</v>
      </c>
      <c r="U23" s="71">
        <f t="shared" si="5"/>
        <v>0.18292682926829268</v>
      </c>
      <c r="V23" s="71">
        <f t="shared" si="6"/>
        <v>0.1884770771122431</v>
      </c>
      <c r="W23" s="71">
        <f t="shared" si="7"/>
        <v>0.41946613401125837</v>
      </c>
      <c r="X23" s="71">
        <f t="shared" si="8"/>
        <v>0.2857142857142857</v>
      </c>
      <c r="Y23" s="71">
        <f t="shared" si="9"/>
        <v>3.0303030303030304E-2</v>
      </c>
      <c r="Z23" s="71">
        <f t="shared" si="10"/>
        <v>0.41273352999016716</v>
      </c>
      <c r="AA23" s="71">
        <f t="shared" si="11"/>
        <v>0.25</v>
      </c>
      <c r="AB23" s="71">
        <f t="shared" si="12"/>
        <v>0</v>
      </c>
      <c r="AD23" s="71">
        <f t="shared" si="13"/>
        <v>0.30056599069311413</v>
      </c>
    </row>
    <row r="24" spans="1:30" ht="14.4" x14ac:dyDescent="0.3">
      <c r="A24" t="s">
        <v>28</v>
      </c>
      <c r="B24" s="76">
        <v>-8.261886204208885</v>
      </c>
      <c r="C24" s="77">
        <v>-3.1176929072486361</v>
      </c>
      <c r="D24" s="76">
        <v>97.993827160493822</v>
      </c>
      <c r="E24" s="76">
        <v>22.805923616523771</v>
      </c>
      <c r="F24" s="80">
        <v>41.77575107296137</v>
      </c>
      <c r="G24" s="71">
        <v>4.5</v>
      </c>
      <c r="H24" s="71">
        <v>1003</v>
      </c>
      <c r="I24" s="71">
        <v>1992</v>
      </c>
      <c r="J24" s="93">
        <v>3</v>
      </c>
      <c r="K24" s="71">
        <v>5</v>
      </c>
      <c r="L24" s="93">
        <v>668</v>
      </c>
      <c r="M24" s="93">
        <v>2</v>
      </c>
      <c r="N24" s="93">
        <v>0</v>
      </c>
      <c r="P24" s="71">
        <f t="shared" si="0"/>
        <v>0.2432351366247571</v>
      </c>
      <c r="Q24" s="71">
        <f t="shared" si="1"/>
        <v>0.50947851557301571</v>
      </c>
      <c r="R24" s="71">
        <f t="shared" si="2"/>
        <v>0.21286105607398148</v>
      </c>
      <c r="S24" s="71">
        <f t="shared" si="3"/>
        <v>0.60447537263018947</v>
      </c>
      <c r="T24" s="71">
        <f t="shared" si="4"/>
        <v>0.45460482199085367</v>
      </c>
      <c r="U24" s="71">
        <f t="shared" si="5"/>
        <v>0.46341463414634138</v>
      </c>
      <c r="V24" s="71">
        <f t="shared" si="6"/>
        <v>0.1278763393641314</v>
      </c>
      <c r="W24" s="71">
        <f t="shared" si="7"/>
        <v>0.19048483747957146</v>
      </c>
      <c r="X24" s="71">
        <f t="shared" si="8"/>
        <v>0.14285714285714285</v>
      </c>
      <c r="Y24" s="71">
        <f t="shared" si="9"/>
        <v>3.0303030303030304E-2</v>
      </c>
      <c r="Z24" s="71">
        <f t="shared" si="10"/>
        <v>0.10103244837758112</v>
      </c>
      <c r="AA24" s="71">
        <f t="shared" si="11"/>
        <v>0.125</v>
      </c>
      <c r="AB24" s="71">
        <f t="shared" si="12"/>
        <v>0</v>
      </c>
      <c r="AD24" s="71">
        <f t="shared" si="13"/>
        <v>0.24658641041696894</v>
      </c>
    </row>
    <row r="25" spans="1:30" ht="14.4" x14ac:dyDescent="0.3">
      <c r="A25" t="s">
        <v>29</v>
      </c>
      <c r="B25" s="76">
        <v>0.69312077629526947</v>
      </c>
      <c r="C25" s="77">
        <v>-2.2526425229596256</v>
      </c>
      <c r="D25" s="76">
        <v>100.31239153071849</v>
      </c>
      <c r="E25" s="76">
        <v>22.370473054929821</v>
      </c>
      <c r="F25" s="80">
        <v>41.218820861678005</v>
      </c>
      <c r="G25" s="71">
        <v>3.6</v>
      </c>
      <c r="H25" s="71">
        <v>484</v>
      </c>
      <c r="I25" s="71">
        <v>1752</v>
      </c>
      <c r="J25" s="93">
        <v>2</v>
      </c>
      <c r="K25" s="71">
        <v>4</v>
      </c>
      <c r="L25" s="93">
        <v>988</v>
      </c>
      <c r="M25" s="93">
        <v>1</v>
      </c>
      <c r="N25" s="93">
        <v>0</v>
      </c>
      <c r="P25" s="71">
        <f t="shared" si="0"/>
        <v>0.56521433451124858</v>
      </c>
      <c r="Q25" s="71">
        <f t="shared" si="1"/>
        <v>0.56222076921333841</v>
      </c>
      <c r="R25" s="71">
        <f t="shared" si="2"/>
        <v>0.35867116093342194</v>
      </c>
      <c r="S25" s="71">
        <f t="shared" si="3"/>
        <v>0.58608076536529718</v>
      </c>
      <c r="T25" s="71">
        <f t="shared" si="4"/>
        <v>0.41915206003086092</v>
      </c>
      <c r="U25" s="71">
        <f t="shared" si="5"/>
        <v>0.35365853658536583</v>
      </c>
      <c r="V25" s="71">
        <f t="shared" si="6"/>
        <v>3.6711751273493763E-2</v>
      </c>
      <c r="W25" s="71">
        <f t="shared" si="7"/>
        <v>0.14690394043944072</v>
      </c>
      <c r="X25" s="71">
        <f t="shared" si="8"/>
        <v>0</v>
      </c>
      <c r="Y25" s="71">
        <f t="shared" si="9"/>
        <v>2.0202020202020204E-2</v>
      </c>
      <c r="Z25" s="71">
        <f t="shared" si="10"/>
        <v>0.17969518190757128</v>
      </c>
      <c r="AA25" s="71">
        <f t="shared" si="11"/>
        <v>0</v>
      </c>
      <c r="AB25" s="71">
        <f t="shared" si="12"/>
        <v>0</v>
      </c>
      <c r="AD25" s="71">
        <f t="shared" si="13"/>
        <v>0.24834696311246601</v>
      </c>
    </row>
    <row r="26" spans="1:30" ht="14.4" x14ac:dyDescent="0.3">
      <c r="A26" t="s">
        <v>30</v>
      </c>
      <c r="B26" s="76">
        <v>-2.3761031907671417</v>
      </c>
      <c r="C26" s="77">
        <v>-1.1880515953835709</v>
      </c>
      <c r="D26" s="76">
        <v>99.830422248600982</v>
      </c>
      <c r="E26" s="76">
        <v>19.025797691785471</v>
      </c>
      <c r="F26" s="80">
        <v>40.748815165876778</v>
      </c>
      <c r="G26" s="71">
        <v>0.8</v>
      </c>
      <c r="H26" s="71">
        <v>1795</v>
      </c>
      <c r="I26" s="71">
        <v>3905</v>
      </c>
      <c r="J26" s="93">
        <v>6</v>
      </c>
      <c r="K26" s="71">
        <v>15</v>
      </c>
      <c r="L26" s="93">
        <v>1774</v>
      </c>
      <c r="M26" s="93">
        <v>4</v>
      </c>
      <c r="N26" s="93">
        <v>75</v>
      </c>
      <c r="P26" s="71">
        <f t="shared" si="0"/>
        <v>0.45485972806591501</v>
      </c>
      <c r="Q26" s="71">
        <f t="shared" si="1"/>
        <v>0.62712904015937321</v>
      </c>
      <c r="R26" s="71">
        <f t="shared" si="2"/>
        <v>0.32836102916952664</v>
      </c>
      <c r="S26" s="71">
        <f t="shared" si="3"/>
        <v>0.44479264873411134</v>
      </c>
      <c r="T26" s="71">
        <f t="shared" si="4"/>
        <v>0.38923269183087728</v>
      </c>
      <c r="U26" s="71">
        <f t="shared" si="5"/>
        <v>1.2195121951219521E-2</v>
      </c>
      <c r="V26" s="71">
        <f t="shared" si="6"/>
        <v>0.26699455471631828</v>
      </c>
      <c r="W26" s="71">
        <f t="shared" si="7"/>
        <v>0.53786090430361355</v>
      </c>
      <c r="X26" s="71">
        <f t="shared" si="8"/>
        <v>0.5714285714285714</v>
      </c>
      <c r="Y26" s="71">
        <f t="shared" si="9"/>
        <v>0.13131313131313133</v>
      </c>
      <c r="Z26" s="71">
        <f t="shared" si="10"/>
        <v>0.37291052114060963</v>
      </c>
      <c r="AA26" s="71">
        <f t="shared" si="11"/>
        <v>0.375</v>
      </c>
      <c r="AB26" s="71">
        <f t="shared" si="12"/>
        <v>0.23219814241486067</v>
      </c>
      <c r="AD26" s="71">
        <f t="shared" si="13"/>
        <v>0.36494431424831753</v>
      </c>
    </row>
    <row r="27" spans="1:30" ht="14.4" x14ac:dyDescent="0.3">
      <c r="A27" t="s">
        <v>31</v>
      </c>
      <c r="B27" s="76">
        <v>-3.4809093875775048</v>
      </c>
      <c r="C27" s="77">
        <v>0.65267051017078204</v>
      </c>
      <c r="D27" s="76">
        <v>100.89597902097903</v>
      </c>
      <c r="E27" s="76">
        <v>20.298052866311323</v>
      </c>
      <c r="F27" s="80">
        <v>40.286002691790038</v>
      </c>
      <c r="G27" s="71">
        <v>0.7</v>
      </c>
      <c r="H27" s="71">
        <v>3080</v>
      </c>
      <c r="I27" s="71">
        <v>2760</v>
      </c>
      <c r="J27" s="93">
        <v>3</v>
      </c>
      <c r="K27" s="71">
        <v>4</v>
      </c>
      <c r="L27" s="93">
        <v>1343</v>
      </c>
      <c r="M27" s="93">
        <v>2</v>
      </c>
      <c r="N27" s="93">
        <v>0</v>
      </c>
      <c r="P27" s="71">
        <f t="shared" si="0"/>
        <v>0.41513618414869979</v>
      </c>
      <c r="Q27" s="71">
        <f t="shared" si="1"/>
        <v>0.73935814719836968</v>
      </c>
      <c r="R27" s="71">
        <f t="shared" si="2"/>
        <v>0.39537186859645818</v>
      </c>
      <c r="S27" s="71">
        <f t="shared" si="3"/>
        <v>0.49853614188857104</v>
      </c>
      <c r="T27" s="71">
        <f t="shared" si="4"/>
        <v>0.35977122584557425</v>
      </c>
      <c r="U27" s="71">
        <f t="shared" si="5"/>
        <v>0</v>
      </c>
      <c r="V27" s="71">
        <f t="shared" si="6"/>
        <v>0.49271034603899527</v>
      </c>
      <c r="W27" s="71">
        <f t="shared" si="7"/>
        <v>0.32994370800798983</v>
      </c>
      <c r="X27" s="71">
        <f t="shared" si="8"/>
        <v>0.14285714285714285</v>
      </c>
      <c r="Y27" s="71">
        <f t="shared" si="9"/>
        <v>2.0202020202020204E-2</v>
      </c>
      <c r="Z27" s="71">
        <f t="shared" si="10"/>
        <v>0.26696165191740412</v>
      </c>
      <c r="AA27" s="71">
        <f t="shared" si="11"/>
        <v>0.125</v>
      </c>
      <c r="AB27" s="71">
        <f t="shared" si="12"/>
        <v>0</v>
      </c>
      <c r="AD27" s="71">
        <f t="shared" si="13"/>
        <v>0.29121911051547889</v>
      </c>
    </row>
    <row r="28" spans="1:30" ht="14.4" x14ac:dyDescent="0.3">
      <c r="A28" t="s">
        <v>32</v>
      </c>
      <c r="B28" s="76">
        <v>-15.026833631484795</v>
      </c>
      <c r="C28" s="77">
        <v>-8.2289803220035793</v>
      </c>
      <c r="D28" s="76">
        <v>106.73076923076923</v>
      </c>
      <c r="E28" s="76">
        <v>29.94633273703041</v>
      </c>
      <c r="F28" s="80">
        <v>50.343406593406591</v>
      </c>
      <c r="G28" s="71">
        <v>1.1000000000000001</v>
      </c>
      <c r="H28" s="71">
        <v>580</v>
      </c>
      <c r="I28" s="71">
        <v>943</v>
      </c>
      <c r="J28" s="93">
        <v>2</v>
      </c>
      <c r="K28" s="71">
        <v>6</v>
      </c>
      <c r="L28" s="93">
        <v>282</v>
      </c>
      <c r="M28" s="93">
        <v>1</v>
      </c>
      <c r="N28" s="93">
        <v>0</v>
      </c>
      <c r="P28" s="71">
        <f t="shared" si="0"/>
        <v>0</v>
      </c>
      <c r="Q28" s="71">
        <f t="shared" si="1"/>
        <v>0.19784254366466969</v>
      </c>
      <c r="R28" s="71">
        <f t="shared" si="2"/>
        <v>0.76231073095804425</v>
      </c>
      <c r="S28" s="71">
        <f t="shared" si="3"/>
        <v>0.90610553014242534</v>
      </c>
      <c r="T28" s="71">
        <f t="shared" si="4"/>
        <v>1</v>
      </c>
      <c r="U28" s="71">
        <f t="shared" si="5"/>
        <v>4.8780487804878057E-2</v>
      </c>
      <c r="V28" s="71">
        <f t="shared" si="6"/>
        <v>5.3574565255577022E-2</v>
      </c>
      <c r="W28" s="71">
        <f t="shared" si="7"/>
        <v>0</v>
      </c>
      <c r="X28" s="71">
        <f t="shared" si="8"/>
        <v>0</v>
      </c>
      <c r="Y28" s="71">
        <f t="shared" si="9"/>
        <v>4.0404040404040407E-2</v>
      </c>
      <c r="Z28" s="71">
        <f t="shared" si="10"/>
        <v>6.145526057030482E-3</v>
      </c>
      <c r="AA28" s="71">
        <f t="shared" si="11"/>
        <v>0</v>
      </c>
      <c r="AB28" s="71">
        <f t="shared" si="12"/>
        <v>0</v>
      </c>
      <c r="AD28" s="71">
        <f t="shared" si="13"/>
        <v>0.23193564802205113</v>
      </c>
    </row>
    <row r="29" spans="1:30" ht="14.4" x14ac:dyDescent="0.3">
      <c r="A29" t="s">
        <v>33</v>
      </c>
      <c r="B29" s="76">
        <v>-0.44832997085855186</v>
      </c>
      <c r="C29" s="77">
        <v>-5.1557946648733468</v>
      </c>
      <c r="D29" s="76">
        <v>101.21786197564275</v>
      </c>
      <c r="E29" s="76">
        <v>26.025554808338939</v>
      </c>
      <c r="F29" s="80">
        <v>44.882075471698116</v>
      </c>
      <c r="G29" s="71">
        <v>1.6</v>
      </c>
      <c r="H29" s="71">
        <v>960</v>
      </c>
      <c r="I29" s="71">
        <v>1393</v>
      </c>
      <c r="J29" s="93">
        <v>2</v>
      </c>
      <c r="K29" s="71">
        <v>14</v>
      </c>
      <c r="L29" s="93">
        <v>414</v>
      </c>
      <c r="M29" s="93">
        <v>1</v>
      </c>
      <c r="N29" s="93">
        <v>0</v>
      </c>
      <c r="P29" s="71">
        <f t="shared" si="0"/>
        <v>0.52417322792186738</v>
      </c>
      <c r="Q29" s="71">
        <f t="shared" si="1"/>
        <v>0.38521514109479998</v>
      </c>
      <c r="R29" s="71">
        <f t="shared" si="2"/>
        <v>0.41561447560565495</v>
      </c>
      <c r="S29" s="71">
        <f t="shared" si="3"/>
        <v>0.74048128589494799</v>
      </c>
      <c r="T29" s="71">
        <f t="shared" si="4"/>
        <v>0.65234553931548578</v>
      </c>
      <c r="U29" s="71">
        <f t="shared" si="5"/>
        <v>0.10975609756097561</v>
      </c>
      <c r="V29" s="71">
        <f t="shared" si="6"/>
        <v>0.12032320393465659</v>
      </c>
      <c r="W29" s="71">
        <f t="shared" si="7"/>
        <v>8.1714181950245143E-2</v>
      </c>
      <c r="X29" s="71">
        <f t="shared" si="8"/>
        <v>0</v>
      </c>
      <c r="Y29" s="71">
        <f t="shared" si="9"/>
        <v>0.12121212121212122</v>
      </c>
      <c r="Z29" s="71">
        <f t="shared" si="10"/>
        <v>3.8593903638151426E-2</v>
      </c>
      <c r="AA29" s="71">
        <f t="shared" si="11"/>
        <v>0</v>
      </c>
      <c r="AB29" s="71">
        <f t="shared" si="12"/>
        <v>0</v>
      </c>
      <c r="AD29" s="71">
        <f t="shared" si="13"/>
        <v>0.24534070600991587</v>
      </c>
    </row>
    <row r="30" spans="1:30" ht="14.4" x14ac:dyDescent="0.3">
      <c r="A30" t="s">
        <v>34</v>
      </c>
      <c r="B30" s="76">
        <v>-5.7403008709422014</v>
      </c>
      <c r="C30" s="77">
        <v>-9.1053048297703878</v>
      </c>
      <c r="D30" s="76">
        <v>101.19474313022701</v>
      </c>
      <c r="E30" s="76">
        <v>28.008709422011083</v>
      </c>
      <c r="F30" s="80">
        <v>45.993485342019547</v>
      </c>
      <c r="G30" s="71">
        <v>2</v>
      </c>
      <c r="H30" s="71">
        <v>610</v>
      </c>
      <c r="I30" s="71">
        <v>1696</v>
      </c>
      <c r="J30" s="93">
        <v>2</v>
      </c>
      <c r="K30" s="71">
        <v>6</v>
      </c>
      <c r="L30" s="93">
        <v>1220</v>
      </c>
      <c r="M30" s="93">
        <v>1</v>
      </c>
      <c r="N30" s="93">
        <v>0</v>
      </c>
      <c r="P30" s="71">
        <f t="shared" si="0"/>
        <v>0.33389927845905404</v>
      </c>
      <c r="Q30" s="71">
        <f t="shared" si="1"/>
        <v>0.14441290499933832</v>
      </c>
      <c r="R30" s="71">
        <f t="shared" si="2"/>
        <v>0.41416057537429268</v>
      </c>
      <c r="S30" s="71">
        <f t="shared" si="3"/>
        <v>0.82425509050442447</v>
      </c>
      <c r="T30" s="71">
        <f t="shared" si="4"/>
        <v>0.7230950673069636</v>
      </c>
      <c r="U30" s="71">
        <f t="shared" si="5"/>
        <v>0.15853658536585363</v>
      </c>
      <c r="V30" s="71">
        <f t="shared" si="6"/>
        <v>5.8844194624978044E-2</v>
      </c>
      <c r="W30" s="71">
        <f t="shared" si="7"/>
        <v>0.13673506446341022</v>
      </c>
      <c r="X30" s="71">
        <f t="shared" si="8"/>
        <v>0</v>
      </c>
      <c r="Y30" s="71">
        <f t="shared" si="9"/>
        <v>4.0404040404040407E-2</v>
      </c>
      <c r="Z30" s="71">
        <f t="shared" si="10"/>
        <v>0.23672566371681417</v>
      </c>
      <c r="AA30" s="71">
        <f t="shared" si="11"/>
        <v>0</v>
      </c>
      <c r="AB30" s="71">
        <f t="shared" si="12"/>
        <v>0</v>
      </c>
      <c r="AD30" s="71">
        <f t="shared" si="13"/>
        <v>0.23623603578608995</v>
      </c>
    </row>
    <row r="31" spans="1:30" ht="14.4" x14ac:dyDescent="0.3">
      <c r="A31" t="s">
        <v>35</v>
      </c>
      <c r="B31" s="76">
        <v>-9.5395340304531278</v>
      </c>
      <c r="C31" s="77">
        <v>4.0359567051917082</v>
      </c>
      <c r="D31" s="76">
        <v>94.609068189932159</v>
      </c>
      <c r="E31" s="76">
        <v>17.55641166758393</v>
      </c>
      <c r="F31" s="80">
        <v>40.005896226415096</v>
      </c>
      <c r="G31" s="71">
        <v>2</v>
      </c>
      <c r="H31" s="71">
        <v>1350</v>
      </c>
      <c r="I31" s="71">
        <v>1745</v>
      </c>
      <c r="J31" s="93">
        <v>2</v>
      </c>
      <c r="K31" s="71">
        <v>2</v>
      </c>
      <c r="L31" s="93">
        <v>1044</v>
      </c>
      <c r="M31" s="93">
        <v>1</v>
      </c>
      <c r="N31" s="93">
        <v>0</v>
      </c>
      <c r="P31" s="71">
        <f t="shared" si="0"/>
        <v>0.19729703482638408</v>
      </c>
      <c r="Q31" s="71">
        <f t="shared" si="1"/>
        <v>0.94563762163876108</v>
      </c>
      <c r="R31" s="71">
        <f t="shared" si="2"/>
        <v>0</v>
      </c>
      <c r="S31" s="71">
        <f t="shared" si="3"/>
        <v>0.38272181631453411</v>
      </c>
      <c r="T31" s="71">
        <f t="shared" si="4"/>
        <v>0.34194036007603867</v>
      </c>
      <c r="U31" s="71">
        <f t="shared" si="5"/>
        <v>0.15853658536585363</v>
      </c>
      <c r="V31" s="71">
        <f t="shared" si="6"/>
        <v>0.18882838573686983</v>
      </c>
      <c r="W31" s="71">
        <f t="shared" si="7"/>
        <v>0.1456328309424369</v>
      </c>
      <c r="X31" s="71">
        <f t="shared" si="8"/>
        <v>0</v>
      </c>
      <c r="Y31" s="71">
        <f t="shared" si="9"/>
        <v>0</v>
      </c>
      <c r="Z31" s="71">
        <f t="shared" si="10"/>
        <v>0.19346116027531957</v>
      </c>
      <c r="AA31" s="71">
        <f t="shared" si="11"/>
        <v>0</v>
      </c>
      <c r="AB31" s="71">
        <f t="shared" si="12"/>
        <v>0</v>
      </c>
      <c r="AD31" s="71">
        <f t="shared" si="13"/>
        <v>0.19646583039816912</v>
      </c>
    </row>
    <row r="32" spans="1:30" ht="14.4" x14ac:dyDescent="0.3">
      <c r="A32" t="s">
        <v>36</v>
      </c>
      <c r="B32" s="76">
        <v>-1.5490775947049711</v>
      </c>
      <c r="C32" s="77">
        <v>2.6756794817631318</v>
      </c>
      <c r="D32" s="76">
        <v>100.82013574660633</v>
      </c>
      <c r="E32" s="76">
        <v>20.912547528517109</v>
      </c>
      <c r="F32" s="80">
        <v>40.668880455407972</v>
      </c>
      <c r="G32" s="71">
        <v>1.4</v>
      </c>
      <c r="H32" s="71">
        <v>780</v>
      </c>
      <c r="I32" s="71">
        <v>2112</v>
      </c>
      <c r="J32" s="93">
        <v>2</v>
      </c>
      <c r="K32" s="71">
        <v>24</v>
      </c>
      <c r="L32" s="93">
        <v>1014</v>
      </c>
      <c r="M32" s="93">
        <v>1</v>
      </c>
      <c r="N32" s="71">
        <v>67</v>
      </c>
      <c r="P32" s="71">
        <f t="shared" si="0"/>
        <v>0.48459561086661201</v>
      </c>
      <c r="Q32" s="71">
        <f t="shared" si="1"/>
        <v>0.86270131221420576</v>
      </c>
      <c r="R32" s="71">
        <f t="shared" si="2"/>
        <v>0.39060222927516758</v>
      </c>
      <c r="S32" s="71">
        <f t="shared" si="3"/>
        <v>0.52449405531110171</v>
      </c>
      <c r="T32" s="71">
        <f t="shared" si="4"/>
        <v>0.38414425129528279</v>
      </c>
      <c r="U32" s="71">
        <f t="shared" si="5"/>
        <v>8.5365853658536564E-2</v>
      </c>
      <c r="V32" s="71">
        <f t="shared" si="6"/>
        <v>8.8705427718250476E-2</v>
      </c>
      <c r="W32" s="71">
        <f t="shared" si="7"/>
        <v>0.21227528599963683</v>
      </c>
      <c r="X32" s="71">
        <f t="shared" si="8"/>
        <v>0</v>
      </c>
      <c r="Y32" s="71">
        <f t="shared" si="9"/>
        <v>0.22222222222222221</v>
      </c>
      <c r="Z32" s="71">
        <f t="shared" si="10"/>
        <v>0.18608652900688299</v>
      </c>
      <c r="AA32" s="71">
        <f t="shared" si="11"/>
        <v>0</v>
      </c>
      <c r="AB32" s="71">
        <f t="shared" si="12"/>
        <v>0.20743034055727555</v>
      </c>
      <c r="AD32" s="71">
        <f t="shared" si="13"/>
        <v>0.28066331677885964</v>
      </c>
    </row>
    <row r="33" spans="1:30" ht="14.4" x14ac:dyDescent="0.3">
      <c r="A33" t="s">
        <v>37</v>
      </c>
      <c r="B33" s="76">
        <v>-1.1316057485572026</v>
      </c>
      <c r="C33" s="77">
        <v>-4.7527441439402507</v>
      </c>
      <c r="D33" s="76">
        <v>106.85861423220975</v>
      </c>
      <c r="E33" s="76">
        <v>23.492135340047529</v>
      </c>
      <c r="F33" s="80">
        <v>42.37710674157303</v>
      </c>
      <c r="G33" s="71">
        <v>1.5</v>
      </c>
      <c r="H33" s="71">
        <v>3520</v>
      </c>
      <c r="I33" s="71">
        <v>2674</v>
      </c>
      <c r="J33" s="93">
        <v>3</v>
      </c>
      <c r="K33" s="71">
        <v>22</v>
      </c>
      <c r="L33" s="93">
        <v>1205</v>
      </c>
      <c r="M33" s="93">
        <v>3</v>
      </c>
      <c r="N33" s="71">
        <v>126</v>
      </c>
      <c r="P33" s="71">
        <f t="shared" si="0"/>
        <v>0.49960590069167748</v>
      </c>
      <c r="Q33" s="71">
        <f t="shared" si="1"/>
        <v>0.40978919272346831</v>
      </c>
      <c r="R33" s="71">
        <f t="shared" si="2"/>
        <v>0.77035066002155839</v>
      </c>
      <c r="S33" s="71">
        <f t="shared" si="3"/>
        <v>0.63346280833030633</v>
      </c>
      <c r="T33" s="71">
        <f t="shared" si="4"/>
        <v>0.49288559566885776</v>
      </c>
      <c r="U33" s="71">
        <f t="shared" si="5"/>
        <v>9.7560975609756087E-2</v>
      </c>
      <c r="V33" s="71">
        <f t="shared" si="6"/>
        <v>0.56999824345687689</v>
      </c>
      <c r="W33" s="71">
        <f t="shared" si="7"/>
        <v>0.31432721990194296</v>
      </c>
      <c r="X33" s="71">
        <f t="shared" si="8"/>
        <v>0.14285714285714285</v>
      </c>
      <c r="Y33" s="71">
        <f t="shared" si="9"/>
        <v>0.20202020202020202</v>
      </c>
      <c r="Z33" s="71">
        <f t="shared" si="10"/>
        <v>0.23303834808259588</v>
      </c>
      <c r="AA33" s="71">
        <f t="shared" si="11"/>
        <v>0.25</v>
      </c>
      <c r="AB33" s="71">
        <f t="shared" si="12"/>
        <v>0.39009287925696595</v>
      </c>
      <c r="AD33" s="71">
        <f t="shared" si="13"/>
        <v>0.38507608989395009</v>
      </c>
    </row>
    <row r="34" spans="1:30" ht="14.4" x14ac:dyDescent="0.3">
      <c r="A34" t="s">
        <v>38</v>
      </c>
      <c r="B34" s="76">
        <v>-6.8661108386463949</v>
      </c>
      <c r="C34" s="77">
        <v>0.63756743501716528</v>
      </c>
      <c r="D34" s="76">
        <v>110.4882832662331</v>
      </c>
      <c r="E34" s="76">
        <v>22.501226091221188</v>
      </c>
      <c r="F34" s="80">
        <v>43.706484641638227</v>
      </c>
      <c r="G34" s="71">
        <v>2.6</v>
      </c>
      <c r="H34" s="71">
        <v>3998</v>
      </c>
      <c r="I34" s="71">
        <v>6153</v>
      </c>
      <c r="J34" s="93">
        <v>5</v>
      </c>
      <c r="K34" s="71">
        <v>61</v>
      </c>
      <c r="L34" s="93">
        <v>4325</v>
      </c>
      <c r="M34" s="93">
        <v>4</v>
      </c>
      <c r="N34" s="71">
        <v>246</v>
      </c>
      <c r="P34" s="71">
        <f t="shared" si="0"/>
        <v>0.29342053945157137</v>
      </c>
      <c r="Q34" s="71">
        <f t="shared" si="1"/>
        <v>0.73843731040670046</v>
      </c>
      <c r="R34" s="71">
        <f t="shared" si="2"/>
        <v>0.99861364432883737</v>
      </c>
      <c r="S34" s="71">
        <f t="shared" si="3"/>
        <v>0.59160412659938988</v>
      </c>
      <c r="T34" s="71">
        <f t="shared" si="4"/>
        <v>0.57751041452593133</v>
      </c>
      <c r="U34" s="71">
        <f t="shared" si="5"/>
        <v>0.23170731707317072</v>
      </c>
      <c r="V34" s="71">
        <f t="shared" si="6"/>
        <v>0.65396100474266639</v>
      </c>
      <c r="W34" s="71">
        <f t="shared" si="7"/>
        <v>0.94606863991283818</v>
      </c>
      <c r="X34" s="71">
        <f t="shared" si="8"/>
        <v>0.42857142857142855</v>
      </c>
      <c r="Y34" s="71">
        <f t="shared" si="9"/>
        <v>0.59595959595959591</v>
      </c>
      <c r="Z34" s="71">
        <f t="shared" si="10"/>
        <v>1</v>
      </c>
      <c r="AA34" s="71">
        <f t="shared" si="11"/>
        <v>0.375</v>
      </c>
      <c r="AB34" s="71">
        <f t="shared" si="12"/>
        <v>0.76160990712074306</v>
      </c>
      <c r="AD34" s="71">
        <f t="shared" si="13"/>
        <v>0.63018953297637492</v>
      </c>
    </row>
    <row r="35" spans="1:30" ht="14.4" x14ac:dyDescent="0.3">
      <c r="A35" t="s">
        <v>39</v>
      </c>
      <c r="B35" s="76">
        <v>-4.7619047619047628</v>
      </c>
      <c r="C35" s="77">
        <v>-1.7316017316017316</v>
      </c>
      <c r="D35" s="76">
        <v>110.51032806804375</v>
      </c>
      <c r="E35" s="76">
        <v>24.141414141414142</v>
      </c>
      <c r="F35" s="80">
        <v>43.652631578947364</v>
      </c>
      <c r="G35" s="71">
        <v>2.2999999999999998</v>
      </c>
      <c r="H35" s="71">
        <v>2010</v>
      </c>
      <c r="I35" s="71">
        <v>2194</v>
      </c>
      <c r="J35" s="93">
        <v>3</v>
      </c>
      <c r="K35" s="71">
        <v>44</v>
      </c>
      <c r="L35" s="93">
        <v>2400</v>
      </c>
      <c r="M35" s="93">
        <v>3</v>
      </c>
      <c r="N35" s="71">
        <v>150</v>
      </c>
      <c r="P35" s="71">
        <f t="shared" si="0"/>
        <v>0.3690777205405591</v>
      </c>
      <c r="Q35" s="71">
        <f t="shared" si="1"/>
        <v>0.59398870559468475</v>
      </c>
      <c r="R35" s="71">
        <f t="shared" si="2"/>
        <v>1</v>
      </c>
      <c r="S35" s="71">
        <f t="shared" si="3"/>
        <v>0.6608900976943185</v>
      </c>
      <c r="T35" s="71">
        <f t="shared" si="4"/>
        <v>0.57408226540829566</v>
      </c>
      <c r="U35" s="71">
        <f t="shared" si="5"/>
        <v>0.19512195121951215</v>
      </c>
      <c r="V35" s="71">
        <f t="shared" si="6"/>
        <v>0.30476023186369228</v>
      </c>
      <c r="W35" s="71">
        <f t="shared" si="7"/>
        <v>0.2271654258216815</v>
      </c>
      <c r="X35" s="71">
        <f t="shared" si="8"/>
        <v>0.14285714285714285</v>
      </c>
      <c r="Y35" s="71">
        <f t="shared" si="9"/>
        <v>0.42424242424242425</v>
      </c>
      <c r="Z35" s="71">
        <f t="shared" si="10"/>
        <v>0.52679449360865294</v>
      </c>
      <c r="AA35" s="71">
        <f t="shared" si="11"/>
        <v>0.25</v>
      </c>
      <c r="AB35" s="71">
        <f t="shared" si="12"/>
        <v>0.46439628482972134</v>
      </c>
      <c r="AD35" s="71">
        <f t="shared" si="13"/>
        <v>0.44102898028312959</v>
      </c>
    </row>
    <row r="36" spans="1:30" ht="14.4" x14ac:dyDescent="0.3">
      <c r="A36" t="s">
        <v>40</v>
      </c>
      <c r="B36" s="76">
        <v>-10.014306151645208</v>
      </c>
      <c r="C36" s="77">
        <v>0.57224606580829762</v>
      </c>
      <c r="D36" s="76">
        <v>102.96167247386761</v>
      </c>
      <c r="E36" s="76">
        <v>27.124463519313306</v>
      </c>
      <c r="F36" s="80">
        <v>38.549511538341108</v>
      </c>
      <c r="G36" s="71">
        <v>1.5</v>
      </c>
      <c r="H36" s="71">
        <v>275</v>
      </c>
      <c r="I36" s="71">
        <v>1095</v>
      </c>
      <c r="J36" s="93">
        <v>2</v>
      </c>
      <c r="K36" s="71">
        <v>2</v>
      </c>
      <c r="L36" s="93">
        <v>257</v>
      </c>
      <c r="M36" s="93">
        <v>1</v>
      </c>
      <c r="N36" s="93">
        <v>0</v>
      </c>
      <c r="P36" s="71">
        <f t="shared" si="0"/>
        <v>0.18022650131445064</v>
      </c>
      <c r="Q36" s="71">
        <f t="shared" si="1"/>
        <v>0.73445465658038156</v>
      </c>
      <c r="R36" s="71">
        <f t="shared" si="2"/>
        <v>0.52527940225874681</v>
      </c>
      <c r="S36" s="71">
        <f t="shared" si="3"/>
        <v>0.78690215646255046</v>
      </c>
      <c r="T36" s="71">
        <f t="shared" si="4"/>
        <v>0.24923061184836579</v>
      </c>
      <c r="U36" s="71">
        <f t="shared" si="5"/>
        <v>9.7560975609756087E-2</v>
      </c>
      <c r="V36" s="71">
        <f t="shared" si="6"/>
        <v>0</v>
      </c>
      <c r="W36" s="71">
        <f t="shared" si="7"/>
        <v>2.7601234792082804E-2</v>
      </c>
      <c r="X36" s="71">
        <f t="shared" si="8"/>
        <v>0</v>
      </c>
      <c r="Y36" s="71">
        <f t="shared" si="9"/>
        <v>0</v>
      </c>
      <c r="Z36" s="71">
        <f t="shared" si="10"/>
        <v>0</v>
      </c>
      <c r="AA36" s="71">
        <f t="shared" si="11"/>
        <v>0</v>
      </c>
      <c r="AB36" s="71">
        <f t="shared" si="12"/>
        <v>0</v>
      </c>
      <c r="AD36" s="71">
        <f t="shared" si="13"/>
        <v>0.20009657991279495</v>
      </c>
    </row>
    <row r="37" spans="1:30" x14ac:dyDescent="0.25">
      <c r="A37" s="82" t="s">
        <v>136</v>
      </c>
      <c r="B37" s="84">
        <f t="shared" ref="B37:N37" si="14">MIN(B3:B36)</f>
        <v>-15.026833631484795</v>
      </c>
      <c r="C37" s="84">
        <f t="shared" si="14"/>
        <v>-11.473888467054755</v>
      </c>
      <c r="D37" s="84">
        <f t="shared" si="14"/>
        <v>94.609068189932159</v>
      </c>
      <c r="E37" s="84">
        <f t="shared" si="14"/>
        <v>8.496341645512917</v>
      </c>
      <c r="F37" s="84">
        <f t="shared" si="14"/>
        <v>34.634328358208954</v>
      </c>
      <c r="G37" s="84">
        <f t="shared" si="14"/>
        <v>0.7</v>
      </c>
      <c r="H37" s="84">
        <f t="shared" si="14"/>
        <v>275</v>
      </c>
      <c r="I37" s="84">
        <f t="shared" si="14"/>
        <v>943</v>
      </c>
      <c r="J37" s="84">
        <f t="shared" si="14"/>
        <v>2</v>
      </c>
      <c r="K37" s="84">
        <f t="shared" si="14"/>
        <v>2</v>
      </c>
      <c r="L37" s="84">
        <f t="shared" si="14"/>
        <v>257</v>
      </c>
      <c r="M37" s="84">
        <f t="shared" si="14"/>
        <v>1</v>
      </c>
      <c r="N37" s="84">
        <f t="shared" si="14"/>
        <v>0</v>
      </c>
      <c r="O37" s="85"/>
      <c r="P37" s="84">
        <f t="shared" ref="P37:AB37" si="15">MIN(P3:P36)</f>
        <v>0</v>
      </c>
      <c r="Q37" s="84">
        <f t="shared" si="15"/>
        <v>0</v>
      </c>
      <c r="R37" s="84">
        <f t="shared" si="15"/>
        <v>0</v>
      </c>
      <c r="S37" s="84">
        <f t="shared" si="15"/>
        <v>0</v>
      </c>
      <c r="T37" s="84">
        <f t="shared" si="15"/>
        <v>0</v>
      </c>
      <c r="U37" s="84">
        <f t="shared" si="15"/>
        <v>0</v>
      </c>
      <c r="V37" s="84">
        <f t="shared" si="15"/>
        <v>0</v>
      </c>
      <c r="W37" s="84">
        <f t="shared" si="15"/>
        <v>0</v>
      </c>
      <c r="X37" s="84">
        <f t="shared" si="15"/>
        <v>0</v>
      </c>
      <c r="Y37" s="84">
        <f t="shared" si="15"/>
        <v>0</v>
      </c>
      <c r="Z37" s="84">
        <f t="shared" si="15"/>
        <v>0</v>
      </c>
      <c r="AA37" s="84">
        <f t="shared" si="15"/>
        <v>0</v>
      </c>
      <c r="AB37" s="84">
        <f t="shared" si="15"/>
        <v>0</v>
      </c>
      <c r="AC37" s="85"/>
      <c r="AD37" s="84">
        <f>MIN(AD3:AD36)</f>
        <v>0.18906732647708024</v>
      </c>
    </row>
    <row r="38" spans="1:30" x14ac:dyDescent="0.25">
      <c r="A38" s="86" t="s">
        <v>137</v>
      </c>
      <c r="B38" s="88">
        <f t="shared" ref="B38:N38" si="16">MAX((B3:B36))</f>
        <v>12.785543811796794</v>
      </c>
      <c r="C38" s="88">
        <f t="shared" si="16"/>
        <v>4.9275795132148721</v>
      </c>
      <c r="D38" s="88">
        <f t="shared" si="16"/>
        <v>110.51032806804375</v>
      </c>
      <c r="E38" s="88">
        <f t="shared" si="16"/>
        <v>32.169071121235127</v>
      </c>
      <c r="F38" s="88">
        <f t="shared" si="16"/>
        <v>50.343406593406591</v>
      </c>
      <c r="G38" s="88">
        <f t="shared" si="16"/>
        <v>8.9</v>
      </c>
      <c r="H38" s="88">
        <f t="shared" si="16"/>
        <v>5968</v>
      </c>
      <c r="I38" s="88">
        <f t="shared" si="16"/>
        <v>6450</v>
      </c>
      <c r="J38" s="88">
        <f t="shared" si="16"/>
        <v>9</v>
      </c>
      <c r="K38" s="88">
        <f t="shared" si="16"/>
        <v>101</v>
      </c>
      <c r="L38" s="88">
        <f t="shared" si="16"/>
        <v>4325</v>
      </c>
      <c r="M38" s="88">
        <f t="shared" si="16"/>
        <v>9</v>
      </c>
      <c r="N38" s="88">
        <f t="shared" si="16"/>
        <v>323</v>
      </c>
      <c r="O38" s="85"/>
      <c r="P38" s="88">
        <f t="shared" ref="P38:AB38" si="17">MAX((P3:P36))</f>
        <v>1</v>
      </c>
      <c r="Q38" s="88">
        <f t="shared" si="17"/>
        <v>1</v>
      </c>
      <c r="R38" s="88">
        <f t="shared" si="17"/>
        <v>1</v>
      </c>
      <c r="S38" s="88">
        <f t="shared" si="17"/>
        <v>1</v>
      </c>
      <c r="T38" s="88">
        <f t="shared" si="17"/>
        <v>1</v>
      </c>
      <c r="U38" s="88">
        <f t="shared" si="17"/>
        <v>1</v>
      </c>
      <c r="V38" s="88">
        <f t="shared" si="17"/>
        <v>1</v>
      </c>
      <c r="W38" s="88">
        <f t="shared" si="17"/>
        <v>1</v>
      </c>
      <c r="X38" s="88">
        <f t="shared" si="17"/>
        <v>1</v>
      </c>
      <c r="Y38" s="88">
        <f t="shared" si="17"/>
        <v>1</v>
      </c>
      <c r="Z38" s="88">
        <f t="shared" si="17"/>
        <v>1</v>
      </c>
      <c r="AA38" s="88">
        <f t="shared" si="17"/>
        <v>1</v>
      </c>
      <c r="AB38" s="88">
        <f t="shared" si="17"/>
        <v>1</v>
      </c>
      <c r="AC38" s="85"/>
      <c r="AD38" s="88">
        <f>MAX((AD3:AD36))</f>
        <v>0.63018953297637492</v>
      </c>
    </row>
    <row r="39" spans="1:30" x14ac:dyDescent="0.25">
      <c r="A39" s="89" t="s">
        <v>138</v>
      </c>
      <c r="B39" s="76">
        <f t="shared" ref="B39:N39" si="18">AVERAGE(B3:B36)</f>
        <v>-4.9773397005868194</v>
      </c>
      <c r="C39" s="76">
        <f t="shared" si="18"/>
        <v>-3.2764697739490183</v>
      </c>
      <c r="D39" s="76">
        <f t="shared" si="18"/>
        <v>103.30166458663037</v>
      </c>
      <c r="E39" s="76">
        <f t="shared" si="18"/>
        <v>22.362186277259276</v>
      </c>
      <c r="F39" s="76">
        <f t="shared" si="18"/>
        <v>41.674398344124775</v>
      </c>
      <c r="G39" s="76">
        <f t="shared" si="18"/>
        <v>2.3970588235294112</v>
      </c>
      <c r="H39" s="76">
        <f t="shared" si="18"/>
        <v>1889.0882352941176</v>
      </c>
      <c r="I39" s="76">
        <f t="shared" si="18"/>
        <v>3045.7352941176468</v>
      </c>
      <c r="J39" s="76">
        <f t="shared" si="18"/>
        <v>3.8529411764705883</v>
      </c>
      <c r="K39" s="76">
        <f t="shared" si="18"/>
        <v>28.764705882352942</v>
      </c>
      <c r="L39" s="76">
        <f t="shared" si="18"/>
        <v>1670.2941176470588</v>
      </c>
      <c r="M39" s="76">
        <f t="shared" si="18"/>
        <v>2.6764705882352939</v>
      </c>
      <c r="N39" s="76">
        <f t="shared" si="18"/>
        <v>88.911764705882348</v>
      </c>
      <c r="O39" s="76"/>
      <c r="P39" s="76">
        <f t="shared" ref="P39:AB39" si="19">AVERAGE(P3:P36)</f>
        <v>0.36133171108410755</v>
      </c>
      <c r="Q39" s="76">
        <f t="shared" si="19"/>
        <v>0.49979786583535918</v>
      </c>
      <c r="R39" s="76">
        <f t="shared" si="19"/>
        <v>0.54666085978908885</v>
      </c>
      <c r="S39" s="76">
        <f t="shared" si="19"/>
        <v>0.585730709505493</v>
      </c>
      <c r="T39" s="76">
        <f t="shared" si="19"/>
        <v>0.44815296483417383</v>
      </c>
      <c r="U39" s="76">
        <f t="shared" si="19"/>
        <v>0.20695839311334283</v>
      </c>
      <c r="V39" s="76">
        <f t="shared" si="19"/>
        <v>0.28352155898368481</v>
      </c>
      <c r="W39" s="76">
        <f t="shared" si="19"/>
        <v>0.38182954314829259</v>
      </c>
      <c r="X39" s="76">
        <f t="shared" si="19"/>
        <v>0.26470588235294112</v>
      </c>
      <c r="Y39" s="76">
        <f t="shared" si="19"/>
        <v>0.27035056446821149</v>
      </c>
      <c r="Z39" s="76">
        <f t="shared" si="19"/>
        <v>0.34741743304991607</v>
      </c>
      <c r="AA39" s="76">
        <f t="shared" si="19"/>
        <v>0.20955882352941177</v>
      </c>
      <c r="AB39" s="76">
        <f t="shared" si="19"/>
        <v>0.27526862138044067</v>
      </c>
      <c r="AC39" s="76"/>
      <c r="AD39" s="76">
        <f>AVERAGE(AD3:AD36)</f>
        <v>0.36009884085188198</v>
      </c>
    </row>
    <row r="40" spans="1:30" x14ac:dyDescent="0.25">
      <c r="A40" s="89" t="s">
        <v>139</v>
      </c>
      <c r="B40" s="90">
        <f t="shared" ref="B40:N40" si="20">AVEDEV(B3:B36)</f>
        <v>4.2979071097467605</v>
      </c>
      <c r="C40" s="90">
        <f t="shared" si="20"/>
        <v>3.1421906468069993</v>
      </c>
      <c r="D40" s="90">
        <f t="shared" si="20"/>
        <v>2.9524537505094877</v>
      </c>
      <c r="E40" s="90">
        <f t="shared" si="20"/>
        <v>3.2902713893015552</v>
      </c>
      <c r="F40" s="90">
        <f t="shared" si="20"/>
        <v>2.7616081163712436</v>
      </c>
      <c r="G40" s="90">
        <f t="shared" si="20"/>
        <v>0.98996539792387495</v>
      </c>
      <c r="H40" s="90">
        <f t="shared" si="20"/>
        <v>1123.8096885813152</v>
      </c>
      <c r="I40" s="90">
        <f t="shared" si="20"/>
        <v>1348.9826989619382</v>
      </c>
      <c r="J40" s="90">
        <f t="shared" si="20"/>
        <v>1.4913494809688579</v>
      </c>
      <c r="K40" s="90">
        <f t="shared" si="20"/>
        <v>20.501730103806228</v>
      </c>
      <c r="L40" s="90">
        <f t="shared" si="20"/>
        <v>869.05190311418698</v>
      </c>
      <c r="M40" s="90">
        <f t="shared" si="20"/>
        <v>1.4238754325259517</v>
      </c>
      <c r="N40" s="90">
        <f t="shared" si="20"/>
        <v>73.024221453287211</v>
      </c>
      <c r="O40" s="90"/>
      <c r="P40" s="90">
        <f t="shared" ref="P40:AB40" si="21">AVEDEV(P3:P36)</f>
        <v>0.15453217253762574</v>
      </c>
      <c r="Q40" s="90">
        <f t="shared" si="21"/>
        <v>0.191579842157235</v>
      </c>
      <c r="R40" s="90">
        <f t="shared" si="21"/>
        <v>0.18567420274500412</v>
      </c>
      <c r="S40" s="90">
        <f t="shared" si="21"/>
        <v>0.13898994590699487</v>
      </c>
      <c r="T40" s="90">
        <f t="shared" si="21"/>
        <v>0.17579695479417792</v>
      </c>
      <c r="U40" s="90">
        <f t="shared" si="21"/>
        <v>0.12072748755169212</v>
      </c>
      <c r="V40" s="90">
        <f t="shared" si="21"/>
        <v>0.19740201801885032</v>
      </c>
      <c r="W40" s="90">
        <f t="shared" si="21"/>
        <v>0.24495781713490791</v>
      </c>
      <c r="X40" s="90">
        <f t="shared" si="21"/>
        <v>0.21304992585269394</v>
      </c>
      <c r="Y40" s="90">
        <f t="shared" si="21"/>
        <v>0.20708818286672956</v>
      </c>
      <c r="Z40" s="90">
        <f t="shared" si="21"/>
        <v>0.2136312446200066</v>
      </c>
      <c r="AA40" s="90">
        <f t="shared" si="21"/>
        <v>0.17798442906574397</v>
      </c>
      <c r="AB40" s="90">
        <f t="shared" si="21"/>
        <v>0.22608118096992941</v>
      </c>
      <c r="AC40" s="90"/>
      <c r="AD40" s="90">
        <f>AVEDEV(AD3:AD36)</f>
        <v>0.10328941510123575</v>
      </c>
    </row>
    <row r="41" spans="1:30" x14ac:dyDescent="0.25">
      <c r="A41" s="89" t="s">
        <v>140</v>
      </c>
      <c r="B41" s="79">
        <f t="shared" ref="B41:N41" si="22">_xlfn.STDEV.P(B3:B36)</f>
        <v>5.5295472031116883</v>
      </c>
      <c r="C41" s="79">
        <f t="shared" si="22"/>
        <v>3.8145888421354512</v>
      </c>
      <c r="D41" s="79">
        <f t="shared" si="22"/>
        <v>3.5970488360268158</v>
      </c>
      <c r="E41" s="79">
        <f t="shared" si="22"/>
        <v>4.3640477659871664</v>
      </c>
      <c r="F41" s="79">
        <f t="shared" si="22"/>
        <v>3.5321840790781347</v>
      </c>
      <c r="G41" s="79">
        <f t="shared" si="22"/>
        <v>1.4799613059563521</v>
      </c>
      <c r="H41" s="79">
        <f t="shared" si="22"/>
        <v>1392.8215410294706</v>
      </c>
      <c r="I41" s="79">
        <f t="shared" si="22"/>
        <v>1606.942462252342</v>
      </c>
      <c r="J41" s="79">
        <f t="shared" si="22"/>
        <v>1.8650398661750223</v>
      </c>
      <c r="K41" s="79">
        <f t="shared" si="22"/>
        <v>24.421613888387778</v>
      </c>
      <c r="L41" s="97">
        <f t="shared" si="22"/>
        <v>1088.4001894148766</v>
      </c>
      <c r="M41" s="79">
        <f t="shared" si="22"/>
        <v>1.7941176470588236</v>
      </c>
      <c r="N41" s="79">
        <f t="shared" si="22"/>
        <v>89.502010377374745</v>
      </c>
      <c r="O41" s="79"/>
      <c r="P41" s="79">
        <f t="shared" ref="P41:AB41" si="23">_xlfn.STDEV.P(P3:P36)</f>
        <v>0.19881605642625186</v>
      </c>
      <c r="Q41" s="79">
        <f t="shared" si="23"/>
        <v>0.23257606250393315</v>
      </c>
      <c r="R41" s="79">
        <f t="shared" si="23"/>
        <v>0.22621156207743182</v>
      </c>
      <c r="S41" s="79">
        <f t="shared" si="23"/>
        <v>0.18434915882694192</v>
      </c>
      <c r="T41" s="79">
        <f t="shared" si="23"/>
        <v>0.22484986236582308</v>
      </c>
      <c r="U41" s="79">
        <f t="shared" si="23"/>
        <v>0.18048308609223801</v>
      </c>
      <c r="V41" s="79">
        <f t="shared" si="23"/>
        <v>0.24465510996477613</v>
      </c>
      <c r="W41" s="79">
        <f t="shared" si="23"/>
        <v>0.29179997498680621</v>
      </c>
      <c r="X41" s="79">
        <f t="shared" si="23"/>
        <v>0.26643426659643177</v>
      </c>
      <c r="Y41" s="79">
        <f t="shared" si="23"/>
        <v>0.24668296856957353</v>
      </c>
      <c r="Z41" s="79">
        <f t="shared" si="23"/>
        <v>0.26755166898104149</v>
      </c>
      <c r="AA41" s="79">
        <f t="shared" si="23"/>
        <v>0.22426470588235295</v>
      </c>
      <c r="AB41" s="79">
        <f t="shared" si="23"/>
        <v>0.27709600736029327</v>
      </c>
      <c r="AC41" s="79"/>
      <c r="AD41" s="79">
        <f>_xlfn.STDEV.P(AD3:AD36)</f>
        <v>0.12235013560836576</v>
      </c>
    </row>
    <row r="45" spans="1:30" x14ac:dyDescent="0.25">
      <c r="B45" s="89"/>
    </row>
    <row r="47" spans="1:30" ht="13.8" x14ac:dyDescent="0.3">
      <c r="B47" s="95"/>
    </row>
    <row r="49" spans="2:2" ht="13.8" x14ac:dyDescent="0.3">
      <c r="B49" s="95"/>
    </row>
    <row r="51" spans="2:2" ht="13.8" x14ac:dyDescent="0.3">
      <c r="B51" s="95"/>
    </row>
    <row r="53" spans="2:2" ht="13.8" x14ac:dyDescent="0.3">
      <c r="B53" s="95"/>
    </row>
    <row r="55" spans="2:2" ht="13.8" x14ac:dyDescent="0.3">
      <c r="B55" s="95"/>
    </row>
  </sheetData>
  <mergeCells count="4">
    <mergeCell ref="A1:A2"/>
    <mergeCell ref="B1:F1"/>
    <mergeCell ref="G1:H1"/>
    <mergeCell ref="J1:N1"/>
  </mergeCells>
  <conditionalFormatting sqref="AD3:AD3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92617-1EE5-47F5-BDC5-A54A4F8EB458}">
  <dimension ref="A1:N29"/>
  <sheetViews>
    <sheetView workbookViewId="0">
      <selection activeCell="F19" sqref="F19:F20"/>
    </sheetView>
  </sheetViews>
  <sheetFormatPr defaultRowHeight="14.4" x14ac:dyDescent="0.3"/>
  <cols>
    <col min="1" max="1" width="24.109375" bestFit="1" customWidth="1"/>
  </cols>
  <sheetData>
    <row r="1" spans="1:14" x14ac:dyDescent="0.3">
      <c r="A1" t="s">
        <v>160</v>
      </c>
    </row>
    <row r="2" spans="1:14" x14ac:dyDescent="0.3">
      <c r="B2" t="s">
        <v>161</v>
      </c>
      <c r="C2" t="s">
        <v>162</v>
      </c>
      <c r="D2" t="s">
        <v>163</v>
      </c>
      <c r="E2" t="s">
        <v>164</v>
      </c>
      <c r="F2" t="s">
        <v>165</v>
      </c>
      <c r="G2" t="s">
        <v>166</v>
      </c>
      <c r="H2" t="s">
        <v>167</v>
      </c>
      <c r="I2" t="s">
        <v>168</v>
      </c>
      <c r="J2" t="s">
        <v>169</v>
      </c>
      <c r="K2" t="s">
        <v>170</v>
      </c>
      <c r="L2" t="s">
        <v>171</v>
      </c>
      <c r="M2" t="s">
        <v>172</v>
      </c>
      <c r="N2" t="s">
        <v>173</v>
      </c>
    </row>
    <row r="3" spans="1:14" x14ac:dyDescent="0.3">
      <c r="A3" t="s">
        <v>174</v>
      </c>
      <c r="B3" s="114">
        <v>2.3974000000000002</v>
      </c>
      <c r="C3" s="114">
        <v>1.4781</v>
      </c>
      <c r="D3" s="114">
        <v>1.1556</v>
      </c>
      <c r="E3" s="114">
        <v>1.0351600000000001</v>
      </c>
      <c r="F3" s="114">
        <v>0.95101000000000002</v>
      </c>
      <c r="G3" s="114">
        <v>0.82662000000000002</v>
      </c>
      <c r="H3" s="114">
        <v>0.63063000000000002</v>
      </c>
      <c r="I3" s="114">
        <v>0.47437000000000001</v>
      </c>
      <c r="J3" s="114">
        <v>0.40090999999999999</v>
      </c>
      <c r="K3" s="114">
        <v>0.37334000000000001</v>
      </c>
      <c r="L3" s="114">
        <v>0.2928</v>
      </c>
      <c r="M3" s="114">
        <v>0.20533999999999999</v>
      </c>
      <c r="N3" s="114">
        <v>0.14957000000000001</v>
      </c>
    </row>
    <row r="4" spans="1:14" x14ac:dyDescent="0.3">
      <c r="A4" t="s">
        <v>175</v>
      </c>
      <c r="B4" s="114">
        <v>0.44209999999999999</v>
      </c>
      <c r="C4" s="114">
        <v>0.1681</v>
      </c>
      <c r="D4" s="114">
        <v>0.1027</v>
      </c>
      <c r="E4" s="114">
        <v>8.2430000000000003E-2</v>
      </c>
      <c r="F4" s="114">
        <v>6.9570000000000007E-2</v>
      </c>
      <c r="G4" s="114">
        <v>5.2560000000000003E-2</v>
      </c>
      <c r="H4" s="114">
        <v>3.0589999999999999E-2</v>
      </c>
      <c r="I4" s="114">
        <v>1.7309999999999999E-2</v>
      </c>
      <c r="J4" s="114">
        <v>1.2359999999999999E-2</v>
      </c>
      <c r="K4" s="114">
        <v>1.072E-2</v>
      </c>
      <c r="L4" s="114">
        <v>6.6E-3</v>
      </c>
      <c r="M4" s="114">
        <v>3.2399999999999998E-3</v>
      </c>
      <c r="N4" s="114">
        <v>1.72E-3</v>
      </c>
    </row>
    <row r="5" spans="1:14" x14ac:dyDescent="0.3">
      <c r="A5" t="s">
        <v>176</v>
      </c>
      <c r="B5" s="114">
        <v>0.44209999999999999</v>
      </c>
      <c r="C5" s="114">
        <v>0.61019999999999996</v>
      </c>
      <c r="D5" s="114">
        <v>0.71289999999999998</v>
      </c>
      <c r="E5" s="114">
        <v>0.79532000000000003</v>
      </c>
      <c r="F5" s="114">
        <v>0.86489000000000005</v>
      </c>
      <c r="G5" s="114">
        <v>0.91744999999999999</v>
      </c>
      <c r="H5" s="114">
        <v>0.94803999999999999</v>
      </c>
      <c r="I5" s="114">
        <v>0.96535000000000004</v>
      </c>
      <c r="J5" s="114">
        <v>0.97772000000000003</v>
      </c>
      <c r="K5" s="114">
        <v>0.98843999999999999</v>
      </c>
      <c r="L5" s="114">
        <v>0.995</v>
      </c>
      <c r="M5" s="114">
        <v>0.99827999999999995</v>
      </c>
      <c r="N5" s="114">
        <v>1</v>
      </c>
    </row>
    <row r="7" spans="1:14" x14ac:dyDescent="0.3">
      <c r="B7" t="s">
        <v>161</v>
      </c>
      <c r="C7" t="s">
        <v>162</v>
      </c>
      <c r="D7" t="s">
        <v>163</v>
      </c>
      <c r="E7" t="s">
        <v>164</v>
      </c>
      <c r="F7" t="s">
        <v>165</v>
      </c>
    </row>
    <row r="8" spans="1:14" x14ac:dyDescent="0.3">
      <c r="A8" t="s">
        <v>144</v>
      </c>
      <c r="B8" s="14">
        <v>7.5710169999999993E-2</v>
      </c>
      <c r="C8" s="14">
        <v>-0.33834819999999999</v>
      </c>
      <c r="D8" s="115">
        <v>-0.64440982000000002</v>
      </c>
      <c r="E8" s="14">
        <v>6.4144729999999997E-2</v>
      </c>
      <c r="F8" s="115">
        <v>-0.418802063</v>
      </c>
      <c r="N8" s="116"/>
    </row>
    <row r="9" spans="1:14" x14ac:dyDescent="0.3">
      <c r="A9" t="s">
        <v>145</v>
      </c>
      <c r="B9" s="14">
        <v>1.0784030000000001E-5</v>
      </c>
      <c r="C9" s="115">
        <v>-0.58814328000000005</v>
      </c>
      <c r="D9" s="14">
        <v>-0.17545319000000001</v>
      </c>
      <c r="E9" s="115">
        <v>-0.71311528000000002</v>
      </c>
      <c r="F9" s="14">
        <v>-4.2010473999999999E-2</v>
      </c>
      <c r="N9" s="116"/>
    </row>
    <row r="10" spans="1:14" x14ac:dyDescent="0.3">
      <c r="A10" t="s">
        <v>146</v>
      </c>
      <c r="B10" s="14">
        <v>-0.35042669999999998</v>
      </c>
      <c r="C10" s="115">
        <v>0.64188694000000002</v>
      </c>
      <c r="D10" s="14">
        <v>-0.12923171</v>
      </c>
      <c r="E10" s="115">
        <v>-0.52194267000000005</v>
      </c>
      <c r="F10" s="14">
        <v>0.27772901900000002</v>
      </c>
      <c r="N10" s="116"/>
    </row>
    <row r="11" spans="1:14" x14ac:dyDescent="0.3">
      <c r="A11" t="s">
        <v>147</v>
      </c>
      <c r="B11" s="14">
        <v>-0.71100699999999994</v>
      </c>
      <c r="C11" s="115">
        <v>0.55653474000000003</v>
      </c>
      <c r="D11" s="14">
        <v>8.9383450000000003E-2</v>
      </c>
      <c r="E11" s="14">
        <v>-0.11252226999999999</v>
      </c>
      <c r="F11" s="14">
        <v>-0.24015160199999999</v>
      </c>
      <c r="N11" s="116"/>
    </row>
    <row r="12" spans="1:14" x14ac:dyDescent="0.3">
      <c r="A12" t="s">
        <v>148</v>
      </c>
      <c r="B12" s="14">
        <v>-0.48266019999999998</v>
      </c>
      <c r="C12" s="115">
        <v>0.63603659999999995</v>
      </c>
      <c r="D12" s="14">
        <v>0.21514101999999999</v>
      </c>
      <c r="E12" s="14">
        <v>0.12778463000000001</v>
      </c>
      <c r="F12" s="14">
        <v>-0.13010908199999999</v>
      </c>
      <c r="N12" s="116"/>
    </row>
    <row r="13" spans="1:14" x14ac:dyDescent="0.3">
      <c r="A13" t="s">
        <v>149</v>
      </c>
      <c r="B13" s="14">
        <v>0.232794</v>
      </c>
      <c r="C13" s="115">
        <v>0.48736105000000002</v>
      </c>
      <c r="D13" s="115">
        <v>-0.70840356999999998</v>
      </c>
      <c r="E13" s="14">
        <v>0.14212384</v>
      </c>
      <c r="F13" s="14">
        <v>-9.5699988E-2</v>
      </c>
      <c r="N13" s="116"/>
    </row>
    <row r="14" spans="1:14" x14ac:dyDescent="0.3">
      <c r="A14" t="s">
        <v>150</v>
      </c>
      <c r="B14" s="115">
        <v>0.90317069999999999</v>
      </c>
      <c r="C14" s="14">
        <v>-0.17502788</v>
      </c>
      <c r="D14" s="14">
        <v>0.223047</v>
      </c>
      <c r="E14" s="14">
        <v>0.16973846000000001</v>
      </c>
      <c r="F14" s="14">
        <v>0.12525138299999999</v>
      </c>
      <c r="N14" s="116"/>
    </row>
    <row r="15" spans="1:14" x14ac:dyDescent="0.3">
      <c r="A15" t="s">
        <v>151</v>
      </c>
      <c r="B15" s="115">
        <v>0.93476060000000005</v>
      </c>
      <c r="C15" s="14">
        <v>0.2119335</v>
      </c>
      <c r="D15" s="14">
        <v>5.1366509999999997E-2</v>
      </c>
      <c r="E15" s="14">
        <v>6.4038159999999997E-2</v>
      </c>
      <c r="F15" s="14">
        <v>-2.1629902999999999E-2</v>
      </c>
      <c r="N15" s="116"/>
    </row>
    <row r="16" spans="1:14" x14ac:dyDescent="0.3">
      <c r="A16" t="s">
        <v>152</v>
      </c>
      <c r="B16" s="14">
        <v>0.68340610000000002</v>
      </c>
      <c r="C16" s="14">
        <v>0.26599169</v>
      </c>
      <c r="D16" s="14">
        <v>0.14532718</v>
      </c>
      <c r="E16" s="14">
        <v>-5.6053749999999999E-2</v>
      </c>
      <c r="F16" s="115">
        <v>-0.54616188899999996</v>
      </c>
      <c r="N16" s="116"/>
    </row>
    <row r="17" spans="1:14" x14ac:dyDescent="0.3">
      <c r="A17" t="s">
        <v>153</v>
      </c>
      <c r="B17" s="115">
        <v>0.80620049999999999</v>
      </c>
      <c r="C17" s="14">
        <v>0.35488123999999999</v>
      </c>
      <c r="D17" s="14">
        <v>-0.32182862000000001</v>
      </c>
      <c r="E17" s="14">
        <v>-5.4457539999999999E-2</v>
      </c>
      <c r="F17" s="14">
        <v>0.185645122</v>
      </c>
      <c r="N17" s="116"/>
    </row>
    <row r="18" spans="1:14" x14ac:dyDescent="0.3">
      <c r="A18" t="s">
        <v>154</v>
      </c>
      <c r="B18" s="115">
        <v>0.94702350000000002</v>
      </c>
      <c r="C18" s="14">
        <v>2.003226E-2</v>
      </c>
      <c r="D18" s="14">
        <v>0.14819806999999999</v>
      </c>
      <c r="E18" s="14">
        <v>1.528237E-2</v>
      </c>
      <c r="F18" s="14">
        <v>4.9038720000000001E-3</v>
      </c>
      <c r="N18" s="116"/>
    </row>
    <row r="19" spans="1:14" x14ac:dyDescent="0.3">
      <c r="A19" t="s">
        <v>155</v>
      </c>
      <c r="B19" s="14">
        <v>0.69719880000000001</v>
      </c>
      <c r="C19" s="14">
        <v>0.17488044999999999</v>
      </c>
      <c r="D19" s="14">
        <v>0.31278837999999998</v>
      </c>
      <c r="E19" s="115">
        <v>-0.43272606000000002</v>
      </c>
      <c r="F19" s="115">
        <v>-0.32258325300000001</v>
      </c>
      <c r="N19" s="116"/>
    </row>
    <row r="20" spans="1:14" x14ac:dyDescent="0.3">
      <c r="A20" t="s">
        <v>156</v>
      </c>
      <c r="B20" s="115">
        <v>0.79801650000000002</v>
      </c>
      <c r="C20" s="14">
        <v>0.23932055999999999</v>
      </c>
      <c r="D20" s="14">
        <v>-0.14027068000000001</v>
      </c>
      <c r="E20" s="14">
        <v>-0.10387399999999999</v>
      </c>
      <c r="F20" s="115">
        <v>0.33671142100000001</v>
      </c>
      <c r="N20" s="116"/>
    </row>
    <row r="21" spans="1:14" x14ac:dyDescent="0.3">
      <c r="B21" s="116"/>
      <c r="N21" s="116"/>
    </row>
    <row r="22" spans="1:14" x14ac:dyDescent="0.3">
      <c r="B22" s="116"/>
      <c r="N22" s="116"/>
    </row>
    <row r="23" spans="1:14" x14ac:dyDescent="0.3">
      <c r="B23" s="116"/>
      <c r="N23" s="116"/>
    </row>
    <row r="24" spans="1:14" x14ac:dyDescent="0.3">
      <c r="B24" s="116"/>
      <c r="N24" s="116"/>
    </row>
    <row r="25" spans="1:14" x14ac:dyDescent="0.3">
      <c r="B25" s="116"/>
      <c r="N25" s="116"/>
    </row>
    <row r="26" spans="1:14" x14ac:dyDescent="0.3">
      <c r="B26" s="116"/>
      <c r="N26" s="116"/>
    </row>
    <row r="27" spans="1:14" x14ac:dyDescent="0.3">
      <c r="B27" s="116"/>
      <c r="N27" s="116"/>
    </row>
    <row r="28" spans="1:14" x14ac:dyDescent="0.3">
      <c r="B28" s="116"/>
      <c r="N28" s="116"/>
    </row>
    <row r="29" spans="1:14" x14ac:dyDescent="0.3">
      <c r="B29" s="116"/>
      <c r="N29" s="11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979FD-27B3-4680-A1D0-24F916ED5699}">
  <dimension ref="A1:N28"/>
  <sheetViews>
    <sheetView workbookViewId="0">
      <selection activeCell="F19" sqref="F19:F20"/>
    </sheetView>
  </sheetViews>
  <sheetFormatPr defaultRowHeight="14.4" x14ac:dyDescent="0.3"/>
  <cols>
    <col min="1" max="1" width="24.109375" bestFit="1" customWidth="1"/>
  </cols>
  <sheetData>
    <row r="1" spans="1:14" x14ac:dyDescent="0.3">
      <c r="A1" t="s">
        <v>160</v>
      </c>
    </row>
    <row r="2" spans="1:14" x14ac:dyDescent="0.3">
      <c r="B2" t="s">
        <v>161</v>
      </c>
      <c r="C2" t="s">
        <v>162</v>
      </c>
      <c r="D2" t="s">
        <v>163</v>
      </c>
      <c r="E2" t="s">
        <v>164</v>
      </c>
      <c r="F2" t="s">
        <v>165</v>
      </c>
      <c r="G2" t="s">
        <v>166</v>
      </c>
      <c r="H2" t="s">
        <v>167</v>
      </c>
      <c r="I2" t="s">
        <v>168</v>
      </c>
      <c r="J2" t="s">
        <v>169</v>
      </c>
      <c r="K2" t="s">
        <v>170</v>
      </c>
      <c r="L2" t="s">
        <v>171</v>
      </c>
      <c r="M2" t="s">
        <v>172</v>
      </c>
      <c r="N2" t="s">
        <v>173</v>
      </c>
    </row>
    <row r="3" spans="1:14" x14ac:dyDescent="0.3">
      <c r="A3" t="s">
        <v>174</v>
      </c>
      <c r="B3" s="114">
        <v>2.3923999999999999</v>
      </c>
      <c r="C3" s="114">
        <v>1.5665</v>
      </c>
      <c r="D3" s="114">
        <v>1.1563000000000001</v>
      </c>
      <c r="E3" s="114">
        <v>0.96557000000000004</v>
      </c>
      <c r="F3" s="114">
        <v>0.92291000000000001</v>
      </c>
      <c r="G3" s="114">
        <v>0.75119999999999998</v>
      </c>
      <c r="H3" s="114">
        <v>0.62485999999999997</v>
      </c>
      <c r="I3" s="114">
        <v>0.55520000000000003</v>
      </c>
      <c r="J3" s="114">
        <v>0.44549</v>
      </c>
      <c r="K3" s="114">
        <v>0.29823</v>
      </c>
      <c r="L3" s="114">
        <v>0.27049000000000001</v>
      </c>
      <c r="M3" s="114">
        <v>0.21085000000000001</v>
      </c>
      <c r="N3" s="114">
        <v>0.18361</v>
      </c>
    </row>
    <row r="4" spans="1:14" x14ac:dyDescent="0.3">
      <c r="A4" t="s">
        <v>175</v>
      </c>
      <c r="B4" s="114">
        <v>0.44030000000000002</v>
      </c>
      <c r="C4" s="114">
        <v>0.1888</v>
      </c>
      <c r="D4" s="114">
        <v>0.1028</v>
      </c>
      <c r="E4" s="114">
        <v>7.1720000000000006E-2</v>
      </c>
      <c r="F4" s="114">
        <v>6.5519999999999995E-2</v>
      </c>
      <c r="G4" s="114">
        <v>4.3400000000000001E-2</v>
      </c>
      <c r="H4" s="114">
        <v>3.0030000000000001E-2</v>
      </c>
      <c r="I4" s="114">
        <v>2.3709999999999998E-2</v>
      </c>
      <c r="J4" s="114">
        <v>1.5270000000000001E-2</v>
      </c>
      <c r="K4" s="114">
        <v>6.8399999999999997E-3</v>
      </c>
      <c r="L4" s="114">
        <v>5.6299999999999996E-3</v>
      </c>
      <c r="M4" s="114">
        <v>3.4199999999999999E-3</v>
      </c>
      <c r="N4" s="114">
        <v>2.5899999999999999E-3</v>
      </c>
    </row>
    <row r="5" spans="1:14" x14ac:dyDescent="0.3">
      <c r="A5" t="s">
        <v>176</v>
      </c>
      <c r="B5" s="114">
        <v>0.44030000000000002</v>
      </c>
      <c r="C5" s="114">
        <v>0.629</v>
      </c>
      <c r="D5" s="114">
        <v>0.7319</v>
      </c>
      <c r="E5" s="114">
        <v>0.80357999999999996</v>
      </c>
      <c r="F5" s="114">
        <v>0.86909999999999998</v>
      </c>
      <c r="G5" s="114">
        <v>0.91249999999999998</v>
      </c>
      <c r="H5" s="114">
        <v>0.94254000000000004</v>
      </c>
      <c r="I5" s="114">
        <v>0.96625000000000005</v>
      </c>
      <c r="J5" s="114">
        <v>0.98151999999999995</v>
      </c>
      <c r="K5" s="114">
        <v>0.98836000000000002</v>
      </c>
      <c r="L5" s="114">
        <v>0.99399000000000004</v>
      </c>
      <c r="M5" s="114">
        <v>0.99741000000000002</v>
      </c>
      <c r="N5" s="114">
        <v>1</v>
      </c>
    </row>
    <row r="7" spans="1:14" x14ac:dyDescent="0.3">
      <c r="B7" s="14" t="s">
        <v>161</v>
      </c>
      <c r="C7" s="14" t="s">
        <v>162</v>
      </c>
      <c r="D7" s="14" t="s">
        <v>163</v>
      </c>
      <c r="E7" s="14" t="s">
        <v>164</v>
      </c>
      <c r="F7" s="14" t="s">
        <v>165</v>
      </c>
      <c r="N7" s="116"/>
    </row>
    <row r="8" spans="1:14" x14ac:dyDescent="0.3">
      <c r="A8" t="s">
        <v>144</v>
      </c>
      <c r="B8" s="14">
        <v>0.4073621</v>
      </c>
      <c r="C8" s="14">
        <v>-3.4773485E-2</v>
      </c>
      <c r="D8" s="115">
        <v>-0.64796752999999996</v>
      </c>
      <c r="E8" s="115">
        <v>-0.47552418800000001</v>
      </c>
      <c r="F8" s="14">
        <v>-2.3302328000000001E-2</v>
      </c>
      <c r="G8" s="14"/>
      <c r="H8" s="14"/>
      <c r="I8" s="14"/>
      <c r="J8" s="14"/>
      <c r="K8" s="14"/>
      <c r="L8" s="14"/>
      <c r="M8" s="14"/>
      <c r="N8" s="14"/>
    </row>
    <row r="9" spans="1:14" x14ac:dyDescent="0.3">
      <c r="A9" t="s">
        <v>145</v>
      </c>
      <c r="B9" s="14">
        <v>0.12799613000000001</v>
      </c>
      <c r="C9" s="115">
        <v>-0.61298552799999995</v>
      </c>
      <c r="D9" s="14">
        <v>-1.2895159999999999E-2</v>
      </c>
      <c r="E9" s="115">
        <v>-0.61366361300000005</v>
      </c>
      <c r="F9" s="14">
        <v>-8.3507452999999995E-2</v>
      </c>
      <c r="G9" s="14"/>
      <c r="H9" s="14"/>
      <c r="I9" s="14"/>
      <c r="J9" s="14"/>
      <c r="K9" s="14"/>
      <c r="L9" s="14"/>
      <c r="M9" s="14"/>
      <c r="N9" s="14"/>
    </row>
    <row r="10" spans="1:14" x14ac:dyDescent="0.3">
      <c r="A10" t="s">
        <v>146</v>
      </c>
      <c r="B10" s="14">
        <v>-0.62144871000000002</v>
      </c>
      <c r="C10" s="115">
        <v>0.60036203899999996</v>
      </c>
      <c r="D10" s="14">
        <v>-0.1530637</v>
      </c>
      <c r="E10" s="14">
        <v>-1.4675509999999999E-2</v>
      </c>
      <c r="F10" s="14">
        <v>0.13310064999999999</v>
      </c>
      <c r="G10" s="14"/>
      <c r="H10" s="14"/>
      <c r="I10" s="14"/>
      <c r="J10" s="14"/>
      <c r="K10" s="14"/>
      <c r="L10" s="14"/>
      <c r="M10" s="14"/>
      <c r="N10" s="14"/>
    </row>
    <row r="11" spans="1:14" x14ac:dyDescent="0.3">
      <c r="A11" t="s">
        <v>147</v>
      </c>
      <c r="B11" s="14">
        <v>0.33772869</v>
      </c>
      <c r="C11" s="115">
        <v>0.84302974200000003</v>
      </c>
      <c r="D11" s="14">
        <v>-0.27871211000000001</v>
      </c>
      <c r="E11" s="14">
        <v>-4.7337914000000002E-2</v>
      </c>
      <c r="F11" s="14">
        <v>-0.158001892</v>
      </c>
      <c r="G11" s="14"/>
      <c r="H11" s="14"/>
      <c r="I11" s="14"/>
      <c r="J11" s="14"/>
      <c r="K11" s="14"/>
      <c r="L11" s="14"/>
      <c r="M11" s="14"/>
      <c r="N11" s="14"/>
    </row>
    <row r="12" spans="1:14" x14ac:dyDescent="0.3">
      <c r="A12" t="s">
        <v>148</v>
      </c>
      <c r="B12" s="14">
        <v>4.2959200000000003E-2</v>
      </c>
      <c r="C12" s="115">
        <v>0.89347156000000005</v>
      </c>
      <c r="D12" s="14">
        <v>0.16356042000000001</v>
      </c>
      <c r="E12" s="14">
        <v>-0.15392419700000001</v>
      </c>
      <c r="F12" s="14">
        <v>-9.7581690000000006E-3</v>
      </c>
      <c r="G12" s="14"/>
      <c r="H12" s="14"/>
      <c r="I12" s="14"/>
      <c r="J12" s="14"/>
      <c r="K12" s="14"/>
      <c r="L12" s="14"/>
      <c r="M12" s="14"/>
      <c r="N12" s="14"/>
    </row>
    <row r="13" spans="1:14" x14ac:dyDescent="0.3">
      <c r="A13" t="s">
        <v>149</v>
      </c>
      <c r="B13" s="14">
        <v>9.4441230000000001E-2</v>
      </c>
      <c r="C13" s="14">
        <v>-0.384319146</v>
      </c>
      <c r="D13" s="115">
        <v>-0.67121691000000006</v>
      </c>
      <c r="E13" s="115">
        <v>0.52796459399999995</v>
      </c>
      <c r="F13" s="14">
        <v>-6.0397028999999998E-2</v>
      </c>
      <c r="G13" s="14"/>
      <c r="H13" s="14"/>
      <c r="I13" s="14"/>
      <c r="J13" s="14"/>
      <c r="K13" s="14"/>
      <c r="L13" s="14"/>
      <c r="M13" s="14"/>
      <c r="N13" s="14"/>
    </row>
    <row r="14" spans="1:14" x14ac:dyDescent="0.3">
      <c r="A14" t="s">
        <v>150</v>
      </c>
      <c r="B14" s="115">
        <v>-0.75729161</v>
      </c>
      <c r="C14" s="14">
        <v>-0.215057622</v>
      </c>
      <c r="D14" s="115">
        <v>0.39690777999999999</v>
      </c>
      <c r="E14" s="14">
        <v>-2.1023719999999999E-2</v>
      </c>
      <c r="F14" s="14">
        <v>0.18611401799999999</v>
      </c>
      <c r="G14" s="14"/>
      <c r="H14" s="14"/>
      <c r="I14" s="14"/>
      <c r="J14" s="14"/>
      <c r="K14" s="14"/>
      <c r="L14" s="14"/>
      <c r="M14" s="14"/>
      <c r="N14" s="14"/>
    </row>
    <row r="15" spans="1:14" x14ac:dyDescent="0.3">
      <c r="A15" t="s">
        <v>151</v>
      </c>
      <c r="B15" s="115">
        <v>-0.93574570000000001</v>
      </c>
      <c r="C15" s="14">
        <v>-3.1299331999999999E-2</v>
      </c>
      <c r="D15" s="14">
        <v>4.4670170000000002E-2</v>
      </c>
      <c r="E15" s="14">
        <v>9.2606299999999997E-4</v>
      </c>
      <c r="F15" s="14">
        <v>-0.20982948600000001</v>
      </c>
      <c r="G15" s="14"/>
      <c r="H15" s="14"/>
      <c r="I15" s="14"/>
      <c r="J15" s="14"/>
      <c r="K15" s="14"/>
      <c r="L15" s="14"/>
      <c r="M15" s="14"/>
      <c r="N15" s="14"/>
    </row>
    <row r="16" spans="1:14" x14ac:dyDescent="0.3">
      <c r="A16" t="s">
        <v>152</v>
      </c>
      <c r="B16" s="115">
        <v>-0.83204367000000001</v>
      </c>
      <c r="C16" s="14">
        <v>7.0998099999999995E-2</v>
      </c>
      <c r="D16" s="14">
        <v>-0.18342768000000001</v>
      </c>
      <c r="E16" s="14">
        <v>-9.4986369000000001E-2</v>
      </c>
      <c r="F16" s="115">
        <v>-0.34243361300000003</v>
      </c>
      <c r="G16" s="14"/>
      <c r="H16" s="14"/>
      <c r="I16" s="14"/>
      <c r="J16" s="14"/>
      <c r="K16" s="14"/>
      <c r="L16" s="14"/>
      <c r="M16" s="14"/>
      <c r="N16" s="14"/>
    </row>
    <row r="17" spans="1:14" x14ac:dyDescent="0.3">
      <c r="A17" t="s">
        <v>153</v>
      </c>
      <c r="B17" s="115">
        <v>-0.84054222000000001</v>
      </c>
      <c r="C17" s="14">
        <v>4.4789987000000003E-2</v>
      </c>
      <c r="D17" s="14">
        <v>-0.28594910000000001</v>
      </c>
      <c r="E17" s="14">
        <v>-3.7352900000000001E-2</v>
      </c>
      <c r="F17" s="115">
        <v>0.36643667099999999</v>
      </c>
      <c r="G17" s="14"/>
      <c r="H17" s="14"/>
      <c r="I17" s="14"/>
      <c r="J17" s="14"/>
      <c r="K17" s="14"/>
      <c r="L17" s="14"/>
      <c r="M17" s="14"/>
      <c r="N17" s="14"/>
    </row>
    <row r="18" spans="1:14" x14ac:dyDescent="0.3">
      <c r="A18" t="s">
        <v>154</v>
      </c>
      <c r="B18" s="115">
        <v>-0.90021012</v>
      </c>
      <c r="C18" s="14">
        <v>-6.6841503999999996E-2</v>
      </c>
      <c r="D18" s="14">
        <v>-8.2642460000000001E-2</v>
      </c>
      <c r="E18" s="14">
        <v>-4.556236E-3</v>
      </c>
      <c r="F18" s="14">
        <v>-0.211235848</v>
      </c>
      <c r="G18" s="14"/>
      <c r="H18" s="14"/>
      <c r="I18" s="14"/>
      <c r="J18" s="14"/>
      <c r="K18" s="14"/>
      <c r="L18" s="14"/>
      <c r="M18" s="14"/>
      <c r="N18" s="14"/>
    </row>
    <row r="19" spans="1:14" x14ac:dyDescent="0.3">
      <c r="A19" t="s">
        <v>155</v>
      </c>
      <c r="B19" s="115">
        <v>-0.87139681999999996</v>
      </c>
      <c r="C19" s="14">
        <v>-3.0331152E-2</v>
      </c>
      <c r="D19" s="14">
        <v>-1.095309E-2</v>
      </c>
      <c r="E19" s="14">
        <v>-1.7533541E-2</v>
      </c>
      <c r="F19" s="115">
        <v>-0.39503527100000002</v>
      </c>
      <c r="G19" s="14"/>
      <c r="H19" s="14"/>
      <c r="I19" s="14"/>
      <c r="J19" s="14"/>
      <c r="K19" s="14"/>
      <c r="L19" s="14"/>
      <c r="M19" s="14"/>
      <c r="N19" s="14"/>
    </row>
    <row r="20" spans="1:14" x14ac:dyDescent="0.3">
      <c r="A20" t="s">
        <v>156</v>
      </c>
      <c r="B20" s="115">
        <v>-0.78256437999999995</v>
      </c>
      <c r="C20" s="14">
        <v>3.9782289999999998E-3</v>
      </c>
      <c r="D20" s="14">
        <v>-0.23824565</v>
      </c>
      <c r="E20" s="14">
        <v>-0.116298371</v>
      </c>
      <c r="F20" s="115">
        <v>0.51666869800000004</v>
      </c>
      <c r="G20" s="14"/>
      <c r="H20" s="14"/>
      <c r="I20" s="14"/>
      <c r="J20" s="14"/>
      <c r="K20" s="14"/>
      <c r="L20" s="14"/>
      <c r="M20" s="14"/>
      <c r="N20" s="14"/>
    </row>
    <row r="21" spans="1:14" x14ac:dyDescent="0.3">
      <c r="B21" s="116"/>
      <c r="N21" s="116"/>
    </row>
    <row r="22" spans="1:14" x14ac:dyDescent="0.3">
      <c r="B22" s="116"/>
      <c r="N22" s="116"/>
    </row>
    <row r="23" spans="1:14" x14ac:dyDescent="0.3">
      <c r="B23" s="116"/>
      <c r="N23" s="116"/>
    </row>
    <row r="24" spans="1:14" x14ac:dyDescent="0.3">
      <c r="B24" s="116"/>
      <c r="N24" s="116"/>
    </row>
    <row r="25" spans="1:14" x14ac:dyDescent="0.3">
      <c r="B25" s="116"/>
      <c r="N25" s="116"/>
    </row>
    <row r="26" spans="1:14" x14ac:dyDescent="0.3">
      <c r="B26" s="116"/>
      <c r="N26" s="116"/>
    </row>
    <row r="27" spans="1:14" x14ac:dyDescent="0.3">
      <c r="B27" s="116"/>
      <c r="N27" s="116"/>
    </row>
    <row r="28" spans="1:14" x14ac:dyDescent="0.3">
      <c r="B28" s="116"/>
      <c r="N28" s="11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D99C5-8574-4C2C-BC74-C4CE30115DA8}">
  <dimension ref="A2:F5"/>
  <sheetViews>
    <sheetView tabSelected="1" workbookViewId="0">
      <selection activeCell="R25" sqref="R25"/>
    </sheetView>
  </sheetViews>
  <sheetFormatPr defaultRowHeight="14.4" x14ac:dyDescent="0.3"/>
  <sheetData>
    <row r="2" spans="1:6" x14ac:dyDescent="0.3">
      <c r="B2" t="s">
        <v>161</v>
      </c>
      <c r="C2" t="s">
        <v>162</v>
      </c>
      <c r="D2" t="s">
        <v>163</v>
      </c>
      <c r="E2" t="s">
        <v>164</v>
      </c>
      <c r="F2" t="s">
        <v>165</v>
      </c>
    </row>
    <row r="3" spans="1:6" x14ac:dyDescent="0.3">
      <c r="A3">
        <v>1992</v>
      </c>
      <c r="B3" s="117">
        <f>'[3]1992'!B5</f>
        <v>0.44209999999999999</v>
      </c>
      <c r="C3" s="117">
        <f>'[3]1992'!C5</f>
        <v>0.61019999999999996</v>
      </c>
      <c r="D3" s="117">
        <f>'[3]1992'!D5</f>
        <v>0.71289999999999998</v>
      </c>
      <c r="E3" s="117">
        <f>'[3]1992'!E5</f>
        <v>0.79532000000000003</v>
      </c>
      <c r="F3" s="117">
        <f>'[3]1992'!F5</f>
        <v>0.86489000000000005</v>
      </c>
    </row>
    <row r="4" spans="1:6" x14ac:dyDescent="0.3">
      <c r="A4">
        <v>2018</v>
      </c>
      <c r="B4" s="117">
        <f>PCA_summary_2018!B5</f>
        <v>0.44030000000000002</v>
      </c>
      <c r="C4" s="117">
        <f>PCA_summary_2018!C5</f>
        <v>0.629</v>
      </c>
      <c r="D4" s="117">
        <f>PCA_summary_2018!D5</f>
        <v>0.7319</v>
      </c>
      <c r="E4" s="117">
        <f>PCA_summary_2018!E5</f>
        <v>0.80357999999999996</v>
      </c>
      <c r="F4" s="117">
        <f>PCA_summary_2018!F5</f>
        <v>0.86909999999999998</v>
      </c>
    </row>
    <row r="5" spans="1:6" x14ac:dyDescent="0.3">
      <c r="A5" t="s">
        <v>177</v>
      </c>
      <c r="B5" s="117">
        <f>B4-B3</f>
        <v>-1.7999999999999683E-3</v>
      </c>
      <c r="C5" s="117">
        <f t="shared" ref="C5:F5" si="0">C4-C3</f>
        <v>1.8800000000000039E-2</v>
      </c>
      <c r="D5" s="117">
        <f t="shared" si="0"/>
        <v>1.9000000000000017E-2</v>
      </c>
      <c r="E5" s="117">
        <f t="shared" si="0"/>
        <v>8.2599999999999341E-3</v>
      </c>
      <c r="F5" s="117">
        <f t="shared" si="0"/>
        <v>4.209999999999936E-3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5"/>
  <sheetViews>
    <sheetView topLeftCell="J1" zoomScale="90" zoomScaleNormal="90" workbookViewId="0">
      <selection activeCell="P8" sqref="P8"/>
    </sheetView>
  </sheetViews>
  <sheetFormatPr defaultRowHeight="14.4" x14ac:dyDescent="0.3"/>
  <cols>
    <col min="1" max="1" width="16" bestFit="1" customWidth="1"/>
    <col min="2" max="2" width="17.44140625" bestFit="1" customWidth="1"/>
    <col min="3" max="3" width="15" customWidth="1"/>
    <col min="4" max="4" width="21.6640625" bestFit="1" customWidth="1"/>
    <col min="5" max="5" width="9.6640625" bestFit="1" customWidth="1"/>
    <col min="6" max="6" width="13.33203125" bestFit="1" customWidth="1"/>
    <col min="7" max="7" width="22.6640625" bestFit="1" customWidth="1"/>
    <col min="8" max="8" width="13.109375" bestFit="1" customWidth="1"/>
    <col min="9" max="9" width="10.44140625" bestFit="1" customWidth="1"/>
    <col min="10" max="10" width="11.88671875" bestFit="1" customWidth="1"/>
    <col min="11" max="11" width="11" bestFit="1" customWidth="1"/>
    <col min="12" max="12" width="9.88671875" bestFit="1" customWidth="1"/>
    <col min="13" max="13" width="11.109375" bestFit="1" customWidth="1"/>
    <col min="14" max="14" width="8.44140625" bestFit="1" customWidth="1"/>
  </cols>
  <sheetData>
    <row r="1" spans="1:14" x14ac:dyDescent="0.3">
      <c r="A1" t="s">
        <v>0</v>
      </c>
      <c r="B1" t="s">
        <v>51</v>
      </c>
      <c r="C1" t="s">
        <v>52</v>
      </c>
      <c r="D1" t="s">
        <v>53</v>
      </c>
      <c r="E1" t="s">
        <v>1</v>
      </c>
      <c r="F1" t="s">
        <v>2</v>
      </c>
      <c r="G1" t="s">
        <v>54</v>
      </c>
      <c r="H1" t="s">
        <v>3</v>
      </c>
      <c r="I1" t="s">
        <v>55</v>
      </c>
      <c r="J1" t="s">
        <v>4</v>
      </c>
      <c r="K1" t="s">
        <v>5</v>
      </c>
      <c r="L1" t="s">
        <v>6</v>
      </c>
      <c r="M1" t="s">
        <v>7</v>
      </c>
      <c r="N1" t="s">
        <v>56</v>
      </c>
    </row>
    <row r="2" spans="1:14" x14ac:dyDescent="0.3">
      <c r="A2" t="s">
        <v>8</v>
      </c>
      <c r="B2">
        <v>-3.9</v>
      </c>
      <c r="C2">
        <v>-4.4000000000000004</v>
      </c>
      <c r="D2">
        <v>105.1</v>
      </c>
      <c r="E2">
        <v>22.6</v>
      </c>
      <c r="F2">
        <v>39.82</v>
      </c>
      <c r="G2">
        <v>4.0999999999999996</v>
      </c>
      <c r="H2">
        <v>2374</v>
      </c>
      <c r="I2">
        <v>5185</v>
      </c>
      <c r="J2">
        <v>9</v>
      </c>
      <c r="K2">
        <v>57</v>
      </c>
      <c r="L2">
        <v>2928</v>
      </c>
      <c r="M2">
        <v>6</v>
      </c>
      <c r="N2">
        <v>128</v>
      </c>
    </row>
    <row r="3" spans="1:14" x14ac:dyDescent="0.3">
      <c r="A3" t="s">
        <v>9</v>
      </c>
      <c r="B3">
        <v>-2.2999999999999998</v>
      </c>
      <c r="C3">
        <v>-5.6</v>
      </c>
      <c r="D3">
        <v>102.1</v>
      </c>
      <c r="E3">
        <v>18.7</v>
      </c>
      <c r="F3">
        <v>34.630000000000003</v>
      </c>
      <c r="G3">
        <v>3.9</v>
      </c>
      <c r="H3">
        <v>333</v>
      </c>
      <c r="I3">
        <v>1045</v>
      </c>
      <c r="J3">
        <v>2</v>
      </c>
      <c r="K3">
        <v>7</v>
      </c>
      <c r="L3">
        <v>534</v>
      </c>
      <c r="M3">
        <v>1</v>
      </c>
      <c r="N3">
        <v>65</v>
      </c>
    </row>
    <row r="4" spans="1:14" x14ac:dyDescent="0.3">
      <c r="A4" t="s">
        <v>10</v>
      </c>
      <c r="B4">
        <v>-8.3000000000000007</v>
      </c>
      <c r="C4">
        <v>-5.7</v>
      </c>
      <c r="D4">
        <v>108.2</v>
      </c>
      <c r="E4">
        <v>23</v>
      </c>
      <c r="F4">
        <v>43.25</v>
      </c>
      <c r="G4">
        <v>1.8</v>
      </c>
      <c r="H4">
        <v>2559</v>
      </c>
      <c r="I4">
        <v>5831</v>
      </c>
      <c r="J4">
        <v>7</v>
      </c>
      <c r="K4">
        <v>61</v>
      </c>
      <c r="L4">
        <v>2637</v>
      </c>
      <c r="M4">
        <v>5</v>
      </c>
      <c r="N4">
        <v>308</v>
      </c>
    </row>
    <row r="5" spans="1:14" x14ac:dyDescent="0.3">
      <c r="A5" t="s">
        <v>11</v>
      </c>
      <c r="B5">
        <v>-3.1</v>
      </c>
      <c r="C5">
        <v>-11.5</v>
      </c>
      <c r="D5">
        <v>107</v>
      </c>
      <c r="E5">
        <v>32.200000000000003</v>
      </c>
      <c r="F5">
        <v>49.67</v>
      </c>
      <c r="G5">
        <v>2.5</v>
      </c>
      <c r="H5">
        <v>657</v>
      </c>
      <c r="I5">
        <v>3269</v>
      </c>
      <c r="J5">
        <v>5</v>
      </c>
      <c r="K5">
        <v>30</v>
      </c>
      <c r="L5">
        <v>1312</v>
      </c>
      <c r="M5">
        <v>2</v>
      </c>
      <c r="N5">
        <v>72</v>
      </c>
    </row>
    <row r="6" spans="1:14" x14ac:dyDescent="0.3">
      <c r="A6" t="s">
        <v>12</v>
      </c>
      <c r="B6">
        <v>-4.8</v>
      </c>
      <c r="C6">
        <v>-2</v>
      </c>
      <c r="D6">
        <v>103.6</v>
      </c>
      <c r="E6">
        <v>18.7</v>
      </c>
      <c r="F6">
        <v>39.29</v>
      </c>
      <c r="G6">
        <v>2.2999999999999998</v>
      </c>
      <c r="H6">
        <v>1328</v>
      </c>
      <c r="I6">
        <v>5467</v>
      </c>
      <c r="J6">
        <v>7</v>
      </c>
      <c r="K6">
        <v>63</v>
      </c>
      <c r="L6">
        <v>3370</v>
      </c>
      <c r="M6">
        <v>4</v>
      </c>
      <c r="N6">
        <v>154</v>
      </c>
    </row>
    <row r="7" spans="1:14" x14ac:dyDescent="0.3">
      <c r="A7" t="s">
        <v>13</v>
      </c>
      <c r="B7">
        <v>-0.1</v>
      </c>
      <c r="C7">
        <v>-4.8</v>
      </c>
      <c r="D7">
        <v>103.1</v>
      </c>
      <c r="E7">
        <v>23</v>
      </c>
      <c r="F7">
        <v>40</v>
      </c>
      <c r="G7">
        <v>3.9</v>
      </c>
      <c r="H7">
        <v>798</v>
      </c>
      <c r="I7">
        <v>2136</v>
      </c>
      <c r="J7">
        <v>3</v>
      </c>
      <c r="K7">
        <v>42</v>
      </c>
      <c r="L7">
        <v>1324</v>
      </c>
      <c r="M7">
        <v>2</v>
      </c>
      <c r="N7">
        <v>112</v>
      </c>
    </row>
    <row r="8" spans="1:14" x14ac:dyDescent="0.3">
      <c r="A8" t="s">
        <v>14</v>
      </c>
      <c r="B8">
        <v>2.2999999999999998</v>
      </c>
      <c r="C8">
        <v>-0.3</v>
      </c>
      <c r="D8">
        <v>102.1</v>
      </c>
      <c r="E8">
        <v>27.2</v>
      </c>
      <c r="F8">
        <v>45.35</v>
      </c>
      <c r="G8">
        <v>1.5</v>
      </c>
      <c r="H8">
        <v>786</v>
      </c>
      <c r="I8">
        <v>2252</v>
      </c>
      <c r="J8">
        <v>2</v>
      </c>
      <c r="K8">
        <v>3</v>
      </c>
      <c r="L8">
        <v>664</v>
      </c>
      <c r="M8">
        <v>1</v>
      </c>
      <c r="N8">
        <v>0</v>
      </c>
    </row>
    <row r="9" spans="1:14" x14ac:dyDescent="0.3">
      <c r="A9" t="s">
        <v>15</v>
      </c>
      <c r="B9">
        <v>-3.5</v>
      </c>
      <c r="C9">
        <v>-4</v>
      </c>
      <c r="D9">
        <v>100</v>
      </c>
      <c r="E9">
        <v>17.100000000000001</v>
      </c>
      <c r="F9">
        <v>39.75</v>
      </c>
      <c r="G9">
        <v>2.2000000000000002</v>
      </c>
      <c r="H9">
        <v>3000</v>
      </c>
      <c r="I9">
        <v>2529</v>
      </c>
      <c r="J9">
        <v>3</v>
      </c>
      <c r="K9">
        <v>33</v>
      </c>
      <c r="L9">
        <v>1915</v>
      </c>
      <c r="M9">
        <v>1</v>
      </c>
      <c r="N9">
        <v>183</v>
      </c>
    </row>
    <row r="10" spans="1:14" x14ac:dyDescent="0.3">
      <c r="A10" t="s">
        <v>16</v>
      </c>
      <c r="B10">
        <v>-10.199999999999999</v>
      </c>
      <c r="C10">
        <v>-8.6999999999999993</v>
      </c>
      <c r="D10">
        <v>104.5</v>
      </c>
      <c r="E10">
        <v>21.4</v>
      </c>
      <c r="F10">
        <v>43.62</v>
      </c>
      <c r="G10">
        <v>1</v>
      </c>
      <c r="H10">
        <v>2718</v>
      </c>
      <c r="I10">
        <v>3376</v>
      </c>
      <c r="J10">
        <v>4</v>
      </c>
      <c r="K10">
        <v>33</v>
      </c>
      <c r="L10">
        <v>987</v>
      </c>
      <c r="M10">
        <v>2</v>
      </c>
      <c r="N10">
        <v>112</v>
      </c>
    </row>
    <row r="11" spans="1:14" x14ac:dyDescent="0.3">
      <c r="A11" t="s">
        <v>17</v>
      </c>
      <c r="B11">
        <v>3.2</v>
      </c>
      <c r="C11">
        <v>4.9000000000000004</v>
      </c>
      <c r="D11">
        <v>101.6</v>
      </c>
      <c r="E11">
        <v>26.6</v>
      </c>
      <c r="F11">
        <v>45.77</v>
      </c>
      <c r="G11">
        <v>2.1</v>
      </c>
      <c r="H11">
        <v>1391</v>
      </c>
      <c r="I11">
        <v>1785</v>
      </c>
      <c r="J11">
        <v>4</v>
      </c>
      <c r="K11">
        <v>27</v>
      </c>
      <c r="L11">
        <v>1141</v>
      </c>
      <c r="M11">
        <v>2</v>
      </c>
      <c r="N11">
        <v>133</v>
      </c>
    </row>
    <row r="12" spans="1:14" x14ac:dyDescent="0.3">
      <c r="A12" t="s">
        <v>18</v>
      </c>
      <c r="B12">
        <v>-8.5</v>
      </c>
      <c r="C12">
        <v>-5.3</v>
      </c>
      <c r="D12">
        <v>101.8</v>
      </c>
      <c r="E12">
        <v>21.2</v>
      </c>
      <c r="F12">
        <v>43.95</v>
      </c>
      <c r="G12">
        <v>1.4</v>
      </c>
      <c r="H12">
        <v>1179</v>
      </c>
      <c r="I12">
        <v>1481</v>
      </c>
      <c r="J12">
        <v>3</v>
      </c>
      <c r="K12">
        <v>3</v>
      </c>
      <c r="L12">
        <v>757</v>
      </c>
      <c r="M12">
        <v>2</v>
      </c>
      <c r="N12">
        <v>0</v>
      </c>
    </row>
    <row r="13" spans="1:14" x14ac:dyDescent="0.3">
      <c r="A13" t="s">
        <v>19</v>
      </c>
      <c r="B13">
        <v>-3.4</v>
      </c>
      <c r="C13">
        <v>-3.7</v>
      </c>
      <c r="D13">
        <v>104.9</v>
      </c>
      <c r="E13">
        <v>19.7</v>
      </c>
      <c r="F13">
        <v>40.119999999999997</v>
      </c>
      <c r="G13">
        <v>2</v>
      </c>
      <c r="H13">
        <v>1947</v>
      </c>
      <c r="I13">
        <v>2700</v>
      </c>
      <c r="J13">
        <v>5</v>
      </c>
      <c r="K13">
        <v>101</v>
      </c>
      <c r="L13">
        <v>1336</v>
      </c>
      <c r="M13">
        <v>2</v>
      </c>
      <c r="N13">
        <v>323</v>
      </c>
    </row>
    <row r="14" spans="1:14" x14ac:dyDescent="0.3">
      <c r="A14" t="s">
        <v>20</v>
      </c>
      <c r="B14">
        <v>-14.2</v>
      </c>
      <c r="C14">
        <v>-8.5</v>
      </c>
      <c r="D14">
        <v>105.7</v>
      </c>
      <c r="E14">
        <v>17.3</v>
      </c>
      <c r="F14">
        <v>41.55</v>
      </c>
      <c r="G14">
        <v>1.8</v>
      </c>
      <c r="H14">
        <v>5518</v>
      </c>
      <c r="I14">
        <v>6450</v>
      </c>
      <c r="J14">
        <v>5</v>
      </c>
      <c r="K14">
        <v>67</v>
      </c>
      <c r="L14">
        <v>3914</v>
      </c>
      <c r="M14">
        <v>5</v>
      </c>
      <c r="N14">
        <v>206</v>
      </c>
    </row>
    <row r="15" spans="1:14" x14ac:dyDescent="0.3">
      <c r="A15" t="s">
        <v>21</v>
      </c>
      <c r="B15">
        <v>-14.2</v>
      </c>
      <c r="C15">
        <v>-0.2</v>
      </c>
      <c r="D15">
        <v>100.5</v>
      </c>
      <c r="E15">
        <v>8.5</v>
      </c>
      <c r="F15">
        <v>36.03</v>
      </c>
      <c r="G15">
        <v>1.8</v>
      </c>
      <c r="H15">
        <v>5968</v>
      </c>
      <c r="I15">
        <v>4615</v>
      </c>
      <c r="J15">
        <v>4</v>
      </c>
      <c r="K15">
        <v>39</v>
      </c>
      <c r="L15">
        <v>1703</v>
      </c>
      <c r="M15">
        <v>4</v>
      </c>
      <c r="N15">
        <v>121</v>
      </c>
    </row>
    <row r="16" spans="1:14" x14ac:dyDescent="0.3">
      <c r="A16" t="s">
        <v>49</v>
      </c>
      <c r="B16">
        <v>-0.5</v>
      </c>
      <c r="C16">
        <v>1.1000000000000001</v>
      </c>
      <c r="D16">
        <v>99.5</v>
      </c>
      <c r="E16">
        <v>19.600000000000001</v>
      </c>
      <c r="F16">
        <v>34.68</v>
      </c>
      <c r="G16">
        <v>8.9</v>
      </c>
      <c r="H16">
        <v>1082</v>
      </c>
      <c r="I16">
        <v>1643</v>
      </c>
      <c r="J16">
        <v>2</v>
      </c>
      <c r="K16">
        <v>25</v>
      </c>
      <c r="L16">
        <v>1336</v>
      </c>
      <c r="M16">
        <v>2</v>
      </c>
      <c r="N16">
        <v>80</v>
      </c>
    </row>
    <row r="17" spans="1:14" x14ac:dyDescent="0.3">
      <c r="A17" t="s">
        <v>22</v>
      </c>
      <c r="B17">
        <v>-9.5</v>
      </c>
      <c r="C17">
        <v>-4.5999999999999996</v>
      </c>
      <c r="D17">
        <v>109.5</v>
      </c>
      <c r="E17">
        <v>26.7</v>
      </c>
      <c r="F17">
        <v>43.95</v>
      </c>
      <c r="G17">
        <v>2.2000000000000002</v>
      </c>
      <c r="H17">
        <v>3045</v>
      </c>
      <c r="I17">
        <v>3813</v>
      </c>
      <c r="J17">
        <v>4</v>
      </c>
      <c r="K17">
        <v>49</v>
      </c>
      <c r="L17">
        <v>2082</v>
      </c>
      <c r="M17">
        <v>5</v>
      </c>
      <c r="N17">
        <v>120</v>
      </c>
    </row>
    <row r="18" spans="1:14" x14ac:dyDescent="0.3">
      <c r="A18" t="s">
        <v>23</v>
      </c>
      <c r="B18">
        <v>-6.2</v>
      </c>
      <c r="C18">
        <v>-5.4</v>
      </c>
      <c r="D18">
        <v>101.7</v>
      </c>
      <c r="E18">
        <v>21.4</v>
      </c>
      <c r="F18">
        <v>36.67</v>
      </c>
      <c r="G18">
        <v>3.6</v>
      </c>
      <c r="H18">
        <v>1088</v>
      </c>
      <c r="I18">
        <v>3251</v>
      </c>
      <c r="J18">
        <v>3</v>
      </c>
      <c r="K18">
        <v>10</v>
      </c>
      <c r="L18">
        <v>1861</v>
      </c>
      <c r="M18">
        <v>2</v>
      </c>
      <c r="N18">
        <v>0</v>
      </c>
    </row>
    <row r="19" spans="1:14" x14ac:dyDescent="0.3">
      <c r="A19" t="s">
        <v>24</v>
      </c>
      <c r="B19">
        <v>12.8</v>
      </c>
      <c r="C19">
        <v>-4.9000000000000004</v>
      </c>
      <c r="D19">
        <v>103</v>
      </c>
      <c r="E19">
        <v>25.7</v>
      </c>
      <c r="F19">
        <v>40.46</v>
      </c>
      <c r="G19">
        <v>1.9</v>
      </c>
      <c r="H19">
        <v>850</v>
      </c>
      <c r="I19">
        <v>2055</v>
      </c>
      <c r="J19">
        <v>4</v>
      </c>
      <c r="K19">
        <v>14</v>
      </c>
      <c r="L19">
        <v>806</v>
      </c>
      <c r="M19">
        <v>2</v>
      </c>
      <c r="N19">
        <v>0</v>
      </c>
    </row>
    <row r="20" spans="1:14" x14ac:dyDescent="0.3">
      <c r="A20" t="s">
        <v>25</v>
      </c>
      <c r="B20">
        <v>-10.4</v>
      </c>
      <c r="C20">
        <v>-0.9</v>
      </c>
      <c r="D20">
        <v>107.9</v>
      </c>
      <c r="E20">
        <v>19.100000000000001</v>
      </c>
      <c r="F20">
        <v>40.700000000000003</v>
      </c>
      <c r="G20">
        <v>1.6</v>
      </c>
      <c r="H20">
        <v>3358</v>
      </c>
      <c r="I20">
        <v>5917</v>
      </c>
      <c r="J20">
        <v>8</v>
      </c>
      <c r="K20">
        <v>50</v>
      </c>
      <c r="L20">
        <v>4201</v>
      </c>
      <c r="M20">
        <v>9</v>
      </c>
      <c r="N20">
        <v>119</v>
      </c>
    </row>
    <row r="21" spans="1:14" x14ac:dyDescent="0.3">
      <c r="A21" t="s">
        <v>26</v>
      </c>
      <c r="B21">
        <v>-9.6999999999999993</v>
      </c>
      <c r="C21">
        <v>-8</v>
      </c>
      <c r="D21">
        <v>105.4</v>
      </c>
      <c r="E21">
        <v>25.1</v>
      </c>
      <c r="F21">
        <v>43.79</v>
      </c>
      <c r="G21">
        <v>3.2</v>
      </c>
      <c r="H21">
        <v>2457</v>
      </c>
      <c r="I21">
        <v>5088</v>
      </c>
      <c r="J21">
        <v>6</v>
      </c>
      <c r="K21">
        <v>50</v>
      </c>
      <c r="L21">
        <v>3112</v>
      </c>
      <c r="M21">
        <v>4</v>
      </c>
      <c r="N21">
        <v>123</v>
      </c>
    </row>
    <row r="22" spans="1:14" x14ac:dyDescent="0.3">
      <c r="A22" t="s">
        <v>27</v>
      </c>
      <c r="B22">
        <v>-6.1</v>
      </c>
      <c r="C22">
        <v>-1.9</v>
      </c>
      <c r="D22">
        <v>100.5</v>
      </c>
      <c r="E22">
        <v>21.3</v>
      </c>
      <c r="F22">
        <v>39.68</v>
      </c>
      <c r="G22">
        <v>2.2000000000000002</v>
      </c>
      <c r="H22">
        <v>1348</v>
      </c>
      <c r="I22">
        <v>3253</v>
      </c>
      <c r="J22">
        <v>4</v>
      </c>
      <c r="K22">
        <v>5</v>
      </c>
      <c r="L22">
        <v>1936</v>
      </c>
      <c r="M22">
        <v>3</v>
      </c>
      <c r="N22">
        <v>0</v>
      </c>
    </row>
    <row r="23" spans="1:14" x14ac:dyDescent="0.3">
      <c r="A23" t="s">
        <v>28</v>
      </c>
      <c r="B23">
        <v>-8.3000000000000007</v>
      </c>
      <c r="C23">
        <v>-3.1</v>
      </c>
      <c r="D23">
        <v>98</v>
      </c>
      <c r="E23">
        <v>22.8</v>
      </c>
      <c r="F23">
        <v>41.78</v>
      </c>
      <c r="G23">
        <v>4.5</v>
      </c>
      <c r="H23">
        <v>1003</v>
      </c>
      <c r="I23">
        <v>1992</v>
      </c>
      <c r="J23">
        <v>3</v>
      </c>
      <c r="K23">
        <v>5</v>
      </c>
      <c r="L23">
        <v>668</v>
      </c>
      <c r="M23">
        <v>2</v>
      </c>
      <c r="N23">
        <v>0</v>
      </c>
    </row>
    <row r="24" spans="1:14" x14ac:dyDescent="0.3">
      <c r="A24" t="s">
        <v>29</v>
      </c>
      <c r="B24">
        <v>0.7</v>
      </c>
      <c r="C24">
        <v>-2.2999999999999998</v>
      </c>
      <c r="D24">
        <v>100.3</v>
      </c>
      <c r="E24">
        <v>22.4</v>
      </c>
      <c r="F24">
        <v>41.22</v>
      </c>
      <c r="G24">
        <v>3.6</v>
      </c>
      <c r="H24">
        <v>484</v>
      </c>
      <c r="I24">
        <v>1752</v>
      </c>
      <c r="J24">
        <v>2</v>
      </c>
      <c r="K24">
        <v>4</v>
      </c>
      <c r="L24">
        <v>988</v>
      </c>
      <c r="M24">
        <v>1</v>
      </c>
      <c r="N24">
        <v>0</v>
      </c>
    </row>
    <row r="25" spans="1:14" x14ac:dyDescent="0.3">
      <c r="A25" t="s">
        <v>30</v>
      </c>
      <c r="B25">
        <v>-2.4</v>
      </c>
      <c r="C25">
        <v>-1.2</v>
      </c>
      <c r="D25">
        <v>99.8</v>
      </c>
      <c r="E25">
        <v>19</v>
      </c>
      <c r="F25">
        <v>40.75</v>
      </c>
      <c r="G25">
        <v>0.8</v>
      </c>
      <c r="H25">
        <v>1795</v>
      </c>
      <c r="I25">
        <v>3905</v>
      </c>
      <c r="J25">
        <v>6</v>
      </c>
      <c r="K25">
        <v>15</v>
      </c>
      <c r="L25">
        <v>1774</v>
      </c>
      <c r="M25">
        <v>4</v>
      </c>
      <c r="N25">
        <v>75</v>
      </c>
    </row>
    <row r="26" spans="1:14" x14ac:dyDescent="0.3">
      <c r="A26" t="s">
        <v>31</v>
      </c>
      <c r="B26">
        <v>-3.5</v>
      </c>
      <c r="C26">
        <v>0.7</v>
      </c>
      <c r="D26">
        <v>100.9</v>
      </c>
      <c r="E26">
        <v>20.3</v>
      </c>
      <c r="F26">
        <v>40.29</v>
      </c>
      <c r="G26">
        <v>0.7</v>
      </c>
      <c r="H26">
        <v>3080</v>
      </c>
      <c r="I26">
        <v>2760</v>
      </c>
      <c r="J26">
        <v>3</v>
      </c>
      <c r="K26">
        <v>4</v>
      </c>
      <c r="L26">
        <v>1343</v>
      </c>
      <c r="M26">
        <v>2</v>
      </c>
      <c r="N26">
        <v>0</v>
      </c>
    </row>
    <row r="27" spans="1:14" x14ac:dyDescent="0.3">
      <c r="A27" t="s">
        <v>32</v>
      </c>
      <c r="B27">
        <v>-15</v>
      </c>
      <c r="C27">
        <v>-8.1999999999999993</v>
      </c>
      <c r="D27">
        <v>106.7</v>
      </c>
      <c r="E27">
        <v>29.9</v>
      </c>
      <c r="F27">
        <v>50.34</v>
      </c>
      <c r="G27">
        <v>1.1000000000000001</v>
      </c>
      <c r="H27">
        <v>580</v>
      </c>
      <c r="I27">
        <v>943</v>
      </c>
      <c r="J27">
        <v>2</v>
      </c>
      <c r="K27">
        <v>6</v>
      </c>
      <c r="L27">
        <v>282</v>
      </c>
      <c r="M27">
        <v>1</v>
      </c>
      <c r="N27">
        <v>0</v>
      </c>
    </row>
    <row r="28" spans="1:14" x14ac:dyDescent="0.3">
      <c r="A28" t="s">
        <v>33</v>
      </c>
      <c r="B28">
        <v>-0.4</v>
      </c>
      <c r="C28">
        <v>-5.2</v>
      </c>
      <c r="D28">
        <v>101.2</v>
      </c>
      <c r="E28">
        <v>26</v>
      </c>
      <c r="F28">
        <v>44.88</v>
      </c>
      <c r="G28">
        <v>1.6</v>
      </c>
      <c r="H28">
        <v>960</v>
      </c>
      <c r="I28">
        <v>1393</v>
      </c>
      <c r="J28">
        <v>2</v>
      </c>
      <c r="K28">
        <v>14</v>
      </c>
      <c r="L28">
        <v>414</v>
      </c>
      <c r="M28">
        <v>1</v>
      </c>
      <c r="N28">
        <v>0</v>
      </c>
    </row>
    <row r="29" spans="1:14" x14ac:dyDescent="0.3">
      <c r="A29" t="s">
        <v>34</v>
      </c>
      <c r="B29">
        <v>-5.7</v>
      </c>
      <c r="C29">
        <v>-9.1</v>
      </c>
      <c r="D29">
        <v>101.2</v>
      </c>
      <c r="E29">
        <v>28</v>
      </c>
      <c r="F29">
        <v>45.99</v>
      </c>
      <c r="G29">
        <v>2</v>
      </c>
      <c r="H29">
        <v>610</v>
      </c>
      <c r="I29">
        <v>1696</v>
      </c>
      <c r="J29">
        <v>2</v>
      </c>
      <c r="K29">
        <v>6</v>
      </c>
      <c r="L29">
        <v>1220</v>
      </c>
      <c r="M29">
        <v>1</v>
      </c>
      <c r="N29">
        <v>0</v>
      </c>
    </row>
    <row r="30" spans="1:14" x14ac:dyDescent="0.3">
      <c r="A30" t="s">
        <v>35</v>
      </c>
      <c r="B30">
        <v>-9.5</v>
      </c>
      <c r="C30">
        <v>4</v>
      </c>
      <c r="D30">
        <v>94.6</v>
      </c>
      <c r="E30">
        <v>17.600000000000001</v>
      </c>
      <c r="F30">
        <v>40.01</v>
      </c>
      <c r="G30">
        <v>2</v>
      </c>
      <c r="H30">
        <v>1350</v>
      </c>
      <c r="I30">
        <v>1745</v>
      </c>
      <c r="J30">
        <v>2</v>
      </c>
      <c r="K30">
        <v>2</v>
      </c>
      <c r="L30">
        <v>1044</v>
      </c>
      <c r="M30">
        <v>1</v>
      </c>
      <c r="N30">
        <v>0</v>
      </c>
    </row>
    <row r="31" spans="1:14" x14ac:dyDescent="0.3">
      <c r="A31" t="s">
        <v>36</v>
      </c>
      <c r="B31">
        <v>-1.5</v>
      </c>
      <c r="C31">
        <v>2.7</v>
      </c>
      <c r="D31">
        <v>100.8</v>
      </c>
      <c r="E31">
        <v>20.9</v>
      </c>
      <c r="F31">
        <v>40.67</v>
      </c>
      <c r="G31">
        <v>1.4</v>
      </c>
      <c r="H31">
        <v>780</v>
      </c>
      <c r="I31">
        <v>2112</v>
      </c>
      <c r="J31">
        <v>2</v>
      </c>
      <c r="K31">
        <v>24</v>
      </c>
      <c r="L31">
        <v>1014</v>
      </c>
      <c r="M31">
        <v>1</v>
      </c>
      <c r="N31">
        <v>67</v>
      </c>
    </row>
    <row r="32" spans="1:14" x14ac:dyDescent="0.3">
      <c r="A32" t="s">
        <v>37</v>
      </c>
      <c r="B32">
        <v>-1.1000000000000001</v>
      </c>
      <c r="C32">
        <v>-4.8</v>
      </c>
      <c r="D32">
        <v>106.9</v>
      </c>
      <c r="E32">
        <v>23.5</v>
      </c>
      <c r="F32">
        <v>42.38</v>
      </c>
      <c r="G32">
        <v>1.5</v>
      </c>
      <c r="H32">
        <v>3520</v>
      </c>
      <c r="I32">
        <v>2674</v>
      </c>
      <c r="J32">
        <v>3</v>
      </c>
      <c r="K32">
        <v>22</v>
      </c>
      <c r="L32">
        <v>1205</v>
      </c>
      <c r="M32">
        <v>3</v>
      </c>
      <c r="N32">
        <v>126</v>
      </c>
    </row>
    <row r="33" spans="1:14" x14ac:dyDescent="0.3">
      <c r="A33" t="s">
        <v>38</v>
      </c>
      <c r="B33">
        <v>-6.9</v>
      </c>
      <c r="C33">
        <v>0.6</v>
      </c>
      <c r="D33">
        <v>110.5</v>
      </c>
      <c r="E33">
        <v>22.5</v>
      </c>
      <c r="F33">
        <v>43.71</v>
      </c>
      <c r="G33">
        <v>2.6</v>
      </c>
      <c r="H33">
        <v>3998</v>
      </c>
      <c r="I33">
        <v>6153</v>
      </c>
      <c r="J33">
        <v>5</v>
      </c>
      <c r="K33">
        <v>61</v>
      </c>
      <c r="L33">
        <v>4325</v>
      </c>
      <c r="M33">
        <v>4</v>
      </c>
      <c r="N33">
        <v>246</v>
      </c>
    </row>
    <row r="34" spans="1:14" x14ac:dyDescent="0.3">
      <c r="A34" t="s">
        <v>39</v>
      </c>
      <c r="B34">
        <v>-4.8</v>
      </c>
      <c r="C34">
        <v>-1.7</v>
      </c>
      <c r="D34">
        <v>110.5</v>
      </c>
      <c r="E34">
        <v>24.1</v>
      </c>
      <c r="F34">
        <v>43.65</v>
      </c>
      <c r="G34">
        <v>2.2999999999999998</v>
      </c>
      <c r="H34">
        <v>2010</v>
      </c>
      <c r="I34">
        <v>2194</v>
      </c>
      <c r="J34">
        <v>3</v>
      </c>
      <c r="K34">
        <v>44</v>
      </c>
      <c r="L34">
        <v>2400</v>
      </c>
      <c r="M34">
        <v>3</v>
      </c>
      <c r="N34">
        <v>150</v>
      </c>
    </row>
    <row r="35" spans="1:14" x14ac:dyDescent="0.3">
      <c r="A35" t="s">
        <v>40</v>
      </c>
      <c r="B35">
        <v>-10</v>
      </c>
      <c r="C35">
        <v>0.6</v>
      </c>
      <c r="D35">
        <v>103</v>
      </c>
      <c r="E35">
        <v>27.1</v>
      </c>
      <c r="F35">
        <v>38.549999999999997</v>
      </c>
      <c r="G35">
        <v>1.5</v>
      </c>
      <c r="H35">
        <v>275</v>
      </c>
      <c r="I35">
        <v>1095</v>
      </c>
      <c r="J35">
        <v>2</v>
      </c>
      <c r="K35">
        <v>2</v>
      </c>
      <c r="L35">
        <v>257</v>
      </c>
      <c r="M35">
        <v>1</v>
      </c>
      <c r="N3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5"/>
  <sheetViews>
    <sheetView workbookViewId="0">
      <selection activeCell="B3" sqref="B3"/>
    </sheetView>
  </sheetViews>
  <sheetFormatPr defaultRowHeight="14.4" x14ac:dyDescent="0.3"/>
  <cols>
    <col min="1" max="1" width="18" bestFit="1" customWidth="1"/>
  </cols>
  <sheetData>
    <row r="1" spans="1:8" x14ac:dyDescent="0.3">
      <c r="A1" t="s">
        <v>0</v>
      </c>
      <c r="B1" s="2" t="s">
        <v>41</v>
      </c>
      <c r="C1" s="2" t="s">
        <v>42</v>
      </c>
      <c r="D1" s="3" t="s">
        <v>43</v>
      </c>
      <c r="E1" s="2" t="s">
        <v>44</v>
      </c>
      <c r="F1" s="2" t="s">
        <v>46</v>
      </c>
      <c r="G1" s="2" t="s">
        <v>47</v>
      </c>
      <c r="H1" s="2" t="s">
        <v>45</v>
      </c>
    </row>
    <row r="2" spans="1:8" x14ac:dyDescent="0.3">
      <c r="A2" t="s">
        <v>8</v>
      </c>
      <c r="B2" s="2">
        <f>mean_age!AE3</f>
        <v>2.6190863614539683</v>
      </c>
      <c r="C2" s="2">
        <f>density!AQ3</f>
        <v>0.17898490041033455</v>
      </c>
      <c r="D2" t="s">
        <v>44</v>
      </c>
      <c r="E2">
        <f>COUNTIF($D$2:$D$35,"I")</f>
        <v>11</v>
      </c>
      <c r="F2">
        <f>COUNTIF($D$2:$D$35,"II")</f>
        <v>2</v>
      </c>
      <c r="G2">
        <f>COUNTIF($D$2:$D$35,"III")</f>
        <v>4</v>
      </c>
      <c r="H2">
        <f>COUNTIF($D$2:$D$35,"IV")</f>
        <v>17</v>
      </c>
    </row>
    <row r="3" spans="1:8" x14ac:dyDescent="0.3">
      <c r="A3" t="s">
        <v>10</v>
      </c>
      <c r="B3" s="2">
        <f>mean_age!AE4</f>
        <v>0.30688633964643824</v>
      </c>
      <c r="C3" s="2">
        <f>density!AQ4</f>
        <v>0.62121513733959866</v>
      </c>
      <c r="D3" t="s">
        <v>44</v>
      </c>
      <c r="E3" s="4">
        <f>E2/SUM($E$2:$H$2)</f>
        <v>0.3235294117647059</v>
      </c>
      <c r="F3" s="4">
        <f t="shared" ref="F3:H3" si="0">F2/SUM($E$2:$H$2)</f>
        <v>5.8823529411764705E-2</v>
      </c>
      <c r="G3" s="4">
        <f t="shared" si="0"/>
        <v>0.11764705882352941</v>
      </c>
      <c r="H3" s="4">
        <f t="shared" si="0"/>
        <v>0.5</v>
      </c>
    </row>
    <row r="4" spans="1:8" x14ac:dyDescent="0.3">
      <c r="A4" t="s">
        <v>9</v>
      </c>
      <c r="B4" s="2">
        <f>mean_age!AE5</f>
        <v>4.0453970102028034</v>
      </c>
      <c r="C4" s="2">
        <f>density!AQ5</f>
        <v>-0.63692391543282545</v>
      </c>
      <c r="D4" t="s">
        <v>45</v>
      </c>
    </row>
    <row r="5" spans="1:8" x14ac:dyDescent="0.3">
      <c r="A5" t="s">
        <v>11</v>
      </c>
      <c r="B5" s="2">
        <f>mean_age!AE6</f>
        <v>-0.55012705314458543</v>
      </c>
      <c r="C5" s="2">
        <f>density!AQ6</f>
        <v>1.1707140532183911</v>
      </c>
      <c r="D5" t="s">
        <v>46</v>
      </c>
    </row>
    <row r="6" spans="1:8" x14ac:dyDescent="0.3">
      <c r="A6" t="s">
        <v>12</v>
      </c>
      <c r="B6" s="2">
        <f>mean_age!AE7</f>
        <v>1.5658980239271607</v>
      </c>
      <c r="C6" s="2">
        <f>density!AQ7</f>
        <v>-0.8216123581160335</v>
      </c>
      <c r="D6" t="s">
        <v>45</v>
      </c>
    </row>
    <row r="7" spans="1:8" x14ac:dyDescent="0.3">
      <c r="A7" t="s">
        <v>13</v>
      </c>
      <c r="B7" s="2">
        <f>mean_age!AE8</f>
        <v>2.0290852716356151</v>
      </c>
      <c r="C7" s="2">
        <f>density!AQ8</f>
        <v>-5.1043434705368367E-2</v>
      </c>
      <c r="D7" t="s">
        <v>45</v>
      </c>
    </row>
    <row r="8" spans="1:8" x14ac:dyDescent="0.3">
      <c r="A8" t="s">
        <v>25</v>
      </c>
      <c r="B8" s="2">
        <f>mean_age!AE9</f>
        <v>1.2498311879007562</v>
      </c>
      <c r="C8" s="2">
        <f>density!AQ9</f>
        <v>0.43782757135654587</v>
      </c>
      <c r="D8" t="s">
        <v>44</v>
      </c>
    </row>
    <row r="9" spans="1:8" x14ac:dyDescent="0.3">
      <c r="A9" t="s">
        <v>26</v>
      </c>
      <c r="B9" s="2">
        <f>mean_age!AE10</f>
        <v>1.0948427112883543</v>
      </c>
      <c r="C9" s="2">
        <f>density!AQ10</f>
        <v>1.3294896306659554</v>
      </c>
      <c r="D9" t="s">
        <v>44</v>
      </c>
    </row>
    <row r="10" spans="1:8" x14ac:dyDescent="0.3">
      <c r="A10" t="s">
        <v>27</v>
      </c>
      <c r="B10" s="2">
        <f>mean_age!AE11</f>
        <v>0.21908027931262444</v>
      </c>
      <c r="C10" s="2">
        <f>density!AQ11</f>
        <v>-8.9390089902580197E-2</v>
      </c>
      <c r="D10" t="s">
        <v>45</v>
      </c>
    </row>
    <row r="11" spans="1:8" x14ac:dyDescent="0.3">
      <c r="A11" t="s">
        <v>28</v>
      </c>
      <c r="B11" s="2">
        <f>mean_age!AE12</f>
        <v>-0.21428218181291148</v>
      </c>
      <c r="C11" s="2">
        <f>density!AQ12</f>
        <v>-0.48209930060858547</v>
      </c>
      <c r="D11" t="s">
        <v>47</v>
      </c>
    </row>
    <row r="12" spans="1:8" x14ac:dyDescent="0.3">
      <c r="A12" t="s">
        <v>29</v>
      </c>
      <c r="B12" s="2">
        <f>mean_age!AE13</f>
        <v>-0.23217478935377356</v>
      </c>
      <c r="C12" s="2">
        <f>density!AQ13</f>
        <v>-0.48869894067960024</v>
      </c>
      <c r="D12" t="s">
        <v>47</v>
      </c>
    </row>
    <row r="13" spans="1:8" x14ac:dyDescent="0.3">
      <c r="A13" t="s">
        <v>30</v>
      </c>
      <c r="B13" s="2">
        <f>mean_age!AE14</f>
        <v>0.70507374579456739</v>
      </c>
      <c r="C13" s="2">
        <f>density!AQ14</f>
        <v>-0.17476260750817912</v>
      </c>
      <c r="D13" t="s">
        <v>45</v>
      </c>
    </row>
    <row r="14" spans="1:8" x14ac:dyDescent="0.3">
      <c r="A14" t="s">
        <v>20</v>
      </c>
      <c r="B14" s="2">
        <f>mean_age!AE15</f>
        <v>2.6078440274953065</v>
      </c>
      <c r="C14" s="2">
        <f>density!AQ15</f>
        <v>0.61763988451317031</v>
      </c>
      <c r="D14" t="s">
        <v>44</v>
      </c>
    </row>
    <row r="15" spans="1:8" x14ac:dyDescent="0.3">
      <c r="A15" t="s">
        <v>16</v>
      </c>
      <c r="B15" s="2">
        <f>mean_age!AE16</f>
        <v>0.50999467156315237</v>
      </c>
      <c r="C15" s="2">
        <f>density!AQ16</f>
        <v>-0.7435227925700777</v>
      </c>
      <c r="D15" t="s">
        <v>45</v>
      </c>
    </row>
    <row r="16" spans="1:8" x14ac:dyDescent="0.3">
      <c r="A16" t="s">
        <v>17</v>
      </c>
      <c r="B16" s="2">
        <f>mean_age!AE17</f>
        <v>0.58401108877000629</v>
      </c>
      <c r="C16" s="2">
        <f>density!AQ17</f>
        <v>0.51453114408834599</v>
      </c>
      <c r="D16" t="s">
        <v>44</v>
      </c>
    </row>
    <row r="17" spans="1:4" x14ac:dyDescent="0.3">
      <c r="A17" t="s">
        <v>21</v>
      </c>
      <c r="B17" s="2">
        <f>mean_age!AE18</f>
        <v>0.18861337726130176</v>
      </c>
      <c r="C17" s="2">
        <f>density!AQ18</f>
        <v>-3.5813938263742893</v>
      </c>
      <c r="D17" t="s">
        <v>45</v>
      </c>
    </row>
    <row r="18" spans="1:4" x14ac:dyDescent="0.3">
      <c r="A18" t="s">
        <v>18</v>
      </c>
      <c r="B18" s="2">
        <f>mean_age!AE19</f>
        <v>0.89452026623918324</v>
      </c>
      <c r="C18" s="2">
        <f>density!AQ19</f>
        <v>-0.47047683123175732</v>
      </c>
      <c r="D18" t="s">
        <v>45</v>
      </c>
    </row>
    <row r="19" spans="1:4" x14ac:dyDescent="0.3">
      <c r="A19" t="s">
        <v>48</v>
      </c>
      <c r="B19" s="2">
        <f>mean_age!AE20</f>
        <v>0.12097839037017988</v>
      </c>
      <c r="C19" s="2">
        <f>density!AQ20</f>
        <v>-0.51670000658520376</v>
      </c>
      <c r="D19" t="s">
        <v>45</v>
      </c>
    </row>
    <row r="20" spans="1:4" x14ac:dyDescent="0.3">
      <c r="A20" t="s">
        <v>14</v>
      </c>
      <c r="B20" s="2">
        <f>mean_age!AE21</f>
        <v>0.38926353846468015</v>
      </c>
      <c r="C20" s="2">
        <f>density!AQ21</f>
        <v>0.70857972902190591</v>
      </c>
      <c r="D20" t="s">
        <v>44</v>
      </c>
    </row>
    <row r="21" spans="1:4" x14ac:dyDescent="0.3">
      <c r="A21" t="s">
        <v>15</v>
      </c>
      <c r="B21" s="2">
        <f>mean_age!AE22</f>
        <v>-8.4051648405647605E-2</v>
      </c>
      <c r="C21" s="2">
        <f>density!AQ22</f>
        <v>-2.0534019668115171</v>
      </c>
      <c r="D21" t="s">
        <v>47</v>
      </c>
    </row>
    <row r="22" spans="1:4" x14ac:dyDescent="0.3">
      <c r="A22" t="s">
        <v>22</v>
      </c>
      <c r="B22" s="2">
        <f>mean_age!AE23</f>
        <v>2.7404765624570784</v>
      </c>
      <c r="C22" s="2">
        <f>density!AQ23</f>
        <v>1.1667830303683733</v>
      </c>
      <c r="D22" t="s">
        <v>44</v>
      </c>
    </row>
    <row r="23" spans="1:4" x14ac:dyDescent="0.3">
      <c r="A23" t="s">
        <v>49</v>
      </c>
      <c r="B23" s="2">
        <f>mean_age!AE24</f>
        <v>0.47761333448995158</v>
      </c>
      <c r="C23" s="2">
        <f>density!AQ24</f>
        <v>-0.61287455354505171</v>
      </c>
      <c r="D23" t="s">
        <v>45</v>
      </c>
    </row>
    <row r="24" spans="1:4" x14ac:dyDescent="0.3">
      <c r="A24" t="s">
        <v>23</v>
      </c>
      <c r="B24" s="2">
        <f>mean_age!AE25</f>
        <v>0.41808824673852701</v>
      </c>
      <c r="C24" s="2">
        <f>density!AQ25</f>
        <v>7.2320426226574572E-2</v>
      </c>
      <c r="D24" t="s">
        <v>44</v>
      </c>
    </row>
    <row r="25" spans="1:4" x14ac:dyDescent="0.3">
      <c r="A25" t="s">
        <v>50</v>
      </c>
      <c r="B25" s="2">
        <f>mean_age!AE26</f>
        <v>0.42278661016524804</v>
      </c>
      <c r="C25" s="2">
        <f>density!AQ26</f>
        <v>1.5337958148325128</v>
      </c>
      <c r="D25" t="s">
        <v>44</v>
      </c>
    </row>
    <row r="26" spans="1:4" x14ac:dyDescent="0.3">
      <c r="A26" t="s">
        <v>38</v>
      </c>
      <c r="B26" s="2">
        <f>mean_age!AE27</f>
        <v>1.6011918689895359</v>
      </c>
      <c r="C26" s="2">
        <f>density!AQ27</f>
        <v>5.5160827160357799E-2</v>
      </c>
      <c r="D26" t="s">
        <v>44</v>
      </c>
    </row>
    <row r="27" spans="1:4" x14ac:dyDescent="0.3">
      <c r="A27" t="s">
        <v>31</v>
      </c>
      <c r="B27" s="2">
        <f>mean_age!AE28</f>
        <v>-5.7192220414944976E-2</v>
      </c>
      <c r="C27" s="2">
        <f>density!AQ28</f>
        <v>-1.5840639847067817</v>
      </c>
      <c r="D27" t="s">
        <v>47</v>
      </c>
    </row>
    <row r="28" spans="1:4" x14ac:dyDescent="0.3">
      <c r="A28" t="s">
        <v>32</v>
      </c>
      <c r="B28" s="2">
        <f>mean_age!AE29</f>
        <v>0.99812653333145995</v>
      </c>
      <c r="C28" s="2">
        <f>density!AQ29</f>
        <v>-0.15416551200155298</v>
      </c>
      <c r="D28" t="s">
        <v>45</v>
      </c>
    </row>
    <row r="29" spans="1:4" x14ac:dyDescent="0.3">
      <c r="A29" t="s">
        <v>33</v>
      </c>
      <c r="B29" s="2">
        <f>mean_age!AE30</f>
        <v>0.39708762784640478</v>
      </c>
      <c r="C29" s="2">
        <f>density!AQ30</f>
        <v>-0.21438832631722404</v>
      </c>
      <c r="D29" t="s">
        <v>45</v>
      </c>
    </row>
    <row r="30" spans="1:4" x14ac:dyDescent="0.3">
      <c r="A30" t="s">
        <v>34</v>
      </c>
      <c r="B30" s="2">
        <f>mean_age!AE31</f>
        <v>-0.12962384400705004</v>
      </c>
      <c r="C30" s="2">
        <f>density!AQ31</f>
        <v>1.2521927727262614</v>
      </c>
      <c r="D30" t="s">
        <v>46</v>
      </c>
    </row>
    <row r="31" spans="1:4" x14ac:dyDescent="0.3">
      <c r="A31" t="s">
        <v>35</v>
      </c>
      <c r="B31" s="2">
        <f>mean_age!AE32</f>
        <v>1.1815143353918707</v>
      </c>
      <c r="C31" s="2">
        <f>density!AQ32</f>
        <v>-0.24073879387589298</v>
      </c>
      <c r="D31" t="s">
        <v>45</v>
      </c>
    </row>
    <row r="32" spans="1:4" x14ac:dyDescent="0.3">
      <c r="A32" t="s">
        <v>36</v>
      </c>
      <c r="B32" s="2">
        <f>mean_age!AE33</f>
        <v>0.21219544168673535</v>
      </c>
      <c r="C32" s="2">
        <f>density!AQ33</f>
        <v>-0.94360669297518907</v>
      </c>
      <c r="D32" t="s">
        <v>45</v>
      </c>
    </row>
    <row r="33" spans="1:4" x14ac:dyDescent="0.3">
      <c r="A33" t="s">
        <v>37</v>
      </c>
      <c r="B33" s="2">
        <f>mean_age!AE34</f>
        <v>6.6821462733022419E-2</v>
      </c>
      <c r="C33" s="2">
        <f>density!AQ34</f>
        <v>-0.80605866958437833</v>
      </c>
      <c r="D33" t="s">
        <v>45</v>
      </c>
    </row>
    <row r="34" spans="1:4" x14ac:dyDescent="0.3">
      <c r="A34" t="s">
        <v>39</v>
      </c>
      <c r="B34" s="2">
        <f>mean_age!AE35</f>
        <v>1.4525176310570331</v>
      </c>
      <c r="C34" s="2">
        <f>density!AQ35</f>
        <v>-0.10850048721955424</v>
      </c>
      <c r="D34" t="s">
        <v>45</v>
      </c>
    </row>
    <row r="35" spans="1:4" x14ac:dyDescent="0.3">
      <c r="A35" t="s">
        <v>40</v>
      </c>
      <c r="B35" s="2">
        <f>mean_age!AE36</f>
        <v>0.55676048369882114</v>
      </c>
      <c r="C35" s="2">
        <f>density!AQ36</f>
        <v>-0.768328156226045</v>
      </c>
      <c r="D35" t="s">
        <v>45</v>
      </c>
    </row>
  </sheetData>
  <conditionalFormatting sqref="B2:C35">
    <cfRule type="expression" dxfId="7" priority="1">
      <formula>AND($B2 &gt;= 0, $C2 &lt; 0)</formula>
    </cfRule>
    <cfRule type="expression" dxfId="6" priority="2">
      <formula>AND($B2 &lt; 0, $C2 &lt; 0)</formula>
    </cfRule>
    <cfRule type="expression" dxfId="5" priority="3">
      <formula>AND($B2 &lt; 0, $C2 &gt;= 0)</formula>
    </cfRule>
    <cfRule type="expression" dxfId="4" priority="4">
      <formula>AND($B2 &gt;= 0, $C2 &gt;= 0)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5"/>
  <sheetViews>
    <sheetView workbookViewId="0">
      <selection activeCell="C32" sqref="C32"/>
    </sheetView>
  </sheetViews>
  <sheetFormatPr defaultRowHeight="14.4" x14ac:dyDescent="0.3"/>
  <cols>
    <col min="1" max="1" width="18" bestFit="1" customWidth="1"/>
  </cols>
  <sheetData>
    <row r="1" spans="1:8" x14ac:dyDescent="0.3">
      <c r="A1" t="s">
        <v>0</v>
      </c>
      <c r="B1" t="s">
        <v>41</v>
      </c>
      <c r="C1" t="s">
        <v>42</v>
      </c>
      <c r="D1" s="1" t="s">
        <v>43</v>
      </c>
      <c r="E1" s="2" t="s">
        <v>44</v>
      </c>
      <c r="F1" s="2" t="s">
        <v>46</v>
      </c>
      <c r="G1" s="2" t="s">
        <v>47</v>
      </c>
      <c r="H1" s="2" t="s">
        <v>45</v>
      </c>
    </row>
    <row r="2" spans="1:8" x14ac:dyDescent="0.3">
      <c r="A2" t="s">
        <v>8</v>
      </c>
      <c r="B2" s="2">
        <f>mean_age!AF3</f>
        <v>1.4887528645342922</v>
      </c>
      <c r="C2" s="2">
        <f>density!AR3</f>
        <v>0.12972508841037911</v>
      </c>
      <c r="D2" t="s">
        <v>44</v>
      </c>
      <c r="E2">
        <f>COUNTIF($D$2:$D$35,"I")</f>
        <v>11</v>
      </c>
      <c r="F2">
        <f>COUNTIF($D$2:$D$35,"II")</f>
        <v>2</v>
      </c>
      <c r="G2">
        <f>COUNTIF($D$2:$D$35,"III")</f>
        <v>2</v>
      </c>
      <c r="H2">
        <f>COUNTIF($D$2:$D$35,"IV")</f>
        <v>19</v>
      </c>
    </row>
    <row r="3" spans="1:8" x14ac:dyDescent="0.3">
      <c r="A3" t="s">
        <v>10</v>
      </c>
      <c r="B3" s="2">
        <f>mean_age!AF4</f>
        <v>0.73450742887969045</v>
      </c>
      <c r="C3" s="2">
        <f>density!AR4</f>
        <v>0.42755342925360129</v>
      </c>
      <c r="D3" t="s">
        <v>44</v>
      </c>
      <c r="E3" s="4">
        <f>E2/SUM($E$2:$H$2)</f>
        <v>0.3235294117647059</v>
      </c>
      <c r="F3" s="4">
        <f t="shared" ref="F3:H3" si="0">F2/SUM($E$2:$H$2)</f>
        <v>5.8823529411764705E-2</v>
      </c>
      <c r="G3" s="4">
        <f t="shared" si="0"/>
        <v>5.8823529411764705E-2</v>
      </c>
      <c r="H3" s="4">
        <f t="shared" si="0"/>
        <v>0.55882352941176472</v>
      </c>
    </row>
    <row r="4" spans="1:8" x14ac:dyDescent="0.3">
      <c r="A4" t="s">
        <v>9</v>
      </c>
      <c r="B4" s="2">
        <f>mean_age!AF5</f>
        <v>2.8321722808169674</v>
      </c>
      <c r="C4" s="2">
        <f>density!AR5</f>
        <v>-0.51037364440636523</v>
      </c>
      <c r="D4" t="s">
        <v>45</v>
      </c>
    </row>
    <row r="5" spans="1:8" x14ac:dyDescent="0.3">
      <c r="A5" t="s">
        <v>11</v>
      </c>
      <c r="B5" s="2">
        <f>mean_age!AF6</f>
        <v>-0.22178653113471083</v>
      </c>
      <c r="C5" s="2">
        <f>density!AR6</f>
        <v>0.75913347436126777</v>
      </c>
      <c r="D5" t="s">
        <v>46</v>
      </c>
    </row>
    <row r="6" spans="1:8" x14ac:dyDescent="0.3">
      <c r="A6" t="s">
        <v>12</v>
      </c>
      <c r="B6" s="2">
        <f>mean_age!AF7</f>
        <v>1.6716104229101854</v>
      </c>
      <c r="C6" s="2">
        <f>density!AR7</f>
        <v>-0.67400609887872942</v>
      </c>
      <c r="D6" t="s">
        <v>45</v>
      </c>
    </row>
    <row r="7" spans="1:8" x14ac:dyDescent="0.3">
      <c r="A7" t="s">
        <v>13</v>
      </c>
      <c r="B7" s="2">
        <f>mean_age!AF8</f>
        <v>0.92807449816639942</v>
      </c>
      <c r="C7" s="2">
        <f>density!AR8</f>
        <v>-3.7900481310353493E-2</v>
      </c>
      <c r="D7" t="s">
        <v>45</v>
      </c>
    </row>
    <row r="8" spans="1:8" x14ac:dyDescent="0.3">
      <c r="A8" t="s">
        <v>25</v>
      </c>
      <c r="B8" s="2">
        <f>mean_age!AF9</f>
        <v>1.7702454804908039</v>
      </c>
      <c r="C8" s="2">
        <f>density!AR9</f>
        <v>0.34582404939364098</v>
      </c>
      <c r="D8" t="s">
        <v>44</v>
      </c>
    </row>
    <row r="9" spans="1:8" x14ac:dyDescent="0.3">
      <c r="A9" t="s">
        <v>26</v>
      </c>
      <c r="B9" s="2">
        <f>mean_age!AF10</f>
        <v>1.2496884882481223</v>
      </c>
      <c r="C9" s="2">
        <f>density!AR10</f>
        <v>0.89499257124475307</v>
      </c>
      <c r="D9" t="s">
        <v>44</v>
      </c>
    </row>
    <row r="10" spans="1:8" x14ac:dyDescent="0.3">
      <c r="A10" t="s">
        <v>27</v>
      </c>
      <c r="B10" s="2">
        <f>mean_age!AF11</f>
        <v>0.39395940913593336</v>
      </c>
      <c r="C10" s="2">
        <f>density!AR11</f>
        <v>-7.992144374602916E-3</v>
      </c>
      <c r="D10" t="s">
        <v>45</v>
      </c>
    </row>
    <row r="11" spans="1:8" x14ac:dyDescent="0.3">
      <c r="A11" t="s">
        <v>28</v>
      </c>
      <c r="B11" s="2">
        <f>mean_age!AF12</f>
        <v>-0.32534410638893424</v>
      </c>
      <c r="C11" s="2">
        <f>density!AR12</f>
        <v>-0.34177468574482761</v>
      </c>
      <c r="D11" t="s">
        <v>47</v>
      </c>
    </row>
    <row r="12" spans="1:8" x14ac:dyDescent="0.3">
      <c r="A12" t="s">
        <v>29</v>
      </c>
      <c r="B12" s="2">
        <f>mean_age!AF13</f>
        <v>-0.27735146375817316</v>
      </c>
      <c r="C12" s="2">
        <f>density!AR13</f>
        <v>-0.38285427958268303</v>
      </c>
      <c r="D12" t="s">
        <v>47</v>
      </c>
    </row>
    <row r="13" spans="1:8" x14ac:dyDescent="0.3">
      <c r="A13" t="s">
        <v>30</v>
      </c>
      <c r="B13" s="2">
        <f>mean_age!AF14</f>
        <v>1.1019392161168045</v>
      </c>
      <c r="C13" s="2">
        <f>density!AR14</f>
        <v>-0.14110763731579093</v>
      </c>
      <c r="D13" t="s">
        <v>45</v>
      </c>
    </row>
    <row r="14" spans="1:8" x14ac:dyDescent="0.3">
      <c r="A14" t="s">
        <v>20</v>
      </c>
      <c r="B14" s="2">
        <f>mean_age!AF15</f>
        <v>3.3983008686810017</v>
      </c>
      <c r="C14" s="2">
        <f>density!AR15</f>
        <v>0.40383238731268201</v>
      </c>
      <c r="D14" t="s">
        <v>44</v>
      </c>
    </row>
    <row r="15" spans="1:8" x14ac:dyDescent="0.3">
      <c r="A15" t="s">
        <v>16</v>
      </c>
      <c r="B15" s="2">
        <f>mean_age!AF16</f>
        <v>1.0183130481303431</v>
      </c>
      <c r="C15" s="2">
        <f>density!AR16</f>
        <v>-0.60345632701755558</v>
      </c>
      <c r="D15" t="s">
        <v>45</v>
      </c>
    </row>
    <row r="16" spans="1:8" x14ac:dyDescent="0.3">
      <c r="A16" t="s">
        <v>17</v>
      </c>
      <c r="B16" s="2">
        <f>mean_age!AF17</f>
        <v>1.029585268159646</v>
      </c>
      <c r="C16" s="2">
        <f>density!AR17</f>
        <v>0.35841095085966868</v>
      </c>
      <c r="D16" t="s">
        <v>44</v>
      </c>
    </row>
    <row r="17" spans="1:4" x14ac:dyDescent="0.3">
      <c r="A17" t="s">
        <v>21</v>
      </c>
      <c r="B17" s="2">
        <f>mean_age!AF18</f>
        <v>0.9350925930517574</v>
      </c>
      <c r="C17" s="2">
        <f>density!AR18</f>
        <v>-4.5663854690492016</v>
      </c>
      <c r="D17" t="s">
        <v>45</v>
      </c>
    </row>
    <row r="18" spans="1:4" x14ac:dyDescent="0.3">
      <c r="A18" t="s">
        <v>18</v>
      </c>
      <c r="B18" s="2">
        <f>mean_age!AF19</f>
        <v>1.3991703369488713</v>
      </c>
      <c r="C18" s="2">
        <f>density!AR19</f>
        <v>-0.36807789138880703</v>
      </c>
      <c r="D18" t="s">
        <v>45</v>
      </c>
    </row>
    <row r="19" spans="1:4" x14ac:dyDescent="0.3">
      <c r="A19" t="s">
        <v>48</v>
      </c>
      <c r="B19" s="2">
        <f>mean_age!AF20</f>
        <v>0.32178875289444558</v>
      </c>
      <c r="C19" s="2">
        <f>density!AR20</f>
        <v>-0.46467232055589236</v>
      </c>
      <c r="D19" t="s">
        <v>45</v>
      </c>
    </row>
    <row r="20" spans="1:4" x14ac:dyDescent="0.3">
      <c r="A20" t="s">
        <v>14</v>
      </c>
      <c r="B20" s="2">
        <f>mean_age!AF21</f>
        <v>0.62383814402985371</v>
      </c>
      <c r="C20" s="2">
        <f>density!AR21</f>
        <v>0.36580213343332252</v>
      </c>
      <c r="D20" t="s">
        <v>44</v>
      </c>
    </row>
    <row r="21" spans="1:4" x14ac:dyDescent="0.3">
      <c r="A21" t="s">
        <v>15</v>
      </c>
      <c r="B21" s="2">
        <f>mean_age!AF22</f>
        <v>0.38583339731797667</v>
      </c>
      <c r="C21" s="2">
        <f>density!AR22</f>
        <v>-2.0632776044785928</v>
      </c>
      <c r="D21" t="s">
        <v>45</v>
      </c>
    </row>
    <row r="22" spans="1:4" x14ac:dyDescent="0.3">
      <c r="A22" t="s">
        <v>22</v>
      </c>
      <c r="B22" s="2">
        <f>mean_age!AF23</f>
        <v>3.8255701195579594</v>
      </c>
      <c r="C22" s="2">
        <f>density!AR23</f>
        <v>0.69106298451659653</v>
      </c>
      <c r="D22" t="s">
        <v>44</v>
      </c>
    </row>
    <row r="23" spans="1:4" x14ac:dyDescent="0.3">
      <c r="A23" t="s">
        <v>49</v>
      </c>
      <c r="B23" s="2">
        <f>mean_age!AF24</f>
        <v>0.88964771757263139</v>
      </c>
      <c r="C23" s="2">
        <f>density!AR24</f>
        <v>-1.4358619869183156</v>
      </c>
      <c r="D23" t="s">
        <v>45</v>
      </c>
    </row>
    <row r="24" spans="1:4" x14ac:dyDescent="0.3">
      <c r="A24" t="s">
        <v>23</v>
      </c>
      <c r="B24" s="2">
        <f>mean_age!AF25</f>
        <v>1.1140061019982375</v>
      </c>
      <c r="C24" s="2">
        <f>density!AR25</f>
        <v>6.279034983101886E-2</v>
      </c>
      <c r="D24" t="s">
        <v>44</v>
      </c>
    </row>
    <row r="25" spans="1:4" x14ac:dyDescent="0.3">
      <c r="A25" t="s">
        <v>50</v>
      </c>
      <c r="B25" s="2">
        <f>mean_age!AF26</f>
        <v>0.3222942024519061</v>
      </c>
      <c r="C25" s="2">
        <f>density!AR26</f>
        <v>0.93593345110803028</v>
      </c>
      <c r="D25" t="s">
        <v>44</v>
      </c>
    </row>
    <row r="26" spans="1:4" x14ac:dyDescent="0.3">
      <c r="A26" t="s">
        <v>38</v>
      </c>
      <c r="B26" s="2">
        <f>mean_age!AF27</f>
        <v>2.249022462783175</v>
      </c>
      <c r="C26" s="2">
        <f>density!AR27</f>
        <v>4.0407087272958241E-2</v>
      </c>
      <c r="D26" t="s">
        <v>44</v>
      </c>
    </row>
    <row r="27" spans="1:4" x14ac:dyDescent="0.3">
      <c r="A27" t="s">
        <v>31</v>
      </c>
      <c r="B27" s="2">
        <f>mean_age!AF28</f>
        <v>0.23430304346187311</v>
      </c>
      <c r="C27" s="2">
        <f>density!AR28</f>
        <v>-1.4448025212696949</v>
      </c>
      <c r="D27" t="s">
        <v>45</v>
      </c>
    </row>
    <row r="28" spans="1:4" x14ac:dyDescent="0.3">
      <c r="A28" t="s">
        <v>32</v>
      </c>
      <c r="B28" s="2">
        <f>mean_age!AF29</f>
        <v>1.8223913098672038</v>
      </c>
      <c r="C28" s="2">
        <f>density!AR29</f>
        <v>-0.11479688035647991</v>
      </c>
      <c r="D28" t="s">
        <v>45</v>
      </c>
    </row>
    <row r="29" spans="1:4" x14ac:dyDescent="0.3">
      <c r="A29" t="s">
        <v>33</v>
      </c>
      <c r="B29" s="2">
        <f>mean_age!AF30</f>
        <v>0.99311701675195996</v>
      </c>
      <c r="C29" s="2">
        <f>density!AR30</f>
        <v>-0.16199381308010946</v>
      </c>
      <c r="D29" t="s">
        <v>45</v>
      </c>
    </row>
    <row r="30" spans="1:4" x14ac:dyDescent="0.3">
      <c r="A30" t="s">
        <v>34</v>
      </c>
      <c r="B30" s="2">
        <f>mean_age!AF31</f>
        <v>-0.6039209370015417</v>
      </c>
      <c r="C30" s="2">
        <f>density!AR31</f>
        <v>0.80576561897171806</v>
      </c>
      <c r="D30" t="s">
        <v>46</v>
      </c>
    </row>
    <row r="31" spans="1:4" x14ac:dyDescent="0.3">
      <c r="A31" t="s">
        <v>35</v>
      </c>
      <c r="B31" s="2">
        <f>mean_age!AF32</f>
        <v>2.3786454432282542</v>
      </c>
      <c r="C31" s="2">
        <f>density!AR32</f>
        <v>-0.18342196683328099</v>
      </c>
      <c r="D31" t="s">
        <v>45</v>
      </c>
    </row>
    <row r="32" spans="1:4" x14ac:dyDescent="0.3">
      <c r="A32" t="s">
        <v>36</v>
      </c>
      <c r="B32" s="2">
        <f>mean_age!AF33</f>
        <v>0.83776521890036126</v>
      </c>
      <c r="C32" s="2">
        <f>density!AR33</f>
        <v>-0.78617152826848624</v>
      </c>
      <c r="D32" t="s">
        <v>45</v>
      </c>
    </row>
    <row r="33" spans="1:4" x14ac:dyDescent="0.3">
      <c r="A33" t="s">
        <v>37</v>
      </c>
      <c r="B33" s="2">
        <f>mean_age!AF34</f>
        <v>0.34544330715347266</v>
      </c>
      <c r="C33" s="2">
        <f>density!AR34</f>
        <v>-0.65927945053058656</v>
      </c>
      <c r="D33" t="s">
        <v>45</v>
      </c>
    </row>
    <row r="34" spans="1:4" x14ac:dyDescent="0.3">
      <c r="A34" t="s">
        <v>39</v>
      </c>
      <c r="B34" s="2">
        <f>mean_age!AF35</f>
        <v>2.0793960171122716</v>
      </c>
      <c r="C34" s="2">
        <f>density!AR35</f>
        <v>-0.10794942565338959</v>
      </c>
      <c r="D34" t="s">
        <v>45</v>
      </c>
    </row>
    <row r="35" spans="1:4" x14ac:dyDescent="0.3">
      <c r="A35" t="s">
        <v>40</v>
      </c>
      <c r="B35" s="2">
        <f>mean_age!AF36</f>
        <v>0.71893980866073326</v>
      </c>
      <c r="C35" s="2">
        <f>density!AR36</f>
        <v>-0.62570852064061722</v>
      </c>
      <c r="D35" t="s">
        <v>45</v>
      </c>
    </row>
  </sheetData>
  <conditionalFormatting sqref="B2:C35">
    <cfRule type="expression" dxfId="3" priority="1">
      <formula>AND($B2 &gt;= 0, $C2 &lt; 0)</formula>
    </cfRule>
    <cfRule type="expression" dxfId="2" priority="2">
      <formula>AND($B2 &lt; 0, $C2 &lt; 0)</formula>
    </cfRule>
    <cfRule type="expression" dxfId="1" priority="3">
      <formula>AND($B2 &lt; 0, $C2 &gt;= 0)</formula>
    </cfRule>
    <cfRule type="expression" dxfId="0" priority="4">
      <formula>AND($B2 &gt;= 0, $C2 &gt;= 0)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0F66C-64F6-4D30-9B83-83CC77B9A6E1}">
  <dimension ref="A1:D35"/>
  <sheetViews>
    <sheetView workbookViewId="0">
      <selection activeCell="G9" sqref="G9"/>
    </sheetView>
  </sheetViews>
  <sheetFormatPr defaultRowHeight="14.4" x14ac:dyDescent="0.3"/>
  <cols>
    <col min="1" max="1" width="16" bestFit="1" customWidth="1"/>
  </cols>
  <sheetData>
    <row r="1" spans="1:4" x14ac:dyDescent="0.3">
      <c r="A1" s="100" t="s">
        <v>0</v>
      </c>
      <c r="B1" s="101">
        <v>1992</v>
      </c>
      <c r="C1" s="101">
        <v>2018</v>
      </c>
      <c r="D1" s="101">
        <v>2030</v>
      </c>
    </row>
    <row r="2" spans="1:4" x14ac:dyDescent="0.3">
      <c r="A2" t="s">
        <v>8</v>
      </c>
      <c r="B2" s="14">
        <f>aggregation_summary!B2</f>
        <v>0.5990013845332719</v>
      </c>
      <c r="C2" s="14">
        <f>aggregation_summary!E2</f>
        <v>0.55419265397407891</v>
      </c>
      <c r="D2" s="14">
        <f>aggregation_summary!F2</f>
        <v>0.52853229643729982</v>
      </c>
    </row>
    <row r="3" spans="1:4" x14ac:dyDescent="0.3">
      <c r="A3" t="s">
        <v>9</v>
      </c>
      <c r="B3" s="14">
        <f>aggregation_summary!B3</f>
        <v>0.23461721704917002</v>
      </c>
      <c r="C3" s="14">
        <f>aggregation_summary!E3</f>
        <v>0.18906732647708024</v>
      </c>
      <c r="D3" s="14">
        <f>aggregation_summary!F3</f>
        <v>0.20209502884790509</v>
      </c>
    </row>
    <row r="4" spans="1:4" x14ac:dyDescent="0.3">
      <c r="A4" t="s">
        <v>10</v>
      </c>
      <c r="B4" s="14">
        <f>aggregation_summary!B4</f>
        <v>0.62325880064672268</v>
      </c>
      <c r="C4" s="14">
        <f>aggregation_summary!E4</f>
        <v>0.56781693787660503</v>
      </c>
      <c r="D4" s="14">
        <f>aggregation_summary!F4</f>
        <v>0.51371046446769242</v>
      </c>
    </row>
    <row r="5" spans="1:4" x14ac:dyDescent="0.3">
      <c r="A5" t="s">
        <v>11</v>
      </c>
      <c r="B5" s="14">
        <f>aggregation_summary!B5</f>
        <v>0.29673124862201478</v>
      </c>
      <c r="C5" s="14">
        <f>aggregation_summary!E5</f>
        <v>0.39955995882555251</v>
      </c>
      <c r="D5" s="14">
        <f>aggregation_summary!F5</f>
        <v>0.44591781901755212</v>
      </c>
    </row>
    <row r="6" spans="1:4" x14ac:dyDescent="0.3">
      <c r="A6" t="s">
        <v>12</v>
      </c>
      <c r="B6" s="14">
        <f>aggregation_summary!B6</f>
        <v>0.55947174560624569</v>
      </c>
      <c r="C6" s="14">
        <f>aggregation_summary!E6</f>
        <v>0.49131706564804212</v>
      </c>
      <c r="D6" s="14">
        <f>aggregation_summary!F6</f>
        <v>0.4314530084085435</v>
      </c>
    </row>
    <row r="7" spans="1:4" x14ac:dyDescent="0.3">
      <c r="A7" t="s">
        <v>13</v>
      </c>
      <c r="B7" s="14">
        <f>aggregation_summary!B7</f>
        <v>0.34734862480373291</v>
      </c>
      <c r="C7" s="14">
        <f>aggregation_summary!E7</f>
        <v>0.33920306803944106</v>
      </c>
      <c r="D7" s="14">
        <f>aggregation_summary!F7</f>
        <v>0.3403196859990627</v>
      </c>
    </row>
    <row r="8" spans="1:4" x14ac:dyDescent="0.3">
      <c r="A8" t="s">
        <v>14</v>
      </c>
      <c r="B8" s="14">
        <f>aggregation_summary!B8</f>
        <v>0.34177669320803855</v>
      </c>
      <c r="C8" s="14">
        <f>aggregation_summary!E8</f>
        <v>0.29117491031928167</v>
      </c>
      <c r="D8" s="14">
        <f>aggregation_summary!F8</f>
        <v>0.23799597069214196</v>
      </c>
    </row>
    <row r="9" spans="1:4" x14ac:dyDescent="0.3">
      <c r="A9" t="s">
        <v>15</v>
      </c>
      <c r="B9" s="14">
        <f>aggregation_summary!B9</f>
        <v>0.34878889444517269</v>
      </c>
      <c r="C9" s="14">
        <f>aggregation_summary!E9</f>
        <v>0.32932528910824677</v>
      </c>
      <c r="D9" s="14">
        <f>aggregation_summary!F9</f>
        <v>0.37388548985909398</v>
      </c>
    </row>
    <row r="10" spans="1:4" x14ac:dyDescent="0.3">
      <c r="A10" t="s">
        <v>16</v>
      </c>
      <c r="B10" s="14">
        <f>aggregation_summary!B10</f>
        <v>0.37326759561407352</v>
      </c>
      <c r="C10" s="14">
        <f>aggregation_summary!E10</f>
        <v>0.32606859349081752</v>
      </c>
      <c r="D10" s="14">
        <f>aggregation_summary!F10</f>
        <v>0.33774741275734321</v>
      </c>
    </row>
    <row r="11" spans="1:4" x14ac:dyDescent="0.3">
      <c r="A11" t="s">
        <v>17</v>
      </c>
      <c r="B11" s="14">
        <f>aggregation_summary!B11</f>
        <v>0.39334426829803576</v>
      </c>
      <c r="C11" s="14">
        <f>aggregation_summary!E11</f>
        <v>0.413971687938684</v>
      </c>
      <c r="D11" s="14">
        <f>aggregation_summary!F11</f>
        <v>0.42194251958650053</v>
      </c>
    </row>
    <row r="12" spans="1:4" x14ac:dyDescent="0.3">
      <c r="A12" t="s">
        <v>18</v>
      </c>
      <c r="B12" s="14">
        <f>aggregation_summary!B12</f>
        <v>0.25885248337209693</v>
      </c>
      <c r="C12" s="14">
        <f>aggregation_summary!E12</f>
        <v>0.22548417248021055</v>
      </c>
      <c r="D12" s="14">
        <f>aggregation_summary!F12</f>
        <v>0.22008284078816498</v>
      </c>
    </row>
    <row r="13" spans="1:4" x14ac:dyDescent="0.3">
      <c r="A13" t="s">
        <v>19</v>
      </c>
      <c r="B13" s="14">
        <f>aggregation_summary!B13</f>
        <v>0.41870644527694378</v>
      </c>
      <c r="C13" s="14">
        <f>aggregation_summary!E13</f>
        <v>0.45821868054525317</v>
      </c>
      <c r="D13" s="14">
        <f>aggregation_summary!F13</f>
        <v>0.53872314159981105</v>
      </c>
    </row>
    <row r="14" spans="1:4" x14ac:dyDescent="0.3">
      <c r="A14" t="s">
        <v>20</v>
      </c>
      <c r="B14" s="14">
        <f>aggregation_summary!B14</f>
        <v>0.49464094457838576</v>
      </c>
      <c r="C14" s="14">
        <f>aggregation_summary!E14</f>
        <v>0.5307235735369592</v>
      </c>
      <c r="D14" s="14">
        <f>aggregation_summary!F14</f>
        <v>0.5719819779827362</v>
      </c>
    </row>
    <row r="15" spans="1:4" x14ac:dyDescent="0.3">
      <c r="A15" t="s">
        <v>21</v>
      </c>
      <c r="B15" s="14">
        <f>aggregation_summary!B15</f>
        <v>0.35604132909096076</v>
      </c>
      <c r="C15" s="14">
        <f>aggregation_summary!E15</f>
        <v>0.36478098542080961</v>
      </c>
      <c r="D15" s="14">
        <f>aggregation_summary!F15</f>
        <v>0.42653491921693065</v>
      </c>
    </row>
    <row r="16" spans="1:4" x14ac:dyDescent="0.3">
      <c r="A16" t="s">
        <v>49</v>
      </c>
      <c r="B16" s="14">
        <f>aggregation_summary!B16</f>
        <v>0.28950584668611357</v>
      </c>
      <c r="C16" s="14">
        <f>aggregation_summary!E16</f>
        <v>0.3233031936143399</v>
      </c>
      <c r="D16" s="14">
        <f>aggregation_summary!F16</f>
        <v>0.33471754253392039</v>
      </c>
    </row>
    <row r="17" spans="1:4" x14ac:dyDescent="0.3">
      <c r="A17" t="s">
        <v>22</v>
      </c>
      <c r="B17" s="14">
        <f>aggregation_summary!B17</f>
        <v>0.33659286206024697</v>
      </c>
      <c r="C17" s="14">
        <f>aggregation_summary!E17</f>
        <v>0.47567939991899155</v>
      </c>
      <c r="D17" s="14">
        <f>aggregation_summary!F17</f>
        <v>0.54659851741389431</v>
      </c>
    </row>
    <row r="18" spans="1:4" x14ac:dyDescent="0.3">
      <c r="A18" t="s">
        <v>23</v>
      </c>
      <c r="B18" s="14">
        <f>aggregation_summary!B18</f>
        <v>0.36082889146081293</v>
      </c>
      <c r="C18" s="14">
        <f>aggregation_summary!E18</f>
        <v>0.26664326452754361</v>
      </c>
      <c r="D18" s="14">
        <f>aggregation_summary!F18</f>
        <v>0.23577648728198675</v>
      </c>
    </row>
    <row r="19" spans="1:4" x14ac:dyDescent="0.3">
      <c r="A19" t="s">
        <v>24</v>
      </c>
      <c r="B19" s="14">
        <f>aggregation_summary!B19</f>
        <v>0.2975363250596525</v>
      </c>
      <c r="C19" s="14">
        <f>aggregation_summary!E19</f>
        <v>0.31823150976187792</v>
      </c>
      <c r="D19" s="14">
        <f>aggregation_summary!F19</f>
        <v>0.30659879320897954</v>
      </c>
    </row>
    <row r="20" spans="1:4" x14ac:dyDescent="0.3">
      <c r="A20" t="s">
        <v>25</v>
      </c>
      <c r="B20" s="14">
        <f>aggregation_summary!B20</f>
        <v>0.55123848085640881</v>
      </c>
      <c r="C20" s="14">
        <f>aggregation_summary!E20</f>
        <v>0.59340847343023317</v>
      </c>
      <c r="D20" s="14">
        <f>aggregation_summary!F20</f>
        <v>0.62890231424194765</v>
      </c>
    </row>
    <row r="21" spans="1:4" x14ac:dyDescent="0.3">
      <c r="A21" t="s">
        <v>26</v>
      </c>
      <c r="B21" s="14">
        <f>aggregation_summary!B21</f>
        <v>0.55486837261400312</v>
      </c>
      <c r="C21" s="14">
        <f>aggregation_summary!E21</f>
        <v>0.48649433498225358</v>
      </c>
      <c r="D21" s="14">
        <f>aggregation_summary!F21</f>
        <v>0.48232197185959347</v>
      </c>
    </row>
    <row r="22" spans="1:4" x14ac:dyDescent="0.3">
      <c r="A22" t="s">
        <v>27</v>
      </c>
      <c r="B22" s="14">
        <f>aggregation_summary!B22</f>
        <v>0.30586219946284282</v>
      </c>
      <c r="C22" s="14">
        <f>aggregation_summary!E22</f>
        <v>0.30056599069311413</v>
      </c>
      <c r="D22" s="14">
        <f>aggregation_summary!F22</f>
        <v>0.32696031859804359</v>
      </c>
    </row>
    <row r="23" spans="1:4" x14ac:dyDescent="0.3">
      <c r="A23" t="s">
        <v>28</v>
      </c>
      <c r="B23" s="14">
        <f>aggregation_summary!B23</f>
        <v>0.2454481433671844</v>
      </c>
      <c r="C23" s="14">
        <f>aggregation_summary!E23</f>
        <v>0.24658641041696894</v>
      </c>
      <c r="D23" s="14">
        <f>aggregation_summary!F23</f>
        <v>0.24905866047001346</v>
      </c>
    </row>
    <row r="24" spans="1:4" x14ac:dyDescent="0.3">
      <c r="A24" t="s">
        <v>29</v>
      </c>
      <c r="B24" s="14">
        <f>aggregation_summary!B24</f>
        <v>0.15724927872813602</v>
      </c>
      <c r="C24" s="14">
        <f>aggregation_summary!E24</f>
        <v>0.24834696311246601</v>
      </c>
      <c r="D24" s="14">
        <f>aggregation_summary!F24</f>
        <v>0.29412103837328551</v>
      </c>
    </row>
    <row r="25" spans="1:4" x14ac:dyDescent="0.3">
      <c r="A25" t="s">
        <v>30</v>
      </c>
      <c r="B25" s="14">
        <f>aggregation_summary!B25</f>
        <v>0.41750636786832962</v>
      </c>
      <c r="C25" s="14">
        <f>aggregation_summary!E25</f>
        <v>0.36494431424831753</v>
      </c>
      <c r="D25" s="14">
        <f>aggregation_summary!F25</f>
        <v>0.41023144641772236</v>
      </c>
    </row>
    <row r="26" spans="1:4" x14ac:dyDescent="0.3">
      <c r="A26" t="s">
        <v>31</v>
      </c>
      <c r="B26" s="14">
        <f>aggregation_summary!B26</f>
        <v>0.26949208551547826</v>
      </c>
      <c r="C26" s="14">
        <f>aggregation_summary!E26</f>
        <v>0.29121911051547889</v>
      </c>
      <c r="D26" s="14">
        <f>aggregation_summary!F26</f>
        <v>0.37413407356852524</v>
      </c>
    </row>
    <row r="27" spans="1:4" x14ac:dyDescent="0.3">
      <c r="A27" t="s">
        <v>32</v>
      </c>
      <c r="B27" s="14">
        <f>aggregation_summary!B27</f>
        <v>0.25450912966992528</v>
      </c>
      <c r="C27" s="14">
        <f>aggregation_summary!E27</f>
        <v>0.23193564802205113</v>
      </c>
      <c r="D27" s="14">
        <f>aggregation_summary!F27</f>
        <v>0.2369732994410168</v>
      </c>
    </row>
    <row r="28" spans="1:4" x14ac:dyDescent="0.3">
      <c r="A28" t="s">
        <v>33</v>
      </c>
      <c r="B28" s="14">
        <f>aggregation_summary!B28</f>
        <v>0.27672552683500218</v>
      </c>
      <c r="C28" s="14">
        <f>aggregation_summary!E28</f>
        <v>0.24534070600991587</v>
      </c>
      <c r="D28" s="14">
        <f>aggregation_summary!F28</f>
        <v>0.2633831906140765</v>
      </c>
    </row>
    <row r="29" spans="1:4" x14ac:dyDescent="0.3">
      <c r="A29" t="s">
        <v>34</v>
      </c>
      <c r="B29" s="14">
        <f>aggregation_summary!B29</f>
        <v>0.34967700103833343</v>
      </c>
      <c r="C29" s="14">
        <f>aggregation_summary!E29</f>
        <v>0.23623603578608995</v>
      </c>
      <c r="D29" s="14">
        <f>aggregation_summary!F29</f>
        <v>0.21426933729715536</v>
      </c>
    </row>
    <row r="30" spans="1:4" x14ac:dyDescent="0.3">
      <c r="A30" t="s">
        <v>35</v>
      </c>
      <c r="B30" s="14">
        <f>aggregation_summary!B30</f>
        <v>0.19580095423696958</v>
      </c>
      <c r="C30" s="14">
        <f>aggregation_summary!E30</f>
        <v>0.19646583039816912</v>
      </c>
      <c r="D30" s="14">
        <f>aggregation_summary!F30</f>
        <v>0.22195264444060614</v>
      </c>
    </row>
    <row r="31" spans="1:4" x14ac:dyDescent="0.3">
      <c r="A31" t="s">
        <v>36</v>
      </c>
      <c r="B31" s="14">
        <f>aggregation_summary!B31</f>
        <v>0.2963971603109527</v>
      </c>
      <c r="C31" s="14">
        <f>aggregation_summary!E31</f>
        <v>0.28066331677885964</v>
      </c>
      <c r="D31" s="14">
        <f>aggregation_summary!F31</f>
        <v>0.30176360126216806</v>
      </c>
    </row>
    <row r="32" spans="1:4" x14ac:dyDescent="0.3">
      <c r="A32" t="s">
        <v>37</v>
      </c>
      <c r="B32" s="14">
        <f>aggregation_summary!B32</f>
        <v>0.32063185749060319</v>
      </c>
      <c r="C32" s="14">
        <f>aggregation_summary!E32</f>
        <v>0.38507608989395009</v>
      </c>
      <c r="D32" s="14">
        <f>aggregation_summary!F32</f>
        <v>0.4472281386728918</v>
      </c>
    </row>
    <row r="33" spans="1:4" x14ac:dyDescent="0.3">
      <c r="A33" t="s">
        <v>38</v>
      </c>
      <c r="B33" s="14">
        <f>aggregation_summary!B33</f>
        <v>0.57240806394735144</v>
      </c>
      <c r="C33" s="14">
        <f>aggregation_summary!E33</f>
        <v>0.63018953297637492</v>
      </c>
      <c r="D33" s="14">
        <f>aggregation_summary!F33</f>
        <v>0.70935428833342851</v>
      </c>
    </row>
    <row r="34" spans="1:4" x14ac:dyDescent="0.3">
      <c r="A34" t="s">
        <v>39</v>
      </c>
      <c r="B34" s="14">
        <f>aggregation_summary!B34</f>
        <v>0.3409151785482471</v>
      </c>
      <c r="C34" s="14">
        <f>aggregation_summary!E34</f>
        <v>0.44102898028312959</v>
      </c>
      <c r="D34" s="14">
        <f>aggregation_summary!F34</f>
        <v>0.48522557572219771</v>
      </c>
    </row>
    <row r="35" spans="1:4" x14ac:dyDescent="0.3">
      <c r="A35" t="s">
        <v>40</v>
      </c>
      <c r="B35" s="14">
        <f>aggregation_summary!B35</f>
        <v>0.23129600074738704</v>
      </c>
      <c r="C35" s="14">
        <f>aggregation_summary!E35</f>
        <v>0.20009657991279495</v>
      </c>
      <c r="D35" s="14">
        <f>aggregation_summary!F35</f>
        <v>0.19034065907439257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B0CAE-8020-4208-B34B-4D8FF205FE7B}">
  <sheetPr>
    <tabColor theme="9" tint="0.59999389629810485"/>
  </sheetPr>
  <dimension ref="A1:AF41"/>
  <sheetViews>
    <sheetView zoomScale="80" zoomScaleNormal="80" workbookViewId="0">
      <selection activeCell="H10" sqref="H10"/>
    </sheetView>
  </sheetViews>
  <sheetFormatPr defaultColWidth="9.109375" defaultRowHeight="14.4" x14ac:dyDescent="0.3"/>
  <cols>
    <col min="1" max="1" width="17.33203125" style="44" bestFit="1" customWidth="1"/>
    <col min="2" max="5" width="6.33203125" style="47" bestFit="1" customWidth="1"/>
    <col min="6" max="6" width="12.44140625" style="47" bestFit="1" customWidth="1"/>
    <col min="7" max="7" width="10.6640625" style="47" bestFit="1" customWidth="1"/>
    <col min="8" max="8" width="13.5546875" style="47" bestFit="1" customWidth="1"/>
    <col min="9" max="9" width="6.33203125" style="45" bestFit="1" customWidth="1"/>
    <col min="10" max="11" width="12.44140625" style="45" bestFit="1" customWidth="1"/>
    <col min="12" max="12" width="7.44140625" style="47" bestFit="1" customWidth="1"/>
    <col min="13" max="14" width="13.109375" style="47" bestFit="1" customWidth="1"/>
    <col min="15" max="15" width="9.109375" style="47"/>
    <col min="16" max="17" width="13.109375" style="47" bestFit="1" customWidth="1"/>
    <col min="18" max="18" width="9.109375" style="47"/>
    <col min="19" max="19" width="10.88671875" style="47" bestFit="1" customWidth="1"/>
    <col min="20" max="20" width="11.109375" style="47" bestFit="1" customWidth="1"/>
    <col min="21" max="23" width="15.88671875" style="47" bestFit="1" customWidth="1"/>
    <col min="24" max="26" width="13.88671875" style="47" customWidth="1"/>
    <col min="27" max="29" width="15.88671875" style="47" bestFit="1" customWidth="1"/>
    <col min="30" max="30" width="9.109375" style="47"/>
    <col min="31" max="32" width="15.6640625" style="47" bestFit="1" customWidth="1"/>
    <col min="33" max="16384" width="9.109375" style="47"/>
  </cols>
  <sheetData>
    <row r="1" spans="1:32" s="61" customFormat="1" x14ac:dyDescent="0.3">
      <c r="A1" s="58"/>
      <c r="B1" s="106" t="s">
        <v>110</v>
      </c>
      <c r="C1" s="106"/>
      <c r="D1" s="106"/>
      <c r="E1" s="106"/>
      <c r="F1" s="106" t="s">
        <v>115</v>
      </c>
      <c r="G1" s="106"/>
      <c r="H1" s="106"/>
      <c r="I1" s="59"/>
      <c r="J1" s="59"/>
      <c r="K1" s="59"/>
      <c r="L1" s="60">
        <f>PERCENTILE(F3:F36,0.1)</f>
        <v>7.2114038882026144</v>
      </c>
      <c r="M1" s="60">
        <f>PERCENTILE(G3:G36,0.1)</f>
        <v>2.8226818793790245</v>
      </c>
      <c r="N1" s="60">
        <f>PERCENTILE(H3:H36,0.1)</f>
        <v>11.240079344155804</v>
      </c>
      <c r="O1" s="60">
        <f>PERCENTILE(F3:F36,0.9)</f>
        <v>14.104638472333351</v>
      </c>
      <c r="P1" s="60">
        <f>PERCENTILE(G3:G36,0.9)</f>
        <v>13.320471751452921</v>
      </c>
      <c r="Q1" s="60">
        <f>PERCENTILE(H3:H36,0.9)</f>
        <v>24.366050007457936</v>
      </c>
      <c r="X1" s="61">
        <v>1992</v>
      </c>
      <c r="Y1" s="61">
        <v>2018</v>
      </c>
      <c r="Z1" s="61">
        <v>2030</v>
      </c>
      <c r="AA1" s="61">
        <v>1992</v>
      </c>
      <c r="AB1" s="61">
        <v>2018</v>
      </c>
      <c r="AC1" s="61">
        <v>2030</v>
      </c>
      <c r="AD1" s="105" t="s">
        <v>116</v>
      </c>
      <c r="AE1" s="105"/>
      <c r="AF1" s="105"/>
    </row>
    <row r="2" spans="1:32" s="68" customFormat="1" ht="15.6" x14ac:dyDescent="0.3">
      <c r="A2" s="62" t="s">
        <v>113</v>
      </c>
      <c r="B2" s="62">
        <v>1992</v>
      </c>
      <c r="C2" s="62">
        <v>2002</v>
      </c>
      <c r="D2" s="62">
        <v>2018</v>
      </c>
      <c r="E2" s="62">
        <v>2030</v>
      </c>
      <c r="F2" s="64" t="s">
        <v>57</v>
      </c>
      <c r="G2" s="64" t="s">
        <v>58</v>
      </c>
      <c r="H2" s="64" t="s">
        <v>59</v>
      </c>
      <c r="I2" s="63" t="s">
        <v>60</v>
      </c>
      <c r="J2" s="63" t="s">
        <v>61</v>
      </c>
      <c r="K2" s="63" t="s">
        <v>62</v>
      </c>
      <c r="L2" s="64" t="s">
        <v>63</v>
      </c>
      <c r="M2" s="64" t="s">
        <v>64</v>
      </c>
      <c r="N2" s="64" t="s">
        <v>65</v>
      </c>
      <c r="O2" s="64" t="s">
        <v>66</v>
      </c>
      <c r="P2" s="64" t="s">
        <v>67</v>
      </c>
      <c r="Q2" s="64" t="s">
        <v>68</v>
      </c>
      <c r="R2" s="64" t="s">
        <v>69</v>
      </c>
      <c r="S2" s="64" t="s">
        <v>70</v>
      </c>
      <c r="T2" s="64" t="s">
        <v>71</v>
      </c>
      <c r="U2" s="64" t="s">
        <v>72</v>
      </c>
      <c r="V2" s="64" t="s">
        <v>73</v>
      </c>
      <c r="W2" s="64" t="s">
        <v>74</v>
      </c>
      <c r="X2" s="65">
        <f>SUM(I3:I36)/COUNT(I3:I36)</f>
        <v>0.42153371058931688</v>
      </c>
      <c r="Y2" s="65">
        <f>SUM(J3:J36)/COUNT(J3:J36)</f>
        <v>0.56142154161791213</v>
      </c>
      <c r="Z2" s="65">
        <f>SUM(K3:K36)/COUNT(K3:K36)</f>
        <v>0.46570881512466289</v>
      </c>
      <c r="AA2" s="66"/>
      <c r="AB2" s="66"/>
      <c r="AC2" s="66"/>
      <c r="AD2" s="67" t="s">
        <v>75</v>
      </c>
      <c r="AE2" s="67" t="s">
        <v>76</v>
      </c>
      <c r="AF2" s="67" t="s">
        <v>77</v>
      </c>
    </row>
    <row r="3" spans="1:32" x14ac:dyDescent="0.3">
      <c r="A3" s="47" t="s">
        <v>8</v>
      </c>
      <c r="B3" s="46">
        <v>34.137877853177052</v>
      </c>
      <c r="C3" s="46">
        <v>34.962332589285715</v>
      </c>
      <c r="D3" s="46">
        <v>39.815602836879435</v>
      </c>
      <c r="E3" s="46">
        <v>53.897093295827474</v>
      </c>
      <c r="F3" s="46">
        <f>D3-B3</f>
        <v>5.6777249837023831</v>
      </c>
      <c r="G3" s="46">
        <f>E3-D3</f>
        <v>14.081490458948039</v>
      </c>
      <c r="H3" s="46">
        <f>E3-B3</f>
        <v>19.759215442650422</v>
      </c>
      <c r="I3" s="45">
        <f t="shared" ref="I3:I37" si="0">F3/($D$2-$B$2)</f>
        <v>0.21837403783470705</v>
      </c>
      <c r="J3" s="45">
        <f t="shared" ref="J3:J37" si="1">G3/($E$2-$D$2)</f>
        <v>1.17345753824567</v>
      </c>
      <c r="K3" s="45">
        <f t="shared" ref="K3:K37" si="2">H3/($E$2-$B$2)</f>
        <v>0.51997935375395843</v>
      </c>
      <c r="L3" s="46">
        <f t="shared" ref="L3:L37" si="3">$L$1</f>
        <v>7.2114038882026144</v>
      </c>
      <c r="M3" s="46">
        <f t="shared" ref="M3:M37" si="4">$M$1</f>
        <v>2.8226818793790245</v>
      </c>
      <c r="N3" s="46">
        <f t="shared" ref="N3:N36" si="5">$N$1</f>
        <v>11.240079344155804</v>
      </c>
      <c r="O3" s="46">
        <f t="shared" ref="O3:O36" si="6">$O$1</f>
        <v>14.104638472333351</v>
      </c>
      <c r="P3" s="46">
        <f t="shared" ref="P3:P36" si="7">$P$1</f>
        <v>13.320471751452921</v>
      </c>
      <c r="Q3" s="46">
        <f t="shared" ref="Q3:Q36" si="8">$Q$1</f>
        <v>24.366050007457936</v>
      </c>
      <c r="R3" s="47">
        <f>IF(I3&lt;=L3,0,IF(I3&gt;=O3,1,(I3-L3)/(O3-L3)))</f>
        <v>0</v>
      </c>
      <c r="S3" s="47">
        <f>IF(J3&lt;=M3,0,IF(J3&gt;=P3,1,(J3-M3)/(P3-M3)))</f>
        <v>0</v>
      </c>
      <c r="T3" s="47">
        <f>IF(K3&lt;=N3,0,IF(K3&gt;=Q3,1,(K3-N3)/(Q3-N3)))</f>
        <v>0</v>
      </c>
      <c r="U3" s="49">
        <f>_xlfn.STDEV.P(I3:I36)</f>
        <v>0.11197866448269664</v>
      </c>
      <c r="V3" s="49">
        <f>_xlfn.STDEV.P(J3:J36)</f>
        <v>0.34304234922093124</v>
      </c>
      <c r="W3" s="49">
        <f>_xlfn.STDEV.P(K3:K36)</f>
        <v>0.14245790685897153</v>
      </c>
      <c r="X3" s="48">
        <f t="shared" ref="X3:X37" si="9">POWER(I3-$X$2,2)</f>
        <v>4.1273852633760155E-2</v>
      </c>
      <c r="Y3" s="48">
        <f t="shared" ref="Y3:Y34" si="10">SUM(J4:J37)/COUNT(J4:J37)</f>
        <v>0.53499631990480412</v>
      </c>
      <c r="Z3" s="48">
        <f t="shared" ref="Z3:Z34" si="11">SUM(K4:K37)/COUNT(K4:K37)</f>
        <v>0.45947103227431429</v>
      </c>
      <c r="AA3" s="50">
        <f>SQRT(AVERAGE(X3:X36))</f>
        <v>0.11197866448269654</v>
      </c>
      <c r="AB3" s="50">
        <f>SQRT(AVERAGE(Y3:Y36))</f>
        <v>0.68779103875390712</v>
      </c>
      <c r="AC3" s="50">
        <f>SQRT(AVERAGE(Z3:Z36))</f>
        <v>0.66655606033755554</v>
      </c>
      <c r="AD3" s="51">
        <f t="shared" ref="AD3:AD37" si="12">(I3-$I$37)/$U$3</f>
        <v>-0.93502530795404404</v>
      </c>
      <c r="AE3" s="51">
        <f t="shared" ref="AE3:AE37" si="13">(J3-$J$37)/$V$3</f>
        <v>2.6190863614539683</v>
      </c>
      <c r="AF3" s="51">
        <f t="shared" ref="AF3:AF37" si="14">(K3-$K$37)/$W$3</f>
        <v>1.4887528645342922</v>
      </c>
    </row>
    <row r="4" spans="1:32" x14ac:dyDescent="0.3">
      <c r="A4" s="47" t="s">
        <v>10</v>
      </c>
      <c r="B4" s="46">
        <v>32.140820980615736</v>
      </c>
      <c r="C4" s="46">
        <v>35.097503900156006</v>
      </c>
      <c r="D4" s="46">
        <v>43.253703703703707</v>
      </c>
      <c r="E4" s="46">
        <v>47.817003834457225</v>
      </c>
      <c r="F4" s="46">
        <f t="shared" ref="F4:F37" si="15">D4-B4</f>
        <v>11.112882723087971</v>
      </c>
      <c r="G4" s="46">
        <f t="shared" ref="G4:G36" si="16">E4-D4</f>
        <v>4.5633001307535181</v>
      </c>
      <c r="H4" s="46">
        <f t="shared" ref="H4:H37" si="17">E4-B4</f>
        <v>15.676182853841489</v>
      </c>
      <c r="I4" s="45">
        <f t="shared" si="0"/>
        <v>0.42741856627261426</v>
      </c>
      <c r="J4" s="45">
        <f t="shared" si="1"/>
        <v>0.38027501089612653</v>
      </c>
      <c r="K4" s="45">
        <f t="shared" si="2"/>
        <v>0.41253112773267075</v>
      </c>
      <c r="L4" s="46">
        <f t="shared" si="3"/>
        <v>7.2114038882026144</v>
      </c>
      <c r="M4" s="46">
        <f t="shared" si="4"/>
        <v>2.8226818793790245</v>
      </c>
      <c r="N4" s="46">
        <f t="shared" si="5"/>
        <v>11.240079344155804</v>
      </c>
      <c r="O4" s="46">
        <f t="shared" si="6"/>
        <v>14.104638472333351</v>
      </c>
      <c r="P4" s="46">
        <f t="shared" si="7"/>
        <v>13.320471751452921</v>
      </c>
      <c r="Q4" s="46">
        <f t="shared" si="8"/>
        <v>24.366050007457936</v>
      </c>
      <c r="R4" s="47">
        <f t="shared" ref="R4:T37" si="18">IF(I4&lt;=L4,0,IF(I4&gt;=O4,1,(I4-L4)/(O4-L4)))</f>
        <v>0</v>
      </c>
      <c r="S4" s="47">
        <f t="shared" si="18"/>
        <v>0</v>
      </c>
      <c r="T4" s="47">
        <f t="shared" si="18"/>
        <v>0</v>
      </c>
      <c r="W4" s="49">
        <f t="shared" ref="W4:W34" si="19">_xlfn.STDEV.P(K4:K37)</f>
        <v>0.14457256796385975</v>
      </c>
      <c r="X4" s="48">
        <f t="shared" si="9"/>
        <v>3.4631526413237532E-5</v>
      </c>
      <c r="Y4" s="48">
        <f t="shared" si="10"/>
        <v>0.53968484442021869</v>
      </c>
      <c r="Z4" s="48">
        <f t="shared" si="11"/>
        <v>0.46089345362406098</v>
      </c>
      <c r="AA4" s="50"/>
      <c r="AB4" s="50"/>
      <c r="AC4" s="50"/>
      <c r="AD4" s="51">
        <f t="shared" si="12"/>
        <v>0.93179931800146165</v>
      </c>
      <c r="AE4" s="51">
        <f t="shared" si="13"/>
        <v>0.30688633964643824</v>
      </c>
      <c r="AF4" s="51">
        <f t="shared" si="14"/>
        <v>0.73450742887969045</v>
      </c>
    </row>
    <row r="5" spans="1:32" x14ac:dyDescent="0.3">
      <c r="A5" s="47" t="s">
        <v>9</v>
      </c>
      <c r="B5" s="46">
        <v>27.555555555555557</v>
      </c>
      <c r="C5" s="46">
        <v>29.535211267605632</v>
      </c>
      <c r="D5" s="46">
        <v>34.634328358208954</v>
      </c>
      <c r="E5" s="46">
        <v>54.587238285144565</v>
      </c>
      <c r="F5" s="46">
        <f t="shared" si="15"/>
        <v>7.0787728026533969</v>
      </c>
      <c r="G5" s="46">
        <f t="shared" si="16"/>
        <v>19.952909926935611</v>
      </c>
      <c r="H5" s="46">
        <f t="shared" si="17"/>
        <v>27.031682729589008</v>
      </c>
      <c r="I5" s="45">
        <f t="shared" si="0"/>
        <v>0.27226049240974604</v>
      </c>
      <c r="J5" s="45">
        <f t="shared" si="1"/>
        <v>1.6627424939113009</v>
      </c>
      <c r="K5" s="45">
        <f t="shared" si="2"/>
        <v>0.71136007183128969</v>
      </c>
      <c r="L5" s="46">
        <f t="shared" si="3"/>
        <v>7.2114038882026144</v>
      </c>
      <c r="M5" s="46">
        <f t="shared" si="4"/>
        <v>2.8226818793790245</v>
      </c>
      <c r="N5" s="46">
        <f t="shared" si="5"/>
        <v>11.240079344155804</v>
      </c>
      <c r="O5" s="46">
        <f t="shared" si="6"/>
        <v>14.104638472333351</v>
      </c>
      <c r="P5" s="46">
        <f t="shared" si="7"/>
        <v>13.320471751452921</v>
      </c>
      <c r="Q5" s="46">
        <f t="shared" si="8"/>
        <v>24.366050007457936</v>
      </c>
      <c r="R5" s="47">
        <f t="shared" si="18"/>
        <v>0</v>
      </c>
      <c r="S5" s="47">
        <f t="shared" si="18"/>
        <v>0</v>
      </c>
      <c r="T5" s="47">
        <f t="shared" si="18"/>
        <v>0</v>
      </c>
      <c r="W5" s="49">
        <f t="shared" si="19"/>
        <v>0.14651213714330494</v>
      </c>
      <c r="X5" s="48">
        <f t="shared" si="9"/>
        <v>2.228249366568576E-2</v>
      </c>
      <c r="Y5" s="48">
        <f t="shared" si="10"/>
        <v>0.50458929287362253</v>
      </c>
      <c r="Z5" s="48">
        <f t="shared" si="11"/>
        <v>0.45306637180508508</v>
      </c>
      <c r="AC5" s="50"/>
      <c r="AD5" s="51">
        <f t="shared" si="12"/>
        <v>-0.45380457877339081</v>
      </c>
      <c r="AE5" s="51">
        <f t="shared" si="13"/>
        <v>4.0453970102028034</v>
      </c>
      <c r="AF5" s="51">
        <f t="shared" si="14"/>
        <v>2.8321722808169674</v>
      </c>
    </row>
    <row r="6" spans="1:32" x14ac:dyDescent="0.3">
      <c r="A6" s="47" t="s">
        <v>11</v>
      </c>
      <c r="B6" s="46">
        <v>40.201965065502179</v>
      </c>
      <c r="C6" s="46">
        <v>40.868580060422957</v>
      </c>
      <c r="D6" s="46">
        <v>49.665948275862064</v>
      </c>
      <c r="E6" s="46">
        <v>50.70134575569358</v>
      </c>
      <c r="F6" s="46">
        <f t="shared" si="15"/>
        <v>9.4639832103598849</v>
      </c>
      <c r="G6" s="46">
        <f t="shared" si="16"/>
        <v>1.0353974798315164</v>
      </c>
      <c r="H6" s="46">
        <f t="shared" si="17"/>
        <v>10.499380690191401</v>
      </c>
      <c r="I6" s="45">
        <f t="shared" si="0"/>
        <v>0.36399935424461094</v>
      </c>
      <c r="J6" s="45">
        <f t="shared" si="1"/>
        <v>8.628312331929304E-2</v>
      </c>
      <c r="K6" s="45">
        <f t="shared" si="2"/>
        <v>0.27629949184714214</v>
      </c>
      <c r="L6" s="46">
        <f t="shared" si="3"/>
        <v>7.2114038882026144</v>
      </c>
      <c r="M6" s="46">
        <f t="shared" si="4"/>
        <v>2.8226818793790245</v>
      </c>
      <c r="N6" s="46">
        <f t="shared" si="5"/>
        <v>11.240079344155804</v>
      </c>
      <c r="O6" s="46">
        <f t="shared" si="6"/>
        <v>14.104638472333351</v>
      </c>
      <c r="P6" s="46">
        <f t="shared" si="7"/>
        <v>13.320471751452921</v>
      </c>
      <c r="Q6" s="46">
        <f t="shared" si="8"/>
        <v>24.366050007457936</v>
      </c>
      <c r="R6" s="47">
        <f t="shared" si="18"/>
        <v>0</v>
      </c>
      <c r="S6" s="47">
        <f t="shared" si="18"/>
        <v>0</v>
      </c>
      <c r="T6" s="47">
        <f t="shared" si="18"/>
        <v>0</v>
      </c>
      <c r="W6" s="49">
        <f t="shared" si="19"/>
        <v>0.14182710197521944</v>
      </c>
      <c r="X6" s="48">
        <f t="shared" si="9"/>
        <v>3.3102021599996046E-3</v>
      </c>
      <c r="Y6" s="48">
        <f t="shared" si="10"/>
        <v>0.51808304027860086</v>
      </c>
      <c r="Z6" s="48">
        <f t="shared" si="11"/>
        <v>0.45876852922308331</v>
      </c>
      <c r="AC6" s="50"/>
      <c r="AD6" s="51">
        <f t="shared" si="12"/>
        <v>0.36544846606927867</v>
      </c>
      <c r="AE6" s="51">
        <f t="shared" si="13"/>
        <v>-0.55012705314458543</v>
      </c>
      <c r="AF6" s="51">
        <f t="shared" si="14"/>
        <v>-0.22178653113471083</v>
      </c>
    </row>
    <row r="7" spans="1:32" x14ac:dyDescent="0.3">
      <c r="A7" s="47" t="s">
        <v>12</v>
      </c>
      <c r="B7" s="46">
        <v>28.285714285714285</v>
      </c>
      <c r="C7" s="46">
        <v>31.370005189413597</v>
      </c>
      <c r="D7" s="46">
        <v>39.288778877887793</v>
      </c>
      <c r="E7" s="46">
        <v>49.034810919108438</v>
      </c>
      <c r="F7" s="46">
        <f t="shared" si="15"/>
        <v>11.003064592173509</v>
      </c>
      <c r="G7" s="46">
        <f t="shared" si="16"/>
        <v>9.7460320412206443</v>
      </c>
      <c r="H7" s="46">
        <f t="shared" si="17"/>
        <v>20.749096633394153</v>
      </c>
      <c r="I7" s="45">
        <f t="shared" si="0"/>
        <v>0.42319479200667343</v>
      </c>
      <c r="J7" s="45">
        <f t="shared" si="1"/>
        <v>0.81216933676838698</v>
      </c>
      <c r="K7" s="45">
        <f t="shared" si="2"/>
        <v>0.54602885877353036</v>
      </c>
      <c r="L7" s="46">
        <f t="shared" si="3"/>
        <v>7.2114038882026144</v>
      </c>
      <c r="M7" s="46">
        <f t="shared" si="4"/>
        <v>2.8226818793790245</v>
      </c>
      <c r="N7" s="46">
        <f t="shared" si="5"/>
        <v>11.240079344155804</v>
      </c>
      <c r="O7" s="46">
        <f t="shared" si="6"/>
        <v>14.104638472333351</v>
      </c>
      <c r="P7" s="46">
        <f t="shared" si="7"/>
        <v>13.320471751452921</v>
      </c>
      <c r="Q7" s="46">
        <f t="shared" si="8"/>
        <v>24.366050007457936</v>
      </c>
      <c r="R7" s="47">
        <f t="shared" si="18"/>
        <v>0</v>
      </c>
      <c r="S7" s="47">
        <f t="shared" si="18"/>
        <v>0</v>
      </c>
      <c r="T7" s="47">
        <f t="shared" si="18"/>
        <v>0</v>
      </c>
      <c r="W7" s="49">
        <f t="shared" si="19"/>
        <v>0.14043976747302331</v>
      </c>
      <c r="X7" s="48">
        <f t="shared" si="9"/>
        <v>2.7591914750872349E-6</v>
      </c>
      <c r="Y7" s="48">
        <f t="shared" si="10"/>
        <v>0.50828016372894136</v>
      </c>
      <c r="Z7" s="48">
        <f t="shared" si="11"/>
        <v>0.4558598515714018</v>
      </c>
      <c r="AC7" s="50"/>
      <c r="AD7" s="51">
        <f t="shared" si="12"/>
        <v>0.89407986237611337</v>
      </c>
      <c r="AE7" s="51">
        <f t="shared" si="13"/>
        <v>1.5658980239271607</v>
      </c>
      <c r="AF7" s="51">
        <f t="shared" si="14"/>
        <v>1.6716104229101854</v>
      </c>
    </row>
    <row r="8" spans="1:32" x14ac:dyDescent="0.3">
      <c r="A8" s="47" t="s">
        <v>13</v>
      </c>
      <c r="B8" s="46">
        <v>34.928707224334602</v>
      </c>
      <c r="C8" s="46">
        <v>34.686657681940702</v>
      </c>
      <c r="D8" s="46">
        <v>40</v>
      </c>
      <c r="E8" s="46">
        <v>51.652746140217673</v>
      </c>
      <c r="F8" s="46">
        <f t="shared" si="15"/>
        <v>5.0712927756653983</v>
      </c>
      <c r="G8" s="46">
        <f t="shared" si="16"/>
        <v>11.652746140217673</v>
      </c>
      <c r="H8" s="46">
        <f t="shared" si="17"/>
        <v>16.724038915883071</v>
      </c>
      <c r="I8" s="45">
        <f t="shared" si="0"/>
        <v>0.19504972214097685</v>
      </c>
      <c r="J8" s="45">
        <f t="shared" si="1"/>
        <v>0.97106217835147268</v>
      </c>
      <c r="K8" s="45">
        <f t="shared" si="2"/>
        <v>0.44010628726008083</v>
      </c>
      <c r="L8" s="46">
        <f t="shared" si="3"/>
        <v>7.2114038882026144</v>
      </c>
      <c r="M8" s="46">
        <f t="shared" si="4"/>
        <v>2.8226818793790245</v>
      </c>
      <c r="N8" s="46">
        <f t="shared" si="5"/>
        <v>11.240079344155804</v>
      </c>
      <c r="O8" s="46">
        <f t="shared" si="6"/>
        <v>14.104638472333351</v>
      </c>
      <c r="P8" s="46">
        <f t="shared" si="7"/>
        <v>13.320471751452921</v>
      </c>
      <c r="Q8" s="46">
        <f t="shared" si="8"/>
        <v>24.366050007457936</v>
      </c>
      <c r="R8" s="47">
        <f t="shared" si="18"/>
        <v>0</v>
      </c>
      <c r="S8" s="47">
        <f t="shared" si="18"/>
        <v>0</v>
      </c>
      <c r="T8" s="47">
        <f t="shared" si="18"/>
        <v>0</v>
      </c>
      <c r="W8" s="49">
        <f t="shared" si="19"/>
        <v>0.1418396982089857</v>
      </c>
      <c r="X8" s="48">
        <f t="shared" si="9"/>
        <v>5.129499702346782E-2</v>
      </c>
      <c r="Y8" s="48">
        <f t="shared" si="10"/>
        <v>0.49232216322471622</v>
      </c>
      <c r="Z8" s="48">
        <f t="shared" si="11"/>
        <v>0.4564030779269645</v>
      </c>
      <c r="AC8" s="50"/>
      <c r="AD8" s="51">
        <f t="shared" si="12"/>
        <v>-1.1433178054711435</v>
      </c>
      <c r="AE8" s="51">
        <f t="shared" si="13"/>
        <v>2.0290852716356151</v>
      </c>
      <c r="AF8" s="51">
        <f t="shared" si="14"/>
        <v>0.92807449816639942</v>
      </c>
    </row>
    <row r="9" spans="1:32" x14ac:dyDescent="0.3">
      <c r="A9" s="47" t="s">
        <v>25</v>
      </c>
      <c r="B9" s="46">
        <v>27.861458782908933</v>
      </c>
      <c r="C9" s="46">
        <v>32.444099378881987</v>
      </c>
      <c r="D9" s="46">
        <v>40.699566160520604</v>
      </c>
      <c r="E9" s="46">
        <v>49.144506482445351</v>
      </c>
      <c r="F9" s="46">
        <f t="shared" si="15"/>
        <v>12.838107377611671</v>
      </c>
      <c r="G9" s="46">
        <f t="shared" si="16"/>
        <v>8.4449403219247472</v>
      </c>
      <c r="H9" s="46">
        <f t="shared" si="17"/>
        <v>21.283047699536418</v>
      </c>
      <c r="I9" s="45">
        <f t="shared" si="0"/>
        <v>0.49377336067737193</v>
      </c>
      <c r="J9" s="45">
        <f t="shared" si="1"/>
        <v>0.7037450268270623</v>
      </c>
      <c r="K9" s="45">
        <f t="shared" si="2"/>
        <v>0.56008020261937941</v>
      </c>
      <c r="L9" s="46">
        <f t="shared" si="3"/>
        <v>7.2114038882026144</v>
      </c>
      <c r="M9" s="46">
        <f t="shared" si="4"/>
        <v>2.8226818793790245</v>
      </c>
      <c r="N9" s="46">
        <f t="shared" si="5"/>
        <v>11.240079344155804</v>
      </c>
      <c r="O9" s="46">
        <f t="shared" si="6"/>
        <v>14.104638472333351</v>
      </c>
      <c r="P9" s="46">
        <f t="shared" si="7"/>
        <v>13.320471751452921</v>
      </c>
      <c r="Q9" s="46">
        <f t="shared" si="8"/>
        <v>24.366050007457936</v>
      </c>
      <c r="R9" s="47">
        <f t="shared" si="18"/>
        <v>0</v>
      </c>
      <c r="S9" s="47">
        <f t="shared" si="18"/>
        <v>0</v>
      </c>
      <c r="T9" s="47">
        <f t="shared" si="18"/>
        <v>0</v>
      </c>
      <c r="W9" s="49">
        <f t="shared" si="19"/>
        <v>0.14423379812204895</v>
      </c>
      <c r="X9" s="48">
        <f t="shared" si="9"/>
        <v>5.2185670448446318E-3</v>
      </c>
      <c r="Y9" s="48">
        <f t="shared" si="10"/>
        <v>0.4847713466674895</v>
      </c>
      <c r="Z9" s="48">
        <f t="shared" si="11"/>
        <v>0.45270032347366401</v>
      </c>
      <c r="AC9" s="50"/>
      <c r="AD9" s="51">
        <f t="shared" si="12"/>
        <v>1.5243657208184114</v>
      </c>
      <c r="AE9" s="51">
        <f t="shared" si="13"/>
        <v>1.2498311879007562</v>
      </c>
      <c r="AF9" s="51">
        <f t="shared" si="14"/>
        <v>1.7702454804908039</v>
      </c>
    </row>
    <row r="10" spans="1:32" x14ac:dyDescent="0.3">
      <c r="A10" s="47" t="s">
        <v>26</v>
      </c>
      <c r="B10" s="46">
        <v>33.128310771041789</v>
      </c>
      <c r="C10" s="46">
        <v>35.973105841526895</v>
      </c>
      <c r="D10" s="46">
        <v>43.786446020488576</v>
      </c>
      <c r="E10" s="46">
        <v>51.593375008981823</v>
      </c>
      <c r="F10" s="46">
        <f t="shared" si="15"/>
        <v>10.658135249446786</v>
      </c>
      <c r="G10" s="46">
        <f t="shared" si="16"/>
        <v>7.8069289884932473</v>
      </c>
      <c r="H10" s="46">
        <f t="shared" si="17"/>
        <v>18.465064237940034</v>
      </c>
      <c r="I10" s="45">
        <f t="shared" si="0"/>
        <v>0.40992827882487642</v>
      </c>
      <c r="J10" s="45">
        <f t="shared" si="1"/>
        <v>0.65057741570777061</v>
      </c>
      <c r="K10" s="45">
        <f t="shared" si="2"/>
        <v>0.48592274310368511</v>
      </c>
      <c r="L10" s="46">
        <f t="shared" si="3"/>
        <v>7.2114038882026144</v>
      </c>
      <c r="M10" s="46">
        <f t="shared" si="4"/>
        <v>2.8226818793790245</v>
      </c>
      <c r="N10" s="46">
        <f t="shared" si="5"/>
        <v>11.240079344155804</v>
      </c>
      <c r="O10" s="46">
        <f t="shared" si="6"/>
        <v>14.104638472333351</v>
      </c>
      <c r="P10" s="46">
        <f t="shared" si="7"/>
        <v>13.320471751452921</v>
      </c>
      <c r="Q10" s="46">
        <f t="shared" si="8"/>
        <v>24.366050007457936</v>
      </c>
      <c r="R10" s="47">
        <f t="shared" si="18"/>
        <v>0</v>
      </c>
      <c r="S10" s="47">
        <f t="shared" si="18"/>
        <v>0</v>
      </c>
      <c r="T10" s="47">
        <f t="shared" si="18"/>
        <v>0</v>
      </c>
      <c r="W10" s="49">
        <f t="shared" si="19"/>
        <v>0.14542615086862576</v>
      </c>
      <c r="X10" s="48">
        <f t="shared" si="9"/>
        <v>1.346860464390835E-4</v>
      </c>
      <c r="Y10" s="48">
        <f t="shared" si="10"/>
        <v>0.47863038114747908</v>
      </c>
      <c r="Z10" s="48">
        <f t="shared" si="11"/>
        <v>0.4514698634873669</v>
      </c>
      <c r="AC10" s="50"/>
      <c r="AD10" s="51">
        <f t="shared" si="12"/>
        <v>0.7756062831181022</v>
      </c>
      <c r="AE10" s="51">
        <f t="shared" si="13"/>
        <v>1.0948427112883543</v>
      </c>
      <c r="AF10" s="51">
        <f t="shared" si="14"/>
        <v>1.2496884882481223</v>
      </c>
    </row>
    <row r="11" spans="1:32" x14ac:dyDescent="0.3">
      <c r="A11" s="47" t="s">
        <v>27</v>
      </c>
      <c r="B11" s="46">
        <v>30.050904977375566</v>
      </c>
      <c r="C11" s="46">
        <v>32.644628099173552</v>
      </c>
      <c r="D11" s="46">
        <v>39.681719260065286</v>
      </c>
      <c r="E11" s="46">
        <v>43.883565024265849</v>
      </c>
      <c r="F11" s="46">
        <f t="shared" si="15"/>
        <v>9.6308142826897196</v>
      </c>
      <c r="G11" s="46">
        <f t="shared" si="16"/>
        <v>4.2018457642005629</v>
      </c>
      <c r="H11" s="46">
        <f t="shared" si="17"/>
        <v>13.832660046890283</v>
      </c>
      <c r="I11" s="45">
        <f t="shared" si="0"/>
        <v>0.37041593394960459</v>
      </c>
      <c r="J11" s="45">
        <f t="shared" si="1"/>
        <v>0.35015381368338022</v>
      </c>
      <c r="K11" s="45">
        <f t="shared" si="2"/>
        <v>0.36401736965500742</v>
      </c>
      <c r="L11" s="46">
        <f t="shared" si="3"/>
        <v>7.2114038882026144</v>
      </c>
      <c r="M11" s="46">
        <f t="shared" si="4"/>
        <v>2.8226818793790245</v>
      </c>
      <c r="N11" s="46">
        <f t="shared" si="5"/>
        <v>11.240079344155804</v>
      </c>
      <c r="O11" s="46">
        <f t="shared" si="6"/>
        <v>14.104638472333351</v>
      </c>
      <c r="P11" s="46">
        <f t="shared" si="7"/>
        <v>13.320471751452921</v>
      </c>
      <c r="Q11" s="46">
        <f t="shared" si="8"/>
        <v>24.366050007457936</v>
      </c>
      <c r="R11" s="47">
        <f t="shared" si="18"/>
        <v>0</v>
      </c>
      <c r="S11" s="47">
        <f t="shared" si="18"/>
        <v>0</v>
      </c>
      <c r="T11" s="47">
        <f t="shared" si="18"/>
        <v>0</v>
      </c>
      <c r="W11" s="49">
        <f t="shared" si="19"/>
        <v>0.14795154636731142</v>
      </c>
      <c r="X11" s="48">
        <f t="shared" si="9"/>
        <v>2.6130270885875153E-3</v>
      </c>
      <c r="Y11" s="48">
        <f t="shared" si="10"/>
        <v>0.48357178758840597</v>
      </c>
      <c r="Z11" s="48">
        <f t="shared" si="11"/>
        <v>0.45483342094245766</v>
      </c>
      <c r="AC11" s="50"/>
      <c r="AD11" s="51">
        <f t="shared" si="12"/>
        <v>0.42275027203951476</v>
      </c>
      <c r="AE11" s="51">
        <f t="shared" si="13"/>
        <v>0.21908027931262444</v>
      </c>
      <c r="AF11" s="51">
        <f t="shared" si="14"/>
        <v>0.39395940913593336</v>
      </c>
    </row>
    <row r="12" spans="1:32" x14ac:dyDescent="0.3">
      <c r="A12" s="47" t="s">
        <v>28</v>
      </c>
      <c r="B12" s="46">
        <v>34.254874651810582</v>
      </c>
      <c r="C12" s="46">
        <v>34.265188834154351</v>
      </c>
      <c r="D12" s="46">
        <v>41.77575107296137</v>
      </c>
      <c r="E12" s="46">
        <v>44.193656716417912</v>
      </c>
      <c r="F12" s="46">
        <f t="shared" si="15"/>
        <v>7.5208764211507884</v>
      </c>
      <c r="G12" s="46">
        <f t="shared" si="16"/>
        <v>2.4179056434565425</v>
      </c>
      <c r="H12" s="46">
        <f t="shared" si="17"/>
        <v>9.9387820646073308</v>
      </c>
      <c r="I12" s="45">
        <f t="shared" si="0"/>
        <v>0.28926447773656877</v>
      </c>
      <c r="J12" s="45">
        <f t="shared" si="1"/>
        <v>0.20149213695471188</v>
      </c>
      <c r="K12" s="45">
        <f t="shared" si="2"/>
        <v>0.26154689643703505</v>
      </c>
      <c r="L12" s="46">
        <f t="shared" si="3"/>
        <v>7.2114038882026144</v>
      </c>
      <c r="M12" s="46">
        <f t="shared" si="4"/>
        <v>2.8226818793790245</v>
      </c>
      <c r="N12" s="46">
        <f t="shared" si="5"/>
        <v>11.240079344155804</v>
      </c>
      <c r="O12" s="46">
        <f t="shared" si="6"/>
        <v>14.104638472333351</v>
      </c>
      <c r="P12" s="46">
        <f t="shared" si="7"/>
        <v>13.320471751452921</v>
      </c>
      <c r="Q12" s="46">
        <f t="shared" si="8"/>
        <v>24.366050007457936</v>
      </c>
      <c r="R12" s="47">
        <f t="shared" si="18"/>
        <v>0</v>
      </c>
      <c r="S12" s="47">
        <f t="shared" si="18"/>
        <v>0</v>
      </c>
      <c r="T12" s="47">
        <f t="shared" si="18"/>
        <v>0</v>
      </c>
      <c r="W12" s="49">
        <f t="shared" si="19"/>
        <v>0.14975348099098248</v>
      </c>
      <c r="X12" s="48">
        <f t="shared" si="9"/>
        <v>1.74951499594545E-2</v>
      </c>
      <c r="Y12" s="48">
        <f t="shared" si="10"/>
        <v>0.49485497361375375</v>
      </c>
      <c r="Z12" s="48">
        <f t="shared" si="11"/>
        <v>0.46256488192267464</v>
      </c>
      <c r="AC12" s="50"/>
      <c r="AD12" s="51">
        <f t="shared" si="12"/>
        <v>-0.30195435439917301</v>
      </c>
      <c r="AE12" s="51">
        <f t="shared" si="13"/>
        <v>-0.21428218181291148</v>
      </c>
      <c r="AF12" s="51">
        <f t="shared" si="14"/>
        <v>-0.32534410638893424</v>
      </c>
    </row>
    <row r="13" spans="1:32" x14ac:dyDescent="0.3">
      <c r="A13" s="47" t="s">
        <v>29</v>
      </c>
      <c r="B13" s="46">
        <v>33.364485981308412</v>
      </c>
      <c r="C13" s="46">
        <v>33.478448275862071</v>
      </c>
      <c r="D13" s="46">
        <v>41.218820861678005</v>
      </c>
      <c r="E13" s="46">
        <v>43.563071439640481</v>
      </c>
      <c r="F13" s="46">
        <f t="shared" si="15"/>
        <v>7.854334880369592</v>
      </c>
      <c r="G13" s="46">
        <f t="shared" si="16"/>
        <v>2.3442505779624767</v>
      </c>
      <c r="H13" s="46">
        <f t="shared" si="17"/>
        <v>10.198585458332069</v>
      </c>
      <c r="I13" s="45">
        <f t="shared" si="0"/>
        <v>0.30208980309113814</v>
      </c>
      <c r="J13" s="45">
        <f t="shared" si="1"/>
        <v>0.1953542148302064</v>
      </c>
      <c r="K13" s="45">
        <f t="shared" si="2"/>
        <v>0.26838382785084391</v>
      </c>
      <c r="L13" s="46">
        <f t="shared" si="3"/>
        <v>7.2114038882026144</v>
      </c>
      <c r="M13" s="46">
        <f t="shared" si="4"/>
        <v>2.8226818793790245</v>
      </c>
      <c r="N13" s="46">
        <f t="shared" si="5"/>
        <v>11.240079344155804</v>
      </c>
      <c r="O13" s="46">
        <f t="shared" si="6"/>
        <v>14.104638472333351</v>
      </c>
      <c r="P13" s="46">
        <f t="shared" si="7"/>
        <v>13.320471751452921</v>
      </c>
      <c r="Q13" s="46">
        <f t="shared" si="8"/>
        <v>24.366050007457936</v>
      </c>
      <c r="R13" s="47">
        <f t="shared" si="18"/>
        <v>0</v>
      </c>
      <c r="S13" s="47">
        <f t="shared" si="18"/>
        <v>0</v>
      </c>
      <c r="T13" s="47">
        <f t="shared" si="18"/>
        <v>0</v>
      </c>
      <c r="W13" s="49">
        <f t="shared" si="19"/>
        <v>0.14754316846458582</v>
      </c>
      <c r="X13" s="48">
        <f t="shared" si="9"/>
        <v>1.4266847038433478E-2</v>
      </c>
      <c r="Y13" s="48">
        <f t="shared" si="10"/>
        <v>0.50733417189640151</v>
      </c>
      <c r="Z13" s="48">
        <f t="shared" si="11"/>
        <v>0.47065575917566749</v>
      </c>
      <c r="AC13" s="50"/>
      <c r="AD13" s="51">
        <f t="shared" si="12"/>
        <v>-0.18742070270920141</v>
      </c>
      <c r="AE13" s="51">
        <f t="shared" si="13"/>
        <v>-0.23217478935377356</v>
      </c>
      <c r="AF13" s="51">
        <f t="shared" si="14"/>
        <v>-0.27735146375817316</v>
      </c>
    </row>
    <row r="14" spans="1:32" x14ac:dyDescent="0.3">
      <c r="A14" s="47" t="s">
        <v>30</v>
      </c>
      <c r="B14" s="46">
        <v>29.286018755328218</v>
      </c>
      <c r="C14" s="46">
        <v>33.00967261904762</v>
      </c>
      <c r="D14" s="46">
        <v>40.748815165876778</v>
      </c>
      <c r="E14" s="46">
        <v>46.951257015453216</v>
      </c>
      <c r="F14" s="46">
        <f t="shared" si="15"/>
        <v>11.46279641054856</v>
      </c>
      <c r="G14" s="46">
        <f t="shared" si="16"/>
        <v>6.202441849576438</v>
      </c>
      <c r="H14" s="46">
        <f t="shared" si="17"/>
        <v>17.665238260124998</v>
      </c>
      <c r="I14" s="45">
        <f t="shared" si="0"/>
        <v>0.44087678502109845</v>
      </c>
      <c r="J14" s="45">
        <f t="shared" si="1"/>
        <v>0.51687015413136983</v>
      </c>
      <c r="K14" s="45">
        <f t="shared" si="2"/>
        <v>0.464874691055921</v>
      </c>
      <c r="L14" s="46">
        <f t="shared" si="3"/>
        <v>7.2114038882026144</v>
      </c>
      <c r="M14" s="46">
        <f t="shared" si="4"/>
        <v>2.8226818793790245</v>
      </c>
      <c r="N14" s="46">
        <f t="shared" si="5"/>
        <v>11.240079344155804</v>
      </c>
      <c r="O14" s="46">
        <f t="shared" si="6"/>
        <v>14.104638472333351</v>
      </c>
      <c r="P14" s="46">
        <f t="shared" si="7"/>
        <v>13.320471751452921</v>
      </c>
      <c r="Q14" s="46">
        <f t="shared" si="8"/>
        <v>24.366050007457936</v>
      </c>
      <c r="R14" s="47">
        <f t="shared" si="18"/>
        <v>0</v>
      </c>
      <c r="S14" s="47">
        <f t="shared" si="18"/>
        <v>0</v>
      </c>
      <c r="T14" s="47">
        <f t="shared" si="18"/>
        <v>0</v>
      </c>
      <c r="W14" s="49">
        <f t="shared" si="19"/>
        <v>0.14504988900093854</v>
      </c>
      <c r="X14" s="48">
        <f t="shared" si="9"/>
        <v>3.7415452847344195E-4</v>
      </c>
      <c r="Y14" s="48">
        <f t="shared" si="10"/>
        <v>0.50691956397314197</v>
      </c>
      <c r="Z14" s="48">
        <f t="shared" si="11"/>
        <v>0.47090710996348251</v>
      </c>
      <c r="AC14" s="50"/>
      <c r="AD14" s="51">
        <f t="shared" si="12"/>
        <v>1.0519848802302718</v>
      </c>
      <c r="AE14" s="51">
        <f t="shared" si="13"/>
        <v>0.70507374579456739</v>
      </c>
      <c r="AF14" s="51">
        <f t="shared" si="14"/>
        <v>1.1019392161168045</v>
      </c>
    </row>
    <row r="15" spans="1:32" x14ac:dyDescent="0.3">
      <c r="A15" s="47" t="s">
        <v>20</v>
      </c>
      <c r="B15" s="46">
        <v>25.491231566361101</v>
      </c>
      <c r="C15" s="46">
        <v>30.642733564013842</v>
      </c>
      <c r="D15" s="46">
        <v>41.552383755150089</v>
      </c>
      <c r="E15" s="46">
        <v>55.587595054275262</v>
      </c>
      <c r="F15" s="46">
        <f t="shared" si="15"/>
        <v>16.061152188788988</v>
      </c>
      <c r="G15" s="46">
        <f t="shared" si="16"/>
        <v>14.035211299125173</v>
      </c>
      <c r="H15" s="46">
        <f t="shared" si="17"/>
        <v>30.096363487914161</v>
      </c>
      <c r="I15" s="45">
        <f t="shared" si="0"/>
        <v>0.61773662264573026</v>
      </c>
      <c r="J15" s="45">
        <f t="shared" si="1"/>
        <v>1.1696009415937645</v>
      </c>
      <c r="K15" s="45">
        <f t="shared" si="2"/>
        <v>0.79200956547142531</v>
      </c>
      <c r="L15" s="46">
        <f t="shared" si="3"/>
        <v>7.2114038882026144</v>
      </c>
      <c r="M15" s="46">
        <f t="shared" si="4"/>
        <v>2.8226818793790245</v>
      </c>
      <c r="N15" s="46">
        <f t="shared" si="5"/>
        <v>11.240079344155804</v>
      </c>
      <c r="O15" s="46">
        <f t="shared" si="6"/>
        <v>14.104638472333351</v>
      </c>
      <c r="P15" s="46">
        <f t="shared" si="7"/>
        <v>13.320471751452921</v>
      </c>
      <c r="Q15" s="46">
        <f t="shared" si="8"/>
        <v>24.366050007457936</v>
      </c>
      <c r="R15" s="47">
        <f t="shared" si="18"/>
        <v>0</v>
      </c>
      <c r="S15" s="47">
        <f t="shared" si="18"/>
        <v>0</v>
      </c>
      <c r="T15" s="47">
        <f t="shared" si="18"/>
        <v>0</v>
      </c>
      <c r="W15" s="49">
        <f t="shared" si="19"/>
        <v>0.14816448165523749</v>
      </c>
      <c r="X15" s="48">
        <f t="shared" si="9"/>
        <v>3.8495582699416685E-2</v>
      </c>
      <c r="Y15" s="48">
        <f t="shared" si="10"/>
        <v>0.47679768317220467</v>
      </c>
      <c r="Z15" s="48">
        <f t="shared" si="11"/>
        <v>0.45631154380403061</v>
      </c>
      <c r="AC15" s="50"/>
      <c r="AD15" s="51">
        <f t="shared" si="12"/>
        <v>2.6313914434507222</v>
      </c>
      <c r="AE15" s="51">
        <f t="shared" si="13"/>
        <v>2.6078440274953065</v>
      </c>
      <c r="AF15" s="51">
        <f t="shared" si="14"/>
        <v>3.3983008686810017</v>
      </c>
    </row>
    <row r="16" spans="1:32" x14ac:dyDescent="0.3">
      <c r="A16" s="47" t="s">
        <v>16</v>
      </c>
      <c r="B16" s="46">
        <v>31.803882195448459</v>
      </c>
      <c r="C16" s="46">
        <v>34.001416430594901</v>
      </c>
      <c r="D16" s="46">
        <v>43.617021276595743</v>
      </c>
      <c r="E16" s="46">
        <v>49.016418519273913</v>
      </c>
      <c r="F16" s="46">
        <f t="shared" si="15"/>
        <v>11.813139081147284</v>
      </c>
      <c r="G16" s="46">
        <f t="shared" si="16"/>
        <v>5.3993972426781696</v>
      </c>
      <c r="H16" s="46">
        <f t="shared" si="17"/>
        <v>17.212536323825454</v>
      </c>
      <c r="I16" s="45">
        <f t="shared" si="0"/>
        <v>0.45435150312104938</v>
      </c>
      <c r="J16" s="45">
        <f t="shared" si="1"/>
        <v>0.44994977022318078</v>
      </c>
      <c r="K16" s="45">
        <f t="shared" si="2"/>
        <v>0.45296148220593296</v>
      </c>
      <c r="L16" s="46">
        <f t="shared" si="3"/>
        <v>7.2114038882026144</v>
      </c>
      <c r="M16" s="46">
        <f t="shared" si="4"/>
        <v>2.8226818793790245</v>
      </c>
      <c r="N16" s="46">
        <f t="shared" si="5"/>
        <v>11.240079344155804</v>
      </c>
      <c r="O16" s="46">
        <f t="shared" si="6"/>
        <v>14.104638472333351</v>
      </c>
      <c r="P16" s="46">
        <f t="shared" si="7"/>
        <v>13.320471751452921</v>
      </c>
      <c r="Q16" s="46">
        <f t="shared" si="8"/>
        <v>24.366050007457936</v>
      </c>
      <c r="R16" s="47">
        <f t="shared" si="18"/>
        <v>0</v>
      </c>
      <c r="S16" s="47">
        <f t="shared" si="18"/>
        <v>0</v>
      </c>
      <c r="T16" s="47">
        <f t="shared" si="18"/>
        <v>0</v>
      </c>
      <c r="W16" s="49">
        <f t="shared" si="19"/>
        <v>0.13435349477628733</v>
      </c>
      <c r="X16" s="48">
        <f t="shared" si="9"/>
        <v>1.0770075066558378E-3</v>
      </c>
      <c r="Y16" s="48">
        <f t="shared" si="10"/>
        <v>0.47807615521739627</v>
      </c>
      <c r="Z16" s="48">
        <f t="shared" si="11"/>
        <v>0.45647107054679709</v>
      </c>
      <c r="AC16" s="50"/>
      <c r="AD16" s="51">
        <f t="shared" si="12"/>
        <v>1.172317786165519</v>
      </c>
      <c r="AE16" s="51">
        <f t="shared" si="13"/>
        <v>0.50999467156315237</v>
      </c>
      <c r="AF16" s="51">
        <f t="shared" si="14"/>
        <v>1.0183130481303431</v>
      </c>
    </row>
    <row r="17" spans="1:32" x14ac:dyDescent="0.3">
      <c r="A17" s="47" t="s">
        <v>17</v>
      </c>
      <c r="B17" s="46">
        <v>34.196658097686374</v>
      </c>
      <c r="C17" s="46">
        <v>36.050664451827245</v>
      </c>
      <c r="D17" s="46">
        <v>45.766129032258064</v>
      </c>
      <c r="E17" s="46">
        <v>51.470215462610902</v>
      </c>
      <c r="F17" s="46">
        <f t="shared" si="15"/>
        <v>11.56947093457169</v>
      </c>
      <c r="G17" s="46">
        <f t="shared" si="16"/>
        <v>5.704086430352838</v>
      </c>
      <c r="H17" s="46">
        <f t="shared" si="17"/>
        <v>17.273557364924528</v>
      </c>
      <c r="I17" s="45">
        <f t="shared" si="0"/>
        <v>0.44497965132968037</v>
      </c>
      <c r="J17" s="45">
        <f t="shared" si="1"/>
        <v>0.4753405358627365</v>
      </c>
      <c r="K17" s="45">
        <f t="shared" si="2"/>
        <v>0.45456729907696125</v>
      </c>
      <c r="L17" s="46">
        <f t="shared" si="3"/>
        <v>7.2114038882026144</v>
      </c>
      <c r="M17" s="46">
        <f t="shared" si="4"/>
        <v>2.8226818793790245</v>
      </c>
      <c r="N17" s="46">
        <f t="shared" si="5"/>
        <v>11.240079344155804</v>
      </c>
      <c r="O17" s="46">
        <f t="shared" si="6"/>
        <v>14.104638472333351</v>
      </c>
      <c r="P17" s="46">
        <f t="shared" si="7"/>
        <v>13.320471751452921</v>
      </c>
      <c r="Q17" s="46">
        <f t="shared" si="8"/>
        <v>24.366050007457936</v>
      </c>
      <c r="R17" s="47">
        <f t="shared" si="18"/>
        <v>0</v>
      </c>
      <c r="S17" s="47">
        <f t="shared" si="18"/>
        <v>0</v>
      </c>
      <c r="T17" s="47">
        <f t="shared" si="18"/>
        <v>0</v>
      </c>
      <c r="W17" s="49">
        <f t="shared" si="19"/>
        <v>0.13751315035853598</v>
      </c>
      <c r="X17" s="48">
        <f t="shared" si="9"/>
        <v>5.4971213720063654E-4</v>
      </c>
      <c r="Y17" s="48">
        <f t="shared" si="10"/>
        <v>0.47821293618512922</v>
      </c>
      <c r="Z17" s="48">
        <f t="shared" si="11"/>
        <v>0.45656625912028892</v>
      </c>
      <c r="AC17" s="50"/>
      <c r="AD17" s="51">
        <f t="shared" si="12"/>
        <v>1.0886245948360476</v>
      </c>
      <c r="AE17" s="51">
        <f t="shared" si="13"/>
        <v>0.58401108877000629</v>
      </c>
      <c r="AF17" s="51">
        <f t="shared" si="14"/>
        <v>1.029585268159646</v>
      </c>
    </row>
    <row r="18" spans="1:32" x14ac:dyDescent="0.3">
      <c r="A18" s="47" t="s">
        <v>21</v>
      </c>
      <c r="B18" s="46">
        <v>23.348880597014926</v>
      </c>
      <c r="C18" s="46">
        <v>28.017845761631612</v>
      </c>
      <c r="D18" s="46">
        <v>36.03448275862069</v>
      </c>
      <c r="E18" s="46">
        <v>40.110911270983216</v>
      </c>
      <c r="F18" s="46">
        <f t="shared" si="15"/>
        <v>12.685602161605765</v>
      </c>
      <c r="G18" s="46">
        <f t="shared" si="16"/>
        <v>4.0764285123625257</v>
      </c>
      <c r="H18" s="46">
        <f t="shared" si="17"/>
        <v>16.76203067396829</v>
      </c>
      <c r="I18" s="45">
        <f t="shared" si="0"/>
        <v>0.48790777544637554</v>
      </c>
      <c r="J18" s="45">
        <f t="shared" si="1"/>
        <v>0.33970237603021047</v>
      </c>
      <c r="K18" s="45">
        <f t="shared" si="2"/>
        <v>0.44110607036758659</v>
      </c>
      <c r="L18" s="46">
        <f t="shared" si="3"/>
        <v>7.2114038882026144</v>
      </c>
      <c r="M18" s="46">
        <f t="shared" si="4"/>
        <v>2.8226818793790245</v>
      </c>
      <c r="N18" s="46">
        <f t="shared" si="5"/>
        <v>11.240079344155804</v>
      </c>
      <c r="O18" s="46">
        <f t="shared" si="6"/>
        <v>14.104638472333351</v>
      </c>
      <c r="P18" s="46">
        <f t="shared" si="7"/>
        <v>13.320471751452921</v>
      </c>
      <c r="Q18" s="46">
        <f t="shared" si="8"/>
        <v>24.366050007457936</v>
      </c>
      <c r="R18" s="47">
        <f t="shared" si="18"/>
        <v>0</v>
      </c>
      <c r="S18" s="47">
        <f t="shared" si="18"/>
        <v>0</v>
      </c>
      <c r="T18" s="47">
        <f t="shared" si="18"/>
        <v>0</v>
      </c>
      <c r="W18" s="49">
        <f t="shared" si="19"/>
        <v>0.14090837295721925</v>
      </c>
      <c r="X18" s="48">
        <f t="shared" si="9"/>
        <v>4.4055164856490288E-3</v>
      </c>
      <c r="Y18" s="48">
        <f t="shared" si="10"/>
        <v>0.48550296566696705</v>
      </c>
      <c r="Z18" s="48">
        <f t="shared" si="11"/>
        <v>0.45737995326516795</v>
      </c>
      <c r="AC18" s="50"/>
      <c r="AD18" s="51">
        <f t="shared" si="12"/>
        <v>1.4719844457059297</v>
      </c>
      <c r="AE18" s="51">
        <f t="shared" si="13"/>
        <v>0.18861337726130176</v>
      </c>
      <c r="AF18" s="51">
        <f t="shared" si="14"/>
        <v>0.9350925930517574</v>
      </c>
    </row>
    <row r="19" spans="1:32" x14ac:dyDescent="0.3">
      <c r="A19" s="47" t="s">
        <v>18</v>
      </c>
      <c r="B19" s="46">
        <v>31.654518950437318</v>
      </c>
      <c r="C19" s="46">
        <v>33.752495009980038</v>
      </c>
      <c r="D19" s="46">
        <v>43.946488294314378</v>
      </c>
      <c r="E19" s="46">
        <v>50.928788296991442</v>
      </c>
      <c r="F19" s="46">
        <f t="shared" si="15"/>
        <v>12.29196934387706</v>
      </c>
      <c r="G19" s="46">
        <f t="shared" si="16"/>
        <v>6.9823000026770643</v>
      </c>
      <c r="H19" s="46">
        <f t="shared" si="17"/>
        <v>19.274269346554124</v>
      </c>
      <c r="I19" s="45">
        <f t="shared" si="0"/>
        <v>0.47276805168757924</v>
      </c>
      <c r="J19" s="45">
        <f t="shared" si="1"/>
        <v>0.58185833355642202</v>
      </c>
      <c r="K19" s="45">
        <f t="shared" si="2"/>
        <v>0.50721761438300328</v>
      </c>
      <c r="L19" s="46">
        <f t="shared" si="3"/>
        <v>7.2114038882026144</v>
      </c>
      <c r="M19" s="46">
        <f t="shared" si="4"/>
        <v>2.8226818793790245</v>
      </c>
      <c r="N19" s="46">
        <f t="shared" si="5"/>
        <v>11.240079344155804</v>
      </c>
      <c r="O19" s="46">
        <f t="shared" si="6"/>
        <v>14.104638472333351</v>
      </c>
      <c r="P19" s="46">
        <f t="shared" si="7"/>
        <v>13.320471751452921</v>
      </c>
      <c r="Q19" s="46">
        <f t="shared" si="8"/>
        <v>24.366050007457936</v>
      </c>
      <c r="R19" s="47">
        <f t="shared" si="18"/>
        <v>0</v>
      </c>
      <c r="S19" s="47">
        <f t="shared" si="18"/>
        <v>0</v>
      </c>
      <c r="T19" s="47">
        <f t="shared" si="18"/>
        <v>0</v>
      </c>
      <c r="W19" s="49">
        <f t="shared" si="19"/>
        <v>0.14452313493323679</v>
      </c>
      <c r="X19" s="48">
        <f t="shared" si="9"/>
        <v>2.6249577077730956E-3</v>
      </c>
      <c r="Y19" s="48">
        <f t="shared" si="10"/>
        <v>0.48014988967310845</v>
      </c>
      <c r="Z19" s="48">
        <f t="shared" si="11"/>
        <v>0.45461119431417707</v>
      </c>
      <c r="AC19" s="50"/>
      <c r="AD19" s="51">
        <f t="shared" si="12"/>
        <v>1.3367825853449702</v>
      </c>
      <c r="AE19" s="51">
        <f t="shared" si="13"/>
        <v>0.89452026623918324</v>
      </c>
      <c r="AF19" s="51">
        <f t="shared" si="14"/>
        <v>1.3991703369488713</v>
      </c>
    </row>
    <row r="20" spans="1:32" x14ac:dyDescent="0.3">
      <c r="A20" s="47" t="s">
        <v>48</v>
      </c>
      <c r="B20" s="46">
        <v>30.476947535771064</v>
      </c>
      <c r="C20" s="46">
        <v>33.321697099892589</v>
      </c>
      <c r="D20" s="46">
        <v>40.120910384068281</v>
      </c>
      <c r="E20" s="46">
        <v>43.918918918918919</v>
      </c>
      <c r="F20" s="46">
        <f t="shared" si="15"/>
        <v>9.6439628482972175</v>
      </c>
      <c r="G20" s="46">
        <f t="shared" si="16"/>
        <v>3.7980085348506378</v>
      </c>
      <c r="H20" s="46">
        <f t="shared" si="17"/>
        <v>13.441971383147855</v>
      </c>
      <c r="I20" s="45">
        <f t="shared" si="0"/>
        <v>0.37092164801143146</v>
      </c>
      <c r="J20" s="45">
        <f t="shared" si="1"/>
        <v>0.31650071123755313</v>
      </c>
      <c r="K20" s="45">
        <f t="shared" si="2"/>
        <v>0.3537360890302067</v>
      </c>
      <c r="L20" s="46">
        <f t="shared" si="3"/>
        <v>7.2114038882026144</v>
      </c>
      <c r="M20" s="46">
        <f t="shared" si="4"/>
        <v>2.8226818793790245</v>
      </c>
      <c r="N20" s="46">
        <f t="shared" si="5"/>
        <v>11.240079344155804</v>
      </c>
      <c r="O20" s="46">
        <f t="shared" si="6"/>
        <v>14.104638472333351</v>
      </c>
      <c r="P20" s="46">
        <f t="shared" si="7"/>
        <v>13.320471751452921</v>
      </c>
      <c r="Q20" s="46">
        <f t="shared" si="8"/>
        <v>24.366050007457936</v>
      </c>
      <c r="R20" s="47">
        <f t="shared" si="18"/>
        <v>0</v>
      </c>
      <c r="S20" s="47">
        <f t="shared" si="18"/>
        <v>0</v>
      </c>
      <c r="T20" s="47">
        <f t="shared" si="18"/>
        <v>0</v>
      </c>
      <c r="W20" s="49">
        <f t="shared" si="19"/>
        <v>0.14799211937571163</v>
      </c>
      <c r="X20" s="48">
        <f t="shared" si="9"/>
        <v>2.5615808783877895E-3</v>
      </c>
      <c r="Y20" s="48">
        <f t="shared" si="10"/>
        <v>0.48977631193402343</v>
      </c>
      <c r="Z20" s="48">
        <f t="shared" si="11"/>
        <v>0.46054502403676356</v>
      </c>
      <c r="AC20" s="50"/>
      <c r="AD20" s="51">
        <f t="shared" si="12"/>
        <v>0.42726643647282975</v>
      </c>
      <c r="AE20" s="51">
        <f t="shared" si="13"/>
        <v>0.12097839037017988</v>
      </c>
      <c r="AF20" s="51">
        <f t="shared" si="14"/>
        <v>0.32178875289444558</v>
      </c>
    </row>
    <row r="21" spans="1:32" x14ac:dyDescent="0.3">
      <c r="A21" s="47" t="s">
        <v>14</v>
      </c>
      <c r="B21" s="46">
        <v>35.174897119341566</v>
      </c>
      <c r="C21" s="46">
        <v>35.617198335644936</v>
      </c>
      <c r="D21" s="46">
        <v>45.349576271186436</v>
      </c>
      <c r="E21" s="46">
        <v>50.251982815598147</v>
      </c>
      <c r="F21" s="46">
        <f t="shared" si="15"/>
        <v>10.17467915184487</v>
      </c>
      <c r="G21" s="46">
        <f t="shared" si="16"/>
        <v>4.9024065444117113</v>
      </c>
      <c r="H21" s="46">
        <f t="shared" si="17"/>
        <v>15.077085696256582</v>
      </c>
      <c r="I21" s="45">
        <f t="shared" si="0"/>
        <v>0.39133381353249502</v>
      </c>
      <c r="J21" s="45">
        <f t="shared" si="1"/>
        <v>0.40853387870097596</v>
      </c>
      <c r="K21" s="45">
        <f t="shared" si="2"/>
        <v>0.39676541305938373</v>
      </c>
      <c r="L21" s="46">
        <f t="shared" si="3"/>
        <v>7.2114038882026144</v>
      </c>
      <c r="M21" s="46">
        <f t="shared" si="4"/>
        <v>2.8226818793790245</v>
      </c>
      <c r="N21" s="46">
        <f t="shared" si="5"/>
        <v>11.240079344155804</v>
      </c>
      <c r="O21" s="46">
        <f t="shared" si="6"/>
        <v>14.104638472333351</v>
      </c>
      <c r="P21" s="46">
        <f t="shared" si="7"/>
        <v>13.320471751452921</v>
      </c>
      <c r="Q21" s="46">
        <f t="shared" si="8"/>
        <v>24.366050007457936</v>
      </c>
      <c r="R21" s="47">
        <f t="shared" si="18"/>
        <v>0</v>
      </c>
      <c r="S21" s="47">
        <f t="shared" si="18"/>
        <v>0</v>
      </c>
      <c r="T21" s="47">
        <f t="shared" si="18"/>
        <v>0</v>
      </c>
      <c r="W21" s="49">
        <f t="shared" si="19"/>
        <v>0.15018726557350939</v>
      </c>
      <c r="X21" s="48">
        <f t="shared" si="9"/>
        <v>9.1203378224263745E-4</v>
      </c>
      <c r="Y21" s="48">
        <f t="shared" si="10"/>
        <v>0.49485396401108883</v>
      </c>
      <c r="Z21" s="48">
        <f t="shared" si="11"/>
        <v>0.46453124972284987</v>
      </c>
      <c r="AC21" s="50"/>
      <c r="AD21" s="51">
        <f t="shared" si="12"/>
        <v>0.60955263907544899</v>
      </c>
      <c r="AE21" s="51">
        <f t="shared" si="13"/>
        <v>0.38926353846468015</v>
      </c>
      <c r="AF21" s="51">
        <f t="shared" si="14"/>
        <v>0.62383814402985371</v>
      </c>
    </row>
    <row r="22" spans="1:32" x14ac:dyDescent="0.3">
      <c r="A22" s="47" t="s">
        <v>15</v>
      </c>
      <c r="B22" s="46">
        <v>28.916478555304742</v>
      </c>
      <c r="C22" s="46">
        <v>30.638418079096045</v>
      </c>
      <c r="D22" s="46">
        <v>39.751148545176108</v>
      </c>
      <c r="E22" s="46">
        <v>42.705149246076523</v>
      </c>
      <c r="F22" s="46">
        <f t="shared" si="15"/>
        <v>10.834669989871365</v>
      </c>
      <c r="G22" s="46">
        <f t="shared" si="16"/>
        <v>2.9540007009004157</v>
      </c>
      <c r="H22" s="46">
        <f t="shared" si="17"/>
        <v>13.788670690771781</v>
      </c>
      <c r="I22" s="45">
        <f t="shared" si="0"/>
        <v>0.41671807653351406</v>
      </c>
      <c r="J22" s="45">
        <f t="shared" si="1"/>
        <v>0.24616672507503465</v>
      </c>
      <c r="K22" s="45">
        <f t="shared" si="2"/>
        <v>0.36285975502031004</v>
      </c>
      <c r="L22" s="46">
        <f t="shared" si="3"/>
        <v>7.2114038882026144</v>
      </c>
      <c r="M22" s="46">
        <f t="shared" si="4"/>
        <v>2.8226818793790245</v>
      </c>
      <c r="N22" s="46">
        <f t="shared" si="5"/>
        <v>11.240079344155804</v>
      </c>
      <c r="O22" s="46">
        <f t="shared" si="6"/>
        <v>14.104638472333351</v>
      </c>
      <c r="P22" s="46">
        <f t="shared" si="7"/>
        <v>13.320471751452921</v>
      </c>
      <c r="Q22" s="46">
        <f t="shared" si="8"/>
        <v>24.366050007457936</v>
      </c>
      <c r="R22" s="47">
        <f t="shared" si="18"/>
        <v>0</v>
      </c>
      <c r="S22" s="47">
        <f t="shared" si="18"/>
        <v>0</v>
      </c>
      <c r="T22" s="47">
        <f t="shared" si="18"/>
        <v>0</v>
      </c>
      <c r="W22" s="49">
        <f t="shared" si="19"/>
        <v>0.15393455831287109</v>
      </c>
      <c r="X22" s="48">
        <f t="shared" si="9"/>
        <v>2.3190331359407916E-5</v>
      </c>
      <c r="Y22" s="48">
        <f t="shared" si="10"/>
        <v>0.5114331132734925</v>
      </c>
      <c r="Z22" s="48">
        <f t="shared" si="11"/>
        <v>0.47130934936968577</v>
      </c>
      <c r="AC22" s="50"/>
      <c r="AD22" s="51">
        <f t="shared" si="12"/>
        <v>0.83624102760272512</v>
      </c>
      <c r="AE22" s="51">
        <f t="shared" si="13"/>
        <v>-8.4051648405647605E-2</v>
      </c>
      <c r="AF22" s="51">
        <f t="shared" si="14"/>
        <v>0.38583339731797667</v>
      </c>
    </row>
    <row r="23" spans="1:32" x14ac:dyDescent="0.3">
      <c r="A23" s="47" t="s">
        <v>22</v>
      </c>
      <c r="B23" s="46">
        <v>26.118909991742363</v>
      </c>
      <c r="C23" s="46">
        <v>30.843394886363637</v>
      </c>
      <c r="D23" s="46">
        <v>43.94705882352941</v>
      </c>
      <c r="E23" s="46">
        <v>58.528253039171545</v>
      </c>
      <c r="F23" s="46">
        <f t="shared" si="15"/>
        <v>17.828148831787047</v>
      </c>
      <c r="G23" s="46">
        <f t="shared" si="16"/>
        <v>14.581194215642135</v>
      </c>
      <c r="H23" s="46">
        <f t="shared" si="17"/>
        <v>32.409343047429182</v>
      </c>
      <c r="I23" s="45">
        <f t="shared" si="0"/>
        <v>0.68569803199180945</v>
      </c>
      <c r="J23" s="45">
        <f t="shared" si="1"/>
        <v>1.215099517970178</v>
      </c>
      <c r="K23" s="45">
        <f t="shared" si="2"/>
        <v>0.85287744861655745</v>
      </c>
      <c r="L23" s="46">
        <f t="shared" si="3"/>
        <v>7.2114038882026144</v>
      </c>
      <c r="M23" s="46">
        <f t="shared" si="4"/>
        <v>2.8226818793790245</v>
      </c>
      <c r="N23" s="46">
        <f t="shared" si="5"/>
        <v>11.240079344155804</v>
      </c>
      <c r="O23" s="46">
        <f t="shared" si="6"/>
        <v>14.104638472333351</v>
      </c>
      <c r="P23" s="46">
        <f t="shared" si="7"/>
        <v>13.320471751452921</v>
      </c>
      <c r="Q23" s="46">
        <f t="shared" si="8"/>
        <v>24.366050007457936</v>
      </c>
      <c r="R23" s="47">
        <f t="shared" si="18"/>
        <v>0</v>
      </c>
      <c r="S23" s="47">
        <f t="shared" si="18"/>
        <v>0</v>
      </c>
      <c r="T23" s="47">
        <f t="shared" si="18"/>
        <v>0</v>
      </c>
      <c r="W23" s="49">
        <f t="shared" si="19"/>
        <v>0.15665404336313316</v>
      </c>
      <c r="X23" s="48">
        <f t="shared" si="9"/>
        <v>6.9782788702039397E-2</v>
      </c>
      <c r="Y23" s="48">
        <f t="shared" si="10"/>
        <v>0.46117122722372911</v>
      </c>
      <c r="Z23" s="48">
        <f t="shared" si="11"/>
        <v>0.44405448513776641</v>
      </c>
      <c r="AC23" s="50"/>
      <c r="AD23" s="51">
        <f t="shared" si="12"/>
        <v>3.2383053556681771</v>
      </c>
      <c r="AE23" s="51">
        <f t="shared" si="13"/>
        <v>2.7404765624570784</v>
      </c>
      <c r="AF23" s="51">
        <f t="shared" si="14"/>
        <v>3.8255701195579594</v>
      </c>
    </row>
    <row r="24" spans="1:32" x14ac:dyDescent="0.3">
      <c r="A24" s="47" t="s">
        <v>49</v>
      </c>
      <c r="B24" s="46">
        <v>23.429256594724222</v>
      </c>
      <c r="C24" s="46">
        <v>26.716346153846153</v>
      </c>
      <c r="D24" s="46">
        <v>34.679176755447941</v>
      </c>
      <c r="E24" s="46">
        <v>39.945275958840043</v>
      </c>
      <c r="F24" s="46">
        <f t="shared" si="15"/>
        <v>11.249920160723718</v>
      </c>
      <c r="G24" s="46">
        <f t="shared" si="16"/>
        <v>5.2660992033921019</v>
      </c>
      <c r="H24" s="46">
        <f t="shared" si="17"/>
        <v>16.51601936411582</v>
      </c>
      <c r="I24" s="45">
        <f t="shared" si="0"/>
        <v>0.43268923695091221</v>
      </c>
      <c r="J24" s="45">
        <f t="shared" si="1"/>
        <v>0.43884160028267516</v>
      </c>
      <c r="K24" s="45">
        <f t="shared" si="2"/>
        <v>0.43463208852936369</v>
      </c>
      <c r="L24" s="46">
        <f t="shared" si="3"/>
        <v>7.2114038882026144</v>
      </c>
      <c r="M24" s="46">
        <f t="shared" si="4"/>
        <v>2.8226818793790245</v>
      </c>
      <c r="N24" s="46">
        <f t="shared" si="5"/>
        <v>11.240079344155804</v>
      </c>
      <c r="O24" s="46">
        <f t="shared" si="6"/>
        <v>14.104638472333351</v>
      </c>
      <c r="P24" s="46">
        <f t="shared" si="7"/>
        <v>13.320471751452921</v>
      </c>
      <c r="Q24" s="46">
        <f t="shared" si="8"/>
        <v>24.366050007457936</v>
      </c>
      <c r="R24" s="47">
        <f t="shared" si="18"/>
        <v>0</v>
      </c>
      <c r="S24" s="47">
        <f t="shared" si="18"/>
        <v>0</v>
      </c>
      <c r="T24" s="47">
        <f t="shared" si="18"/>
        <v>0</v>
      </c>
      <c r="W24" s="49">
        <f t="shared" si="19"/>
        <v>0.12308926448116529</v>
      </c>
      <c r="X24" s="48">
        <f t="shared" si="9"/>
        <v>1.2444576840424848E-4</v>
      </c>
      <c r="Y24" s="48">
        <f t="shared" si="10"/>
        <v>0.46288889083457946</v>
      </c>
      <c r="Z24" s="48">
        <f t="shared" si="11"/>
        <v>0.44477928487687429</v>
      </c>
      <c r="AC24" s="50"/>
      <c r="AD24" s="51">
        <f t="shared" si="12"/>
        <v>0.97886784398046545</v>
      </c>
      <c r="AE24" s="51">
        <f t="shared" si="13"/>
        <v>0.47761333448995158</v>
      </c>
      <c r="AF24" s="51">
        <f t="shared" si="14"/>
        <v>0.88964771757263139</v>
      </c>
    </row>
    <row r="25" spans="1:32" x14ac:dyDescent="0.3">
      <c r="A25" s="47" t="s">
        <v>23</v>
      </c>
      <c r="B25" s="46">
        <v>23.959170013386881</v>
      </c>
      <c r="C25" s="46">
        <v>28.000878734622145</v>
      </c>
      <c r="D25" s="46">
        <v>36.668667466986797</v>
      </c>
      <c r="E25" s="46">
        <v>41.68973115910093</v>
      </c>
      <c r="F25" s="46">
        <f t="shared" si="15"/>
        <v>12.709497453599916</v>
      </c>
      <c r="G25" s="46">
        <f t="shared" si="16"/>
        <v>5.0210636921141329</v>
      </c>
      <c r="H25" s="46">
        <f t="shared" si="17"/>
        <v>17.730561145714049</v>
      </c>
      <c r="I25" s="45">
        <f t="shared" si="0"/>
        <v>0.48882682513845832</v>
      </c>
      <c r="J25" s="45">
        <f t="shared" si="1"/>
        <v>0.41842197434284439</v>
      </c>
      <c r="K25" s="45">
        <f t="shared" si="2"/>
        <v>0.46659371436089603</v>
      </c>
      <c r="L25" s="46">
        <f t="shared" si="3"/>
        <v>7.2114038882026144</v>
      </c>
      <c r="M25" s="46">
        <f t="shared" si="4"/>
        <v>2.8226818793790245</v>
      </c>
      <c r="N25" s="46">
        <f t="shared" si="5"/>
        <v>11.240079344155804</v>
      </c>
      <c r="O25" s="46">
        <f t="shared" si="6"/>
        <v>14.104638472333351</v>
      </c>
      <c r="P25" s="46">
        <f t="shared" si="7"/>
        <v>13.320471751452921</v>
      </c>
      <c r="Q25" s="46">
        <f t="shared" si="8"/>
        <v>24.366050007457936</v>
      </c>
      <c r="R25" s="47">
        <f t="shared" si="18"/>
        <v>0</v>
      </c>
      <c r="S25" s="47">
        <f t="shared" si="18"/>
        <v>0</v>
      </c>
      <c r="T25" s="47">
        <f t="shared" si="18"/>
        <v>0</v>
      </c>
      <c r="W25" s="49">
        <f t="shared" si="19"/>
        <v>0.12770697454562202</v>
      </c>
      <c r="X25" s="48">
        <f t="shared" si="9"/>
        <v>4.5283632657238714E-3</v>
      </c>
      <c r="Y25" s="48">
        <f t="shared" si="10"/>
        <v>0.4665944672088907</v>
      </c>
      <c r="Z25" s="48">
        <f t="shared" si="11"/>
        <v>0.44296141575320586</v>
      </c>
      <c r="AC25" s="50"/>
      <c r="AD25" s="51">
        <f t="shared" si="12"/>
        <v>1.4801918099956226</v>
      </c>
      <c r="AE25" s="51">
        <f t="shared" si="13"/>
        <v>0.41808824673852701</v>
      </c>
      <c r="AF25" s="51">
        <f t="shared" si="14"/>
        <v>1.1140061019982375</v>
      </c>
    </row>
    <row r="26" spans="1:32" x14ac:dyDescent="0.3">
      <c r="A26" s="47" t="s">
        <v>50</v>
      </c>
      <c r="B26" s="46">
        <v>32.057235421166304</v>
      </c>
      <c r="C26" s="46">
        <v>32.75121555915721</v>
      </c>
      <c r="D26" s="46">
        <v>40.46153846153846</v>
      </c>
      <c r="E26" s="46">
        <v>45.501943005181346</v>
      </c>
      <c r="F26" s="46">
        <f t="shared" si="15"/>
        <v>8.4043030403721559</v>
      </c>
      <c r="G26" s="46">
        <f t="shared" si="16"/>
        <v>5.0404045436428859</v>
      </c>
      <c r="H26" s="46">
        <f t="shared" si="17"/>
        <v>13.444707584015042</v>
      </c>
      <c r="I26" s="45">
        <f t="shared" si="0"/>
        <v>0.32324242462969832</v>
      </c>
      <c r="J26" s="45">
        <f t="shared" si="1"/>
        <v>0.42003371197024048</v>
      </c>
      <c r="K26" s="45">
        <f t="shared" si="2"/>
        <v>0.35380809431618532</v>
      </c>
      <c r="L26" s="46">
        <f t="shared" si="3"/>
        <v>7.2114038882026144</v>
      </c>
      <c r="M26" s="46">
        <f t="shared" si="4"/>
        <v>2.8226818793790245</v>
      </c>
      <c r="N26" s="46">
        <f t="shared" si="5"/>
        <v>11.240079344155804</v>
      </c>
      <c r="O26" s="46">
        <f t="shared" si="6"/>
        <v>14.104638472333351</v>
      </c>
      <c r="P26" s="46">
        <f t="shared" si="7"/>
        <v>13.320471751452921</v>
      </c>
      <c r="Q26" s="46">
        <f t="shared" si="8"/>
        <v>24.366050007457936</v>
      </c>
      <c r="R26" s="47">
        <f t="shared" si="18"/>
        <v>0</v>
      </c>
      <c r="S26" s="47">
        <f t="shared" si="18"/>
        <v>0</v>
      </c>
      <c r="T26" s="47">
        <f t="shared" si="18"/>
        <v>0</v>
      </c>
      <c r="W26" s="49">
        <f t="shared" si="19"/>
        <v>0.13275993447046514</v>
      </c>
      <c r="X26" s="48">
        <f t="shared" si="9"/>
        <v>9.661176895595508E-3</v>
      </c>
      <c r="Y26" s="48">
        <f t="shared" si="10"/>
        <v>0.4708272631396771</v>
      </c>
      <c r="Z26" s="48">
        <f t="shared" si="11"/>
        <v>0.45106626315657133</v>
      </c>
      <c r="AC26" s="50"/>
      <c r="AD26" s="51">
        <f t="shared" si="12"/>
        <v>1.4779739831676261E-3</v>
      </c>
      <c r="AE26" s="51">
        <f t="shared" si="13"/>
        <v>0.42278661016524804</v>
      </c>
      <c r="AF26" s="51">
        <f t="shared" si="14"/>
        <v>0.3222942024519061</v>
      </c>
    </row>
    <row r="27" spans="1:32" x14ac:dyDescent="0.3">
      <c r="A27" s="47" t="s">
        <v>38</v>
      </c>
      <c r="B27" s="46">
        <v>29.722944849115503</v>
      </c>
      <c r="C27" s="46">
        <v>33.595185995623631</v>
      </c>
      <c r="D27" s="46">
        <v>43.706484641638227</v>
      </c>
      <c r="E27" s="46">
        <v>53.59780408513771</v>
      </c>
      <c r="F27" s="46">
        <f t="shared" si="15"/>
        <v>13.983539792522723</v>
      </c>
      <c r="G27" s="46">
        <f t="shared" si="16"/>
        <v>9.8913194434994836</v>
      </c>
      <c r="H27" s="46">
        <f t="shared" si="17"/>
        <v>23.874859236022207</v>
      </c>
      <c r="I27" s="45">
        <f t="shared" si="0"/>
        <v>0.53782845355856623</v>
      </c>
      <c r="J27" s="45">
        <f t="shared" si="1"/>
        <v>0.82427662029162363</v>
      </c>
      <c r="K27" s="45">
        <f t="shared" si="2"/>
        <v>0.62828576936900549</v>
      </c>
      <c r="L27" s="46">
        <f t="shared" si="3"/>
        <v>7.2114038882026144</v>
      </c>
      <c r="M27" s="46">
        <f t="shared" si="4"/>
        <v>2.8226818793790245</v>
      </c>
      <c r="N27" s="46">
        <f t="shared" si="5"/>
        <v>11.240079344155804</v>
      </c>
      <c r="O27" s="46">
        <f t="shared" si="6"/>
        <v>14.104638472333351</v>
      </c>
      <c r="P27" s="46">
        <f t="shared" si="7"/>
        <v>13.320471751452921</v>
      </c>
      <c r="Q27" s="46">
        <f t="shared" si="8"/>
        <v>24.366050007457936</v>
      </c>
      <c r="R27" s="47">
        <f t="shared" si="18"/>
        <v>0</v>
      </c>
      <c r="S27" s="47">
        <f t="shared" si="18"/>
        <v>0</v>
      </c>
      <c r="T27" s="47">
        <f t="shared" si="18"/>
        <v>0</v>
      </c>
      <c r="W27" s="49">
        <f t="shared" si="19"/>
        <v>0.13579112088331702</v>
      </c>
      <c r="X27" s="48">
        <f t="shared" si="9"/>
        <v>1.3524467242283771E-2</v>
      </c>
      <c r="Y27" s="48">
        <f t="shared" si="10"/>
        <v>0.43548232742448256</v>
      </c>
      <c r="Z27" s="48">
        <f t="shared" si="11"/>
        <v>0.4333443125353279</v>
      </c>
      <c r="AC27" s="50"/>
      <c r="AD27" s="51">
        <f t="shared" si="12"/>
        <v>1.9177897099748622</v>
      </c>
      <c r="AE27" s="51">
        <f t="shared" si="13"/>
        <v>1.6011918689895359</v>
      </c>
      <c r="AF27" s="51">
        <f t="shared" si="14"/>
        <v>2.249022462783175</v>
      </c>
    </row>
    <row r="28" spans="1:32" x14ac:dyDescent="0.3">
      <c r="A28" s="47" t="s">
        <v>31</v>
      </c>
      <c r="B28" s="46">
        <v>30.382194244604317</v>
      </c>
      <c r="C28" s="46">
        <v>33.113207547169814</v>
      </c>
      <c r="D28" s="46">
        <v>40.286002691790038</v>
      </c>
      <c r="E28" s="46">
        <v>43.350570448010387</v>
      </c>
      <c r="F28" s="46">
        <f t="shared" si="15"/>
        <v>9.9038084471857211</v>
      </c>
      <c r="G28" s="46">
        <f t="shared" si="16"/>
        <v>3.0645677562203488</v>
      </c>
      <c r="H28" s="46">
        <f t="shared" si="17"/>
        <v>12.96837620340607</v>
      </c>
      <c r="I28" s="45">
        <f t="shared" si="0"/>
        <v>0.3809157095071431</v>
      </c>
      <c r="J28" s="45">
        <f t="shared" si="1"/>
        <v>0.25538064635169572</v>
      </c>
      <c r="K28" s="45">
        <f t="shared" si="2"/>
        <v>0.34127305798437024</v>
      </c>
      <c r="L28" s="46">
        <f t="shared" si="3"/>
        <v>7.2114038882026144</v>
      </c>
      <c r="M28" s="46">
        <f t="shared" si="4"/>
        <v>2.8226818793790245</v>
      </c>
      <c r="N28" s="46">
        <f t="shared" si="5"/>
        <v>11.240079344155804</v>
      </c>
      <c r="O28" s="46">
        <f t="shared" si="6"/>
        <v>14.104638472333351</v>
      </c>
      <c r="P28" s="46">
        <f t="shared" si="7"/>
        <v>13.320471751452921</v>
      </c>
      <c r="Q28" s="46">
        <f t="shared" si="8"/>
        <v>24.366050007457936</v>
      </c>
      <c r="R28" s="47">
        <f t="shared" si="18"/>
        <v>0</v>
      </c>
      <c r="S28" s="47">
        <f t="shared" si="18"/>
        <v>0</v>
      </c>
      <c r="T28" s="47">
        <f t="shared" si="18"/>
        <v>0</v>
      </c>
      <c r="W28" s="49">
        <f t="shared" si="19"/>
        <v>0.12972435580793107</v>
      </c>
      <c r="X28" s="48">
        <f t="shared" si="9"/>
        <v>1.6498220119114705E-3</v>
      </c>
      <c r="Y28" s="48">
        <f t="shared" si="10"/>
        <v>0.45549362532145893</v>
      </c>
      <c r="Z28" s="48">
        <f t="shared" si="11"/>
        <v>0.44357445192987882</v>
      </c>
      <c r="AC28" s="50"/>
      <c r="AD28" s="51">
        <f t="shared" si="12"/>
        <v>0.51651613008081132</v>
      </c>
      <c r="AE28" s="51">
        <f t="shared" si="13"/>
        <v>-5.7192220414944976E-2</v>
      </c>
      <c r="AF28" s="51">
        <f t="shared" si="14"/>
        <v>0.23430304346187311</v>
      </c>
    </row>
    <row r="29" spans="1:32" x14ac:dyDescent="0.3">
      <c r="A29" s="47" t="s">
        <v>32</v>
      </c>
      <c r="B29" s="46">
        <v>36.186868686868685</v>
      </c>
      <c r="C29" s="46">
        <v>37.062289562289564</v>
      </c>
      <c r="D29" s="46">
        <v>50.343406593406591</v>
      </c>
      <c r="E29" s="46">
        <v>57.752202643171806</v>
      </c>
      <c r="F29" s="46">
        <f t="shared" si="15"/>
        <v>14.156537906537906</v>
      </c>
      <c r="G29" s="46">
        <f t="shared" si="16"/>
        <v>7.4087960497652148</v>
      </c>
      <c r="H29" s="46">
        <f t="shared" si="17"/>
        <v>21.565333956303121</v>
      </c>
      <c r="I29" s="45">
        <f t="shared" si="0"/>
        <v>0.54448222717453487</v>
      </c>
      <c r="J29" s="45">
        <f t="shared" si="1"/>
        <v>0.6173996708137679</v>
      </c>
      <c r="K29" s="45">
        <f t="shared" si="2"/>
        <v>0.56750878832376639</v>
      </c>
      <c r="L29" s="46">
        <f t="shared" si="3"/>
        <v>7.2114038882026144</v>
      </c>
      <c r="M29" s="46">
        <f t="shared" si="4"/>
        <v>2.8226818793790245</v>
      </c>
      <c r="N29" s="46">
        <f t="shared" si="5"/>
        <v>11.240079344155804</v>
      </c>
      <c r="O29" s="46">
        <f t="shared" si="6"/>
        <v>14.104638472333351</v>
      </c>
      <c r="P29" s="46">
        <f t="shared" si="7"/>
        <v>13.320471751452921</v>
      </c>
      <c r="Q29" s="46">
        <f t="shared" si="8"/>
        <v>24.366050007457936</v>
      </c>
      <c r="R29" s="47">
        <f t="shared" si="18"/>
        <v>0</v>
      </c>
      <c r="S29" s="47">
        <f t="shared" si="18"/>
        <v>0</v>
      </c>
      <c r="T29" s="47">
        <f t="shared" si="18"/>
        <v>0</v>
      </c>
      <c r="W29" s="49">
        <f t="shared" si="19"/>
        <v>0.13285960309663225</v>
      </c>
      <c r="X29" s="48">
        <f t="shared" si="9"/>
        <v>1.5116337730505624E-2</v>
      </c>
      <c r="Y29" s="48">
        <f t="shared" si="10"/>
        <v>0.43525536963492029</v>
      </c>
      <c r="Z29" s="48">
        <f t="shared" si="11"/>
        <v>0.42808265988064287</v>
      </c>
      <c r="AC29" s="50"/>
      <c r="AD29" s="51">
        <f t="shared" si="12"/>
        <v>1.9772097222308291</v>
      </c>
      <c r="AE29" s="51">
        <f t="shared" si="13"/>
        <v>0.99812653333145995</v>
      </c>
      <c r="AF29" s="51">
        <f t="shared" si="14"/>
        <v>1.8223913098672038</v>
      </c>
    </row>
    <row r="30" spans="1:32" x14ac:dyDescent="0.3">
      <c r="A30" s="47" t="s">
        <v>33</v>
      </c>
      <c r="B30" s="46">
        <v>32.740549828178693</v>
      </c>
      <c r="C30" s="46">
        <v>34.702258726899387</v>
      </c>
      <c r="D30" s="46">
        <v>44.882075471698116</v>
      </c>
      <c r="E30" s="46">
        <v>49.816689944134083</v>
      </c>
      <c r="F30" s="46">
        <f t="shared" si="15"/>
        <v>12.141525643519422</v>
      </c>
      <c r="G30" s="46">
        <f t="shared" si="16"/>
        <v>4.9346144724359675</v>
      </c>
      <c r="H30" s="46">
        <f t="shared" si="17"/>
        <v>17.07614011595539</v>
      </c>
      <c r="I30" s="45">
        <f t="shared" si="0"/>
        <v>0.46698175551997778</v>
      </c>
      <c r="J30" s="45">
        <f t="shared" si="1"/>
        <v>0.41121787270299731</v>
      </c>
      <c r="K30" s="45">
        <f t="shared" si="2"/>
        <v>0.44937210831461555</v>
      </c>
      <c r="L30" s="46">
        <f t="shared" si="3"/>
        <v>7.2114038882026144</v>
      </c>
      <c r="M30" s="46">
        <f t="shared" si="4"/>
        <v>2.8226818793790245</v>
      </c>
      <c r="N30" s="46">
        <f t="shared" si="5"/>
        <v>11.240079344155804</v>
      </c>
      <c r="O30" s="46">
        <f t="shared" si="6"/>
        <v>14.104638472333351</v>
      </c>
      <c r="P30" s="46">
        <f t="shared" si="7"/>
        <v>13.320471751452921</v>
      </c>
      <c r="Q30" s="46">
        <f t="shared" si="8"/>
        <v>24.366050007457936</v>
      </c>
      <c r="R30" s="47">
        <f t="shared" si="18"/>
        <v>0</v>
      </c>
      <c r="S30" s="47">
        <f t="shared" si="18"/>
        <v>0</v>
      </c>
      <c r="T30" s="47">
        <f t="shared" si="18"/>
        <v>0</v>
      </c>
      <c r="W30" s="49">
        <f t="shared" si="19"/>
        <v>0.13303447979301483</v>
      </c>
      <c r="X30" s="48">
        <f t="shared" si="9"/>
        <v>2.065524788019372E-3</v>
      </c>
      <c r="Y30" s="48">
        <f t="shared" si="10"/>
        <v>0.43868929776805216</v>
      </c>
      <c r="Z30" s="48">
        <f t="shared" si="11"/>
        <v>0.42504131010436108</v>
      </c>
      <c r="AC30" s="50"/>
      <c r="AD30" s="51">
        <f t="shared" si="12"/>
        <v>1.2851093831833604</v>
      </c>
      <c r="AE30" s="51">
        <f t="shared" si="13"/>
        <v>0.39708762784640478</v>
      </c>
      <c r="AF30" s="51">
        <f t="shared" si="14"/>
        <v>0.99311701675195996</v>
      </c>
    </row>
    <row r="31" spans="1:32" x14ac:dyDescent="0.3">
      <c r="A31" s="47" t="s">
        <v>34</v>
      </c>
      <c r="B31" s="46">
        <v>40.329153605015676</v>
      </c>
      <c r="C31" s="46">
        <v>37.001845018450183</v>
      </c>
      <c r="D31" s="46">
        <v>45.993485342019547</v>
      </c>
      <c r="E31" s="46">
        <v>48.759887726460832</v>
      </c>
      <c r="F31" s="46">
        <f t="shared" si="15"/>
        <v>5.6643317370038702</v>
      </c>
      <c r="G31" s="46">
        <f t="shared" si="16"/>
        <v>2.7664023844412853</v>
      </c>
      <c r="H31" s="46">
        <f t="shared" si="17"/>
        <v>8.4307341214451554</v>
      </c>
      <c r="I31" s="45">
        <f t="shared" si="0"/>
        <v>0.2178589129616873</v>
      </c>
      <c r="J31" s="45">
        <f t="shared" si="1"/>
        <v>0.23053353203677376</v>
      </c>
      <c r="K31" s="45">
        <f t="shared" si="2"/>
        <v>0.22186142424855673</v>
      </c>
      <c r="L31" s="46">
        <f t="shared" si="3"/>
        <v>7.2114038882026144</v>
      </c>
      <c r="M31" s="46">
        <f t="shared" si="4"/>
        <v>2.8226818793790245</v>
      </c>
      <c r="N31" s="46">
        <f t="shared" si="5"/>
        <v>11.240079344155804</v>
      </c>
      <c r="O31" s="46">
        <f t="shared" si="6"/>
        <v>14.104638472333351</v>
      </c>
      <c r="P31" s="46">
        <f t="shared" si="7"/>
        <v>13.320471751452921</v>
      </c>
      <c r="Q31" s="46">
        <f t="shared" si="8"/>
        <v>24.366050007457936</v>
      </c>
      <c r="R31" s="47">
        <f t="shared" si="18"/>
        <v>0</v>
      </c>
      <c r="S31" s="47">
        <f t="shared" si="18"/>
        <v>0</v>
      </c>
      <c r="T31" s="47">
        <f t="shared" si="18"/>
        <v>0</v>
      </c>
      <c r="W31" s="49">
        <f t="shared" si="19"/>
        <v>0.14195944754779666</v>
      </c>
      <c r="X31" s="48">
        <f t="shared" si="9"/>
        <v>4.148342318865586E-2</v>
      </c>
      <c r="Y31" s="48">
        <f t="shared" si="10"/>
        <v>0.47338192538993185</v>
      </c>
      <c r="Z31" s="48">
        <f t="shared" si="11"/>
        <v>0.45890462441366181</v>
      </c>
      <c r="AC31" s="50"/>
      <c r="AD31" s="51">
        <f t="shared" si="12"/>
        <v>-0.9396255134967646</v>
      </c>
      <c r="AE31" s="51">
        <f t="shared" si="13"/>
        <v>-0.12962384400705004</v>
      </c>
      <c r="AF31" s="51">
        <f t="shared" si="14"/>
        <v>-0.6039209370015417</v>
      </c>
    </row>
    <row r="32" spans="1:32" x14ac:dyDescent="0.3">
      <c r="A32" s="47" t="s">
        <v>35</v>
      </c>
      <c r="B32" s="46">
        <v>23.593049327354258</v>
      </c>
      <c r="C32" s="46">
        <v>30.033482142857142</v>
      </c>
      <c r="D32" s="46">
        <v>40.005896226415096</v>
      </c>
      <c r="E32" s="46">
        <v>48.169609665427508</v>
      </c>
      <c r="F32" s="46">
        <f t="shared" si="15"/>
        <v>16.412846899060838</v>
      </c>
      <c r="G32" s="46">
        <f t="shared" si="16"/>
        <v>8.1637134390124118</v>
      </c>
      <c r="H32" s="46">
        <f t="shared" si="17"/>
        <v>24.57656033807325</v>
      </c>
      <c r="I32" s="45">
        <f t="shared" si="0"/>
        <v>0.63126334227157066</v>
      </c>
      <c r="J32" s="45">
        <f t="shared" si="1"/>
        <v>0.68030945325103431</v>
      </c>
      <c r="K32" s="45">
        <f t="shared" si="2"/>
        <v>0.64675158784403286</v>
      </c>
      <c r="L32" s="46">
        <f t="shared" si="3"/>
        <v>7.2114038882026144</v>
      </c>
      <c r="M32" s="46">
        <f t="shared" si="4"/>
        <v>2.8226818793790245</v>
      </c>
      <c r="N32" s="46">
        <f t="shared" si="5"/>
        <v>11.240079344155804</v>
      </c>
      <c r="O32" s="46">
        <f t="shared" si="6"/>
        <v>14.104638472333351</v>
      </c>
      <c r="P32" s="46">
        <f t="shared" si="7"/>
        <v>13.320471751452921</v>
      </c>
      <c r="Q32" s="46">
        <f t="shared" si="8"/>
        <v>24.366050007457936</v>
      </c>
      <c r="R32" s="47">
        <f t="shared" si="18"/>
        <v>0</v>
      </c>
      <c r="S32" s="47">
        <f t="shared" si="18"/>
        <v>0</v>
      </c>
      <c r="T32" s="47">
        <f t="shared" si="18"/>
        <v>0</v>
      </c>
      <c r="W32" s="49">
        <f t="shared" si="19"/>
        <v>0.12443538007341341</v>
      </c>
      <c r="X32" s="48">
        <f t="shared" si="9"/>
        <v>4.3986518405573827E-2</v>
      </c>
      <c r="Y32" s="48">
        <f t="shared" si="10"/>
        <v>0.43199641981771125</v>
      </c>
      <c r="Z32" s="48">
        <f t="shared" si="11"/>
        <v>0.42133523172758752</v>
      </c>
      <c r="AC32" s="50"/>
      <c r="AD32" s="51">
        <f t="shared" si="12"/>
        <v>2.7521887371881428</v>
      </c>
      <c r="AE32" s="51">
        <f t="shared" si="13"/>
        <v>1.1815143353918707</v>
      </c>
      <c r="AF32" s="51">
        <f t="shared" si="14"/>
        <v>2.3786454432282542</v>
      </c>
    </row>
    <row r="33" spans="1:32" x14ac:dyDescent="0.3">
      <c r="A33" s="47" t="s">
        <v>36</v>
      </c>
      <c r="B33" s="46">
        <v>28.607226107226108</v>
      </c>
      <c r="C33" s="46">
        <v>31.780303030303031</v>
      </c>
      <c r="D33" s="46">
        <v>40.668880455407972</v>
      </c>
      <c r="E33" s="46">
        <v>44.842384729130259</v>
      </c>
      <c r="F33" s="46">
        <f t="shared" si="15"/>
        <v>12.061654348181865</v>
      </c>
      <c r="G33" s="46">
        <f t="shared" si="16"/>
        <v>4.1735042737222869</v>
      </c>
      <c r="H33" s="46">
        <f t="shared" si="17"/>
        <v>16.235158621904151</v>
      </c>
      <c r="I33" s="45">
        <f t="shared" si="0"/>
        <v>0.46390978262237942</v>
      </c>
      <c r="J33" s="45">
        <f t="shared" si="1"/>
        <v>0.34779202281019056</v>
      </c>
      <c r="K33" s="45">
        <f t="shared" si="2"/>
        <v>0.42724101636589873</v>
      </c>
      <c r="L33" s="46">
        <f t="shared" si="3"/>
        <v>7.2114038882026144</v>
      </c>
      <c r="M33" s="46">
        <f t="shared" si="4"/>
        <v>2.8226818793790245</v>
      </c>
      <c r="N33" s="46">
        <f t="shared" si="5"/>
        <v>11.240079344155804</v>
      </c>
      <c r="O33" s="46">
        <f t="shared" si="6"/>
        <v>14.104638472333351</v>
      </c>
      <c r="P33" s="46">
        <f t="shared" si="7"/>
        <v>13.320471751452921</v>
      </c>
      <c r="Q33" s="46">
        <f t="shared" si="8"/>
        <v>24.366050007457936</v>
      </c>
      <c r="R33" s="47">
        <f t="shared" si="18"/>
        <v>0</v>
      </c>
      <c r="S33" s="47">
        <f t="shared" si="18"/>
        <v>0</v>
      </c>
      <c r="T33" s="47">
        <f t="shared" si="18"/>
        <v>0</v>
      </c>
      <c r="W33" s="49">
        <f t="shared" si="19"/>
        <v>0.10055963890157522</v>
      </c>
      <c r="X33" s="48">
        <f t="shared" si="9"/>
        <v>1.7957314809513051E-3</v>
      </c>
      <c r="Y33" s="48">
        <f t="shared" si="10"/>
        <v>0.45304751906959151</v>
      </c>
      <c r="Z33" s="48">
        <f t="shared" si="11"/>
        <v>0.41985878556800976</v>
      </c>
      <c r="AC33" s="50"/>
      <c r="AD33" s="51">
        <f t="shared" si="12"/>
        <v>1.2576758277664439</v>
      </c>
      <c r="AE33" s="51">
        <f t="shared" si="13"/>
        <v>0.21219544168673535</v>
      </c>
      <c r="AF33" s="51">
        <f t="shared" si="14"/>
        <v>0.83776521890036126</v>
      </c>
    </row>
    <row r="34" spans="1:32" x14ac:dyDescent="0.3">
      <c r="A34" s="47" t="s">
        <v>37</v>
      </c>
      <c r="B34" s="46">
        <v>32.382154882154879</v>
      </c>
      <c r="C34" s="46">
        <v>34.409955257270695</v>
      </c>
      <c r="D34" s="46">
        <v>42.37710674157303</v>
      </c>
      <c r="E34" s="46">
        <v>45.952177840224806</v>
      </c>
      <c r="F34" s="46">
        <f t="shared" si="15"/>
        <v>9.9949518594181512</v>
      </c>
      <c r="G34" s="46">
        <f t="shared" si="16"/>
        <v>3.575071098651776</v>
      </c>
      <c r="H34" s="46">
        <f t="shared" si="17"/>
        <v>13.570022958069927</v>
      </c>
      <c r="I34" s="45">
        <f t="shared" si="0"/>
        <v>0.38442122536223661</v>
      </c>
      <c r="J34" s="45">
        <f t="shared" si="1"/>
        <v>0.29792259155431466</v>
      </c>
      <c r="K34" s="45">
        <f t="shared" si="2"/>
        <v>0.35710586731762967</v>
      </c>
      <c r="L34" s="46">
        <f t="shared" si="3"/>
        <v>7.2114038882026144</v>
      </c>
      <c r="M34" s="46">
        <f t="shared" si="4"/>
        <v>2.8226818793790245</v>
      </c>
      <c r="N34" s="46">
        <f t="shared" si="5"/>
        <v>11.240079344155804</v>
      </c>
      <c r="O34" s="46">
        <f t="shared" si="6"/>
        <v>14.104638472333351</v>
      </c>
      <c r="P34" s="46">
        <f t="shared" si="7"/>
        <v>13.320471751452921</v>
      </c>
      <c r="Q34" s="46">
        <f t="shared" si="8"/>
        <v>24.366050007457936</v>
      </c>
      <c r="R34" s="47">
        <f t="shared" si="18"/>
        <v>0</v>
      </c>
      <c r="S34" s="47">
        <f t="shared" si="18"/>
        <v>0</v>
      </c>
      <c r="T34" s="47">
        <f t="shared" si="18"/>
        <v>0</v>
      </c>
      <c r="W34" s="49">
        <f t="shared" si="19"/>
        <v>0.11238061111111797</v>
      </c>
      <c r="X34" s="48">
        <f t="shared" si="9"/>
        <v>1.3773365597302514E-3</v>
      </c>
      <c r="Y34" s="48">
        <f t="shared" si="10"/>
        <v>0.50475582824135046</v>
      </c>
      <c r="Z34" s="48">
        <f t="shared" si="11"/>
        <v>0.44077642498480313</v>
      </c>
      <c r="AC34" s="50"/>
      <c r="AD34" s="51">
        <f t="shared" si="12"/>
        <v>0.54782134229501123</v>
      </c>
      <c r="AE34" s="51">
        <f t="shared" si="13"/>
        <v>6.6821462733022419E-2</v>
      </c>
      <c r="AF34" s="51">
        <f t="shared" si="14"/>
        <v>0.34544330715347266</v>
      </c>
    </row>
    <row r="35" spans="1:32" x14ac:dyDescent="0.3">
      <c r="A35" s="47" t="s">
        <v>39</v>
      </c>
      <c r="B35" s="46">
        <v>29.975328947368421</v>
      </c>
      <c r="C35" s="46">
        <v>34.263649425287355</v>
      </c>
      <c r="D35" s="46">
        <v>43.652631578947364</v>
      </c>
      <c r="E35" s="46">
        <v>52.931932304258879</v>
      </c>
      <c r="F35" s="46">
        <f t="shared" si="15"/>
        <v>13.677302631578943</v>
      </c>
      <c r="G35" s="46">
        <f t="shared" si="16"/>
        <v>9.279300725311515</v>
      </c>
      <c r="H35" s="46">
        <f t="shared" si="17"/>
        <v>22.956603356890458</v>
      </c>
      <c r="I35" s="45">
        <f t="shared" si="0"/>
        <v>0.52605010121457474</v>
      </c>
      <c r="J35" s="45">
        <f t="shared" si="1"/>
        <v>0.77327506044262628</v>
      </c>
      <c r="K35" s="45">
        <f t="shared" si="2"/>
        <v>0.6041211409708015</v>
      </c>
      <c r="L35" s="46">
        <f t="shared" si="3"/>
        <v>7.2114038882026144</v>
      </c>
      <c r="M35" s="46">
        <f t="shared" si="4"/>
        <v>2.8226818793790245</v>
      </c>
      <c r="N35" s="46">
        <f t="shared" si="5"/>
        <v>11.240079344155804</v>
      </c>
      <c r="O35" s="46">
        <f t="shared" si="6"/>
        <v>14.104638472333351</v>
      </c>
      <c r="P35" s="46">
        <f t="shared" si="7"/>
        <v>13.320471751452921</v>
      </c>
      <c r="Q35" s="46">
        <f t="shared" si="8"/>
        <v>24.366050007457936</v>
      </c>
      <c r="R35" s="47">
        <f t="shared" si="18"/>
        <v>0</v>
      </c>
      <c r="S35" s="47">
        <f t="shared" si="18"/>
        <v>0</v>
      </c>
      <c r="T35" s="47">
        <f t="shared" si="18"/>
        <v>0</v>
      </c>
      <c r="W35" s="49">
        <f t="shared" ref="W35:W36" si="20">_xlfn.STDEV.P(K35:K68)</f>
        <v>0.12283733871748366</v>
      </c>
      <c r="X35" s="48">
        <f t="shared" si="9"/>
        <v>1.0923675909331489E-2</v>
      </c>
      <c r="Y35" s="48">
        <f t="shared" ref="Y35:Y36" si="21">SUM(J36:J69)/COUNT(J36:J69)</f>
        <v>0.37049621214071254</v>
      </c>
      <c r="Z35" s="48">
        <f t="shared" ref="Z35:Z36" si="22">SUM(K36:K69)/COUNT(K36:K69)</f>
        <v>0.35910406699180397</v>
      </c>
      <c r="AC35" s="50"/>
      <c r="AD35" s="51">
        <f t="shared" si="12"/>
        <v>1.8126058126815388</v>
      </c>
      <c r="AE35" s="51">
        <f t="shared" si="13"/>
        <v>1.4525176310570331</v>
      </c>
      <c r="AF35" s="51">
        <f t="shared" si="14"/>
        <v>2.0793960171122716</v>
      </c>
    </row>
    <row r="36" spans="1:32" x14ac:dyDescent="0.3">
      <c r="A36" s="47" t="s">
        <v>40</v>
      </c>
      <c r="B36" s="46">
        <v>36.299999999999997</v>
      </c>
      <c r="C36" s="46">
        <v>35.700000000000003</v>
      </c>
      <c r="D36" s="46">
        <v>46.3</v>
      </c>
      <c r="E36" s="46">
        <v>51.891909091377102</v>
      </c>
      <c r="F36" s="46">
        <f t="shared" si="15"/>
        <v>10</v>
      </c>
      <c r="G36" s="46">
        <f t="shared" si="16"/>
        <v>5.5919090913771043</v>
      </c>
      <c r="H36" s="46">
        <f t="shared" si="17"/>
        <v>15.591909091377104</v>
      </c>
      <c r="I36" s="45">
        <f t="shared" si="0"/>
        <v>0.38461538461538464</v>
      </c>
      <c r="J36" s="45">
        <f t="shared" si="1"/>
        <v>0.46599242428142534</v>
      </c>
      <c r="K36" s="45">
        <f t="shared" si="2"/>
        <v>0.41031339714150272</v>
      </c>
      <c r="L36" s="46">
        <f t="shared" si="3"/>
        <v>7.2114038882026144</v>
      </c>
      <c r="M36" s="46">
        <f t="shared" si="4"/>
        <v>2.8226818793790245</v>
      </c>
      <c r="N36" s="46">
        <f t="shared" si="5"/>
        <v>11.240079344155804</v>
      </c>
      <c r="O36" s="46">
        <f t="shared" si="6"/>
        <v>14.104638472333351</v>
      </c>
      <c r="P36" s="46">
        <f t="shared" si="7"/>
        <v>13.320471751452921</v>
      </c>
      <c r="Q36" s="46">
        <f t="shared" si="8"/>
        <v>24.366050007457936</v>
      </c>
      <c r="R36" s="47">
        <f t="shared" si="18"/>
        <v>0</v>
      </c>
      <c r="S36" s="47">
        <f t="shared" si="18"/>
        <v>0</v>
      </c>
      <c r="T36" s="47">
        <f t="shared" si="18"/>
        <v>0</v>
      </c>
      <c r="W36" s="49">
        <f t="shared" si="20"/>
        <v>5.1209330149698709E-2</v>
      </c>
      <c r="X36" s="48">
        <f t="shared" si="9"/>
        <v>1.36296279271752E-3</v>
      </c>
      <c r="Y36" s="48">
        <f t="shared" si="21"/>
        <v>0.27499999999999974</v>
      </c>
      <c r="Z36" s="48">
        <f t="shared" si="22"/>
        <v>0.30789473684210517</v>
      </c>
      <c r="AC36" s="50"/>
      <c r="AD36" s="51">
        <f t="shared" si="12"/>
        <v>0.54955523735479761</v>
      </c>
      <c r="AE36" s="51">
        <f t="shared" si="13"/>
        <v>0.55676048369882114</v>
      </c>
      <c r="AF36" s="51">
        <f t="shared" si="14"/>
        <v>0.71893980866073326</v>
      </c>
    </row>
    <row r="37" spans="1:32" x14ac:dyDescent="0.3">
      <c r="A37" s="52" t="s">
        <v>111</v>
      </c>
      <c r="B37" s="53">
        <v>33.1</v>
      </c>
      <c r="C37" s="53">
        <v>34.700000000000003</v>
      </c>
      <c r="D37" s="53">
        <v>41.5</v>
      </c>
      <c r="E37" s="53">
        <v>44.8</v>
      </c>
      <c r="F37" s="53">
        <f t="shared" si="15"/>
        <v>8.3999999999999986</v>
      </c>
      <c r="G37" s="53">
        <f>E37-D37</f>
        <v>3.2999999999999972</v>
      </c>
      <c r="H37" s="53">
        <f t="shared" si="17"/>
        <v>11.699999999999996</v>
      </c>
      <c r="I37" s="54">
        <f t="shared" si="0"/>
        <v>0.32307692307692304</v>
      </c>
      <c r="J37" s="54">
        <f t="shared" si="1"/>
        <v>0.27499999999999974</v>
      </c>
      <c r="K37" s="54">
        <f t="shared" si="2"/>
        <v>0.30789473684210517</v>
      </c>
      <c r="L37" s="53">
        <f t="shared" si="3"/>
        <v>7.2114038882026144</v>
      </c>
      <c r="M37" s="53">
        <f t="shared" si="4"/>
        <v>2.8226818793790245</v>
      </c>
      <c r="N37" s="53">
        <v>10.3</v>
      </c>
      <c r="O37" s="53">
        <v>14.1</v>
      </c>
      <c r="P37" s="53">
        <v>13.3</v>
      </c>
      <c r="Q37" s="53">
        <v>24.4</v>
      </c>
      <c r="R37" s="55">
        <f t="shared" si="18"/>
        <v>0</v>
      </c>
      <c r="S37" s="55">
        <v>0</v>
      </c>
      <c r="T37" s="55">
        <v>0</v>
      </c>
      <c r="U37" s="55"/>
      <c r="V37" s="55"/>
      <c r="W37" s="56">
        <f>_xlfn.STDEV.P(K37:K70)</f>
        <v>0</v>
      </c>
      <c r="X37" s="48">
        <f t="shared" si="9"/>
        <v>9.6937390072606711E-3</v>
      </c>
      <c r="Y37" s="48">
        <f>POWER(J37-$Y$2,2)</f>
        <v>8.2037299502781519E-2</v>
      </c>
      <c r="Z37" s="48">
        <f>POWER(K37-$Z$2,2)</f>
        <v>2.4905283304173256E-2</v>
      </c>
      <c r="AC37" s="50"/>
      <c r="AD37" s="51">
        <f t="shared" si="12"/>
        <v>0</v>
      </c>
      <c r="AE37" s="51">
        <f t="shared" si="13"/>
        <v>0</v>
      </c>
      <c r="AF37" s="51">
        <f t="shared" si="14"/>
        <v>0</v>
      </c>
    </row>
    <row r="41" spans="1:32" x14ac:dyDescent="0.3">
      <c r="F41" s="57">
        <f>PERCENTILE(F3:F36,0.1)</f>
        <v>7.2114038882026144</v>
      </c>
      <c r="G41" s="57"/>
      <c r="H41" s="57">
        <f>PERCENTILE(F3:F36,0.9)</f>
        <v>14.104638472333351</v>
      </c>
    </row>
  </sheetData>
  <mergeCells count="3">
    <mergeCell ref="AD1:AF1"/>
    <mergeCell ref="B1:E1"/>
    <mergeCell ref="F1:H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FBAB7-36E1-4B3C-B2CC-1A0F51A224F2}">
  <sheetPr>
    <tabColor theme="9" tint="0.59999389629810485"/>
  </sheetPr>
  <dimension ref="A1:AR107"/>
  <sheetViews>
    <sheetView zoomScale="85" zoomScaleNormal="85" workbookViewId="0">
      <selection activeCell="B3" sqref="B3:B36"/>
    </sheetView>
  </sheetViews>
  <sheetFormatPr defaultRowHeight="14.4" x14ac:dyDescent="0.3"/>
  <cols>
    <col min="1" max="1" width="10.6640625" style="9" bestFit="1" customWidth="1"/>
    <col min="2" max="2" width="16.33203125" style="9" bestFit="1" customWidth="1"/>
    <col min="11" max="14" width="9.109375" style="7"/>
    <col min="15" max="15" width="5.33203125" style="5" bestFit="1" customWidth="1"/>
    <col min="16" max="17" width="10.33203125" style="5" bestFit="1" customWidth="1"/>
    <col min="18" max="18" width="6" style="5" bestFit="1" customWidth="1"/>
    <col min="19" max="20" width="11.88671875" style="5" bestFit="1" customWidth="1"/>
    <col min="21" max="21" width="12.88671875" bestFit="1" customWidth="1"/>
    <col min="22" max="23" width="13.109375" bestFit="1" customWidth="1"/>
    <col min="25" max="26" width="13.109375" bestFit="1" customWidth="1"/>
    <col min="28" max="28" width="11.33203125" bestFit="1" customWidth="1"/>
    <col min="29" max="29" width="11.109375" style="18" bestFit="1" customWidth="1"/>
    <col min="30" max="30" width="9.5546875" style="32" bestFit="1" customWidth="1"/>
    <col min="31" max="32" width="10.5546875" style="32" bestFit="1" customWidth="1"/>
    <col min="42" max="42" width="10.33203125" bestFit="1" customWidth="1"/>
    <col min="43" max="43" width="16" bestFit="1" customWidth="1"/>
    <col min="44" max="44" width="15.6640625" bestFit="1" customWidth="1"/>
  </cols>
  <sheetData>
    <row r="1" spans="1:44" s="37" customFormat="1" x14ac:dyDescent="0.3">
      <c r="A1" s="36"/>
      <c r="B1" s="36"/>
      <c r="C1" s="108" t="s">
        <v>114</v>
      </c>
      <c r="D1" s="108"/>
      <c r="E1" s="108"/>
      <c r="F1" s="108"/>
      <c r="G1" s="108" t="s">
        <v>117</v>
      </c>
      <c r="H1" s="108"/>
      <c r="I1" s="108"/>
      <c r="J1" s="108"/>
      <c r="K1" s="109" t="s">
        <v>118</v>
      </c>
      <c r="L1" s="109"/>
      <c r="M1" s="109"/>
      <c r="N1" s="109"/>
      <c r="O1" s="110" t="s">
        <v>78</v>
      </c>
      <c r="P1" s="110"/>
      <c r="Q1" s="110"/>
      <c r="R1" s="42" t="s">
        <v>79</v>
      </c>
      <c r="S1" s="42" t="s">
        <v>80</v>
      </c>
      <c r="T1" s="42" t="s">
        <v>81</v>
      </c>
      <c r="U1" s="37">
        <f>PERCENTILE(O3:O36,0.1)</f>
        <v>-7.9271421258411561</v>
      </c>
      <c r="V1" s="37">
        <f>PERCENTILE(P3:P36,0.1)</f>
        <v>-0.33814635233754231</v>
      </c>
      <c r="W1" s="37">
        <f>PERCENTILE(Q3:Q36,0.1)</f>
        <v>-11.458073020847728</v>
      </c>
      <c r="X1" s="37">
        <f>PERCENTILE(O3:O36,0.9)</f>
        <v>20.743207894094166</v>
      </c>
      <c r="Y1" s="37">
        <f>PERCENTILE(P3:P36,0.9)</f>
        <v>12.436851821855962</v>
      </c>
      <c r="Z1" s="37">
        <f>PERCENTILE(Q3:Q36,0.9)</f>
        <v>30.600174931214291</v>
      </c>
      <c r="AA1" s="42" t="s">
        <v>79</v>
      </c>
      <c r="AB1" s="42" t="s">
        <v>80</v>
      </c>
      <c r="AC1" s="42" t="s">
        <v>81</v>
      </c>
      <c r="AD1" s="42" t="s">
        <v>79</v>
      </c>
      <c r="AE1" s="42" t="s">
        <v>80</v>
      </c>
      <c r="AF1" s="42" t="s">
        <v>81</v>
      </c>
      <c r="AJ1" s="37">
        <v>1992</v>
      </c>
      <c r="AK1" s="37">
        <v>2018</v>
      </c>
      <c r="AL1" s="37">
        <v>2030</v>
      </c>
      <c r="AM1" s="37">
        <v>1992</v>
      </c>
      <c r="AN1" s="37">
        <v>2018</v>
      </c>
      <c r="AO1" s="37">
        <v>2030</v>
      </c>
      <c r="AP1" s="107" t="s">
        <v>82</v>
      </c>
      <c r="AQ1" s="107"/>
      <c r="AR1" s="107"/>
    </row>
    <row r="2" spans="1:44" s="37" customFormat="1" x14ac:dyDescent="0.3">
      <c r="A2" s="36" t="s">
        <v>112</v>
      </c>
      <c r="B2" s="36" t="s">
        <v>113</v>
      </c>
      <c r="C2" s="37">
        <v>1992</v>
      </c>
      <c r="D2" s="37">
        <v>2002</v>
      </c>
      <c r="E2" s="37">
        <v>2018</v>
      </c>
      <c r="F2" s="37">
        <v>2030</v>
      </c>
      <c r="G2" s="37">
        <v>1992</v>
      </c>
      <c r="H2" s="37">
        <v>2002</v>
      </c>
      <c r="I2" s="37">
        <v>2018</v>
      </c>
      <c r="J2" s="37">
        <v>2030</v>
      </c>
      <c r="K2" s="38">
        <v>1992</v>
      </c>
      <c r="L2" s="38">
        <v>2002</v>
      </c>
      <c r="M2" s="38">
        <v>2018</v>
      </c>
      <c r="N2" s="38">
        <v>2030</v>
      </c>
      <c r="O2" s="39" t="s">
        <v>83</v>
      </c>
      <c r="P2" s="39" t="s">
        <v>84</v>
      </c>
      <c r="Q2" s="39" t="s">
        <v>85</v>
      </c>
      <c r="R2" s="40" t="s">
        <v>86</v>
      </c>
      <c r="S2" s="40" t="s">
        <v>87</v>
      </c>
      <c r="T2" s="40" t="s">
        <v>88</v>
      </c>
      <c r="U2" s="39" t="s">
        <v>89</v>
      </c>
      <c r="V2" s="39" t="s">
        <v>90</v>
      </c>
      <c r="W2" s="39" t="s">
        <v>91</v>
      </c>
      <c r="X2" s="39" t="s">
        <v>92</v>
      </c>
      <c r="Y2" s="39" t="s">
        <v>93</v>
      </c>
      <c r="Z2" s="39" t="s">
        <v>94</v>
      </c>
      <c r="AA2" s="39" t="s">
        <v>95</v>
      </c>
      <c r="AB2" s="41" t="s">
        <v>96</v>
      </c>
      <c r="AC2" s="41" t="s">
        <v>97</v>
      </c>
      <c r="AD2" s="39" t="s">
        <v>98</v>
      </c>
      <c r="AE2" s="39" t="s">
        <v>99</v>
      </c>
      <c r="AF2" s="39" t="s">
        <v>100</v>
      </c>
      <c r="AG2" s="39" t="s">
        <v>72</v>
      </c>
      <c r="AH2" s="39" t="s">
        <v>73</v>
      </c>
      <c r="AI2" s="39" t="s">
        <v>74</v>
      </c>
      <c r="AJ2" s="39">
        <f>SUM(O3:O36)/COUNT(O3:O36)</f>
        <v>5.923815195589107</v>
      </c>
      <c r="AK2" s="39">
        <f>SUM(P3:P36)/COUNT(P3:P36)</f>
        <v>4.1772359491106004</v>
      </c>
      <c r="AL2" s="39">
        <f>SUM(Q3:Q36)/COUNT(Q3:Q36)</f>
        <v>8.9946159764056564</v>
      </c>
      <c r="AM2" s="39"/>
      <c r="AN2" s="39"/>
      <c r="AO2" s="39"/>
      <c r="AP2" s="69" t="s">
        <v>101</v>
      </c>
      <c r="AQ2" s="69" t="s">
        <v>102</v>
      </c>
      <c r="AR2" s="69" t="s">
        <v>103</v>
      </c>
    </row>
    <row r="3" spans="1:44" x14ac:dyDescent="0.3">
      <c r="A3" s="10" t="s">
        <v>104</v>
      </c>
      <c r="B3" t="s">
        <v>8</v>
      </c>
      <c r="C3" s="19">
        <v>22183</v>
      </c>
      <c r="D3" s="19">
        <v>21897</v>
      </c>
      <c r="E3" s="19">
        <v>19502</v>
      </c>
      <c r="F3" s="19">
        <v>18265</v>
      </c>
      <c r="G3" s="12">
        <v>16376</v>
      </c>
      <c r="H3" s="12">
        <v>16376</v>
      </c>
      <c r="I3" s="12">
        <v>16376</v>
      </c>
      <c r="J3" s="12">
        <v>16376</v>
      </c>
      <c r="K3" s="21">
        <f>C3/(G3/100)</f>
        <v>135.46042989741085</v>
      </c>
      <c r="L3" s="21">
        <f>D3/(H3/100)</f>
        <v>133.71397166585248</v>
      </c>
      <c r="M3" s="21">
        <f>E3/(I3/100)</f>
        <v>119.08891060087934</v>
      </c>
      <c r="N3" s="21">
        <f>F3/(J3/100)</f>
        <v>111.53517342452371</v>
      </c>
      <c r="O3" s="6">
        <f t="shared" ref="O3:O37" si="0">-100*(M3-K3)/K3</f>
        <v>12.085831492584406</v>
      </c>
      <c r="P3" s="6">
        <f>-100*(N3-M3)/M3</f>
        <v>6.3429391857245383</v>
      </c>
      <c r="Q3" s="6">
        <f>-100*(N3-K3)/K3</f>
        <v>17.662173736645169</v>
      </c>
      <c r="R3" s="31">
        <f t="shared" ref="R3:R37" si="1">O3/26</f>
        <v>0.4648396727917079</v>
      </c>
      <c r="S3" s="31">
        <f>P3/12</f>
        <v>0.5285782654770449</v>
      </c>
      <c r="T3" s="31">
        <f>Q3/38</f>
        <v>0.46479404570118865</v>
      </c>
      <c r="U3" s="32">
        <v>-10.8</v>
      </c>
      <c r="V3" s="31">
        <v>-0.56330094352907767</v>
      </c>
      <c r="W3" s="31">
        <v>-15.59889669916442</v>
      </c>
      <c r="X3" s="32">
        <v>21.2</v>
      </c>
      <c r="Y3" s="31">
        <v>12.444106977136592</v>
      </c>
      <c r="Z3" s="31">
        <v>31.034024455077088</v>
      </c>
      <c r="AA3" s="32">
        <f>IF(R3&lt;=U3,0,IF(R3&gt;=X3,1,(R3-U3)/(X3-U3)))</f>
        <v>0.3520262397747409</v>
      </c>
      <c r="AB3" s="33">
        <f>IF(S3&lt;=V3,0,IF(S3&gt;=Y3,1,(S3-V3)/(Y3-V3)))</f>
        <v>8.3942874373255191E-2</v>
      </c>
      <c r="AC3" s="13">
        <f>IF(T3&lt;=W3,0,IF(T3&gt;=Z3,1,(T3-W3)/(Z3-W3)))</f>
        <v>0.34447103778324067</v>
      </c>
      <c r="AD3" s="34">
        <f>0.5*('[1]varsta medie'!R3+density!AA3)</f>
        <v>0.17601311988737045</v>
      </c>
      <c r="AE3" s="34">
        <f>0.5*('[1]varsta medie'!S3+density!AB3)</f>
        <v>4.1971437186627596E-2</v>
      </c>
      <c r="AF3" s="34">
        <f>0.5*('[1]varsta medie'!T3+density!AC3)</f>
        <v>0.17223551889162034</v>
      </c>
      <c r="AG3" s="8">
        <f>_xlfn.STDEV.P(R3:R36)</f>
        <v>0.56788133878080516</v>
      </c>
      <c r="AH3" s="8">
        <f>_xlfn.STDEV.P(S3:S36)</f>
        <v>0.5126708717241284</v>
      </c>
      <c r="AI3" s="8">
        <f>_xlfn.STDEV.P(T3:T36)</f>
        <v>0.55908185565110124</v>
      </c>
      <c r="AJ3" s="14">
        <f>POWER(O3-$AJ$2,2)</f>
        <v>37.970444844435654</v>
      </c>
      <c r="AK3" s="14">
        <f>POWER(P3-$AK$2,2)</f>
        <v>4.6902705090800865</v>
      </c>
      <c r="AL3" s="14">
        <f>POWER(Q3-$AL$2,2)</f>
        <v>75.126557527088195</v>
      </c>
      <c r="AM3" s="14">
        <f>SQRT(AVERAGE(AJ3:AJ36))</f>
        <v>14.764914808300931</v>
      </c>
      <c r="AN3" s="14">
        <f>SQRT(AVERAGE(AK3:AK36))</f>
        <v>6.1520504606895425</v>
      </c>
      <c r="AO3" s="14">
        <f>SQRT(AVERAGE(AL3:AL36))</f>
        <v>21.245110514741842</v>
      </c>
      <c r="AP3" s="8">
        <f>(R3-$R$37)/$AG$3</f>
        <v>0.12779530737760139</v>
      </c>
      <c r="AQ3" s="8">
        <f>(S3-$S$37)/$AH$3</f>
        <v>0.17898490041033455</v>
      </c>
      <c r="AR3" s="8">
        <f>(T3-$T$37)/$AI$3</f>
        <v>0.12972508841037911</v>
      </c>
    </row>
    <row r="4" spans="1:44" x14ac:dyDescent="0.3">
      <c r="A4" s="10"/>
      <c r="B4" t="s">
        <v>10</v>
      </c>
      <c r="C4" s="19">
        <v>21476</v>
      </c>
      <c r="D4" s="19">
        <v>21205</v>
      </c>
      <c r="E4" s="19">
        <v>17951</v>
      </c>
      <c r="F4" s="19">
        <v>16324</v>
      </c>
      <c r="G4" s="12">
        <v>13761</v>
      </c>
      <c r="H4" s="12">
        <v>13761</v>
      </c>
      <c r="I4" s="12">
        <v>13761</v>
      </c>
      <c r="J4" s="12">
        <v>13761</v>
      </c>
      <c r="K4" s="21">
        <f t="shared" ref="K4:N37" si="2">C4/(G4/100)</f>
        <v>156.06423951747692</v>
      </c>
      <c r="L4" s="21">
        <f t="shared" si="2"/>
        <v>154.09490589346703</v>
      </c>
      <c r="M4" s="21">
        <f t="shared" si="2"/>
        <v>130.44836857786495</v>
      </c>
      <c r="N4" s="21">
        <f t="shared" si="2"/>
        <v>118.62509992006393</v>
      </c>
      <c r="O4" s="6">
        <f t="shared" si="0"/>
        <v>16.41367107468804</v>
      </c>
      <c r="P4" s="6">
        <f t="shared" ref="P4:P37" si="3">-100*(N4-M4)/M4</f>
        <v>9.0635619185560632</v>
      </c>
      <c r="Q4" s="6">
        <f t="shared" ref="Q4:Q37" si="4">-100*(N4-K4)/K4</f>
        <v>23.989569752281625</v>
      </c>
      <c r="R4" s="31">
        <f t="shared" si="1"/>
        <v>0.63129504133415537</v>
      </c>
      <c r="S4" s="31">
        <f t="shared" ref="S4:S37" si="5">P4/12</f>
        <v>0.75529682654633856</v>
      </c>
      <c r="T4" s="31">
        <f t="shared" ref="T4:T37" si="6">Q4/38</f>
        <v>0.63130446716530597</v>
      </c>
      <c r="U4" s="32">
        <v>-10.8</v>
      </c>
      <c r="V4" s="31">
        <v>-0.56330094352907767</v>
      </c>
      <c r="W4" s="31">
        <v>-15.59889669916442</v>
      </c>
      <c r="X4" s="32">
        <v>21.2</v>
      </c>
      <c r="Y4" s="31">
        <v>12.444106977136592</v>
      </c>
      <c r="Z4" s="31">
        <v>31.034024455077088</v>
      </c>
      <c r="AA4" s="32">
        <f t="shared" ref="AA4:AC37" si="7">IF(R4&lt;=U4,0,IF(R4&gt;=X4,1,(R4-U4)/(X4-U4)))</f>
        <v>0.35722797004169238</v>
      </c>
      <c r="AB4" s="33">
        <f t="shared" si="7"/>
        <v>0.10137283139867391</v>
      </c>
      <c r="AC4" s="13">
        <f t="shared" si="7"/>
        <v>0.34804170025393116</v>
      </c>
      <c r="AD4" s="34">
        <f>0.5*('[1]varsta medie'!R4+density!AA4)</f>
        <v>0.17861398502084619</v>
      </c>
      <c r="AE4" s="34">
        <f>0.5*('[1]varsta medie'!S4+density!AB4)</f>
        <v>5.0686415699336955E-2</v>
      </c>
      <c r="AF4" s="34">
        <f>0.5*('[1]varsta medie'!T4+density!AC4)</f>
        <v>0.17402085012696558</v>
      </c>
      <c r="AG4" s="8"/>
      <c r="AJ4" s="14">
        <f t="shared" ref="AJ4:AJ37" si="8">POWER(O4-$AJ$2,2)</f>
        <v>110.03707636426644</v>
      </c>
      <c r="AK4" s="14">
        <f t="shared" ref="AK4:AK37" si="9">POWER(P4-$AK$2,2)</f>
        <v>23.876181479677143</v>
      </c>
      <c r="AL4" s="14">
        <f t="shared" ref="AL4:AL37" si="10">POWER(Q4-$AL$2,2)</f>
        <v>224.84863874065698</v>
      </c>
      <c r="AM4" s="14"/>
      <c r="AN4" s="14"/>
      <c r="AO4" s="14"/>
      <c r="AP4" s="8">
        <f t="shared" ref="AP4:AP36" si="11">(R4-$R$37)/$AG$3</f>
        <v>0.42091176881972864</v>
      </c>
      <c r="AQ4" s="8">
        <f t="shared" ref="AQ4:AQ36" si="12">(S4-$S$37)/$AH$3</f>
        <v>0.62121513733959866</v>
      </c>
      <c r="AR4" s="8">
        <f t="shared" ref="AR4:AR36" si="13">(T4-$T$37)/$AI$3</f>
        <v>0.42755342925360129</v>
      </c>
    </row>
    <row r="5" spans="1:44" x14ac:dyDescent="0.3">
      <c r="A5" s="10"/>
      <c r="B5" t="s">
        <v>9</v>
      </c>
      <c r="C5" s="19">
        <v>4430</v>
      </c>
      <c r="D5" s="19">
        <v>4470</v>
      </c>
      <c r="E5" s="19">
        <v>4307</v>
      </c>
      <c r="F5" s="19">
        <v>4250</v>
      </c>
      <c r="G5" s="12">
        <v>2952</v>
      </c>
      <c r="H5" s="12">
        <v>2952</v>
      </c>
      <c r="I5" s="12">
        <v>2952</v>
      </c>
      <c r="J5" s="12">
        <v>2952</v>
      </c>
      <c r="K5" s="21">
        <f t="shared" si="2"/>
        <v>150.06775067750678</v>
      </c>
      <c r="L5" s="21">
        <f t="shared" si="2"/>
        <v>151.42276422764229</v>
      </c>
      <c r="M5" s="21">
        <f t="shared" si="2"/>
        <v>145.90108401084012</v>
      </c>
      <c r="N5" s="21">
        <f t="shared" si="2"/>
        <v>143.97018970189703</v>
      </c>
      <c r="O5" s="6">
        <f t="shared" si="0"/>
        <v>2.7765237020315965</v>
      </c>
      <c r="P5" s="6">
        <f t="shared" si="3"/>
        <v>1.3234269793359688</v>
      </c>
      <c r="Q5" s="6">
        <f t="shared" si="4"/>
        <v>4.0632054176072208</v>
      </c>
      <c r="R5" s="31">
        <f t="shared" si="1"/>
        <v>0.1067893731550614</v>
      </c>
      <c r="S5" s="31">
        <f t="shared" si="5"/>
        <v>0.11028558161133073</v>
      </c>
      <c r="T5" s="31">
        <f t="shared" si="6"/>
        <v>0.10692645835808476</v>
      </c>
      <c r="U5" s="32">
        <v>-10.8</v>
      </c>
      <c r="V5" s="31">
        <v>-0.56330094352907767</v>
      </c>
      <c r="W5" s="31">
        <v>-15.59889669916442</v>
      </c>
      <c r="X5" s="32">
        <v>21.2</v>
      </c>
      <c r="Y5" s="31">
        <v>12.444106977136592</v>
      </c>
      <c r="Z5" s="31">
        <v>31.034024455077088</v>
      </c>
      <c r="AA5" s="32">
        <f t="shared" si="7"/>
        <v>0.3408371679110957</v>
      </c>
      <c r="AB5" s="33">
        <f t="shared" si="7"/>
        <v>5.1784839012409233E-2</v>
      </c>
      <c r="AC5" s="13">
        <f t="shared" si="7"/>
        <v>0.33679689731583495</v>
      </c>
      <c r="AD5" s="34">
        <f>0.5*('[1]varsta medie'!R5+density!AA5)</f>
        <v>0.17041858395554785</v>
      </c>
      <c r="AE5" s="34">
        <f>0.5*('[1]varsta medie'!S5+density!AB5)</f>
        <v>2.5892419506204616E-2</v>
      </c>
      <c r="AF5" s="34">
        <f>0.5*('[1]varsta medie'!T5+density!AC5)</f>
        <v>0.16839844865791748</v>
      </c>
      <c r="AG5" s="8"/>
      <c r="AJ5" s="14">
        <f t="shared" si="8"/>
        <v>9.9054437454194648</v>
      </c>
      <c r="AK5" s="14">
        <f t="shared" si="9"/>
        <v>8.1442256359661442</v>
      </c>
      <c r="AL5" s="14">
        <f t="shared" si="10"/>
        <v>24.318810099428699</v>
      </c>
      <c r="AM5" s="14"/>
      <c r="AN5" s="14"/>
      <c r="AO5" s="14"/>
      <c r="AP5" s="8">
        <f t="shared" si="11"/>
        <v>-0.50270665700346329</v>
      </c>
      <c r="AQ5" s="8">
        <f t="shared" si="12"/>
        <v>-0.63692391543282545</v>
      </c>
      <c r="AR5" s="8">
        <f t="shared" si="13"/>
        <v>-0.51037364440636523</v>
      </c>
    </row>
    <row r="6" spans="1:44" x14ac:dyDescent="0.3">
      <c r="A6" s="10"/>
      <c r="B6" t="s">
        <v>11</v>
      </c>
      <c r="C6" s="19">
        <v>15048</v>
      </c>
      <c r="D6" s="19">
        <v>14197</v>
      </c>
      <c r="E6" s="19">
        <v>11853</v>
      </c>
      <c r="F6" s="19">
        <v>10378</v>
      </c>
      <c r="G6" s="12">
        <v>18286</v>
      </c>
      <c r="H6" s="12">
        <v>18286</v>
      </c>
      <c r="I6" s="12">
        <v>18286</v>
      </c>
      <c r="J6" s="12">
        <v>18286</v>
      </c>
      <c r="K6" s="21">
        <f t="shared" si="2"/>
        <v>82.29246418024718</v>
      </c>
      <c r="L6" s="21">
        <f t="shared" si="2"/>
        <v>77.638630646396138</v>
      </c>
      <c r="M6" s="21">
        <f t="shared" si="2"/>
        <v>64.820080936235371</v>
      </c>
      <c r="N6" s="21">
        <f t="shared" si="2"/>
        <v>56.753800721863719</v>
      </c>
      <c r="O6" s="6">
        <f t="shared" si="0"/>
        <v>21.232057416267939</v>
      </c>
      <c r="P6" s="6">
        <f t="shared" si="3"/>
        <v>12.444106977136592</v>
      </c>
      <c r="Q6" s="6">
        <f t="shared" si="4"/>
        <v>31.034024455077088</v>
      </c>
      <c r="R6" s="31">
        <f t="shared" si="1"/>
        <v>0.81661759293338221</v>
      </c>
      <c r="S6" s="31">
        <f t="shared" si="5"/>
        <v>1.0370089147613826</v>
      </c>
      <c r="T6" s="31">
        <f t="shared" si="6"/>
        <v>0.81668485408097602</v>
      </c>
      <c r="U6" s="32">
        <v>-10.8</v>
      </c>
      <c r="V6" s="31">
        <v>-0.56330094352907767</v>
      </c>
      <c r="W6" s="31">
        <v>-15.59889669916442</v>
      </c>
      <c r="X6" s="32">
        <v>21.2</v>
      </c>
      <c r="Y6" s="31">
        <v>12.444106977136592</v>
      </c>
      <c r="Z6" s="31">
        <v>31.034024455077088</v>
      </c>
      <c r="AA6" s="32">
        <f t="shared" si="7"/>
        <v>0.36301929977916819</v>
      </c>
      <c r="AB6" s="33">
        <f t="shared" si="7"/>
        <v>0.1230306505378331</v>
      </c>
      <c r="AC6" s="13">
        <f t="shared" si="7"/>
        <v>0.35201701173618871</v>
      </c>
      <c r="AD6" s="34">
        <f>0.5*('[1]varsta medie'!R6+density!AA6)</f>
        <v>0.1815096498895841</v>
      </c>
      <c r="AE6" s="34">
        <f>0.5*('[1]varsta medie'!S6+density!AB6)</f>
        <v>6.1515325268916551E-2</v>
      </c>
      <c r="AF6" s="34">
        <f>0.5*('[1]varsta medie'!T6+density!AC6)</f>
        <v>0.17600850586809436</v>
      </c>
      <c r="AG6" s="8"/>
      <c r="AJ6" s="14">
        <f t="shared" si="8"/>
        <v>234.34227988697396</v>
      </c>
      <c r="AK6" s="14">
        <f t="shared" si="9"/>
        <v>68.34115659401553</v>
      </c>
      <c r="AL6" s="14">
        <f t="shared" si="10"/>
        <v>485.73552608973426</v>
      </c>
      <c r="AM6" s="14"/>
      <c r="AN6" s="14"/>
      <c r="AO6" s="14"/>
      <c r="AP6" s="8">
        <f t="shared" si="11"/>
        <v>0.74725204264717859</v>
      </c>
      <c r="AQ6" s="8">
        <f t="shared" si="12"/>
        <v>1.1707140532183911</v>
      </c>
      <c r="AR6" s="8">
        <f t="shared" si="13"/>
        <v>0.75913347436126777</v>
      </c>
    </row>
    <row r="7" spans="1:44" x14ac:dyDescent="0.3">
      <c r="B7" t="s">
        <v>12</v>
      </c>
      <c r="C7" s="19">
        <v>18234</v>
      </c>
      <c r="D7" s="19">
        <v>19596</v>
      </c>
      <c r="E7" s="19">
        <v>18161</v>
      </c>
      <c r="F7" s="19">
        <v>18127</v>
      </c>
      <c r="G7" s="12">
        <v>9973</v>
      </c>
      <c r="H7" s="12">
        <v>9973</v>
      </c>
      <c r="I7" s="12">
        <v>9973</v>
      </c>
      <c r="J7" s="12">
        <v>9973</v>
      </c>
      <c r="K7" s="21">
        <f t="shared" si="2"/>
        <v>182.83365085731475</v>
      </c>
      <c r="L7" s="21">
        <f t="shared" si="2"/>
        <v>196.49052441592298</v>
      </c>
      <c r="M7" s="21">
        <f t="shared" si="2"/>
        <v>182.10167452120726</v>
      </c>
      <c r="N7" s="21">
        <f t="shared" si="2"/>
        <v>181.76075403589692</v>
      </c>
      <c r="O7" s="6">
        <f t="shared" si="0"/>
        <v>0.40035099265109308</v>
      </c>
      <c r="P7" s="6">
        <f t="shared" si="3"/>
        <v>0.18721436044270515</v>
      </c>
      <c r="Q7" s="6">
        <f t="shared" si="4"/>
        <v>0.58681583854338049</v>
      </c>
      <c r="R7" s="31">
        <f t="shared" si="1"/>
        <v>1.5398115101965119E-2</v>
      </c>
      <c r="S7" s="31">
        <f t="shared" si="5"/>
        <v>1.5601196703558763E-2</v>
      </c>
      <c r="T7" s="31">
        <f t="shared" si="6"/>
        <v>1.5442522066931065E-2</v>
      </c>
      <c r="U7" s="32">
        <v>-10.8</v>
      </c>
      <c r="V7" s="31">
        <v>-0.56330094352907767</v>
      </c>
      <c r="W7" s="31">
        <v>-15.59889669916442</v>
      </c>
      <c r="X7" s="32">
        <v>21.2</v>
      </c>
      <c r="Y7" s="31">
        <v>12.444106977136592</v>
      </c>
      <c r="Z7" s="31">
        <v>31.034024455077088</v>
      </c>
      <c r="AA7" s="32">
        <f t="shared" si="7"/>
        <v>0.33798119109693642</v>
      </c>
      <c r="AB7" s="33">
        <f t="shared" si="7"/>
        <v>4.4505572806162172E-2</v>
      </c>
      <c r="AC7" s="13">
        <f t="shared" si="7"/>
        <v>0.33483510864751276</v>
      </c>
      <c r="AD7" s="34">
        <f>0.5*('[1]varsta medie'!R7+density!AA7)</f>
        <v>0.16899059554846821</v>
      </c>
      <c r="AE7" s="34">
        <f>0.5*('[1]varsta medie'!S7+density!AB7)</f>
        <v>2.2252786403081086E-2</v>
      </c>
      <c r="AF7" s="34">
        <f>0.5*('[1]varsta medie'!T7+density!AC7)</f>
        <v>0.16741755432375638</v>
      </c>
      <c r="AG7" s="8"/>
      <c r="AJ7" s="14">
        <f t="shared" si="8"/>
        <v>30.508656801137665</v>
      </c>
      <c r="AK7" s="14">
        <f t="shared" si="9"/>
        <v>15.920272278035876</v>
      </c>
      <c r="AL7" s="14">
        <f t="shared" si="10"/>
        <v>70.691103158236913</v>
      </c>
      <c r="AM7" s="14"/>
      <c r="AN7" s="14"/>
      <c r="AO7" s="14"/>
      <c r="AP7" s="8">
        <f t="shared" si="11"/>
        <v>-0.66364037996978908</v>
      </c>
      <c r="AQ7" s="8">
        <f t="shared" si="12"/>
        <v>-0.8216123581160335</v>
      </c>
      <c r="AR7" s="8">
        <f t="shared" si="13"/>
        <v>-0.67400609887872942</v>
      </c>
    </row>
    <row r="8" spans="1:44" x14ac:dyDescent="0.3">
      <c r="B8" t="s">
        <v>13</v>
      </c>
      <c r="C8" s="19">
        <v>8737</v>
      </c>
      <c r="D8" s="19">
        <v>8519</v>
      </c>
      <c r="E8" s="19">
        <v>7894</v>
      </c>
      <c r="F8" s="19">
        <v>7505</v>
      </c>
      <c r="G8" s="12">
        <v>12008</v>
      </c>
      <c r="H8" s="12">
        <v>12008</v>
      </c>
      <c r="I8" s="12">
        <v>12008</v>
      </c>
      <c r="J8" s="12">
        <v>12008</v>
      </c>
      <c r="K8" s="21">
        <f t="shared" si="2"/>
        <v>72.75982678214524</v>
      </c>
      <c r="L8" s="21">
        <f t="shared" si="2"/>
        <v>70.944370419720187</v>
      </c>
      <c r="M8" s="21">
        <f t="shared" si="2"/>
        <v>65.739506995336441</v>
      </c>
      <c r="N8" s="21">
        <f t="shared" si="2"/>
        <v>62.5</v>
      </c>
      <c r="O8" s="6">
        <f t="shared" si="0"/>
        <v>9.6486208080576894</v>
      </c>
      <c r="P8" s="6">
        <f t="shared" si="3"/>
        <v>4.9277932607043304</v>
      </c>
      <c r="Q8" s="6">
        <f t="shared" si="4"/>
        <v>14.10094998283164</v>
      </c>
      <c r="R8" s="31">
        <f t="shared" si="1"/>
        <v>0.37110080030991111</v>
      </c>
      <c r="S8" s="31">
        <f t="shared" si="5"/>
        <v>0.41064943839202755</v>
      </c>
      <c r="T8" s="31">
        <f t="shared" si="6"/>
        <v>0.37107763112714842</v>
      </c>
      <c r="U8" s="32">
        <v>-10.8</v>
      </c>
      <c r="V8" s="31">
        <v>-0.56330094352907767</v>
      </c>
      <c r="W8" s="31">
        <v>-15.59889669916442</v>
      </c>
      <c r="X8" s="32">
        <v>21.2</v>
      </c>
      <c r="Y8" s="31">
        <v>12.444106977136592</v>
      </c>
      <c r="Z8" s="31">
        <v>31.034024455077088</v>
      </c>
      <c r="AA8" s="32">
        <f t="shared" si="7"/>
        <v>0.34909690000968474</v>
      </c>
      <c r="AB8" s="33">
        <f t="shared" si="7"/>
        <v>7.4876592466492142E-2</v>
      </c>
      <c r="AC8" s="13">
        <f t="shared" si="7"/>
        <v>0.34246137567641988</v>
      </c>
      <c r="AD8" s="34">
        <f>0.5*('[1]varsta medie'!R8+density!AA8)</f>
        <v>0.17454845000484237</v>
      </c>
      <c r="AE8" s="34">
        <f>0.5*('[1]varsta medie'!S8+density!AB8)</f>
        <v>3.7438296233246071E-2</v>
      </c>
      <c r="AF8" s="34">
        <f>0.5*('[1]varsta medie'!T8+density!AC8)</f>
        <v>0.17123068783820994</v>
      </c>
      <c r="AG8" s="8"/>
      <c r="AJ8" s="14">
        <f t="shared" si="8"/>
        <v>13.874176850677452</v>
      </c>
      <c r="AK8" s="14">
        <f t="shared" si="9"/>
        <v>0.56333627798680763</v>
      </c>
      <c r="AL8" s="14">
        <f t="shared" si="10"/>
        <v>26.074646985182437</v>
      </c>
      <c r="AM8" s="14"/>
      <c r="AN8" s="14"/>
      <c r="AO8" s="14"/>
      <c r="AP8" s="8">
        <f t="shared" si="11"/>
        <v>-3.7272403216739504E-2</v>
      </c>
      <c r="AQ8" s="8">
        <f t="shared" si="12"/>
        <v>-5.1043434705368367E-2</v>
      </c>
      <c r="AR8" s="8">
        <f t="shared" si="13"/>
        <v>-3.7900481310353493E-2</v>
      </c>
    </row>
    <row r="9" spans="1:44" x14ac:dyDescent="0.3">
      <c r="A9" s="10" t="s">
        <v>105</v>
      </c>
      <c r="B9" t="s">
        <v>25</v>
      </c>
      <c r="C9" s="20">
        <v>24146</v>
      </c>
      <c r="D9" s="20">
        <v>23345</v>
      </c>
      <c r="E9" s="20">
        <v>20604</v>
      </c>
      <c r="F9" s="20">
        <v>18969</v>
      </c>
      <c r="G9" s="12">
        <v>4113</v>
      </c>
      <c r="H9" s="12">
        <v>4113</v>
      </c>
      <c r="I9" s="12">
        <v>4156</v>
      </c>
      <c r="J9" s="12">
        <v>4156</v>
      </c>
      <c r="K9" s="21">
        <f t="shared" si="2"/>
        <v>587.06540238268894</v>
      </c>
      <c r="L9" s="21">
        <f t="shared" si="2"/>
        <v>567.59056649647459</v>
      </c>
      <c r="M9" s="21">
        <f t="shared" si="2"/>
        <v>495.76515880654472</v>
      </c>
      <c r="N9" s="21">
        <f t="shared" si="2"/>
        <v>456.42444658325309</v>
      </c>
      <c r="O9" s="6">
        <f t="shared" si="0"/>
        <v>15.551971416743196</v>
      </c>
      <c r="P9" s="6">
        <f t="shared" si="3"/>
        <v>7.9353523587652894</v>
      </c>
      <c r="Q9" s="6">
        <f t="shared" si="4"/>
        <v>22.253220044855453</v>
      </c>
      <c r="R9" s="31">
        <f t="shared" si="1"/>
        <v>0.59815274679781527</v>
      </c>
      <c r="S9" s="31">
        <f t="shared" si="5"/>
        <v>0.66127936323044079</v>
      </c>
      <c r="T9" s="31">
        <f t="shared" si="6"/>
        <v>0.58561105381198564</v>
      </c>
      <c r="U9" s="32">
        <v>-10.8</v>
      </c>
      <c r="V9" s="31">
        <v>-0.56330094352907767</v>
      </c>
      <c r="W9" s="31">
        <v>-15.59889669916442</v>
      </c>
      <c r="X9" s="32">
        <v>21.2</v>
      </c>
      <c r="Y9" s="31">
        <v>12.444106977136592</v>
      </c>
      <c r="Z9" s="31">
        <v>31.034024455077088</v>
      </c>
      <c r="AA9" s="32">
        <f t="shared" si="7"/>
        <v>0.35619227333743175</v>
      </c>
      <c r="AB9" s="33">
        <f t="shared" si="7"/>
        <v>9.4144837636248216E-2</v>
      </c>
      <c r="AC9" s="13">
        <f t="shared" si="7"/>
        <v>0.34706184713252386</v>
      </c>
      <c r="AD9" s="34">
        <f>0.5*('[1]varsta medie'!R9+density!AA9)</f>
        <v>0.17809613666871588</v>
      </c>
      <c r="AE9" s="34">
        <f>0.5*('[1]varsta medie'!S9+density!AB9)</f>
        <v>4.7072418818124108E-2</v>
      </c>
      <c r="AF9" s="34">
        <f>0.5*('[1]varsta medie'!T9+density!AC9)</f>
        <v>0.17353092356626193</v>
      </c>
      <c r="AG9" s="8"/>
      <c r="AJ9" s="14">
        <f t="shared" si="8"/>
        <v>92.7013922189482</v>
      </c>
      <c r="AK9" s="14">
        <f t="shared" si="9"/>
        <v>14.123438948515851</v>
      </c>
      <c r="AL9" s="14">
        <f t="shared" si="10"/>
        <v>175.79058184391351</v>
      </c>
      <c r="AM9" s="14"/>
      <c r="AN9" s="14"/>
      <c r="AO9" s="14"/>
      <c r="AP9" s="8">
        <f t="shared" si="11"/>
        <v>0.36255046642600336</v>
      </c>
      <c r="AQ9" s="8">
        <f t="shared" si="12"/>
        <v>0.43782757135654587</v>
      </c>
      <c r="AR9" s="8">
        <f t="shared" si="13"/>
        <v>0.34582404939364098</v>
      </c>
    </row>
    <row r="10" spans="1:44" x14ac:dyDescent="0.3">
      <c r="B10" t="s">
        <v>26</v>
      </c>
      <c r="C10" s="20">
        <v>22602</v>
      </c>
      <c r="D10" s="20">
        <v>21671</v>
      </c>
      <c r="E10" s="20">
        <v>17510</v>
      </c>
      <c r="F10" s="20">
        <v>15160</v>
      </c>
      <c r="G10" s="12">
        <v>12497</v>
      </c>
      <c r="H10" s="12">
        <v>12497</v>
      </c>
      <c r="I10" s="12">
        <v>12685</v>
      </c>
      <c r="J10" s="12">
        <v>12685</v>
      </c>
      <c r="K10" s="21">
        <f t="shared" si="2"/>
        <v>180.8594062575018</v>
      </c>
      <c r="L10" s="21">
        <f t="shared" si="2"/>
        <v>173.40961830839402</v>
      </c>
      <c r="M10" s="21">
        <f t="shared" si="2"/>
        <v>138.03705163579031</v>
      </c>
      <c r="N10" s="21">
        <f t="shared" si="2"/>
        <v>119.51123374063856</v>
      </c>
      <c r="O10" s="6">
        <f t="shared" si="0"/>
        <v>23.677150947151958</v>
      </c>
      <c r="P10" s="6">
        <f t="shared" si="3"/>
        <v>13.420902341519128</v>
      </c>
      <c r="Q10" s="6">
        <f t="shared" si="4"/>
        <v>33.920365982799751</v>
      </c>
      <c r="R10" s="31">
        <f t="shared" si="1"/>
        <v>0.91065965181353681</v>
      </c>
      <c r="S10" s="31">
        <f t="shared" si="5"/>
        <v>1.1184085284599272</v>
      </c>
      <c r="T10" s="31">
        <f t="shared" si="6"/>
        <v>0.89264121007367769</v>
      </c>
      <c r="U10" s="32">
        <v>-10.8</v>
      </c>
      <c r="V10" s="31">
        <v>-0.56330094352907767</v>
      </c>
      <c r="W10" s="31">
        <v>-15.59889669916442</v>
      </c>
      <c r="X10" s="32">
        <v>21.2</v>
      </c>
      <c r="Y10" s="31">
        <v>12.444106977136592</v>
      </c>
      <c r="Z10" s="31">
        <v>31.034024455077088</v>
      </c>
      <c r="AA10" s="32">
        <f t="shared" si="7"/>
        <v>0.36595811411917306</v>
      </c>
      <c r="AB10" s="33">
        <f t="shared" si="7"/>
        <v>0.12928859325747519</v>
      </c>
      <c r="AC10" s="13">
        <f t="shared" si="7"/>
        <v>0.35364582576097325</v>
      </c>
      <c r="AD10" s="34">
        <f>0.5*('[1]varsta medie'!R10+density!AA10)</f>
        <v>0.18297905705958653</v>
      </c>
      <c r="AE10" s="34">
        <f>0.5*('[1]varsta medie'!S10+density!AB10)</f>
        <v>6.4644296628737594E-2</v>
      </c>
      <c r="AF10" s="34">
        <f>0.5*('[1]varsta medie'!T10+density!AC10)</f>
        <v>0.17682291288048663</v>
      </c>
      <c r="AG10" s="8"/>
      <c r="AJ10" s="14">
        <f t="shared" si="8"/>
        <v>315.18093030771968</v>
      </c>
      <c r="AK10" s="14">
        <f t="shared" si="9"/>
        <v>85.445368374142888</v>
      </c>
      <c r="AL10" s="14">
        <f t="shared" si="10"/>
        <v>621.29301338125526</v>
      </c>
      <c r="AM10" s="14"/>
      <c r="AN10" s="14"/>
      <c r="AO10" s="14"/>
      <c r="AP10" s="8">
        <f t="shared" si="11"/>
        <v>0.91285364364723109</v>
      </c>
      <c r="AQ10" s="8">
        <f t="shared" si="12"/>
        <v>1.3294896306659554</v>
      </c>
      <c r="AR10" s="8">
        <f t="shared" si="13"/>
        <v>0.89499257124475307</v>
      </c>
    </row>
    <row r="11" spans="1:44" x14ac:dyDescent="0.3">
      <c r="B11" t="s">
        <v>27</v>
      </c>
      <c r="C11" s="20">
        <v>12962</v>
      </c>
      <c r="D11" s="20">
        <v>13178</v>
      </c>
      <c r="E11" s="20">
        <v>11765</v>
      </c>
      <c r="F11" s="20">
        <v>11213</v>
      </c>
      <c r="G11" s="12">
        <v>7888</v>
      </c>
      <c r="H11" s="12">
        <v>7888</v>
      </c>
      <c r="I11" s="12">
        <v>8003</v>
      </c>
      <c r="J11" s="12">
        <v>8003</v>
      </c>
      <c r="K11" s="21">
        <f t="shared" si="2"/>
        <v>164.32555780933063</v>
      </c>
      <c r="L11" s="21">
        <f t="shared" si="2"/>
        <v>167.06389452332658</v>
      </c>
      <c r="M11" s="21">
        <f t="shared" si="2"/>
        <v>147.00737223541171</v>
      </c>
      <c r="N11" s="21">
        <f t="shared" si="2"/>
        <v>140.10995876546295</v>
      </c>
      <c r="O11" s="6">
        <f t="shared" si="0"/>
        <v>10.538948295561832</v>
      </c>
      <c r="P11" s="6">
        <f t="shared" si="3"/>
        <v>4.6918827029324204</v>
      </c>
      <c r="Q11" s="6">
        <f t="shared" si="4"/>
        <v>14.736355906343796</v>
      </c>
      <c r="R11" s="31">
        <f t="shared" si="1"/>
        <v>0.40534416521391664</v>
      </c>
      <c r="S11" s="31">
        <f t="shared" si="5"/>
        <v>0.39099022524436838</v>
      </c>
      <c r="T11" s="31">
        <f t="shared" si="6"/>
        <v>0.38779883964062623</v>
      </c>
      <c r="U11" s="32">
        <v>-10.8</v>
      </c>
      <c r="V11" s="31">
        <v>-0.56330094352907767</v>
      </c>
      <c r="W11" s="31">
        <v>-15.59889669916442</v>
      </c>
      <c r="X11" s="32">
        <v>21.2</v>
      </c>
      <c r="Y11" s="31">
        <v>12.444106977136592</v>
      </c>
      <c r="Z11" s="31">
        <v>31.034024455077088</v>
      </c>
      <c r="AA11" s="32">
        <f t="shared" si="7"/>
        <v>0.35016700516293492</v>
      </c>
      <c r="AB11" s="33">
        <f t="shared" si="7"/>
        <v>7.3365206549515921E-2</v>
      </c>
      <c r="AC11" s="13">
        <f t="shared" si="7"/>
        <v>0.34281994657653936</v>
      </c>
      <c r="AD11" s="34">
        <f>0.5*('[1]varsta medie'!R11+density!AA11)</f>
        <v>0.17508350258146746</v>
      </c>
      <c r="AE11" s="34">
        <f>0.5*('[1]varsta medie'!S11+density!AB11)</f>
        <v>3.6682603274757961E-2</v>
      </c>
      <c r="AF11" s="34">
        <f>0.5*('[1]varsta medie'!T11+density!AC11)</f>
        <v>0.17140997328826968</v>
      </c>
      <c r="AJ11" s="14">
        <f t="shared" si="8"/>
        <v>21.299453530463857</v>
      </c>
      <c r="AK11" s="14">
        <f t="shared" si="9"/>
        <v>0.264861281219337</v>
      </c>
      <c r="AL11" s="14">
        <f t="shared" si="10"/>
        <v>32.967577423046031</v>
      </c>
      <c r="AM11" s="14"/>
      <c r="AN11" s="14"/>
      <c r="AO11" s="14"/>
      <c r="AP11" s="8">
        <f t="shared" si="11"/>
        <v>2.3027808404095306E-2</v>
      </c>
      <c r="AQ11" s="8">
        <f t="shared" si="12"/>
        <v>-8.9390089902580197E-2</v>
      </c>
      <c r="AR11" s="8">
        <f t="shared" si="13"/>
        <v>-7.992144374602916E-3</v>
      </c>
    </row>
    <row r="12" spans="1:44" x14ac:dyDescent="0.3">
      <c r="B12" t="s">
        <v>28</v>
      </c>
      <c r="C12" s="20">
        <v>6731</v>
      </c>
      <c r="D12" s="20">
        <v>6819</v>
      </c>
      <c r="E12" s="20">
        <v>6415</v>
      </c>
      <c r="F12" s="20">
        <v>6269</v>
      </c>
      <c r="G12" s="12">
        <v>7683</v>
      </c>
      <c r="H12" s="12">
        <v>7683</v>
      </c>
      <c r="I12" s="12">
        <v>7748</v>
      </c>
      <c r="J12" s="12">
        <v>7748</v>
      </c>
      <c r="K12" s="21">
        <f t="shared" si="2"/>
        <v>87.609006898347005</v>
      </c>
      <c r="L12" s="21">
        <f t="shared" si="2"/>
        <v>88.754392815306517</v>
      </c>
      <c r="M12" s="21">
        <f t="shared" si="2"/>
        <v>82.795560144553434</v>
      </c>
      <c r="N12" s="21">
        <f t="shared" si="2"/>
        <v>80.911202891068655</v>
      </c>
      <c r="O12" s="6">
        <f t="shared" si="0"/>
        <v>5.4942373212592486</v>
      </c>
      <c r="P12" s="6">
        <f t="shared" si="3"/>
        <v>2.2759158222915152</v>
      </c>
      <c r="Q12" s="6">
        <f t="shared" si="4"/>
        <v>7.6451089270419796</v>
      </c>
      <c r="R12" s="31">
        <f t="shared" si="1"/>
        <v>0.21131682004843264</v>
      </c>
      <c r="S12" s="31">
        <f t="shared" si="5"/>
        <v>0.18965965185762626</v>
      </c>
      <c r="T12" s="31">
        <f t="shared" si="6"/>
        <v>0.20118707702742053</v>
      </c>
      <c r="U12" s="32">
        <v>-10.8</v>
      </c>
      <c r="V12" s="31">
        <v>-0.56330094352907767</v>
      </c>
      <c r="W12" s="31">
        <v>-15.59889669916442</v>
      </c>
      <c r="X12" s="32">
        <v>21.2</v>
      </c>
      <c r="Y12" s="31">
        <v>12.444106977136592</v>
      </c>
      <c r="Z12" s="31">
        <v>31.034024455077088</v>
      </c>
      <c r="AA12" s="32">
        <f t="shared" si="7"/>
        <v>0.34410365062651355</v>
      </c>
      <c r="AB12" s="33">
        <f t="shared" si="7"/>
        <v>5.7887059434065191E-2</v>
      </c>
      <c r="AC12" s="13">
        <f t="shared" si="7"/>
        <v>0.33881822937773953</v>
      </c>
      <c r="AD12" s="34">
        <f>0.5*('[1]varsta medie'!R12+density!AA12)</f>
        <v>0.17205182531325677</v>
      </c>
      <c r="AE12" s="34">
        <f>0.5*('[1]varsta medie'!S12+density!AB12)</f>
        <v>2.8943529717032596E-2</v>
      </c>
      <c r="AF12" s="34">
        <f>0.5*('[1]varsta medie'!T12+density!AC12)</f>
        <v>0.16940911468886977</v>
      </c>
      <c r="AJ12" s="14">
        <f t="shared" si="8"/>
        <v>0.1845371501137596</v>
      </c>
      <c r="AK12" s="14">
        <f t="shared" si="9"/>
        <v>3.6150182246473421</v>
      </c>
      <c r="AL12" s="14">
        <f t="shared" si="10"/>
        <v>1.8211692762822569</v>
      </c>
      <c r="AM12" s="14"/>
      <c r="AN12" s="14"/>
      <c r="AO12" s="14"/>
      <c r="AP12" s="8">
        <f t="shared" si="11"/>
        <v>-0.31864100850410748</v>
      </c>
      <c r="AQ12" s="8">
        <f t="shared" si="12"/>
        <v>-0.48209930060858547</v>
      </c>
      <c r="AR12" s="8">
        <f t="shared" si="13"/>
        <v>-0.34177468574482761</v>
      </c>
    </row>
    <row r="13" spans="1:44" x14ac:dyDescent="0.3">
      <c r="B13" t="s">
        <v>29</v>
      </c>
      <c r="C13" s="20">
        <v>6050</v>
      </c>
      <c r="D13" s="20">
        <v>6177</v>
      </c>
      <c r="E13" s="20">
        <v>5771</v>
      </c>
      <c r="F13" s="20">
        <v>5642</v>
      </c>
      <c r="G13" s="12">
        <v>6527</v>
      </c>
      <c r="H13" s="12">
        <v>6527</v>
      </c>
      <c r="I13" s="12">
        <v>6529</v>
      </c>
      <c r="J13" s="12">
        <v>6529</v>
      </c>
      <c r="K13" s="21">
        <f t="shared" si="2"/>
        <v>92.691895204535015</v>
      </c>
      <c r="L13" s="21">
        <f t="shared" si="2"/>
        <v>94.637658955109558</v>
      </c>
      <c r="M13" s="21">
        <f t="shared" si="2"/>
        <v>88.390258845152388</v>
      </c>
      <c r="N13" s="21">
        <f t="shared" si="2"/>
        <v>86.414458569459327</v>
      </c>
      <c r="O13" s="6">
        <f t="shared" si="0"/>
        <v>4.6407901682132904</v>
      </c>
      <c r="P13" s="6">
        <f t="shared" si="3"/>
        <v>2.2353145035522433</v>
      </c>
      <c r="Q13" s="6">
        <f t="shared" si="4"/>
        <v>6.7723684160560342</v>
      </c>
      <c r="R13" s="31">
        <f t="shared" si="1"/>
        <v>0.17849192954666501</v>
      </c>
      <c r="S13" s="31">
        <f t="shared" si="5"/>
        <v>0.1862762086293536</v>
      </c>
      <c r="T13" s="31">
        <f t="shared" si="6"/>
        <v>0.17822022147515879</v>
      </c>
      <c r="U13" s="32">
        <v>-10.8</v>
      </c>
      <c r="V13" s="31">
        <v>-0.56330094352907767</v>
      </c>
      <c r="W13" s="31">
        <v>-15.59889669916442</v>
      </c>
      <c r="X13" s="32">
        <v>21.2</v>
      </c>
      <c r="Y13" s="31">
        <v>12.444106977136592</v>
      </c>
      <c r="Z13" s="31">
        <v>31.034024455077088</v>
      </c>
      <c r="AA13" s="32">
        <f t="shared" si="7"/>
        <v>0.34307787279833329</v>
      </c>
      <c r="AB13" s="33">
        <f t="shared" si="7"/>
        <v>5.7626942795230701E-2</v>
      </c>
      <c r="AC13" s="13">
        <f t="shared" si="7"/>
        <v>0.33832572633517233</v>
      </c>
      <c r="AD13" s="34">
        <f>0.5*('[1]varsta medie'!R13+density!AA13)</f>
        <v>0.17153893639916665</v>
      </c>
      <c r="AE13" s="34">
        <f>0.5*('[1]varsta medie'!S13+density!AB13)</f>
        <v>2.8813471397615351E-2</v>
      </c>
      <c r="AF13" s="34">
        <f>0.5*('[1]varsta medie'!T13+density!AC13)</f>
        <v>0.16916286316758616</v>
      </c>
      <c r="AJ13" s="14">
        <f t="shared" si="8"/>
        <v>1.646153220872715</v>
      </c>
      <c r="AK13" s="14">
        <f t="shared" si="9"/>
        <v>3.7710589007194595</v>
      </c>
      <c r="AL13" s="14">
        <f t="shared" si="10"/>
        <v>4.9383842194798477</v>
      </c>
      <c r="AM13" s="14"/>
      <c r="AN13" s="14"/>
      <c r="AO13" s="14"/>
      <c r="AP13" s="8">
        <f t="shared" si="11"/>
        <v>-0.3764433842121031</v>
      </c>
      <c r="AQ13" s="8">
        <f t="shared" si="12"/>
        <v>-0.48869894067960024</v>
      </c>
      <c r="AR13" s="8">
        <f t="shared" si="13"/>
        <v>-0.38285427958268303</v>
      </c>
    </row>
    <row r="14" spans="1:44" x14ac:dyDescent="0.3">
      <c r="B14" t="s">
        <v>30</v>
      </c>
      <c r="C14" s="20">
        <v>12847</v>
      </c>
      <c r="D14" s="20">
        <v>12896</v>
      </c>
      <c r="E14" s="20">
        <v>11784</v>
      </c>
      <c r="F14" s="20">
        <v>11293</v>
      </c>
      <c r="G14" s="12">
        <v>16877</v>
      </c>
      <c r="H14" s="12">
        <v>16877</v>
      </c>
      <c r="I14" s="12">
        <v>16841</v>
      </c>
      <c r="J14" s="12">
        <v>16841</v>
      </c>
      <c r="K14" s="21">
        <f t="shared" si="2"/>
        <v>76.121348580908929</v>
      </c>
      <c r="L14" s="21">
        <f t="shared" si="2"/>
        <v>76.411684541091418</v>
      </c>
      <c r="M14" s="21">
        <f t="shared" si="2"/>
        <v>69.972091918532158</v>
      </c>
      <c r="N14" s="21">
        <f t="shared" si="2"/>
        <v>67.056588088593315</v>
      </c>
      <c r="O14" s="6">
        <f t="shared" si="0"/>
        <v>8.0782287453049566</v>
      </c>
      <c r="P14" s="6">
        <f t="shared" si="3"/>
        <v>4.1666666666666696</v>
      </c>
      <c r="Q14" s="6">
        <f t="shared" si="4"/>
        <v>11.908302547583919</v>
      </c>
      <c r="R14" s="31">
        <f t="shared" si="1"/>
        <v>0.31070110558865216</v>
      </c>
      <c r="S14" s="31">
        <f t="shared" si="5"/>
        <v>0.34722222222222249</v>
      </c>
      <c r="T14" s="31">
        <f t="shared" si="6"/>
        <v>0.31337638283115576</v>
      </c>
      <c r="U14" s="32">
        <v>-10.8</v>
      </c>
      <c r="V14" s="31">
        <v>-0.56330094352907767</v>
      </c>
      <c r="W14" s="31">
        <v>-15.59889669916442</v>
      </c>
      <c r="X14" s="32">
        <v>21.2</v>
      </c>
      <c r="Y14" s="31">
        <v>12.444106977136592</v>
      </c>
      <c r="Z14" s="31">
        <v>31.034024455077088</v>
      </c>
      <c r="AA14" s="32">
        <f t="shared" si="7"/>
        <v>0.34720940954964541</v>
      </c>
      <c r="AB14" s="33">
        <f t="shared" si="7"/>
        <v>7.0000354513730295E-2</v>
      </c>
      <c r="AC14" s="13">
        <f t="shared" si="7"/>
        <v>0.34122402560553022</v>
      </c>
      <c r="AD14" s="34">
        <f>0.5*('[1]varsta medie'!R14+density!AA14)</f>
        <v>0.1736047047748227</v>
      </c>
      <c r="AE14" s="34">
        <f>0.5*('[1]varsta medie'!S14+density!AB14)</f>
        <v>3.5000177256865148E-2</v>
      </c>
      <c r="AF14" s="34">
        <f>0.5*('[1]varsta medie'!T14+density!AC14)</f>
        <v>0.17061201280276511</v>
      </c>
      <c r="AJ14" s="14">
        <f t="shared" si="8"/>
        <v>4.6414977431992481</v>
      </c>
      <c r="AK14" s="14">
        <f t="shared" si="9"/>
        <v>1.1170973137958253E-4</v>
      </c>
      <c r="AL14" s="14">
        <f t="shared" si="10"/>
        <v>8.4895694350645385</v>
      </c>
      <c r="AM14" s="14"/>
      <c r="AN14" s="14"/>
      <c r="AO14" s="14"/>
      <c r="AP14" s="8">
        <f t="shared" si="11"/>
        <v>-0.14363211359379144</v>
      </c>
      <c r="AQ14" s="8">
        <f t="shared" si="12"/>
        <v>-0.17476260750817912</v>
      </c>
      <c r="AR14" s="8">
        <f t="shared" si="13"/>
        <v>-0.14110763731579093</v>
      </c>
    </row>
    <row r="15" spans="1:44" x14ac:dyDescent="0.3">
      <c r="A15" s="15" t="s">
        <v>106</v>
      </c>
      <c r="B15" t="s">
        <v>20</v>
      </c>
      <c r="C15" s="20">
        <v>26441</v>
      </c>
      <c r="D15" s="20">
        <v>26057</v>
      </c>
      <c r="E15" s="20">
        <v>22109</v>
      </c>
      <c r="F15" s="20">
        <v>20110</v>
      </c>
      <c r="G15" s="12">
        <v>5009</v>
      </c>
      <c r="H15" s="12">
        <v>5009</v>
      </c>
      <c r="I15" s="12">
        <v>4979</v>
      </c>
      <c r="J15" s="12">
        <v>4979</v>
      </c>
      <c r="K15" s="21">
        <f t="shared" si="2"/>
        <v>527.86983429826307</v>
      </c>
      <c r="L15" s="21">
        <f t="shared" si="2"/>
        <v>520.20363345977239</v>
      </c>
      <c r="M15" s="21">
        <f t="shared" si="2"/>
        <v>444.04498895360513</v>
      </c>
      <c r="N15" s="21">
        <f t="shared" si="2"/>
        <v>403.89636473187386</v>
      </c>
      <c r="O15" s="6">
        <f t="shared" si="0"/>
        <v>15.879832469702043</v>
      </c>
      <c r="P15" s="6">
        <f t="shared" si="3"/>
        <v>9.041566782758153</v>
      </c>
      <c r="Q15" s="6">
        <f t="shared" si="4"/>
        <v>23.485613594721972</v>
      </c>
      <c r="R15" s="31">
        <f t="shared" si="1"/>
        <v>0.61076278729623246</v>
      </c>
      <c r="S15" s="31">
        <f t="shared" si="5"/>
        <v>0.75346389856317941</v>
      </c>
      <c r="T15" s="31">
        <f t="shared" si="6"/>
        <v>0.61804246301899923</v>
      </c>
      <c r="U15" s="32">
        <v>-10.8</v>
      </c>
      <c r="V15" s="31">
        <v>-0.56330094352907767</v>
      </c>
      <c r="W15" s="31">
        <v>-15.59889669916442</v>
      </c>
      <c r="X15" s="32">
        <v>21.2</v>
      </c>
      <c r="Y15" s="31">
        <v>12.444106977136592</v>
      </c>
      <c r="Z15" s="31">
        <v>31.034024455077088</v>
      </c>
      <c r="AA15" s="32">
        <f t="shared" si="7"/>
        <v>0.3565863371030073</v>
      </c>
      <c r="AB15" s="33">
        <f t="shared" si="7"/>
        <v>0.10123191723696401</v>
      </c>
      <c r="AC15" s="13">
        <f t="shared" si="7"/>
        <v>0.34775730880218303</v>
      </c>
      <c r="AD15" s="34">
        <f>0.5*('[1]varsta medie'!R15+density!AA15)</f>
        <v>0.17829316855150365</v>
      </c>
      <c r="AE15" s="34">
        <f>0.5*('[1]varsta medie'!S15+density!AB15)</f>
        <v>5.0615958618482004E-2</v>
      </c>
      <c r="AF15" s="34">
        <f>0.5*('[1]varsta medie'!T15+density!AC15)</f>
        <v>0.17387865440109151</v>
      </c>
      <c r="AJ15" s="14">
        <f t="shared" si="8"/>
        <v>99.122279962435172</v>
      </c>
      <c r="AK15" s="14">
        <f t="shared" si="9"/>
        <v>23.661714459174295</v>
      </c>
      <c r="AL15" s="14">
        <f t="shared" si="10"/>
        <v>209.98901197404913</v>
      </c>
      <c r="AM15" s="14"/>
      <c r="AN15" s="14"/>
      <c r="AO15" s="14"/>
      <c r="AP15" s="8">
        <f t="shared" si="11"/>
        <v>0.38475588089778356</v>
      </c>
      <c r="AQ15" s="8">
        <f t="shared" si="12"/>
        <v>0.61763988451317031</v>
      </c>
      <c r="AR15" s="8">
        <f t="shared" si="13"/>
        <v>0.40383238731268201</v>
      </c>
    </row>
    <row r="16" spans="1:44" x14ac:dyDescent="0.3">
      <c r="A16" s="15"/>
      <c r="B16" t="s">
        <v>16</v>
      </c>
      <c r="C16" s="20">
        <v>9877</v>
      </c>
      <c r="D16" s="20">
        <v>10801</v>
      </c>
      <c r="E16" s="20">
        <v>9736</v>
      </c>
      <c r="F16" s="20">
        <v>9671</v>
      </c>
      <c r="G16" s="12">
        <v>21402</v>
      </c>
      <c r="H16" s="12">
        <v>21402</v>
      </c>
      <c r="I16" s="12">
        <v>21402</v>
      </c>
      <c r="J16" s="12">
        <v>21402</v>
      </c>
      <c r="K16" s="21">
        <f t="shared" si="2"/>
        <v>46.149892533408092</v>
      </c>
      <c r="L16" s="21">
        <f t="shared" si="2"/>
        <v>50.467246051770857</v>
      </c>
      <c r="M16" s="21">
        <f t="shared" si="2"/>
        <v>45.491075600411172</v>
      </c>
      <c r="N16" s="21">
        <f t="shared" si="2"/>
        <v>45.187365666760115</v>
      </c>
      <c r="O16" s="6">
        <f t="shared" si="0"/>
        <v>1.4275589753973972</v>
      </c>
      <c r="P16" s="6">
        <f t="shared" si="3"/>
        <v>0.66762530813474852</v>
      </c>
      <c r="Q16" s="6">
        <f t="shared" si="4"/>
        <v>2.0856535385238435</v>
      </c>
      <c r="R16" s="31">
        <f t="shared" si="1"/>
        <v>5.4906114438361429E-2</v>
      </c>
      <c r="S16" s="31">
        <f t="shared" si="5"/>
        <v>5.5635442344562379E-2</v>
      </c>
      <c r="T16" s="31">
        <f t="shared" si="6"/>
        <v>5.4885619434837989E-2</v>
      </c>
      <c r="U16" s="32">
        <v>-10.8</v>
      </c>
      <c r="V16" s="31">
        <v>-0.56330094352907767</v>
      </c>
      <c r="W16" s="31">
        <v>-15.59889669916442</v>
      </c>
      <c r="X16" s="32">
        <v>21.2</v>
      </c>
      <c r="Y16" s="31">
        <v>12.444106977136592</v>
      </c>
      <c r="Z16" s="31">
        <v>31.034024455077088</v>
      </c>
      <c r="AA16" s="32">
        <f t="shared" si="7"/>
        <v>0.33921581607619883</v>
      </c>
      <c r="AB16" s="33">
        <f t="shared" si="7"/>
        <v>4.7583376307457674E-2</v>
      </c>
      <c r="AC16" s="13">
        <f t="shared" si="7"/>
        <v>0.33568092950521639</v>
      </c>
      <c r="AD16" s="34">
        <f>0.5*('[1]varsta medie'!R16+density!AA16)</f>
        <v>0.16960790803809941</v>
      </c>
      <c r="AE16" s="34">
        <f>0.5*('[1]varsta medie'!S16+density!AB16)</f>
        <v>2.3791688153728837E-2</v>
      </c>
      <c r="AF16" s="34">
        <f>0.5*('[1]varsta medie'!T16+density!AC16)</f>
        <v>0.16784046475260819</v>
      </c>
      <c r="AJ16" s="14">
        <f t="shared" si="8"/>
        <v>20.216319997612644</v>
      </c>
      <c r="AK16" s="14">
        <f t="shared" si="9"/>
        <v>12.317366851250929</v>
      </c>
      <c r="AL16" s="14">
        <f t="shared" si="10"/>
        <v>47.733761968061806</v>
      </c>
      <c r="AM16" s="14"/>
      <c r="AN16" s="14"/>
      <c r="AO16" s="14"/>
      <c r="AP16" s="8">
        <f t="shared" si="11"/>
        <v>-0.59406950901773981</v>
      </c>
      <c r="AQ16" s="8">
        <f t="shared" si="12"/>
        <v>-0.7435227925700777</v>
      </c>
      <c r="AR16" s="8">
        <f t="shared" si="13"/>
        <v>-0.60345632701755558</v>
      </c>
    </row>
    <row r="17" spans="1:44" x14ac:dyDescent="0.3">
      <c r="A17" s="15"/>
      <c r="B17" t="s">
        <v>17</v>
      </c>
      <c r="C17" s="20">
        <v>6665</v>
      </c>
      <c r="D17" s="20">
        <v>6179</v>
      </c>
      <c r="E17" s="20">
        <v>5638</v>
      </c>
      <c r="F17" s="20">
        <v>5164</v>
      </c>
      <c r="G17" s="12">
        <v>17485</v>
      </c>
      <c r="H17" s="12">
        <v>17485</v>
      </c>
      <c r="I17" s="12">
        <v>17485</v>
      </c>
      <c r="J17" s="12">
        <v>17485</v>
      </c>
      <c r="K17" s="21">
        <f t="shared" si="2"/>
        <v>38.11838718901916</v>
      </c>
      <c r="L17" s="21">
        <f t="shared" si="2"/>
        <v>35.338861881612814</v>
      </c>
      <c r="M17" s="21">
        <f t="shared" si="2"/>
        <v>32.24478124106377</v>
      </c>
      <c r="N17" s="21">
        <f t="shared" si="2"/>
        <v>29.533886188161283</v>
      </c>
      <c r="O17" s="6">
        <f t="shared" si="0"/>
        <v>15.408852213053262</v>
      </c>
      <c r="P17" s="6">
        <f t="shared" si="3"/>
        <v>8.4072366087264943</v>
      </c>
      <c r="Q17" s="6">
        <f t="shared" si="4"/>
        <v>22.520630157539379</v>
      </c>
      <c r="R17" s="31">
        <f t="shared" si="1"/>
        <v>0.59264816204051007</v>
      </c>
      <c r="S17" s="31">
        <f t="shared" si="5"/>
        <v>0.70060305072720785</v>
      </c>
      <c r="T17" s="31">
        <f t="shared" si="6"/>
        <v>0.59264816204050996</v>
      </c>
      <c r="U17" s="32">
        <v>-10.8</v>
      </c>
      <c r="V17" s="31">
        <v>-0.56330094352907767</v>
      </c>
      <c r="W17" s="31">
        <v>-15.59889669916442</v>
      </c>
      <c r="X17" s="32">
        <v>21.2</v>
      </c>
      <c r="Y17" s="31">
        <v>12.444106977136592</v>
      </c>
      <c r="Z17" s="31">
        <v>31.034024455077088</v>
      </c>
      <c r="AA17" s="32">
        <f t="shared" si="7"/>
        <v>0.35602025506376594</v>
      </c>
      <c r="AB17" s="33">
        <f t="shared" si="7"/>
        <v>9.7168013947517062E-2</v>
      </c>
      <c r="AC17" s="13">
        <f t="shared" si="7"/>
        <v>0.34721275143048219</v>
      </c>
      <c r="AD17" s="34">
        <f>0.5*('[1]varsta medie'!R17+density!AA17)</f>
        <v>0.17801012753188297</v>
      </c>
      <c r="AE17" s="34">
        <f>0.5*('[1]varsta medie'!S17+density!AB17)</f>
        <v>4.8584006973758531E-2</v>
      </c>
      <c r="AF17" s="34">
        <f>0.5*('[1]varsta medie'!T17+density!AC17)</f>
        <v>0.1736063757152411</v>
      </c>
      <c r="AJ17" s="14">
        <f t="shared" si="8"/>
        <v>89.965927222665314</v>
      </c>
      <c r="AK17" s="14">
        <f t="shared" si="9"/>
        <v>17.892905580350899</v>
      </c>
      <c r="AL17" s="14">
        <f t="shared" si="10"/>
        <v>182.95305962823059</v>
      </c>
      <c r="AM17" s="14"/>
      <c r="AN17" s="14"/>
      <c r="AO17" s="14"/>
      <c r="AP17" s="8">
        <f t="shared" si="11"/>
        <v>0.35285727106740417</v>
      </c>
      <c r="AQ17" s="8">
        <f t="shared" si="12"/>
        <v>0.51453114408834599</v>
      </c>
      <c r="AR17" s="8">
        <f t="shared" si="13"/>
        <v>0.35841095085966868</v>
      </c>
    </row>
    <row r="18" spans="1:44" x14ac:dyDescent="0.3">
      <c r="A18" s="15"/>
      <c r="B18" t="s">
        <v>21</v>
      </c>
      <c r="C18" s="20">
        <v>8522</v>
      </c>
      <c r="D18" s="20">
        <v>12326</v>
      </c>
      <c r="E18" s="20">
        <v>13394</v>
      </c>
      <c r="F18" s="20">
        <v>15643</v>
      </c>
      <c r="G18" s="12">
        <v>2632</v>
      </c>
      <c r="H18" s="12">
        <v>2632</v>
      </c>
      <c r="I18" s="12">
        <v>2653</v>
      </c>
      <c r="J18" s="12">
        <v>2653</v>
      </c>
      <c r="K18" s="21">
        <f t="shared" si="2"/>
        <v>323.78419452887539</v>
      </c>
      <c r="L18" s="21">
        <f t="shared" si="2"/>
        <v>468.31306990881461</v>
      </c>
      <c r="M18" s="21">
        <f t="shared" si="2"/>
        <v>504.86241990199773</v>
      </c>
      <c r="N18" s="21">
        <f t="shared" si="2"/>
        <v>589.6343761779118</v>
      </c>
      <c r="O18" s="6">
        <f t="shared" si="0"/>
        <v>-55.925591314486972</v>
      </c>
      <c r="P18" s="6">
        <f t="shared" si="3"/>
        <v>-16.791100492757955</v>
      </c>
      <c r="Q18" s="6">
        <f t="shared" si="4"/>
        <v>-82.107214046029554</v>
      </c>
      <c r="R18" s="31">
        <f t="shared" si="1"/>
        <v>-2.1509842813264219</v>
      </c>
      <c r="S18" s="31">
        <f t="shared" si="5"/>
        <v>-1.3992583743964964</v>
      </c>
      <c r="T18" s="31">
        <f t="shared" si="6"/>
        <v>-2.1607161591060411</v>
      </c>
      <c r="U18" s="32">
        <v>-10.8</v>
      </c>
      <c r="V18" s="31">
        <v>-0.56330094352907767</v>
      </c>
      <c r="W18" s="31">
        <v>-15.59889669916442</v>
      </c>
      <c r="X18" s="32">
        <v>21.2</v>
      </c>
      <c r="Y18" s="31">
        <v>12.444106977136592</v>
      </c>
      <c r="Z18" s="31">
        <v>31.034024455077088</v>
      </c>
      <c r="AA18" s="32">
        <f t="shared" si="7"/>
        <v>0.27028174120854931</v>
      </c>
      <c r="AB18" s="33">
        <f t="shared" si="7"/>
        <v>0</v>
      </c>
      <c r="AC18" s="13">
        <f t="shared" si="7"/>
        <v>0.28816939208270265</v>
      </c>
      <c r="AD18" s="34">
        <f>0.5*('[1]varsta medie'!R18+density!AA18)</f>
        <v>0.13514087060427465</v>
      </c>
      <c r="AE18" s="34">
        <f>0.5*('[1]varsta medie'!S18+density!AB18)</f>
        <v>0</v>
      </c>
      <c r="AF18" s="34">
        <f>0.5*('[1]varsta medie'!T18+density!AC18)</f>
        <v>0.14408469604135132</v>
      </c>
      <c r="AJ18" s="14">
        <f t="shared" si="8"/>
        <v>3825.3490856486414</v>
      </c>
      <c r="AK18" s="14">
        <f t="shared" si="9"/>
        <v>439.67113313939285</v>
      </c>
      <c r="AL18" s="14">
        <f t="shared" si="10"/>
        <v>8299.5434334366764</v>
      </c>
      <c r="AM18" s="14"/>
      <c r="AN18" s="14"/>
      <c r="AO18" s="14"/>
      <c r="AP18" s="8">
        <f t="shared" si="11"/>
        <v>-4.4784908574998887</v>
      </c>
      <c r="AQ18" s="8">
        <f t="shared" si="12"/>
        <v>-3.5813938263742893</v>
      </c>
      <c r="AR18" s="8">
        <f t="shared" si="13"/>
        <v>-4.5663854690492016</v>
      </c>
    </row>
    <row r="19" spans="1:44" x14ac:dyDescent="0.3">
      <c r="A19" s="15"/>
      <c r="B19" t="s">
        <v>18</v>
      </c>
      <c r="C19" s="20">
        <v>4925</v>
      </c>
      <c r="D19" s="20">
        <v>4940</v>
      </c>
      <c r="E19" s="20">
        <v>4686</v>
      </c>
      <c r="F19" s="20">
        <v>4576</v>
      </c>
      <c r="G19" s="12">
        <v>7229</v>
      </c>
      <c r="H19" s="12">
        <v>7229</v>
      </c>
      <c r="I19" s="12">
        <v>7229</v>
      </c>
      <c r="J19" s="12">
        <v>7229</v>
      </c>
      <c r="K19" s="21">
        <f t="shared" si="2"/>
        <v>68.128371835661909</v>
      </c>
      <c r="L19" s="21">
        <f t="shared" si="2"/>
        <v>68.335869414856816</v>
      </c>
      <c r="M19" s="21">
        <f t="shared" si="2"/>
        <v>64.822243740489682</v>
      </c>
      <c r="N19" s="21">
        <f t="shared" si="2"/>
        <v>63.300594826393684</v>
      </c>
      <c r="O19" s="6">
        <f t="shared" si="0"/>
        <v>4.8527918781725949</v>
      </c>
      <c r="P19" s="6">
        <f t="shared" si="3"/>
        <v>2.3474178403755808</v>
      </c>
      <c r="Q19" s="6">
        <f t="shared" si="4"/>
        <v>7.0862944162436552</v>
      </c>
      <c r="R19" s="31">
        <f t="shared" si="1"/>
        <v>0.18664584146817673</v>
      </c>
      <c r="S19" s="31">
        <f t="shared" si="5"/>
        <v>0.19561815336463173</v>
      </c>
      <c r="T19" s="31">
        <f t="shared" si="6"/>
        <v>0.18648143200641198</v>
      </c>
      <c r="U19" s="32">
        <v>-10.8</v>
      </c>
      <c r="V19" s="31">
        <v>-0.56330094352907767</v>
      </c>
      <c r="W19" s="31">
        <v>-15.59889669916442</v>
      </c>
      <c r="X19" s="32">
        <v>21.2</v>
      </c>
      <c r="Y19" s="31">
        <v>12.444106977136592</v>
      </c>
      <c r="Z19" s="31">
        <v>31.034024455077088</v>
      </c>
      <c r="AA19" s="32">
        <f t="shared" si="7"/>
        <v>0.34333268254588056</v>
      </c>
      <c r="AB19" s="33">
        <f t="shared" si="7"/>
        <v>5.8345144668521386E-2</v>
      </c>
      <c r="AC19" s="13">
        <f t="shared" si="7"/>
        <v>0.33850288037842702</v>
      </c>
      <c r="AD19" s="34">
        <f>0.5*('[1]varsta medie'!R19+density!AA19)</f>
        <v>0.17166634127294028</v>
      </c>
      <c r="AE19" s="34">
        <f>0.5*('[1]varsta medie'!S19+density!AB19)</f>
        <v>2.9172572334260693E-2</v>
      </c>
      <c r="AF19" s="34">
        <f>0.5*('[1]varsta medie'!T19+density!AC19)</f>
        <v>0.16925144018921351</v>
      </c>
      <c r="AJ19" s="14">
        <f t="shared" si="8"/>
        <v>1.1470909464498706</v>
      </c>
      <c r="AK19" s="14">
        <f t="shared" si="9"/>
        <v>3.348234311054604</v>
      </c>
      <c r="AL19" s="14">
        <f t="shared" si="10"/>
        <v>3.6416911769791342</v>
      </c>
      <c r="AM19" s="14"/>
      <c r="AN19" s="14"/>
      <c r="AO19" s="14"/>
      <c r="AP19" s="8">
        <f t="shared" si="11"/>
        <v>-0.36208490583875574</v>
      </c>
      <c r="AQ19" s="8">
        <f t="shared" si="12"/>
        <v>-0.47047683123175732</v>
      </c>
      <c r="AR19" s="8">
        <f t="shared" si="13"/>
        <v>-0.36807789138880703</v>
      </c>
    </row>
    <row r="20" spans="1:44" x14ac:dyDescent="0.3">
      <c r="A20" s="15"/>
      <c r="B20" t="s">
        <v>48</v>
      </c>
      <c r="C20" s="20">
        <v>9014</v>
      </c>
      <c r="D20" s="20">
        <v>8905</v>
      </c>
      <c r="E20" s="20">
        <v>8628</v>
      </c>
      <c r="F20" s="20">
        <v>8450</v>
      </c>
      <c r="G20" s="12">
        <v>13125</v>
      </c>
      <c r="H20" s="12">
        <v>13125</v>
      </c>
      <c r="I20" s="12">
        <v>12956</v>
      </c>
      <c r="J20" s="12">
        <v>12956</v>
      </c>
      <c r="K20" s="21">
        <f t="shared" si="2"/>
        <v>68.678095238095239</v>
      </c>
      <c r="L20" s="21">
        <f t="shared" si="2"/>
        <v>67.847619047619048</v>
      </c>
      <c r="M20" s="21">
        <f t="shared" si="2"/>
        <v>66.594627971596168</v>
      </c>
      <c r="N20" s="21">
        <f t="shared" si="2"/>
        <v>65.220747144180308</v>
      </c>
      <c r="O20" s="6">
        <f t="shared" si="0"/>
        <v>3.0336707203017861</v>
      </c>
      <c r="P20" s="6">
        <f t="shared" si="3"/>
        <v>2.063050533147877</v>
      </c>
      <c r="Q20" s="6">
        <f t="shared" si="4"/>
        <v>5.0341350934805265</v>
      </c>
      <c r="R20" s="31">
        <f t="shared" si="1"/>
        <v>0.11667964308853024</v>
      </c>
      <c r="S20" s="31">
        <f t="shared" si="5"/>
        <v>0.17192087776232309</v>
      </c>
      <c r="T20" s="31">
        <f t="shared" si="6"/>
        <v>0.1324772393021191</v>
      </c>
      <c r="U20" s="32">
        <v>-10.8</v>
      </c>
      <c r="V20" s="31">
        <v>-0.56330094352907767</v>
      </c>
      <c r="W20" s="31">
        <v>-15.59889669916442</v>
      </c>
      <c r="X20" s="32">
        <v>21.2</v>
      </c>
      <c r="Y20" s="31">
        <v>12.444106977136592</v>
      </c>
      <c r="Z20" s="31">
        <v>31.034024455077088</v>
      </c>
      <c r="AA20" s="32">
        <f t="shared" si="7"/>
        <v>0.34114623884651657</v>
      </c>
      <c r="AB20" s="33">
        <f t="shared" si="7"/>
        <v>5.6523315465743844E-2</v>
      </c>
      <c r="AC20" s="13">
        <f t="shared" si="7"/>
        <v>0.33734481025612717</v>
      </c>
      <c r="AD20" s="34">
        <f>0.5*('[1]varsta medie'!R20+density!AA20)</f>
        <v>0.17057311942325828</v>
      </c>
      <c r="AE20" s="34">
        <f>0.5*('[1]varsta medie'!S20+density!AB20)</f>
        <v>2.8261657732871922E-2</v>
      </c>
      <c r="AF20" s="34">
        <f>0.5*('[1]varsta medie'!T20+density!AC20)</f>
        <v>0.16867240512806358</v>
      </c>
      <c r="AJ20" s="14">
        <f t="shared" si="8"/>
        <v>8.3529350880338225</v>
      </c>
      <c r="AK20" s="14">
        <f t="shared" si="9"/>
        <v>4.4697799730694738</v>
      </c>
      <c r="AL20" s="14">
        <f t="shared" si="10"/>
        <v>15.685408824015417</v>
      </c>
      <c r="AM20" s="14"/>
      <c r="AN20" s="14"/>
      <c r="AO20" s="14"/>
      <c r="AP20" s="8">
        <f t="shared" si="11"/>
        <v>-0.48529057153268085</v>
      </c>
      <c r="AQ20" s="8">
        <f t="shared" si="12"/>
        <v>-0.51670000658520376</v>
      </c>
      <c r="AR20" s="8">
        <f t="shared" si="13"/>
        <v>-0.46467232055589236</v>
      </c>
    </row>
    <row r="21" spans="1:44" x14ac:dyDescent="0.3">
      <c r="A21" s="15"/>
      <c r="B21" t="s">
        <v>14</v>
      </c>
      <c r="C21" s="20">
        <v>8418</v>
      </c>
      <c r="D21" s="20">
        <v>7890</v>
      </c>
      <c r="E21" s="20">
        <v>6968</v>
      </c>
      <c r="F21" s="20">
        <v>6299</v>
      </c>
      <c r="G21" s="12">
        <v>30779</v>
      </c>
      <c r="H21" s="12">
        <v>30779</v>
      </c>
      <c r="I21" s="12">
        <v>29786</v>
      </c>
      <c r="J21" s="12">
        <v>29786</v>
      </c>
      <c r="K21" s="21">
        <f t="shared" si="2"/>
        <v>27.349816433282431</v>
      </c>
      <c r="L21" s="21">
        <f t="shared" si="2"/>
        <v>25.63436109035381</v>
      </c>
      <c r="M21" s="21">
        <f t="shared" si="2"/>
        <v>23.393540589538709</v>
      </c>
      <c r="N21" s="21">
        <f t="shared" si="2"/>
        <v>21.147518968642984</v>
      </c>
      <c r="O21" s="6">
        <f t="shared" si="0"/>
        <v>14.465456663647901</v>
      </c>
      <c r="P21" s="6">
        <f t="shared" si="3"/>
        <v>9.6010332950631554</v>
      </c>
      <c r="Q21" s="6">
        <f t="shared" si="4"/>
        <v>22.677656648151288</v>
      </c>
      <c r="R21" s="31">
        <f t="shared" si="1"/>
        <v>0.55636371783261152</v>
      </c>
      <c r="S21" s="31">
        <f t="shared" si="5"/>
        <v>0.80008610792192958</v>
      </c>
      <c r="T21" s="31">
        <f t="shared" si="6"/>
        <v>0.59678043810924442</v>
      </c>
      <c r="U21" s="32">
        <v>-10.8</v>
      </c>
      <c r="V21" s="31">
        <v>-0.56330094352907767</v>
      </c>
      <c r="W21" s="31">
        <v>-15.59889669916442</v>
      </c>
      <c r="X21" s="32">
        <v>21.2</v>
      </c>
      <c r="Y21" s="31">
        <v>12.444106977136592</v>
      </c>
      <c r="Z21" s="31">
        <v>31.034024455077088</v>
      </c>
      <c r="AA21" s="32">
        <f t="shared" si="7"/>
        <v>0.35488636618226915</v>
      </c>
      <c r="AB21" s="33">
        <f t="shared" si="7"/>
        <v>0.10481619856673446</v>
      </c>
      <c r="AC21" s="13">
        <f t="shared" si="7"/>
        <v>0.34730136428094177</v>
      </c>
      <c r="AD21" s="34">
        <f>0.5*('[1]varsta medie'!R21+density!AA21)</f>
        <v>0.17744318309113458</v>
      </c>
      <c r="AE21" s="34">
        <f>0.5*('[1]varsta medie'!S21+density!AB21)</f>
        <v>5.2408099283367232E-2</v>
      </c>
      <c r="AF21" s="34">
        <f>0.5*('[1]varsta medie'!T21+density!AC21)</f>
        <v>0.17365068214047089</v>
      </c>
      <c r="AJ21" s="14">
        <f t="shared" si="8"/>
        <v>72.959638968861583</v>
      </c>
      <c r="AK21" s="14">
        <f t="shared" si="9"/>
        <v>29.417577649961981</v>
      </c>
      <c r="AL21" s="14">
        <f t="shared" si="10"/>
        <v>187.22560202464516</v>
      </c>
      <c r="AM21" s="14"/>
      <c r="AN21" s="14"/>
      <c r="AO21" s="14"/>
      <c r="AP21" s="8">
        <f t="shared" si="11"/>
        <v>0.28896285910134401</v>
      </c>
      <c r="AQ21" s="8">
        <f t="shared" si="12"/>
        <v>0.70857972902190591</v>
      </c>
      <c r="AR21" s="8">
        <f t="shared" si="13"/>
        <v>0.36580213343332252</v>
      </c>
    </row>
    <row r="22" spans="1:44" x14ac:dyDescent="0.3">
      <c r="A22" s="15"/>
      <c r="B22" t="s">
        <v>15</v>
      </c>
      <c r="C22" s="20">
        <v>6750</v>
      </c>
      <c r="D22" s="20">
        <v>8242</v>
      </c>
      <c r="E22" s="20">
        <v>8037</v>
      </c>
      <c r="F22" s="20">
        <v>8631</v>
      </c>
      <c r="G22" s="12">
        <v>7893</v>
      </c>
      <c r="H22" s="12">
        <v>7893</v>
      </c>
      <c r="I22" s="12">
        <v>7828</v>
      </c>
      <c r="J22" s="12">
        <v>7828</v>
      </c>
      <c r="K22" s="21">
        <f t="shared" si="2"/>
        <v>85.518814139110603</v>
      </c>
      <c r="L22" s="21">
        <f t="shared" si="2"/>
        <v>104.42163942734068</v>
      </c>
      <c r="M22" s="21">
        <f t="shared" si="2"/>
        <v>102.66990291262135</v>
      </c>
      <c r="N22" s="21">
        <f t="shared" si="2"/>
        <v>110.25804803270312</v>
      </c>
      <c r="O22" s="6">
        <f t="shared" si="0"/>
        <v>-20.055339805825238</v>
      </c>
      <c r="P22" s="6">
        <f t="shared" si="3"/>
        <v>-7.3908174692049329</v>
      </c>
      <c r="Q22" s="6">
        <f t="shared" si="4"/>
        <v>-28.928410832907513</v>
      </c>
      <c r="R22" s="31">
        <f t="shared" si="1"/>
        <v>-0.77135922330097073</v>
      </c>
      <c r="S22" s="31">
        <f t="shared" si="5"/>
        <v>-0.61590145576707778</v>
      </c>
      <c r="T22" s="31">
        <f t="shared" si="6"/>
        <v>-0.76127396928703983</v>
      </c>
      <c r="U22" s="32">
        <v>-10.8</v>
      </c>
      <c r="V22" s="31">
        <v>-0.56330094352907767</v>
      </c>
      <c r="W22" s="31">
        <v>-15.59889669916442</v>
      </c>
      <c r="X22" s="32">
        <v>21.2</v>
      </c>
      <c r="Y22" s="31">
        <v>12.444106977136592</v>
      </c>
      <c r="Z22" s="31">
        <v>31.034024455077088</v>
      </c>
      <c r="AA22" s="32">
        <f t="shared" si="7"/>
        <v>0.31339502427184468</v>
      </c>
      <c r="AB22" s="33">
        <f t="shared" si="7"/>
        <v>0</v>
      </c>
      <c r="AC22" s="13">
        <f t="shared" si="7"/>
        <v>0.31817913959970362</v>
      </c>
      <c r="AD22" s="34">
        <f>0.5*('[1]varsta medie'!R22+density!AA22)</f>
        <v>0.15669751213592234</v>
      </c>
      <c r="AE22" s="34">
        <f>0.5*('[1]varsta medie'!S22+density!AB22)</f>
        <v>0</v>
      </c>
      <c r="AF22" s="34">
        <f>0.5*('[1]varsta medie'!T22+density!AC22)</f>
        <v>0.15908956979985181</v>
      </c>
      <c r="AJ22" s="14">
        <f t="shared" si="8"/>
        <v>674.91649458751192</v>
      </c>
      <c r="AK22" s="14">
        <f t="shared" si="9"/>
        <v>133.81985988900166</v>
      </c>
      <c r="AL22" s="14">
        <f t="shared" si="10"/>
        <v>1438.1559623798855</v>
      </c>
      <c r="AM22" s="14"/>
      <c r="AN22" s="14"/>
      <c r="AO22" s="14"/>
      <c r="AP22" s="8">
        <f t="shared" si="11"/>
        <v>-2.0490659692170774</v>
      </c>
      <c r="AQ22" s="8">
        <f t="shared" si="12"/>
        <v>-2.0534019668115171</v>
      </c>
      <c r="AR22" s="8">
        <f t="shared" si="13"/>
        <v>-2.0632776044785928</v>
      </c>
    </row>
    <row r="23" spans="1:44" x14ac:dyDescent="0.3">
      <c r="A23" s="15" t="s">
        <v>107</v>
      </c>
      <c r="B23" t="s">
        <v>22</v>
      </c>
      <c r="C23" s="20">
        <v>15848</v>
      </c>
      <c r="D23" s="20">
        <v>15069</v>
      </c>
      <c r="E23" s="20">
        <v>12488</v>
      </c>
      <c r="F23" s="20">
        <v>10937</v>
      </c>
      <c r="G23" s="12">
        <v>5481</v>
      </c>
      <c r="H23" s="12">
        <v>5494</v>
      </c>
      <c r="I23" s="12">
        <v>5372</v>
      </c>
      <c r="J23" s="12">
        <v>5372</v>
      </c>
      <c r="K23" s="21">
        <f t="shared" si="2"/>
        <v>289.1443167305236</v>
      </c>
      <c r="L23" s="21">
        <f t="shared" si="2"/>
        <v>274.28103385511469</v>
      </c>
      <c r="M23" s="21">
        <f t="shared" si="2"/>
        <v>232.46463142218914</v>
      </c>
      <c r="N23" s="21">
        <f t="shared" si="2"/>
        <v>203.59270290394639</v>
      </c>
      <c r="O23" s="6">
        <f t="shared" si="0"/>
        <v>19.602559009022034</v>
      </c>
      <c r="P23" s="6">
        <f t="shared" si="3"/>
        <v>12.419923126201159</v>
      </c>
      <c r="Q23" s="6">
        <f t="shared" si="4"/>
        <v>29.587859375534435</v>
      </c>
      <c r="R23" s="31">
        <f t="shared" si="1"/>
        <v>0.75394457727007824</v>
      </c>
      <c r="S23" s="31">
        <f t="shared" si="5"/>
        <v>1.0349935938500965</v>
      </c>
      <c r="T23" s="31">
        <f t="shared" si="6"/>
        <v>0.77862787830353775</v>
      </c>
      <c r="U23" s="32">
        <v>-10.8</v>
      </c>
      <c r="V23" s="31">
        <v>-0.56330094352907767</v>
      </c>
      <c r="W23" s="31">
        <v>-15.59889669916442</v>
      </c>
      <c r="X23" s="32">
        <v>21.2</v>
      </c>
      <c r="Y23" s="31">
        <v>12.444106977136592</v>
      </c>
      <c r="Z23" s="31">
        <v>31.034024455077088</v>
      </c>
      <c r="AA23" s="32">
        <f t="shared" si="7"/>
        <v>0.36106076803968995</v>
      </c>
      <c r="AB23" s="33">
        <f t="shared" si="7"/>
        <v>0.12287571414131368</v>
      </c>
      <c r="AC23" s="13">
        <f t="shared" si="7"/>
        <v>0.35120091497803024</v>
      </c>
      <c r="AD23" s="34">
        <f>0.5*('[1]varsta medie'!R23+density!AA23)</f>
        <v>0.18053038401984497</v>
      </c>
      <c r="AE23" s="34">
        <f>0.5*('[1]varsta medie'!S23+density!AB23)</f>
        <v>6.143785707065684E-2</v>
      </c>
      <c r="AF23" s="34">
        <f>0.5*('[1]varsta medie'!T23+density!AC23)</f>
        <v>0.17560045748901512</v>
      </c>
      <c r="AJ23" s="14">
        <f t="shared" si="8"/>
        <v>187.10803231352958</v>
      </c>
      <c r="AK23" s="14">
        <f t="shared" si="9"/>
        <v>67.941891899373132</v>
      </c>
      <c r="AL23" s="14">
        <f t="shared" si="10"/>
        <v>424.08167369576108</v>
      </c>
      <c r="AM23" s="14"/>
      <c r="AN23" s="14"/>
      <c r="AO23" s="14"/>
      <c r="AP23" s="8">
        <f t="shared" si="11"/>
        <v>0.63688917036499049</v>
      </c>
      <c r="AQ23" s="8">
        <f t="shared" si="12"/>
        <v>1.1667830303683733</v>
      </c>
      <c r="AR23" s="8">
        <f t="shared" si="13"/>
        <v>0.69106298451659653</v>
      </c>
    </row>
    <row r="24" spans="1:44" x14ac:dyDescent="0.3">
      <c r="A24" s="17"/>
      <c r="B24" t="s">
        <v>49</v>
      </c>
      <c r="C24" s="20">
        <v>5750</v>
      </c>
      <c r="D24" s="20">
        <v>5905</v>
      </c>
      <c r="E24" s="20">
        <v>5573</v>
      </c>
      <c r="F24" s="20">
        <v>5491</v>
      </c>
      <c r="G24" s="12">
        <v>11029</v>
      </c>
      <c r="H24" s="12">
        <v>10122</v>
      </c>
      <c r="I24" s="12">
        <v>9111</v>
      </c>
      <c r="J24" s="12">
        <v>9111</v>
      </c>
      <c r="K24" s="21">
        <f t="shared" si="2"/>
        <v>52.135279717109434</v>
      </c>
      <c r="L24" s="21">
        <f t="shared" si="2"/>
        <v>58.338273068563524</v>
      </c>
      <c r="M24" s="21">
        <f t="shared" si="2"/>
        <v>61.16781911974536</v>
      </c>
      <c r="N24" s="21">
        <f t="shared" si="2"/>
        <v>60.267808144001755</v>
      </c>
      <c r="O24" s="6">
        <f t="shared" si="0"/>
        <v>-17.325196012464634</v>
      </c>
      <c r="P24" s="6">
        <f t="shared" si="3"/>
        <v>1.4713798672169363</v>
      </c>
      <c r="Q24" s="6">
        <f t="shared" si="4"/>
        <v>-15.59889669916442</v>
      </c>
      <c r="R24" s="31">
        <f t="shared" si="1"/>
        <v>-0.66635369278710133</v>
      </c>
      <c r="S24" s="31">
        <f t="shared" si="5"/>
        <v>0.12261498893474469</v>
      </c>
      <c r="T24" s="31">
        <f t="shared" si="6"/>
        <v>-0.41049728155695842</v>
      </c>
      <c r="U24" s="32">
        <v>-10.8</v>
      </c>
      <c r="V24" s="31">
        <v>-0.56330094352907767</v>
      </c>
      <c r="W24" s="31">
        <v>-15.59889669916442</v>
      </c>
      <c r="X24" s="32">
        <v>21.2</v>
      </c>
      <c r="Y24" s="31">
        <v>12.444106977136592</v>
      </c>
      <c r="Z24" s="31">
        <v>31.034024455077088</v>
      </c>
      <c r="AA24" s="32">
        <f t="shared" si="7"/>
        <v>0.3166764471004031</v>
      </c>
      <c r="AB24" s="33">
        <f t="shared" si="7"/>
        <v>5.2732714822763843E-2</v>
      </c>
      <c r="AC24" s="13">
        <f t="shared" si="7"/>
        <v>0.32570122226250453</v>
      </c>
      <c r="AD24" s="34">
        <f>0.5*('[1]varsta medie'!R24+density!AA24)</f>
        <v>0.15833822355020155</v>
      </c>
      <c r="AE24" s="34">
        <f>0.5*('[1]varsta medie'!S24+density!AB24)</f>
        <v>2.6366357411381922E-2</v>
      </c>
      <c r="AF24" s="34">
        <f>0.5*('[1]varsta medie'!T24+density!AC24)</f>
        <v>0.16285061113125227</v>
      </c>
      <c r="AJ24" s="14">
        <f t="shared" si="8"/>
        <v>540.51652215220849</v>
      </c>
      <c r="AK24" s="14">
        <f t="shared" si="9"/>
        <v>7.3216571359209315</v>
      </c>
      <c r="AL24" s="14">
        <f t="shared" si="10"/>
        <v>604.84086572342596</v>
      </c>
      <c r="AM24" s="14"/>
      <c r="AN24" s="14"/>
      <c r="AO24" s="14"/>
      <c r="AP24" s="8">
        <f t="shared" si="11"/>
        <v>-1.8641584483266957</v>
      </c>
      <c r="AQ24" s="8">
        <f t="shared" si="12"/>
        <v>-0.61287455354505171</v>
      </c>
      <c r="AR24" s="8">
        <f t="shared" si="13"/>
        <v>-1.4358619869183156</v>
      </c>
    </row>
    <row r="25" spans="1:44" x14ac:dyDescent="0.3">
      <c r="A25" s="17"/>
      <c r="B25" t="s">
        <v>23</v>
      </c>
      <c r="C25" s="20">
        <v>12463</v>
      </c>
      <c r="D25" s="20">
        <v>12460</v>
      </c>
      <c r="E25" s="20">
        <v>11096</v>
      </c>
      <c r="F25" s="20">
        <v>10465</v>
      </c>
      <c r="G25" s="12">
        <v>10837</v>
      </c>
      <c r="H25" s="12">
        <v>10978</v>
      </c>
      <c r="I25" s="12">
        <v>10864</v>
      </c>
      <c r="J25" s="12">
        <v>10864</v>
      </c>
      <c r="K25" s="21">
        <f t="shared" si="2"/>
        <v>115.00415244071237</v>
      </c>
      <c r="L25" s="21">
        <f t="shared" si="2"/>
        <v>113.49972672617963</v>
      </c>
      <c r="M25" s="21">
        <f t="shared" si="2"/>
        <v>102.13549337260677</v>
      </c>
      <c r="N25" s="21">
        <f t="shared" si="2"/>
        <v>96.327319587628864</v>
      </c>
      <c r="O25" s="6">
        <f t="shared" si="0"/>
        <v>11.18973427915112</v>
      </c>
      <c r="P25" s="6">
        <f t="shared" si="3"/>
        <v>5.6867339581831304</v>
      </c>
      <c r="Q25" s="6">
        <f t="shared" si="4"/>
        <v>16.240137818251306</v>
      </c>
      <c r="R25" s="31">
        <f t="shared" si="1"/>
        <v>0.43037439535196614</v>
      </c>
      <c r="S25" s="31">
        <f t="shared" si="5"/>
        <v>0.47389449651526089</v>
      </c>
      <c r="T25" s="31">
        <f t="shared" si="6"/>
        <v>0.42737204784871857</v>
      </c>
      <c r="U25" s="32">
        <v>-10.8</v>
      </c>
      <c r="V25" s="31">
        <v>-0.56330094352907767</v>
      </c>
      <c r="W25" s="31">
        <v>-15.59889669916442</v>
      </c>
      <c r="X25" s="32">
        <v>21.2</v>
      </c>
      <c r="Y25" s="31">
        <v>12.444106977136592</v>
      </c>
      <c r="Z25" s="31">
        <v>31.034024455077088</v>
      </c>
      <c r="AA25" s="32">
        <f t="shared" si="7"/>
        <v>0.35094919985474898</v>
      </c>
      <c r="AB25" s="33">
        <f t="shared" si="7"/>
        <v>7.9738826241966501E-2</v>
      </c>
      <c r="AC25" s="13">
        <f t="shared" si="7"/>
        <v>0.34366855754125247</v>
      </c>
      <c r="AD25" s="34">
        <f>0.5*('[1]varsta medie'!R25+density!AA25)</f>
        <v>0.17547459992737449</v>
      </c>
      <c r="AE25" s="34">
        <f>0.5*('[1]varsta medie'!S25+density!AB25)</f>
        <v>3.9869413120983251E-2</v>
      </c>
      <c r="AF25" s="34">
        <f>0.5*('[1]varsta medie'!T25+density!AC25)</f>
        <v>0.17183427877062624</v>
      </c>
      <c r="AJ25" s="14">
        <f t="shared" si="8"/>
        <v>27.729903794622587</v>
      </c>
      <c r="AK25" s="14">
        <f t="shared" si="9"/>
        <v>2.2785842393939322</v>
      </c>
      <c r="AL25" s="14">
        <f t="shared" si="10"/>
        <v>52.497586760662372</v>
      </c>
      <c r="AM25" s="14"/>
      <c r="AN25" s="14"/>
      <c r="AO25" s="14"/>
      <c r="AP25" s="8">
        <f t="shared" si="11"/>
        <v>6.7104323036161512E-2</v>
      </c>
      <c r="AQ25" s="8">
        <f t="shared" si="12"/>
        <v>7.2320426226574572E-2</v>
      </c>
      <c r="AR25" s="8">
        <f t="shared" si="13"/>
        <v>6.279034983101886E-2</v>
      </c>
    </row>
    <row r="26" spans="1:44" x14ac:dyDescent="0.3">
      <c r="A26" s="17"/>
      <c r="B26" t="s">
        <v>50</v>
      </c>
      <c r="C26" s="20">
        <v>7731</v>
      </c>
      <c r="D26" s="20">
        <v>6989</v>
      </c>
      <c r="E26" s="20">
        <v>5866</v>
      </c>
      <c r="F26" s="20">
        <v>5005</v>
      </c>
      <c r="G26" s="12">
        <v>9425</v>
      </c>
      <c r="H26" s="12">
        <v>9440</v>
      </c>
      <c r="I26" s="12">
        <v>9357</v>
      </c>
      <c r="J26" s="12">
        <v>9357</v>
      </c>
      <c r="K26" s="21">
        <f t="shared" si="2"/>
        <v>82.026525198938998</v>
      </c>
      <c r="L26" s="21">
        <f t="shared" si="2"/>
        <v>74.03601694915254</v>
      </c>
      <c r="M26" s="21">
        <f t="shared" si="2"/>
        <v>62.691033450892384</v>
      </c>
      <c r="N26" s="21">
        <f t="shared" si="2"/>
        <v>53.489366249866414</v>
      </c>
      <c r="O26" s="6">
        <f t="shared" si="0"/>
        <v>23.572242882594661</v>
      </c>
      <c r="P26" s="6">
        <f t="shared" si="3"/>
        <v>14.677804295942719</v>
      </c>
      <c r="Q26" s="6">
        <f t="shared" si="4"/>
        <v>34.790159500065847</v>
      </c>
      <c r="R26" s="31">
        <f t="shared" si="1"/>
        <v>0.90662472625364088</v>
      </c>
      <c r="S26" s="31">
        <f t="shared" si="5"/>
        <v>1.2231503579952265</v>
      </c>
      <c r="T26" s="31">
        <f t="shared" si="6"/>
        <v>0.91553051315962752</v>
      </c>
      <c r="U26" s="32">
        <v>-10.8</v>
      </c>
      <c r="V26" s="31">
        <v>-0.56330094352907767</v>
      </c>
      <c r="W26" s="31">
        <v>-15.59889669916442</v>
      </c>
      <c r="X26" s="32">
        <v>21.2</v>
      </c>
      <c r="Y26" s="31">
        <v>12.444106977136592</v>
      </c>
      <c r="Z26" s="31">
        <v>31.034024455077088</v>
      </c>
      <c r="AA26" s="32">
        <f t="shared" si="7"/>
        <v>0.36583202269542631</v>
      </c>
      <c r="AB26" s="33">
        <f t="shared" si="7"/>
        <v>0.13734106844500965</v>
      </c>
      <c r="AC26" s="13">
        <f t="shared" si="7"/>
        <v>0.35413666576240149</v>
      </c>
      <c r="AD26" s="34">
        <f>0.5*('[1]varsta medie'!R26+density!AA26)</f>
        <v>0.18291601134771315</v>
      </c>
      <c r="AE26" s="34">
        <f>0.5*('[1]varsta medie'!S26+density!AB26)</f>
        <v>6.8670534222504825E-2</v>
      </c>
      <c r="AF26" s="34">
        <f>0.5*('[1]varsta medie'!T26+density!AC26)</f>
        <v>0.17706833288120075</v>
      </c>
      <c r="AJ26" s="14">
        <f t="shared" si="8"/>
        <v>311.46699982346422</v>
      </c>
      <c r="AK26" s="14">
        <f t="shared" si="9"/>
        <v>110.2619356064926</v>
      </c>
      <c r="AL26" s="14">
        <f t="shared" si="10"/>
        <v>665.41006568104729</v>
      </c>
      <c r="AM26" s="14"/>
      <c r="AN26" s="14"/>
      <c r="AO26" s="14"/>
      <c r="AP26" s="8">
        <f t="shared" si="11"/>
        <v>0.90574841710719622</v>
      </c>
      <c r="AQ26" s="8">
        <f t="shared" si="12"/>
        <v>1.5337958148325128</v>
      </c>
      <c r="AR26" s="8">
        <f t="shared" si="13"/>
        <v>0.93593345110803028</v>
      </c>
    </row>
    <row r="27" spans="1:44" x14ac:dyDescent="0.3">
      <c r="A27" s="9" t="s">
        <v>108</v>
      </c>
      <c r="B27" t="s">
        <v>38</v>
      </c>
      <c r="C27" s="19">
        <v>22855</v>
      </c>
      <c r="D27" s="19">
        <v>23058</v>
      </c>
      <c r="E27" s="19">
        <v>20390</v>
      </c>
      <c r="F27" s="19">
        <v>19252</v>
      </c>
      <c r="G27" s="12">
        <v>4821</v>
      </c>
      <c r="H27" s="12">
        <v>4821</v>
      </c>
      <c r="I27" s="12">
        <v>4821</v>
      </c>
      <c r="J27" s="12">
        <v>4821</v>
      </c>
      <c r="K27" s="21">
        <f t="shared" si="2"/>
        <v>474.07176934246007</v>
      </c>
      <c r="L27" s="21">
        <f t="shared" si="2"/>
        <v>478.28251400124452</v>
      </c>
      <c r="M27" s="21">
        <f t="shared" si="2"/>
        <v>422.94129848579132</v>
      </c>
      <c r="N27" s="21">
        <f t="shared" si="2"/>
        <v>399.336237295167</v>
      </c>
      <c r="O27" s="6">
        <f t="shared" si="0"/>
        <v>10.785386129949686</v>
      </c>
      <c r="P27" s="6">
        <f t="shared" si="3"/>
        <v>5.5811672388425642</v>
      </c>
      <c r="Q27" s="6">
        <f t="shared" si="4"/>
        <v>15.764602931524825</v>
      </c>
      <c r="R27" s="31">
        <f t="shared" si="1"/>
        <v>0.41482254345960329</v>
      </c>
      <c r="S27" s="31">
        <f t="shared" si="5"/>
        <v>0.46509726990354699</v>
      </c>
      <c r="T27" s="31">
        <f t="shared" si="6"/>
        <v>0.41485797188223222</v>
      </c>
      <c r="U27" s="32">
        <v>-10.8</v>
      </c>
      <c r="V27" s="31">
        <v>-0.56330094352907767</v>
      </c>
      <c r="W27" s="31">
        <v>-15.59889669916442</v>
      </c>
      <c r="X27" s="32">
        <v>21.2</v>
      </c>
      <c r="Y27" s="31">
        <v>12.444106977136592</v>
      </c>
      <c r="Z27" s="31">
        <v>31.034024455077088</v>
      </c>
      <c r="AA27" s="32">
        <f t="shared" si="7"/>
        <v>0.35046320448311263</v>
      </c>
      <c r="AB27" s="33">
        <f t="shared" si="7"/>
        <v>7.9062501899301946E-2</v>
      </c>
      <c r="AC27" s="13">
        <f t="shared" si="7"/>
        <v>0.34340020471975335</v>
      </c>
      <c r="AD27" s="34">
        <f>0.5*('[1]varsta medie'!R27+density!AA27)</f>
        <v>0.17523160224155632</v>
      </c>
      <c r="AE27" s="34">
        <f>0.5*('[1]varsta medie'!S27+density!AB27)</f>
        <v>3.9531250949650973E-2</v>
      </c>
      <c r="AF27" s="34">
        <f>0.5*('[1]varsta medie'!T27+density!AC27)</f>
        <v>0.17170010235987668</v>
      </c>
      <c r="AJ27" s="14">
        <f t="shared" si="8"/>
        <v>23.63487194981959</v>
      </c>
      <c r="AK27" s="14">
        <f t="shared" si="9"/>
        <v>1.9710230662884554</v>
      </c>
      <c r="AL27" s="14">
        <f t="shared" si="10"/>
        <v>45.832723372483713</v>
      </c>
      <c r="AM27" s="14"/>
      <c r="AN27" s="14"/>
      <c r="AO27" s="14"/>
      <c r="AP27" s="8">
        <f t="shared" si="11"/>
        <v>3.9718580927164918E-2</v>
      </c>
      <c r="AQ27" s="8">
        <f t="shared" si="12"/>
        <v>5.5160827160357799E-2</v>
      </c>
      <c r="AR27" s="8">
        <f t="shared" si="13"/>
        <v>4.0407087272958241E-2</v>
      </c>
    </row>
    <row r="28" spans="1:44" x14ac:dyDescent="0.3">
      <c r="B28" t="s">
        <v>31</v>
      </c>
      <c r="C28" s="19">
        <v>8297</v>
      </c>
      <c r="D28" s="19">
        <v>9064</v>
      </c>
      <c r="E28" s="19">
        <v>9193</v>
      </c>
      <c r="F28" s="19">
        <v>9607</v>
      </c>
      <c r="G28" s="12">
        <v>3570</v>
      </c>
      <c r="H28" s="12">
        <v>3570</v>
      </c>
      <c r="I28" s="12">
        <v>3570</v>
      </c>
      <c r="J28" s="12">
        <v>3570</v>
      </c>
      <c r="K28" s="21">
        <f t="shared" si="2"/>
        <v>232.40896358543415</v>
      </c>
      <c r="L28" s="21">
        <f t="shared" si="2"/>
        <v>253.89355742296917</v>
      </c>
      <c r="M28" s="21">
        <f t="shared" si="2"/>
        <v>257.50700280112045</v>
      </c>
      <c r="N28" s="21">
        <f t="shared" si="2"/>
        <v>269.10364145658264</v>
      </c>
      <c r="O28" s="6">
        <f t="shared" si="0"/>
        <v>-10.799084006267337</v>
      </c>
      <c r="P28" s="6">
        <f t="shared" si="3"/>
        <v>-4.5034265201783974</v>
      </c>
      <c r="Q28" s="6">
        <f t="shared" si="4"/>
        <v>-15.788839339520322</v>
      </c>
      <c r="R28" s="31">
        <f t="shared" si="1"/>
        <v>-0.41534938485643608</v>
      </c>
      <c r="S28" s="31">
        <f t="shared" si="5"/>
        <v>-0.3752855433481998</v>
      </c>
      <c r="T28" s="31">
        <f t="shared" si="6"/>
        <v>-0.41549577209264005</v>
      </c>
      <c r="U28" s="32">
        <v>-10.8</v>
      </c>
      <c r="V28" s="31">
        <v>-0.56330094352907767</v>
      </c>
      <c r="W28" s="31">
        <v>-15.59889669916442</v>
      </c>
      <c r="X28" s="32">
        <v>21.2</v>
      </c>
      <c r="Y28" s="31">
        <v>12.444106977136592</v>
      </c>
      <c r="Z28" s="31">
        <v>31.034024455077088</v>
      </c>
      <c r="AA28" s="32">
        <f t="shared" si="7"/>
        <v>0.32452033172323641</v>
      </c>
      <c r="AB28" s="33">
        <f t="shared" si="7"/>
        <v>1.4454486345597437E-2</v>
      </c>
      <c r="AC28" s="13">
        <f t="shared" si="7"/>
        <v>0.32559403424142497</v>
      </c>
      <c r="AD28" s="34">
        <f>0.5*('[1]varsta medie'!R28+density!AA28)</f>
        <v>0.16226016586161821</v>
      </c>
      <c r="AE28" s="34">
        <f>0.5*('[1]varsta medie'!S28+density!AB28)</f>
        <v>7.2272431727987184E-3</v>
      </c>
      <c r="AF28" s="34">
        <f>0.5*('[1]varsta medie'!T28+density!AC28)</f>
        <v>0.16279701712071248</v>
      </c>
      <c r="AJ28" s="14">
        <f t="shared" si="8"/>
        <v>279.65535771545086</v>
      </c>
      <c r="AK28" s="14">
        <f t="shared" si="9"/>
        <v>75.35390090572254</v>
      </c>
      <c r="AL28" s="14">
        <f t="shared" si="10"/>
        <v>614.21965739649954</v>
      </c>
      <c r="AM28" s="14"/>
      <c r="AN28" s="14"/>
      <c r="AO28" s="14"/>
      <c r="AP28" s="8">
        <f t="shared" si="11"/>
        <v>-1.4221571167288818</v>
      </c>
      <c r="AQ28" s="8">
        <f t="shared" si="12"/>
        <v>-1.5840639847067817</v>
      </c>
      <c r="AR28" s="8">
        <f t="shared" si="13"/>
        <v>-1.4448025212696949</v>
      </c>
    </row>
    <row r="29" spans="1:44" x14ac:dyDescent="0.3">
      <c r="B29" t="s">
        <v>32</v>
      </c>
      <c r="C29" s="19">
        <v>3056</v>
      </c>
      <c r="D29" s="19">
        <v>3071</v>
      </c>
      <c r="E29" s="19">
        <v>2795</v>
      </c>
      <c r="F29" s="19">
        <v>2675</v>
      </c>
      <c r="G29" s="12">
        <v>1332</v>
      </c>
      <c r="H29" s="12">
        <v>1332</v>
      </c>
      <c r="I29" s="12">
        <v>1332</v>
      </c>
      <c r="J29" s="12">
        <v>1332</v>
      </c>
      <c r="K29" s="21">
        <f t="shared" si="2"/>
        <v>229.42942942942943</v>
      </c>
      <c r="L29" s="21">
        <f t="shared" si="2"/>
        <v>230.55555555555554</v>
      </c>
      <c r="M29" s="21">
        <f t="shared" si="2"/>
        <v>209.83483483483482</v>
      </c>
      <c r="N29" s="21">
        <f t="shared" si="2"/>
        <v>200.82582582582583</v>
      </c>
      <c r="O29" s="6">
        <f t="shared" si="0"/>
        <v>8.540575916230372</v>
      </c>
      <c r="P29" s="6">
        <f t="shared" si="3"/>
        <v>4.2933810375670758</v>
      </c>
      <c r="Q29" s="6">
        <f t="shared" si="4"/>
        <v>12.467277486910994</v>
      </c>
      <c r="R29" s="31">
        <f t="shared" si="1"/>
        <v>0.32848368908578351</v>
      </c>
      <c r="S29" s="31">
        <f t="shared" si="5"/>
        <v>0.35778175313058963</v>
      </c>
      <c r="T29" s="31">
        <f t="shared" si="6"/>
        <v>0.3280862496555525</v>
      </c>
      <c r="U29" s="32">
        <v>-10.8</v>
      </c>
      <c r="V29" s="31">
        <v>-0.56330094352907767</v>
      </c>
      <c r="W29" s="31">
        <v>-15.59889669916442</v>
      </c>
      <c r="X29" s="32">
        <v>21.2</v>
      </c>
      <c r="Y29" s="31">
        <v>12.444106977136592</v>
      </c>
      <c r="Z29" s="31">
        <v>31.034024455077088</v>
      </c>
      <c r="AA29" s="32">
        <f t="shared" si="7"/>
        <v>0.34776511528393078</v>
      </c>
      <c r="AB29" s="33">
        <f t="shared" si="7"/>
        <v>7.0812163520780069E-2</v>
      </c>
      <c r="AC29" s="13">
        <f t="shared" si="7"/>
        <v>0.34153946513752398</v>
      </c>
      <c r="AD29" s="34">
        <f>0.5*('[1]varsta medie'!R29+density!AA29)</f>
        <v>0.17388255764196539</v>
      </c>
      <c r="AE29" s="34">
        <f>0.5*('[1]varsta medie'!S29+density!AB29)</f>
        <v>3.5406081760390035E-2</v>
      </c>
      <c r="AF29" s="34">
        <f>0.5*('[1]varsta medie'!T29+density!AC29)</f>
        <v>0.17076973256876199</v>
      </c>
      <c r="AJ29" s="14">
        <f t="shared" si="8"/>
        <v>6.8474366690909934</v>
      </c>
      <c r="AK29" s="14">
        <f t="shared" si="9"/>
        <v>1.3489681572562501E-2</v>
      </c>
      <c r="AL29" s="14">
        <f t="shared" si="10"/>
        <v>12.059377966545215</v>
      </c>
      <c r="AM29" s="14"/>
      <c r="AN29" s="14"/>
      <c r="AO29" s="14"/>
      <c r="AP29" s="8">
        <f t="shared" si="11"/>
        <v>-0.1123182064749044</v>
      </c>
      <c r="AQ29" s="8">
        <f t="shared" si="12"/>
        <v>-0.15416551200155298</v>
      </c>
      <c r="AR29" s="8">
        <f t="shared" si="13"/>
        <v>-0.11479688035647991</v>
      </c>
    </row>
    <row r="30" spans="1:44" x14ac:dyDescent="0.3">
      <c r="B30" t="s">
        <v>33</v>
      </c>
      <c r="C30" s="19">
        <v>4841</v>
      </c>
      <c r="D30" s="19">
        <v>4770</v>
      </c>
      <c r="E30" s="19">
        <v>4461</v>
      </c>
      <c r="F30" s="19">
        <v>4286</v>
      </c>
      <c r="G30" s="12">
        <v>16434</v>
      </c>
      <c r="H30" s="12">
        <v>16434</v>
      </c>
      <c r="I30" s="12">
        <v>16434</v>
      </c>
      <c r="J30" s="12">
        <v>16434</v>
      </c>
      <c r="K30" s="21">
        <f t="shared" si="2"/>
        <v>29.457222830716805</v>
      </c>
      <c r="L30" s="21">
        <f t="shared" si="2"/>
        <v>29.025191675794083</v>
      </c>
      <c r="M30" s="21">
        <f t="shared" si="2"/>
        <v>27.144943410003652</v>
      </c>
      <c r="N30" s="21">
        <f t="shared" si="2"/>
        <v>26.080077887306803</v>
      </c>
      <c r="O30" s="6">
        <f t="shared" si="0"/>
        <v>7.8496178475521514</v>
      </c>
      <c r="P30" s="6">
        <f t="shared" si="3"/>
        <v>3.9228872450123311</v>
      </c>
      <c r="Q30" s="6">
        <f t="shared" si="4"/>
        <v>11.464573435240649</v>
      </c>
      <c r="R30" s="31">
        <f t="shared" si="1"/>
        <v>0.30190837875200582</v>
      </c>
      <c r="S30" s="31">
        <f t="shared" si="5"/>
        <v>0.32690727041769424</v>
      </c>
      <c r="T30" s="31">
        <f t="shared" si="6"/>
        <v>0.30169930092738551</v>
      </c>
      <c r="U30" s="32">
        <v>-10.8</v>
      </c>
      <c r="V30" s="31">
        <v>-0.56330094352907767</v>
      </c>
      <c r="W30" s="31">
        <v>-15.59889669916442</v>
      </c>
      <c r="X30" s="32">
        <v>21.2</v>
      </c>
      <c r="Y30" s="31">
        <v>12.444106977136592</v>
      </c>
      <c r="Z30" s="31">
        <v>31.034024455077088</v>
      </c>
      <c r="AA30" s="32">
        <f t="shared" si="7"/>
        <v>0.34693463683600023</v>
      </c>
      <c r="AB30" s="33">
        <f t="shared" si="7"/>
        <v>6.8438555888790373E-2</v>
      </c>
      <c r="AC30" s="13">
        <f t="shared" si="7"/>
        <v>0.34097362135002268</v>
      </c>
      <c r="AD30" s="34">
        <f>0.5*('[1]varsta medie'!R30+density!AA30)</f>
        <v>0.17346731841800012</v>
      </c>
      <c r="AE30" s="34">
        <f>0.5*('[1]varsta medie'!S30+density!AB30)</f>
        <v>3.4219277944395186E-2</v>
      </c>
      <c r="AF30" s="34">
        <f>0.5*('[1]varsta medie'!T30+density!AC30)</f>
        <v>0.17048681067501134</v>
      </c>
      <c r="AJ30" s="14">
        <f t="shared" si="8"/>
        <v>3.7087158543078949</v>
      </c>
      <c r="AK30" s="14">
        <f t="shared" si="9"/>
        <v>6.4693263276468932E-2</v>
      </c>
      <c r="AL30" s="14">
        <f t="shared" si="10"/>
        <v>6.1006898484546124</v>
      </c>
      <c r="AM30" s="14"/>
      <c r="AN30" s="14"/>
      <c r="AO30" s="14"/>
      <c r="AP30" s="8">
        <f t="shared" si="11"/>
        <v>-0.15911550111894521</v>
      </c>
      <c r="AQ30" s="8">
        <f t="shared" si="12"/>
        <v>-0.21438832631722404</v>
      </c>
      <c r="AR30" s="8">
        <f t="shared" si="13"/>
        <v>-0.16199381308010946</v>
      </c>
    </row>
    <row r="31" spans="1:44" x14ac:dyDescent="0.3">
      <c r="B31" t="s">
        <v>34</v>
      </c>
      <c r="C31" s="19">
        <v>6470</v>
      </c>
      <c r="D31" s="19">
        <v>5822</v>
      </c>
      <c r="E31" s="19">
        <v>5052</v>
      </c>
      <c r="F31" s="19">
        <v>4398</v>
      </c>
      <c r="G31" s="12">
        <v>9812</v>
      </c>
      <c r="H31" s="12">
        <v>9812</v>
      </c>
      <c r="I31" s="12">
        <v>9812</v>
      </c>
      <c r="J31" s="12">
        <v>9812</v>
      </c>
      <c r="K31" s="21">
        <f t="shared" si="2"/>
        <v>65.93966571545046</v>
      </c>
      <c r="L31" s="21">
        <f t="shared" si="2"/>
        <v>59.335507541785567</v>
      </c>
      <c r="M31" s="21">
        <f t="shared" si="2"/>
        <v>51.487973909498571</v>
      </c>
      <c r="N31" s="21">
        <f t="shared" si="2"/>
        <v>44.822666123114551</v>
      </c>
      <c r="O31" s="6">
        <f t="shared" si="0"/>
        <v>21.916537867078819</v>
      </c>
      <c r="P31" s="6">
        <f t="shared" si="3"/>
        <v>12.945368171021377</v>
      </c>
      <c r="Q31" s="6">
        <f t="shared" si="4"/>
        <v>32.024729520865527</v>
      </c>
      <c r="R31" s="31">
        <f t="shared" si="1"/>
        <v>0.84294376411841609</v>
      </c>
      <c r="S31" s="31">
        <f t="shared" si="5"/>
        <v>1.0787806809184481</v>
      </c>
      <c r="T31" s="31">
        <f t="shared" si="6"/>
        <v>0.84275604002277704</v>
      </c>
      <c r="U31" s="32">
        <v>-10.8</v>
      </c>
      <c r="V31" s="31">
        <v>-0.56330094352907767</v>
      </c>
      <c r="W31" s="31">
        <v>-15.59889669916442</v>
      </c>
      <c r="X31" s="32">
        <v>21.2</v>
      </c>
      <c r="Y31" s="31">
        <v>12.444106977136592</v>
      </c>
      <c r="Z31" s="31">
        <v>31.034024455077088</v>
      </c>
      <c r="AA31" s="32">
        <f t="shared" si="7"/>
        <v>0.36384199262870054</v>
      </c>
      <c r="AB31" s="33">
        <f t="shared" si="7"/>
        <v>0.12624203334460279</v>
      </c>
      <c r="AC31" s="13">
        <f t="shared" si="7"/>
        <v>0.35257608428186027</v>
      </c>
      <c r="AD31" s="34">
        <f>0.5*('[1]varsta medie'!R31+density!AA31)</f>
        <v>0.18192099631435027</v>
      </c>
      <c r="AE31" s="34">
        <f>0.5*('[1]varsta medie'!S31+density!AB31)</f>
        <v>6.3121016672301397E-2</v>
      </c>
      <c r="AF31" s="34">
        <f>0.5*('[1]varsta medie'!T31+density!AC31)</f>
        <v>0.17628804214093013</v>
      </c>
      <c r="AJ31" s="14">
        <f t="shared" si="8"/>
        <v>255.76717844718104</v>
      </c>
      <c r="AK31" s="14">
        <f t="shared" si="9"/>
        <v>76.880142660909996</v>
      </c>
      <c r="AL31" s="14">
        <f t="shared" si="10"/>
        <v>530.38612987071406</v>
      </c>
      <c r="AM31" s="14"/>
      <c r="AN31" s="14"/>
      <c r="AO31" s="14"/>
      <c r="AP31" s="8">
        <f t="shared" si="11"/>
        <v>0.79361062037673391</v>
      </c>
      <c r="AQ31" s="8">
        <f t="shared" si="12"/>
        <v>1.2521927727262614</v>
      </c>
      <c r="AR31" s="8">
        <f t="shared" si="13"/>
        <v>0.80576561897171806</v>
      </c>
    </row>
    <row r="32" spans="1:44" x14ac:dyDescent="0.3">
      <c r="B32" t="s">
        <v>35</v>
      </c>
      <c r="C32" s="19">
        <v>5895</v>
      </c>
      <c r="D32" s="19">
        <v>6061</v>
      </c>
      <c r="E32" s="19">
        <v>5451</v>
      </c>
      <c r="F32" s="19">
        <v>5246</v>
      </c>
      <c r="G32" s="12">
        <v>5434</v>
      </c>
      <c r="H32" s="12">
        <v>5434</v>
      </c>
      <c r="I32" s="12">
        <v>5434</v>
      </c>
      <c r="J32" s="12">
        <v>5434</v>
      </c>
      <c r="K32" s="21">
        <f t="shared" si="2"/>
        <v>108.48362164151636</v>
      </c>
      <c r="L32" s="21">
        <f t="shared" si="2"/>
        <v>111.53846153846153</v>
      </c>
      <c r="M32" s="21">
        <f t="shared" si="2"/>
        <v>100.31284504968716</v>
      </c>
      <c r="N32" s="21">
        <f t="shared" si="2"/>
        <v>96.540301803459698</v>
      </c>
      <c r="O32" s="6">
        <f t="shared" si="0"/>
        <v>7.5318066157760706</v>
      </c>
      <c r="P32" s="6">
        <f t="shared" si="3"/>
        <v>3.7607778389286368</v>
      </c>
      <c r="Q32" s="6">
        <f t="shared" si="4"/>
        <v>11.009329940627639</v>
      </c>
      <c r="R32" s="31">
        <f t="shared" si="1"/>
        <v>0.28968486983754116</v>
      </c>
      <c r="S32" s="31">
        <f t="shared" si="5"/>
        <v>0.31339815324405307</v>
      </c>
      <c r="T32" s="31">
        <f t="shared" si="6"/>
        <v>0.28971920896388526</v>
      </c>
      <c r="U32" s="32">
        <v>-10.8</v>
      </c>
      <c r="V32" s="31">
        <v>-0.56330094352907767</v>
      </c>
      <c r="W32" s="31">
        <v>-15.59889669916442</v>
      </c>
      <c r="X32" s="32">
        <v>21.2</v>
      </c>
      <c r="Y32" s="31">
        <v>12.444106977136592</v>
      </c>
      <c r="Z32" s="31">
        <v>31.034024455077088</v>
      </c>
      <c r="AA32" s="32">
        <f t="shared" si="7"/>
        <v>0.3465526521824232</v>
      </c>
      <c r="AB32" s="33">
        <f t="shared" si="7"/>
        <v>6.7399984848654199E-2</v>
      </c>
      <c r="AC32" s="13">
        <f t="shared" si="7"/>
        <v>0.3407167193231504</v>
      </c>
      <c r="AD32" s="34">
        <f>0.5*('[1]varsta medie'!R32+density!AA32)</f>
        <v>0.1732763260912116</v>
      </c>
      <c r="AE32" s="34">
        <f>0.5*('[1]varsta medie'!S32+density!AB32)</f>
        <v>3.3699992424327099E-2</v>
      </c>
      <c r="AF32" s="34">
        <f>0.5*('[1]varsta medie'!T32+density!AC32)</f>
        <v>0.1703583596615752</v>
      </c>
      <c r="AJ32" s="14">
        <f t="shared" si="8"/>
        <v>2.5856364073948881</v>
      </c>
      <c r="AK32" s="14">
        <f t="shared" si="9"/>
        <v>0.17343735753633249</v>
      </c>
      <c r="AL32" s="14">
        <f t="shared" si="10"/>
        <v>4.0590723576310568</v>
      </c>
      <c r="AM32" s="14"/>
      <c r="AN32" s="14"/>
      <c r="AO32" s="14"/>
      <c r="AP32" s="8">
        <f t="shared" si="11"/>
        <v>-0.18064026004253922</v>
      </c>
      <c r="AQ32" s="8">
        <f t="shared" si="12"/>
        <v>-0.24073879387589298</v>
      </c>
      <c r="AR32" s="8">
        <f t="shared" si="13"/>
        <v>-0.18342196683328099</v>
      </c>
    </row>
    <row r="33" spans="1:44" x14ac:dyDescent="0.3">
      <c r="B33" t="s">
        <v>36</v>
      </c>
      <c r="C33" s="19">
        <v>7015</v>
      </c>
      <c r="D33" s="19">
        <v>7456</v>
      </c>
      <c r="E33" s="19">
        <v>7101</v>
      </c>
      <c r="F33" s="19">
        <v>7141</v>
      </c>
      <c r="G33" s="12">
        <v>22612</v>
      </c>
      <c r="H33" s="12">
        <v>22612</v>
      </c>
      <c r="I33" s="12">
        <v>22612</v>
      </c>
      <c r="J33" s="12">
        <v>22612</v>
      </c>
      <c r="K33" s="21">
        <f t="shared" si="2"/>
        <v>31.023350433398196</v>
      </c>
      <c r="L33" s="21">
        <f t="shared" si="2"/>
        <v>32.973642313815674</v>
      </c>
      <c r="M33" s="21">
        <f t="shared" si="2"/>
        <v>31.403679462232443</v>
      </c>
      <c r="N33" s="21">
        <f t="shared" si="2"/>
        <v>31.580576684946045</v>
      </c>
      <c r="O33" s="6">
        <f t="shared" si="0"/>
        <v>-1.2259444048467549</v>
      </c>
      <c r="P33" s="6">
        <f t="shared" si="3"/>
        <v>-0.56330094352907767</v>
      </c>
      <c r="Q33" s="6">
        <f t="shared" si="4"/>
        <v>-1.7961511047754763</v>
      </c>
      <c r="R33" s="31">
        <f t="shared" si="1"/>
        <v>-4.7151707878721347E-2</v>
      </c>
      <c r="S33" s="31">
        <f t="shared" si="5"/>
        <v>-4.6941745294089808E-2</v>
      </c>
      <c r="T33" s="31">
        <f t="shared" si="6"/>
        <v>-4.7267134336196746E-2</v>
      </c>
      <c r="U33" s="32">
        <v>-10.8</v>
      </c>
      <c r="V33" s="31">
        <v>-0.56330094352907767</v>
      </c>
      <c r="W33" s="31">
        <v>-15.59889669916442</v>
      </c>
      <c r="X33" s="32">
        <v>21.2</v>
      </c>
      <c r="Y33" s="31">
        <v>12.444106977136592</v>
      </c>
      <c r="Z33" s="31">
        <v>31.034024455077088</v>
      </c>
      <c r="AA33" s="32">
        <f t="shared" si="7"/>
        <v>0.33602650912879001</v>
      </c>
      <c r="AB33" s="33">
        <f t="shared" si="7"/>
        <v>3.9697317204499774E-2</v>
      </c>
      <c r="AC33" s="13">
        <f t="shared" si="7"/>
        <v>0.33349035788236742</v>
      </c>
      <c r="AD33" s="34">
        <f>0.5*('[1]varsta medie'!R33+density!AA33)</f>
        <v>0.168013254564395</v>
      </c>
      <c r="AE33" s="34">
        <f>0.5*('[1]varsta medie'!S33+density!AB33)</f>
        <v>1.9848658602249887E-2</v>
      </c>
      <c r="AF33" s="34">
        <f>0.5*('[1]varsta medie'!T33+density!AC33)</f>
        <v>0.16674517894118371</v>
      </c>
      <c r="AJ33" s="14">
        <f t="shared" si="8"/>
        <v>51.119062344024783</v>
      </c>
      <c r="AK33" s="14">
        <f t="shared" si="9"/>
        <v>22.472690030477857</v>
      </c>
      <c r="AL33" s="14">
        <f t="shared" si="10"/>
        <v>116.4406542003024</v>
      </c>
      <c r="AM33" s="14"/>
      <c r="AN33" s="14"/>
      <c r="AO33" s="14"/>
      <c r="AP33" s="8">
        <f t="shared" si="11"/>
        <v>-0.77378631840646284</v>
      </c>
      <c r="AQ33" s="8">
        <f t="shared" si="12"/>
        <v>-0.94360669297518907</v>
      </c>
      <c r="AR33" s="8">
        <f t="shared" si="13"/>
        <v>-0.78617152826848624</v>
      </c>
    </row>
    <row r="34" spans="1:44" x14ac:dyDescent="0.3">
      <c r="B34" t="s">
        <v>37</v>
      </c>
      <c r="C34" s="19">
        <v>8892</v>
      </c>
      <c r="D34" s="19">
        <v>8925</v>
      </c>
      <c r="E34" s="19">
        <v>8837</v>
      </c>
      <c r="F34" s="19">
        <v>8812</v>
      </c>
      <c r="G34" s="12">
        <v>10453</v>
      </c>
      <c r="H34" s="12">
        <v>10453</v>
      </c>
      <c r="I34" s="12">
        <v>10453</v>
      </c>
      <c r="J34" s="12">
        <v>10453</v>
      </c>
      <c r="K34" s="21">
        <f t="shared" si="2"/>
        <v>85.066488089543668</v>
      </c>
      <c r="L34" s="21">
        <f t="shared" si="2"/>
        <v>85.382186931981252</v>
      </c>
      <c r="M34" s="21">
        <f t="shared" si="2"/>
        <v>84.540323352147709</v>
      </c>
      <c r="N34" s="21">
        <f t="shared" si="2"/>
        <v>84.301157562422276</v>
      </c>
      <c r="O34" s="6">
        <f t="shared" si="0"/>
        <v>0.61853351327035089</v>
      </c>
      <c r="P34" s="6">
        <f t="shared" si="3"/>
        <v>0.28290143713929555</v>
      </c>
      <c r="Q34" s="6">
        <f t="shared" si="4"/>
        <v>0.89968511021141639</v>
      </c>
      <c r="R34" s="31">
        <f t="shared" si="1"/>
        <v>2.3789750510398111E-2</v>
      </c>
      <c r="S34" s="31">
        <f t="shared" si="5"/>
        <v>2.3575119761607963E-2</v>
      </c>
      <c r="T34" s="31">
        <f t="shared" si="6"/>
        <v>2.3675923952932009E-2</v>
      </c>
      <c r="U34" s="32">
        <v>-10.8</v>
      </c>
      <c r="V34" s="31">
        <v>-0.56330094352907767</v>
      </c>
      <c r="W34" s="31">
        <v>-15.59889669916442</v>
      </c>
      <c r="X34" s="32">
        <v>21.2</v>
      </c>
      <c r="Y34" s="31">
        <v>12.444106977136592</v>
      </c>
      <c r="Z34" s="31">
        <v>31.034024455077088</v>
      </c>
      <c r="AA34" s="32">
        <f t="shared" si="7"/>
        <v>0.33824342970344995</v>
      </c>
      <c r="AB34" s="33">
        <f t="shared" si="7"/>
        <v>4.5118602174248686E-2</v>
      </c>
      <c r="AC34" s="13">
        <f t="shared" si="7"/>
        <v>0.33501166636000879</v>
      </c>
      <c r="AD34" s="34">
        <f>0.5*('[1]varsta medie'!R34+density!AA34)</f>
        <v>0.16912171485172497</v>
      </c>
      <c r="AE34" s="34">
        <f>0.5*('[1]varsta medie'!S34+density!AB34)</f>
        <v>2.2559301087124343E-2</v>
      </c>
      <c r="AF34" s="34">
        <f>0.5*('[1]varsta medie'!T34+density!AC34)</f>
        <v>0.16750583318000439</v>
      </c>
      <c r="AJ34" s="14">
        <f t="shared" si="8"/>
        <v>28.146013728746929</v>
      </c>
      <c r="AK34" s="14">
        <f t="shared" si="9"/>
        <v>15.16584129113078</v>
      </c>
      <c r="AL34" s="14">
        <f t="shared" si="10"/>
        <v>65.527905728464219</v>
      </c>
      <c r="AM34" s="14"/>
      <c r="AN34" s="14"/>
      <c r="AO34" s="14"/>
      <c r="AP34" s="8">
        <f t="shared" si="11"/>
        <v>-0.64886328687768435</v>
      </c>
      <c r="AQ34" s="8">
        <f t="shared" si="12"/>
        <v>-0.80605866958437833</v>
      </c>
      <c r="AR34" s="8">
        <f t="shared" si="13"/>
        <v>-0.65927945053058656</v>
      </c>
    </row>
    <row r="35" spans="1:44" x14ac:dyDescent="0.3">
      <c r="B35" t="s">
        <v>39</v>
      </c>
      <c r="C35" s="19">
        <v>7616</v>
      </c>
      <c r="D35" s="19">
        <v>7603</v>
      </c>
      <c r="E35" s="19">
        <v>6930</v>
      </c>
      <c r="F35" s="19">
        <v>6613</v>
      </c>
      <c r="G35" s="12">
        <v>11769</v>
      </c>
      <c r="H35" s="12">
        <v>11769</v>
      </c>
      <c r="I35" s="12">
        <v>11694</v>
      </c>
      <c r="J35" s="12">
        <v>11694</v>
      </c>
      <c r="K35" s="21">
        <f t="shared" si="2"/>
        <v>64.712379981306825</v>
      </c>
      <c r="L35" s="21">
        <f t="shared" si="2"/>
        <v>64.601920299090835</v>
      </c>
      <c r="M35" s="21">
        <f t="shared" si="2"/>
        <v>59.261159569009749</v>
      </c>
      <c r="N35" s="21">
        <f t="shared" si="2"/>
        <v>56.550367709936722</v>
      </c>
      <c r="O35" s="6">
        <f t="shared" si="0"/>
        <v>8.4237674674795535</v>
      </c>
      <c r="P35" s="6">
        <f t="shared" si="3"/>
        <v>4.5743145743145703</v>
      </c>
      <c r="Q35" s="6">
        <f t="shared" si="4"/>
        <v>12.612752418822836</v>
      </c>
      <c r="R35" s="31">
        <f t="shared" si="1"/>
        <v>0.32399105644152126</v>
      </c>
      <c r="S35" s="31">
        <f t="shared" si="5"/>
        <v>0.38119288119288086</v>
      </c>
      <c r="T35" s="31">
        <f t="shared" si="6"/>
        <v>0.33191453733744308</v>
      </c>
      <c r="U35" s="32">
        <v>-10.8</v>
      </c>
      <c r="V35" s="31">
        <v>-0.56330094352907767</v>
      </c>
      <c r="W35" s="31">
        <v>-15.59889669916442</v>
      </c>
      <c r="X35" s="32">
        <v>21.2</v>
      </c>
      <c r="Y35" s="31">
        <v>12.444106977136592</v>
      </c>
      <c r="Z35" s="31">
        <v>31.034024455077088</v>
      </c>
      <c r="AA35" s="32">
        <f t="shared" si="7"/>
        <v>0.34762472051379756</v>
      </c>
      <c r="AB35" s="33">
        <f t="shared" si="7"/>
        <v>7.2611993910130485E-2</v>
      </c>
      <c r="AC35" s="13">
        <f t="shared" si="7"/>
        <v>0.34162155923729587</v>
      </c>
      <c r="AD35" s="34">
        <f>0.5*('[1]varsta medie'!R35+density!AA35)</f>
        <v>0.17381236025689878</v>
      </c>
      <c r="AE35" s="34">
        <f>0.5*('[1]varsta medie'!S35+density!AB35)</f>
        <v>3.6305996955065242E-2</v>
      </c>
      <c r="AF35" s="34">
        <f>0.5*('[1]varsta medie'!T35+density!AC35)</f>
        <v>0.17081077961864793</v>
      </c>
      <c r="AJ35" s="14">
        <f t="shared" si="8"/>
        <v>6.2497613617302052</v>
      </c>
      <c r="AK35" s="14">
        <f t="shared" si="9"/>
        <v>0.15767143459387487</v>
      </c>
      <c r="AL35" s="14">
        <f t="shared" si="10"/>
        <v>13.090911315947247</v>
      </c>
      <c r="AM35" s="14"/>
      <c r="AN35" s="14"/>
      <c r="AO35" s="14"/>
      <c r="AP35" s="8">
        <f t="shared" si="11"/>
        <v>-0.12022942372657103</v>
      </c>
      <c r="AQ35" s="8">
        <f t="shared" si="12"/>
        <v>-0.10850048721955424</v>
      </c>
      <c r="AR35" s="8">
        <f t="shared" si="13"/>
        <v>-0.10794942565338959</v>
      </c>
    </row>
    <row r="36" spans="1:44" x14ac:dyDescent="0.3">
      <c r="B36" t="s">
        <v>40</v>
      </c>
      <c r="C36" s="19">
        <v>3534</v>
      </c>
      <c r="D36" s="19">
        <v>3485</v>
      </c>
      <c r="E36" s="19">
        <v>3495</v>
      </c>
      <c r="F36" s="19">
        <v>3477</v>
      </c>
      <c r="G36" s="12">
        <v>2505</v>
      </c>
      <c r="H36" s="12">
        <v>2505</v>
      </c>
      <c r="I36" s="12">
        <v>2505</v>
      </c>
      <c r="J36" s="12">
        <v>2505</v>
      </c>
      <c r="K36" s="21">
        <f t="shared" si="2"/>
        <v>141.07784431137725</v>
      </c>
      <c r="L36" s="21">
        <f t="shared" si="2"/>
        <v>139.12175648702595</v>
      </c>
      <c r="M36" s="21">
        <f t="shared" si="2"/>
        <v>139.52095808383234</v>
      </c>
      <c r="N36" s="21">
        <f t="shared" si="2"/>
        <v>138.80239520958082</v>
      </c>
      <c r="O36" s="6">
        <f t="shared" si="0"/>
        <v>1.1035653650254651</v>
      </c>
      <c r="P36" s="6">
        <f t="shared" si="3"/>
        <v>0.51502145922748266</v>
      </c>
      <c r="Q36" s="6">
        <f t="shared" si="4"/>
        <v>1.6129032258064646</v>
      </c>
      <c r="R36" s="6">
        <f t="shared" si="1"/>
        <v>4.2444821731748655E-2</v>
      </c>
      <c r="S36" s="6">
        <f t="shared" si="5"/>
        <v>4.2918454935623553E-2</v>
      </c>
      <c r="T36" s="6">
        <f t="shared" si="6"/>
        <v>4.2444821731749072E-2</v>
      </c>
      <c r="U36">
        <v>-10.8</v>
      </c>
      <c r="V36" s="6">
        <v>-0.56330094352907767</v>
      </c>
      <c r="W36" s="6">
        <v>-15.59889669916442</v>
      </c>
      <c r="X36">
        <v>21.2</v>
      </c>
      <c r="Y36" s="6">
        <v>12.444106977136592</v>
      </c>
      <c r="Z36" s="6">
        <v>31.034024455077088</v>
      </c>
      <c r="AA36">
        <f t="shared" si="7"/>
        <v>0.33882640067911718</v>
      </c>
      <c r="AB36" s="13">
        <f t="shared" si="7"/>
        <v>4.6605703623822173E-2</v>
      </c>
      <c r="AC36" s="13">
        <f t="shared" si="7"/>
        <v>0.33541414806851549</v>
      </c>
      <c r="AD36" s="34">
        <f>0.5*('[1]varsta medie'!R36+density!AA36)</f>
        <v>0.16941320033955859</v>
      </c>
      <c r="AE36" s="34">
        <f>0.5*('[1]varsta medie'!S36+density!AB36)</f>
        <v>2.3302851811911086E-2</v>
      </c>
      <c r="AF36" s="34">
        <f>0.5*('[1]varsta medie'!T36+density!AC36)</f>
        <v>0.16770707403425775</v>
      </c>
      <c r="AJ36" s="14">
        <f t="shared" si="8"/>
        <v>23.234808429048815</v>
      </c>
      <c r="AK36" s="14">
        <f t="shared" si="9"/>
        <v>13.411814969909864</v>
      </c>
      <c r="AL36" s="14">
        <f t="shared" si="10"/>
        <v>54.489683132358685</v>
      </c>
      <c r="AM36" s="14"/>
      <c r="AN36" s="14"/>
      <c r="AO36" s="14"/>
      <c r="AP36" s="8">
        <f t="shared" si="11"/>
        <v>-0.61601298885345024</v>
      </c>
      <c r="AQ36" s="8">
        <f t="shared" si="12"/>
        <v>-0.768328156226045</v>
      </c>
      <c r="AR36" s="8">
        <f t="shared" si="13"/>
        <v>-0.62570852064061722</v>
      </c>
    </row>
    <row r="37" spans="1:44" x14ac:dyDescent="0.3">
      <c r="A37" s="22"/>
      <c r="B37" s="43" t="s">
        <v>111</v>
      </c>
      <c r="C37" s="23">
        <v>21683567</v>
      </c>
      <c r="D37" s="23">
        <v>21675775</v>
      </c>
      <c r="E37" s="23">
        <v>19472072</v>
      </c>
      <c r="F37" s="23">
        <v>18451382</v>
      </c>
      <c r="G37" s="24">
        <v>23839071</v>
      </c>
      <c r="H37" s="24">
        <v>23839071</v>
      </c>
      <c r="I37" s="24">
        <v>23839071</v>
      </c>
      <c r="J37" s="24">
        <v>23839071</v>
      </c>
      <c r="K37" s="25">
        <f t="shared" si="2"/>
        <v>90.958104030144469</v>
      </c>
      <c r="L37" s="25">
        <f t="shared" si="2"/>
        <v>90.925418192680411</v>
      </c>
      <c r="M37" s="25">
        <f t="shared" si="2"/>
        <v>81.681337330636751</v>
      </c>
      <c r="N37" s="25">
        <f t="shared" si="2"/>
        <v>77.399752700094737</v>
      </c>
      <c r="O37" s="26">
        <f t="shared" si="0"/>
        <v>10.198944666253489</v>
      </c>
      <c r="P37" s="26">
        <f t="shared" si="3"/>
        <v>5.2418150466986688</v>
      </c>
      <c r="Q37" s="26">
        <f t="shared" si="4"/>
        <v>14.906149896832009</v>
      </c>
      <c r="R37" s="26">
        <f t="shared" si="1"/>
        <v>0.39226710254821112</v>
      </c>
      <c r="S37" s="26">
        <f t="shared" si="5"/>
        <v>0.43681792055822238</v>
      </c>
      <c r="T37" s="26">
        <f t="shared" si="6"/>
        <v>0.39226710254821073</v>
      </c>
      <c r="U37" s="27">
        <v>-10.8</v>
      </c>
      <c r="V37" s="26">
        <v>-0.56330094352907767</v>
      </c>
      <c r="W37" s="26">
        <v>-15.59889669916442</v>
      </c>
      <c r="X37" s="27">
        <v>21.2</v>
      </c>
      <c r="Y37" s="26">
        <v>12.444106977136592</v>
      </c>
      <c r="Z37" s="26">
        <v>31.034024455077088</v>
      </c>
      <c r="AA37" s="27">
        <f t="shared" si="7"/>
        <v>0.34975834695463159</v>
      </c>
      <c r="AB37" s="28">
        <f t="shared" si="7"/>
        <v>7.6888406221069586E-2</v>
      </c>
      <c r="AC37" s="29">
        <f t="shared" ref="AC37" si="14">IF(T37&lt;=U37,0,IF(T37&gt;=X37,1,(T37-U37)/(X37-U37)))</f>
        <v>0.34975834695463159</v>
      </c>
      <c r="AD37" s="35">
        <f>0.5*('[1]varsta medie'!R37+density!AA37)</f>
        <v>0.1748791734773158</v>
      </c>
      <c r="AE37" s="35">
        <f>0.5*('[1]varsta medie'!S37+density!AB37)</f>
        <v>3.8444203110534793E-2</v>
      </c>
      <c r="AF37" s="35">
        <f>0.5*('[1]varsta medie'!T37+density!AC37)</f>
        <v>0.1748791734773158</v>
      </c>
      <c r="AG37" s="27"/>
      <c r="AH37" s="27"/>
      <c r="AI37" s="27"/>
      <c r="AJ37" s="30">
        <f t="shared" si="8"/>
        <v>18.276731990943119</v>
      </c>
      <c r="AK37" s="30">
        <f t="shared" si="9"/>
        <v>1.1333286550214261</v>
      </c>
      <c r="AL37" s="30">
        <f t="shared" si="10"/>
        <v>34.946233292351359</v>
      </c>
      <c r="AM37" s="14"/>
      <c r="AN37" s="14"/>
      <c r="AO37" s="14"/>
    </row>
    <row r="39" spans="1:44" x14ac:dyDescent="0.3">
      <c r="A39" s="10"/>
      <c r="C39" s="11"/>
    </row>
    <row r="40" spans="1:44" x14ac:dyDescent="0.3">
      <c r="A40" s="10"/>
      <c r="C40" s="11"/>
    </row>
    <row r="41" spans="1:44" x14ac:dyDescent="0.3">
      <c r="A41" s="10"/>
      <c r="C41" s="11"/>
    </row>
    <row r="42" spans="1:44" x14ac:dyDescent="0.3">
      <c r="A42" s="10"/>
      <c r="C42" s="11"/>
    </row>
    <row r="43" spans="1:44" x14ac:dyDescent="0.3">
      <c r="C43" s="11"/>
    </row>
    <row r="44" spans="1:44" x14ac:dyDescent="0.3">
      <c r="C44" s="11"/>
    </row>
    <row r="45" spans="1:44" x14ac:dyDescent="0.3">
      <c r="A45" s="10"/>
      <c r="B45" s="15"/>
      <c r="C45" s="16"/>
    </row>
    <row r="46" spans="1:44" x14ac:dyDescent="0.3">
      <c r="B46" s="15"/>
      <c r="C46" s="16"/>
    </row>
    <row r="47" spans="1:44" x14ac:dyDescent="0.3">
      <c r="B47" s="15"/>
      <c r="C47" s="16"/>
    </row>
    <row r="48" spans="1:44" x14ac:dyDescent="0.3">
      <c r="B48" s="15"/>
      <c r="C48" s="16"/>
    </row>
    <row r="49" spans="1:3" x14ac:dyDescent="0.3">
      <c r="B49" s="15"/>
      <c r="C49" s="16"/>
    </row>
    <row r="50" spans="1:3" x14ac:dyDescent="0.3">
      <c r="B50" s="15"/>
      <c r="C50" s="16"/>
    </row>
    <row r="51" spans="1:3" x14ac:dyDescent="0.3">
      <c r="A51" s="15"/>
      <c r="B51" s="15"/>
      <c r="C51" s="16"/>
    </row>
    <row r="52" spans="1:3" x14ac:dyDescent="0.3">
      <c r="A52" s="15"/>
      <c r="B52" s="15"/>
      <c r="C52" s="16"/>
    </row>
    <row r="53" spans="1:3" x14ac:dyDescent="0.3">
      <c r="A53" s="15"/>
      <c r="B53" s="15"/>
      <c r="C53" s="16"/>
    </row>
    <row r="54" spans="1:3" x14ac:dyDescent="0.3">
      <c r="A54" s="15"/>
      <c r="B54" s="15"/>
      <c r="C54" s="16"/>
    </row>
    <row r="55" spans="1:3" x14ac:dyDescent="0.3">
      <c r="A55" s="15"/>
      <c r="B55" s="15"/>
      <c r="C55" s="16"/>
    </row>
    <row r="56" spans="1:3" x14ac:dyDescent="0.3">
      <c r="A56" s="15"/>
      <c r="B56" s="15"/>
      <c r="C56" s="16"/>
    </row>
    <row r="57" spans="1:3" x14ac:dyDescent="0.3">
      <c r="A57" s="15"/>
      <c r="B57" s="15"/>
      <c r="C57" s="16"/>
    </row>
    <row r="58" spans="1:3" x14ac:dyDescent="0.3">
      <c r="A58" s="15"/>
      <c r="B58" s="15"/>
      <c r="C58" s="16"/>
    </row>
    <row r="59" spans="1:3" x14ac:dyDescent="0.3">
      <c r="A59" s="15"/>
      <c r="B59" s="15"/>
      <c r="C59" s="16"/>
    </row>
    <row r="60" spans="1:3" x14ac:dyDescent="0.3">
      <c r="A60" s="17"/>
      <c r="B60" s="15"/>
      <c r="C60" s="16"/>
    </row>
    <row r="61" spans="1:3" x14ac:dyDescent="0.3">
      <c r="A61" s="17"/>
      <c r="B61" s="15"/>
      <c r="C61" s="16"/>
    </row>
    <row r="62" spans="1:3" x14ac:dyDescent="0.3">
      <c r="A62" s="17"/>
      <c r="B62" s="15"/>
      <c r="C62" s="16"/>
    </row>
    <row r="63" spans="1:3" x14ac:dyDescent="0.3">
      <c r="C63" s="11"/>
    </row>
    <row r="64" spans="1:3" x14ac:dyDescent="0.3">
      <c r="C64" s="11"/>
    </row>
    <row r="65" spans="1:3" x14ac:dyDescent="0.3">
      <c r="C65" s="11"/>
    </row>
    <row r="66" spans="1:3" x14ac:dyDescent="0.3">
      <c r="C66" s="11"/>
    </row>
    <row r="67" spans="1:3" x14ac:dyDescent="0.3">
      <c r="C67" s="11"/>
    </row>
    <row r="68" spans="1:3" x14ac:dyDescent="0.3">
      <c r="C68" s="11"/>
    </row>
    <row r="69" spans="1:3" x14ac:dyDescent="0.3">
      <c r="C69" s="11"/>
    </row>
    <row r="70" spans="1:3" x14ac:dyDescent="0.3">
      <c r="C70" s="11"/>
    </row>
    <row r="71" spans="1:3" x14ac:dyDescent="0.3">
      <c r="C71" s="11"/>
    </row>
    <row r="74" spans="1:3" x14ac:dyDescent="0.3">
      <c r="A74" s="9">
        <v>2018</v>
      </c>
      <c r="C74" t="s">
        <v>109</v>
      </c>
    </row>
    <row r="75" spans="1:3" x14ac:dyDescent="0.3">
      <c r="A75" s="10" t="s">
        <v>104</v>
      </c>
      <c r="C75" s="11">
        <v>22183</v>
      </c>
    </row>
    <row r="76" spans="1:3" x14ac:dyDescent="0.3">
      <c r="A76" s="10"/>
      <c r="C76" s="11">
        <v>21476</v>
      </c>
    </row>
    <row r="77" spans="1:3" x14ac:dyDescent="0.3">
      <c r="A77" s="10"/>
      <c r="C77" s="11">
        <v>4430</v>
      </c>
    </row>
    <row r="78" spans="1:3" x14ac:dyDescent="0.3">
      <c r="A78" s="10"/>
      <c r="C78" s="11">
        <v>15048</v>
      </c>
    </row>
    <row r="79" spans="1:3" x14ac:dyDescent="0.3">
      <c r="C79" s="11">
        <v>18234</v>
      </c>
    </row>
    <row r="80" spans="1:3" x14ac:dyDescent="0.3">
      <c r="C80" s="11">
        <v>8737</v>
      </c>
    </row>
    <row r="81" spans="1:3" x14ac:dyDescent="0.3">
      <c r="A81" s="10" t="s">
        <v>105</v>
      </c>
      <c r="B81" s="15"/>
      <c r="C81" s="16">
        <v>24146</v>
      </c>
    </row>
    <row r="82" spans="1:3" x14ac:dyDescent="0.3">
      <c r="B82" s="15"/>
      <c r="C82" s="16">
        <v>22602</v>
      </c>
    </row>
    <row r="83" spans="1:3" x14ac:dyDescent="0.3">
      <c r="B83" s="15"/>
      <c r="C83" s="16">
        <v>12962</v>
      </c>
    </row>
    <row r="84" spans="1:3" x14ac:dyDescent="0.3">
      <c r="B84" s="15"/>
      <c r="C84" s="16">
        <v>6731</v>
      </c>
    </row>
    <row r="85" spans="1:3" x14ac:dyDescent="0.3">
      <c r="B85" s="15"/>
      <c r="C85" s="16">
        <v>6050</v>
      </c>
    </row>
    <row r="86" spans="1:3" x14ac:dyDescent="0.3">
      <c r="B86" s="15"/>
      <c r="C86" s="16">
        <v>12847</v>
      </c>
    </row>
    <row r="87" spans="1:3" x14ac:dyDescent="0.3">
      <c r="A87" s="15" t="s">
        <v>106</v>
      </c>
      <c r="B87" s="15"/>
      <c r="C87" s="16">
        <v>26441</v>
      </c>
    </row>
    <row r="88" spans="1:3" x14ac:dyDescent="0.3">
      <c r="A88" s="15"/>
      <c r="B88" s="15"/>
      <c r="C88" s="16">
        <v>9877</v>
      </c>
    </row>
    <row r="89" spans="1:3" x14ac:dyDescent="0.3">
      <c r="A89" s="15"/>
      <c r="B89" s="15"/>
      <c r="C89" s="16">
        <v>6665</v>
      </c>
    </row>
    <row r="90" spans="1:3" x14ac:dyDescent="0.3">
      <c r="A90" s="15"/>
      <c r="B90" s="15"/>
      <c r="C90" s="16">
        <v>8522</v>
      </c>
    </row>
    <row r="91" spans="1:3" x14ac:dyDescent="0.3">
      <c r="A91" s="15"/>
      <c r="B91" s="15"/>
      <c r="C91" s="16">
        <v>4925</v>
      </c>
    </row>
    <row r="92" spans="1:3" x14ac:dyDescent="0.3">
      <c r="A92" s="15"/>
      <c r="B92" s="15"/>
      <c r="C92" s="16">
        <v>9014</v>
      </c>
    </row>
    <row r="93" spans="1:3" x14ac:dyDescent="0.3">
      <c r="A93" s="15"/>
      <c r="B93" s="15"/>
      <c r="C93" s="16">
        <v>8418</v>
      </c>
    </row>
    <row r="94" spans="1:3" x14ac:dyDescent="0.3">
      <c r="A94" s="15"/>
      <c r="B94" s="15"/>
      <c r="C94" s="16">
        <v>6750</v>
      </c>
    </row>
    <row r="95" spans="1:3" x14ac:dyDescent="0.3">
      <c r="A95" s="15" t="s">
        <v>107</v>
      </c>
      <c r="B95" s="15"/>
      <c r="C95" s="16">
        <v>15848</v>
      </c>
    </row>
    <row r="96" spans="1:3" x14ac:dyDescent="0.3">
      <c r="A96" s="17"/>
      <c r="B96" s="15"/>
      <c r="C96" s="16">
        <v>5750</v>
      </c>
    </row>
    <row r="97" spans="1:3" x14ac:dyDescent="0.3">
      <c r="A97" s="17"/>
      <c r="B97" s="15"/>
      <c r="C97" s="16">
        <v>12463</v>
      </c>
    </row>
    <row r="98" spans="1:3" x14ac:dyDescent="0.3">
      <c r="A98" s="17"/>
      <c r="B98" s="15"/>
      <c r="C98" s="16">
        <v>7731</v>
      </c>
    </row>
    <row r="99" spans="1:3" x14ac:dyDescent="0.3">
      <c r="A99" s="9" t="s">
        <v>108</v>
      </c>
      <c r="C99" s="11">
        <v>22855</v>
      </c>
    </row>
    <row r="100" spans="1:3" x14ac:dyDescent="0.3">
      <c r="C100" s="11">
        <v>8297</v>
      </c>
    </row>
    <row r="101" spans="1:3" x14ac:dyDescent="0.3">
      <c r="C101" s="11">
        <v>3056</v>
      </c>
    </row>
    <row r="102" spans="1:3" x14ac:dyDescent="0.3">
      <c r="C102" s="11">
        <v>4841</v>
      </c>
    </row>
    <row r="103" spans="1:3" x14ac:dyDescent="0.3">
      <c r="C103" s="11">
        <v>6470</v>
      </c>
    </row>
    <row r="104" spans="1:3" x14ac:dyDescent="0.3">
      <c r="C104" s="11">
        <v>5895</v>
      </c>
    </row>
    <row r="105" spans="1:3" x14ac:dyDescent="0.3">
      <c r="C105" s="11">
        <v>7015</v>
      </c>
    </row>
    <row r="106" spans="1:3" x14ac:dyDescent="0.3">
      <c r="C106" s="11">
        <v>8892</v>
      </c>
    </row>
    <row r="107" spans="1:3" x14ac:dyDescent="0.3">
      <c r="C107" s="11">
        <v>7616</v>
      </c>
    </row>
  </sheetData>
  <mergeCells count="5">
    <mergeCell ref="AP1:AR1"/>
    <mergeCell ref="C1:F1"/>
    <mergeCell ref="G1:J1"/>
    <mergeCell ref="K1:N1"/>
    <mergeCell ref="O1:Q1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7D252-76C2-4599-8BB3-87A7BBAE878B}">
  <sheetPr>
    <tabColor theme="9" tint="0.59999389629810485"/>
  </sheetPr>
  <dimension ref="A1:G35"/>
  <sheetViews>
    <sheetView topLeftCell="A10" zoomScaleNormal="100" workbookViewId="0">
      <selection activeCell="G32" sqref="G32:G33"/>
    </sheetView>
  </sheetViews>
  <sheetFormatPr defaultRowHeight="13.2" x14ac:dyDescent="0.25"/>
  <cols>
    <col min="1" max="1" width="19.88671875" style="71" bestFit="1" customWidth="1"/>
    <col min="2" max="2" width="9.109375" style="71"/>
    <col min="3" max="4" width="9.109375" style="71" customWidth="1"/>
    <col min="5" max="6" width="9.109375" style="71"/>
    <col min="7" max="7" width="9.109375" style="71" customWidth="1"/>
    <col min="8" max="228" width="9.109375" style="71"/>
    <col min="229" max="229" width="19.88671875" style="71" bestFit="1" customWidth="1"/>
    <col min="230" max="234" width="9.109375" style="71"/>
    <col min="235" max="236" width="0" style="71" hidden="1" customWidth="1"/>
    <col min="237" max="247" width="9.109375" style="71"/>
    <col min="248" max="248" width="20.5546875" style="71" bestFit="1" customWidth="1"/>
    <col min="249" max="256" width="9.109375" style="71"/>
    <col min="257" max="257" width="55.109375" style="71" customWidth="1"/>
    <col min="258" max="484" width="9.109375" style="71"/>
    <col min="485" max="485" width="19.88671875" style="71" bestFit="1" customWidth="1"/>
    <col min="486" max="490" width="9.109375" style="71"/>
    <col min="491" max="492" width="0" style="71" hidden="1" customWidth="1"/>
    <col min="493" max="503" width="9.109375" style="71"/>
    <col min="504" max="504" width="20.5546875" style="71" bestFit="1" customWidth="1"/>
    <col min="505" max="512" width="9.109375" style="71"/>
    <col min="513" max="513" width="55.109375" style="71" customWidth="1"/>
    <col min="514" max="740" width="9.109375" style="71"/>
    <col min="741" max="741" width="19.88671875" style="71" bestFit="1" customWidth="1"/>
    <col min="742" max="746" width="9.109375" style="71"/>
    <col min="747" max="748" width="0" style="71" hidden="1" customWidth="1"/>
    <col min="749" max="759" width="9.109375" style="71"/>
    <col min="760" max="760" width="20.5546875" style="71" bestFit="1" customWidth="1"/>
    <col min="761" max="768" width="9.109375" style="71"/>
    <col min="769" max="769" width="55.109375" style="71" customWidth="1"/>
    <col min="770" max="996" width="9.109375" style="71"/>
    <col min="997" max="997" width="19.88671875" style="71" bestFit="1" customWidth="1"/>
    <col min="998" max="1002" width="9.109375" style="71"/>
    <col min="1003" max="1004" width="0" style="71" hidden="1" customWidth="1"/>
    <col min="1005" max="1015" width="9.109375" style="71"/>
    <col min="1016" max="1016" width="20.5546875" style="71" bestFit="1" customWidth="1"/>
    <col min="1017" max="1024" width="9.109375" style="71"/>
    <col min="1025" max="1025" width="55.109375" style="71" customWidth="1"/>
    <col min="1026" max="1252" width="9.109375" style="71"/>
    <col min="1253" max="1253" width="19.88671875" style="71" bestFit="1" customWidth="1"/>
    <col min="1254" max="1258" width="9.109375" style="71"/>
    <col min="1259" max="1260" width="0" style="71" hidden="1" customWidth="1"/>
    <col min="1261" max="1271" width="9.109375" style="71"/>
    <col min="1272" max="1272" width="20.5546875" style="71" bestFit="1" customWidth="1"/>
    <col min="1273" max="1280" width="9.109375" style="71"/>
    <col min="1281" max="1281" width="55.109375" style="71" customWidth="1"/>
    <col min="1282" max="1508" width="9.109375" style="71"/>
    <col min="1509" max="1509" width="19.88671875" style="71" bestFit="1" customWidth="1"/>
    <col min="1510" max="1514" width="9.109375" style="71"/>
    <col min="1515" max="1516" width="0" style="71" hidden="1" customWidth="1"/>
    <col min="1517" max="1527" width="9.109375" style="71"/>
    <col min="1528" max="1528" width="20.5546875" style="71" bestFit="1" customWidth="1"/>
    <col min="1529" max="1536" width="9.109375" style="71"/>
    <col min="1537" max="1537" width="55.109375" style="71" customWidth="1"/>
    <col min="1538" max="1764" width="9.109375" style="71"/>
    <col min="1765" max="1765" width="19.88671875" style="71" bestFit="1" customWidth="1"/>
    <col min="1766" max="1770" width="9.109375" style="71"/>
    <col min="1771" max="1772" width="0" style="71" hidden="1" customWidth="1"/>
    <col min="1773" max="1783" width="9.109375" style="71"/>
    <col min="1784" max="1784" width="20.5546875" style="71" bestFit="1" customWidth="1"/>
    <col min="1785" max="1792" width="9.109375" style="71"/>
    <col min="1793" max="1793" width="55.109375" style="71" customWidth="1"/>
    <col min="1794" max="2020" width="9.109375" style="71"/>
    <col min="2021" max="2021" width="19.88671875" style="71" bestFit="1" customWidth="1"/>
    <col min="2022" max="2026" width="9.109375" style="71"/>
    <col min="2027" max="2028" width="0" style="71" hidden="1" customWidth="1"/>
    <col min="2029" max="2039" width="9.109375" style="71"/>
    <col min="2040" max="2040" width="20.5546875" style="71" bestFit="1" customWidth="1"/>
    <col min="2041" max="2048" width="9.109375" style="71"/>
    <col min="2049" max="2049" width="55.109375" style="71" customWidth="1"/>
    <col min="2050" max="2276" width="9.109375" style="71"/>
    <col min="2277" max="2277" width="19.88671875" style="71" bestFit="1" customWidth="1"/>
    <col min="2278" max="2282" width="9.109375" style="71"/>
    <col min="2283" max="2284" width="0" style="71" hidden="1" customWidth="1"/>
    <col min="2285" max="2295" width="9.109375" style="71"/>
    <col min="2296" max="2296" width="20.5546875" style="71" bestFit="1" customWidth="1"/>
    <col min="2297" max="2304" width="9.109375" style="71"/>
    <col min="2305" max="2305" width="55.109375" style="71" customWidth="1"/>
    <col min="2306" max="2532" width="9.109375" style="71"/>
    <col min="2533" max="2533" width="19.88671875" style="71" bestFit="1" customWidth="1"/>
    <col min="2534" max="2538" width="9.109375" style="71"/>
    <col min="2539" max="2540" width="0" style="71" hidden="1" customWidth="1"/>
    <col min="2541" max="2551" width="9.109375" style="71"/>
    <col min="2552" max="2552" width="20.5546875" style="71" bestFit="1" customWidth="1"/>
    <col min="2553" max="2560" width="9.109375" style="71"/>
    <col min="2561" max="2561" width="55.109375" style="71" customWidth="1"/>
    <col min="2562" max="2788" width="9.109375" style="71"/>
    <col min="2789" max="2789" width="19.88671875" style="71" bestFit="1" customWidth="1"/>
    <col min="2790" max="2794" width="9.109375" style="71"/>
    <col min="2795" max="2796" width="0" style="71" hidden="1" customWidth="1"/>
    <col min="2797" max="2807" width="9.109375" style="71"/>
    <col min="2808" max="2808" width="20.5546875" style="71" bestFit="1" customWidth="1"/>
    <col min="2809" max="2816" width="9.109375" style="71"/>
    <col min="2817" max="2817" width="55.109375" style="71" customWidth="1"/>
    <col min="2818" max="3044" width="9.109375" style="71"/>
    <col min="3045" max="3045" width="19.88671875" style="71" bestFit="1" customWidth="1"/>
    <col min="3046" max="3050" width="9.109375" style="71"/>
    <col min="3051" max="3052" width="0" style="71" hidden="1" customWidth="1"/>
    <col min="3053" max="3063" width="9.109375" style="71"/>
    <col min="3064" max="3064" width="20.5546875" style="71" bestFit="1" customWidth="1"/>
    <col min="3065" max="3072" width="9.109375" style="71"/>
    <col min="3073" max="3073" width="55.109375" style="71" customWidth="1"/>
    <col min="3074" max="3300" width="9.109375" style="71"/>
    <col min="3301" max="3301" width="19.88671875" style="71" bestFit="1" customWidth="1"/>
    <col min="3302" max="3306" width="9.109375" style="71"/>
    <col min="3307" max="3308" width="0" style="71" hidden="1" customWidth="1"/>
    <col min="3309" max="3319" width="9.109375" style="71"/>
    <col min="3320" max="3320" width="20.5546875" style="71" bestFit="1" customWidth="1"/>
    <col min="3321" max="3328" width="9.109375" style="71"/>
    <col min="3329" max="3329" width="55.109375" style="71" customWidth="1"/>
    <col min="3330" max="3556" width="9.109375" style="71"/>
    <col min="3557" max="3557" width="19.88671875" style="71" bestFit="1" customWidth="1"/>
    <col min="3558" max="3562" width="9.109375" style="71"/>
    <col min="3563" max="3564" width="0" style="71" hidden="1" customWidth="1"/>
    <col min="3565" max="3575" width="9.109375" style="71"/>
    <col min="3576" max="3576" width="20.5546875" style="71" bestFit="1" customWidth="1"/>
    <col min="3577" max="3584" width="9.109375" style="71"/>
    <col min="3585" max="3585" width="55.109375" style="71" customWidth="1"/>
    <col min="3586" max="3812" width="9.109375" style="71"/>
    <col min="3813" max="3813" width="19.88671875" style="71" bestFit="1" customWidth="1"/>
    <col min="3814" max="3818" width="9.109375" style="71"/>
    <col min="3819" max="3820" width="0" style="71" hidden="1" customWidth="1"/>
    <col min="3821" max="3831" width="9.109375" style="71"/>
    <col min="3832" max="3832" width="20.5546875" style="71" bestFit="1" customWidth="1"/>
    <col min="3833" max="3840" width="9.109375" style="71"/>
    <col min="3841" max="3841" width="55.109375" style="71" customWidth="1"/>
    <col min="3842" max="4068" width="9.109375" style="71"/>
    <col min="4069" max="4069" width="19.88671875" style="71" bestFit="1" customWidth="1"/>
    <col min="4070" max="4074" width="9.109375" style="71"/>
    <col min="4075" max="4076" width="0" style="71" hidden="1" customWidth="1"/>
    <col min="4077" max="4087" width="9.109375" style="71"/>
    <col min="4088" max="4088" width="20.5546875" style="71" bestFit="1" customWidth="1"/>
    <col min="4089" max="4096" width="9.109375" style="71"/>
    <col min="4097" max="4097" width="55.109375" style="71" customWidth="1"/>
    <col min="4098" max="4324" width="9.109375" style="71"/>
    <col min="4325" max="4325" width="19.88671875" style="71" bestFit="1" customWidth="1"/>
    <col min="4326" max="4330" width="9.109375" style="71"/>
    <col min="4331" max="4332" width="0" style="71" hidden="1" customWidth="1"/>
    <col min="4333" max="4343" width="9.109375" style="71"/>
    <col min="4344" max="4344" width="20.5546875" style="71" bestFit="1" customWidth="1"/>
    <col min="4345" max="4352" width="9.109375" style="71"/>
    <col min="4353" max="4353" width="55.109375" style="71" customWidth="1"/>
    <col min="4354" max="4580" width="9.109375" style="71"/>
    <col min="4581" max="4581" width="19.88671875" style="71" bestFit="1" customWidth="1"/>
    <col min="4582" max="4586" width="9.109375" style="71"/>
    <col min="4587" max="4588" width="0" style="71" hidden="1" customWidth="1"/>
    <col min="4589" max="4599" width="9.109375" style="71"/>
    <col min="4600" max="4600" width="20.5546875" style="71" bestFit="1" customWidth="1"/>
    <col min="4601" max="4608" width="9.109375" style="71"/>
    <col min="4609" max="4609" width="55.109375" style="71" customWidth="1"/>
    <col min="4610" max="4836" width="9.109375" style="71"/>
    <col min="4837" max="4837" width="19.88671875" style="71" bestFit="1" customWidth="1"/>
    <col min="4838" max="4842" width="9.109375" style="71"/>
    <col min="4843" max="4844" width="0" style="71" hidden="1" customWidth="1"/>
    <col min="4845" max="4855" width="9.109375" style="71"/>
    <col min="4856" max="4856" width="20.5546875" style="71" bestFit="1" customWidth="1"/>
    <col min="4857" max="4864" width="9.109375" style="71"/>
    <col min="4865" max="4865" width="55.109375" style="71" customWidth="1"/>
    <col min="4866" max="5092" width="9.109375" style="71"/>
    <col min="5093" max="5093" width="19.88671875" style="71" bestFit="1" customWidth="1"/>
    <col min="5094" max="5098" width="9.109375" style="71"/>
    <col min="5099" max="5100" width="0" style="71" hidden="1" customWidth="1"/>
    <col min="5101" max="5111" width="9.109375" style="71"/>
    <col min="5112" max="5112" width="20.5546875" style="71" bestFit="1" customWidth="1"/>
    <col min="5113" max="5120" width="9.109375" style="71"/>
    <col min="5121" max="5121" width="55.109375" style="71" customWidth="1"/>
    <col min="5122" max="5348" width="9.109375" style="71"/>
    <col min="5349" max="5349" width="19.88671875" style="71" bestFit="1" customWidth="1"/>
    <col min="5350" max="5354" width="9.109375" style="71"/>
    <col min="5355" max="5356" width="0" style="71" hidden="1" customWidth="1"/>
    <col min="5357" max="5367" width="9.109375" style="71"/>
    <col min="5368" max="5368" width="20.5546875" style="71" bestFit="1" customWidth="1"/>
    <col min="5369" max="5376" width="9.109375" style="71"/>
    <col min="5377" max="5377" width="55.109375" style="71" customWidth="1"/>
    <col min="5378" max="5604" width="9.109375" style="71"/>
    <col min="5605" max="5605" width="19.88671875" style="71" bestFit="1" customWidth="1"/>
    <col min="5606" max="5610" width="9.109375" style="71"/>
    <col min="5611" max="5612" width="0" style="71" hidden="1" customWidth="1"/>
    <col min="5613" max="5623" width="9.109375" style="71"/>
    <col min="5624" max="5624" width="20.5546875" style="71" bestFit="1" customWidth="1"/>
    <col min="5625" max="5632" width="9.109375" style="71"/>
    <col min="5633" max="5633" width="55.109375" style="71" customWidth="1"/>
    <col min="5634" max="5860" width="9.109375" style="71"/>
    <col min="5861" max="5861" width="19.88671875" style="71" bestFit="1" customWidth="1"/>
    <col min="5862" max="5866" width="9.109375" style="71"/>
    <col min="5867" max="5868" width="0" style="71" hidden="1" customWidth="1"/>
    <col min="5869" max="5879" width="9.109375" style="71"/>
    <col min="5880" max="5880" width="20.5546875" style="71" bestFit="1" customWidth="1"/>
    <col min="5881" max="5888" width="9.109375" style="71"/>
    <col min="5889" max="5889" width="55.109375" style="71" customWidth="1"/>
    <col min="5890" max="6116" width="9.109375" style="71"/>
    <col min="6117" max="6117" width="19.88671875" style="71" bestFit="1" customWidth="1"/>
    <col min="6118" max="6122" width="9.109375" style="71"/>
    <col min="6123" max="6124" width="0" style="71" hidden="1" customWidth="1"/>
    <col min="6125" max="6135" width="9.109375" style="71"/>
    <col min="6136" max="6136" width="20.5546875" style="71" bestFit="1" customWidth="1"/>
    <col min="6137" max="6144" width="9.109375" style="71"/>
    <col min="6145" max="6145" width="55.109375" style="71" customWidth="1"/>
    <col min="6146" max="6372" width="9.109375" style="71"/>
    <col min="6373" max="6373" width="19.88671875" style="71" bestFit="1" customWidth="1"/>
    <col min="6374" max="6378" width="9.109375" style="71"/>
    <col min="6379" max="6380" width="0" style="71" hidden="1" customWidth="1"/>
    <col min="6381" max="6391" width="9.109375" style="71"/>
    <col min="6392" max="6392" width="20.5546875" style="71" bestFit="1" customWidth="1"/>
    <col min="6393" max="6400" width="9.109375" style="71"/>
    <col min="6401" max="6401" width="55.109375" style="71" customWidth="1"/>
    <col min="6402" max="6628" width="9.109375" style="71"/>
    <col min="6629" max="6629" width="19.88671875" style="71" bestFit="1" customWidth="1"/>
    <col min="6630" max="6634" width="9.109375" style="71"/>
    <col min="6635" max="6636" width="0" style="71" hidden="1" customWidth="1"/>
    <col min="6637" max="6647" width="9.109375" style="71"/>
    <col min="6648" max="6648" width="20.5546875" style="71" bestFit="1" customWidth="1"/>
    <col min="6649" max="6656" width="9.109375" style="71"/>
    <col min="6657" max="6657" width="55.109375" style="71" customWidth="1"/>
    <col min="6658" max="6884" width="9.109375" style="71"/>
    <col min="6885" max="6885" width="19.88671875" style="71" bestFit="1" customWidth="1"/>
    <col min="6886" max="6890" width="9.109375" style="71"/>
    <col min="6891" max="6892" width="0" style="71" hidden="1" customWidth="1"/>
    <col min="6893" max="6903" width="9.109375" style="71"/>
    <col min="6904" max="6904" width="20.5546875" style="71" bestFit="1" customWidth="1"/>
    <col min="6905" max="6912" width="9.109375" style="71"/>
    <col min="6913" max="6913" width="55.109375" style="71" customWidth="1"/>
    <col min="6914" max="7140" width="9.109375" style="71"/>
    <col min="7141" max="7141" width="19.88671875" style="71" bestFit="1" customWidth="1"/>
    <col min="7142" max="7146" width="9.109375" style="71"/>
    <col min="7147" max="7148" width="0" style="71" hidden="1" customWidth="1"/>
    <col min="7149" max="7159" width="9.109375" style="71"/>
    <col min="7160" max="7160" width="20.5546875" style="71" bestFit="1" customWidth="1"/>
    <col min="7161" max="7168" width="9.109375" style="71"/>
    <col min="7169" max="7169" width="55.109375" style="71" customWidth="1"/>
    <col min="7170" max="7396" width="9.109375" style="71"/>
    <col min="7397" max="7397" width="19.88671875" style="71" bestFit="1" customWidth="1"/>
    <col min="7398" max="7402" width="9.109375" style="71"/>
    <col min="7403" max="7404" width="0" style="71" hidden="1" customWidth="1"/>
    <col min="7405" max="7415" width="9.109375" style="71"/>
    <col min="7416" max="7416" width="20.5546875" style="71" bestFit="1" customWidth="1"/>
    <col min="7417" max="7424" width="9.109375" style="71"/>
    <col min="7425" max="7425" width="55.109375" style="71" customWidth="1"/>
    <col min="7426" max="7652" width="9.109375" style="71"/>
    <col min="7653" max="7653" width="19.88671875" style="71" bestFit="1" customWidth="1"/>
    <col min="7654" max="7658" width="9.109375" style="71"/>
    <col min="7659" max="7660" width="0" style="71" hidden="1" customWidth="1"/>
    <col min="7661" max="7671" width="9.109375" style="71"/>
    <col min="7672" max="7672" width="20.5546875" style="71" bestFit="1" customWidth="1"/>
    <col min="7673" max="7680" width="9.109375" style="71"/>
    <col min="7681" max="7681" width="55.109375" style="71" customWidth="1"/>
    <col min="7682" max="7908" width="9.109375" style="71"/>
    <col min="7909" max="7909" width="19.88671875" style="71" bestFit="1" customWidth="1"/>
    <col min="7910" max="7914" width="9.109375" style="71"/>
    <col min="7915" max="7916" width="0" style="71" hidden="1" customWidth="1"/>
    <col min="7917" max="7927" width="9.109375" style="71"/>
    <col min="7928" max="7928" width="20.5546875" style="71" bestFit="1" customWidth="1"/>
    <col min="7929" max="7936" width="9.109375" style="71"/>
    <col min="7937" max="7937" width="55.109375" style="71" customWidth="1"/>
    <col min="7938" max="8164" width="9.109375" style="71"/>
    <col min="8165" max="8165" width="19.88671875" style="71" bestFit="1" customWidth="1"/>
    <col min="8166" max="8170" width="9.109375" style="71"/>
    <col min="8171" max="8172" width="0" style="71" hidden="1" customWidth="1"/>
    <col min="8173" max="8183" width="9.109375" style="71"/>
    <col min="8184" max="8184" width="20.5546875" style="71" bestFit="1" customWidth="1"/>
    <col min="8185" max="8192" width="9.109375" style="71"/>
    <col min="8193" max="8193" width="55.109375" style="71" customWidth="1"/>
    <col min="8194" max="8420" width="9.109375" style="71"/>
    <col min="8421" max="8421" width="19.88671875" style="71" bestFit="1" customWidth="1"/>
    <col min="8422" max="8426" width="9.109375" style="71"/>
    <col min="8427" max="8428" width="0" style="71" hidden="1" customWidth="1"/>
    <col min="8429" max="8439" width="9.109375" style="71"/>
    <col min="8440" max="8440" width="20.5546875" style="71" bestFit="1" customWidth="1"/>
    <col min="8441" max="8448" width="9.109375" style="71"/>
    <col min="8449" max="8449" width="55.109375" style="71" customWidth="1"/>
    <col min="8450" max="8676" width="9.109375" style="71"/>
    <col min="8677" max="8677" width="19.88671875" style="71" bestFit="1" customWidth="1"/>
    <col min="8678" max="8682" width="9.109375" style="71"/>
    <col min="8683" max="8684" width="0" style="71" hidden="1" customWidth="1"/>
    <col min="8685" max="8695" width="9.109375" style="71"/>
    <col min="8696" max="8696" width="20.5546875" style="71" bestFit="1" customWidth="1"/>
    <col min="8697" max="8704" width="9.109375" style="71"/>
    <col min="8705" max="8705" width="55.109375" style="71" customWidth="1"/>
    <col min="8706" max="8932" width="9.109375" style="71"/>
    <col min="8933" max="8933" width="19.88671875" style="71" bestFit="1" customWidth="1"/>
    <col min="8934" max="8938" width="9.109375" style="71"/>
    <col min="8939" max="8940" width="0" style="71" hidden="1" customWidth="1"/>
    <col min="8941" max="8951" width="9.109375" style="71"/>
    <col min="8952" max="8952" width="20.5546875" style="71" bestFit="1" customWidth="1"/>
    <col min="8953" max="8960" width="9.109375" style="71"/>
    <col min="8961" max="8961" width="55.109375" style="71" customWidth="1"/>
    <col min="8962" max="9188" width="9.109375" style="71"/>
    <col min="9189" max="9189" width="19.88671875" style="71" bestFit="1" customWidth="1"/>
    <col min="9190" max="9194" width="9.109375" style="71"/>
    <col min="9195" max="9196" width="0" style="71" hidden="1" customWidth="1"/>
    <col min="9197" max="9207" width="9.109375" style="71"/>
    <col min="9208" max="9208" width="20.5546875" style="71" bestFit="1" customWidth="1"/>
    <col min="9209" max="9216" width="9.109375" style="71"/>
    <col min="9217" max="9217" width="55.109375" style="71" customWidth="1"/>
    <col min="9218" max="9444" width="9.109375" style="71"/>
    <col min="9445" max="9445" width="19.88671875" style="71" bestFit="1" customWidth="1"/>
    <col min="9446" max="9450" width="9.109375" style="71"/>
    <col min="9451" max="9452" width="0" style="71" hidden="1" customWidth="1"/>
    <col min="9453" max="9463" width="9.109375" style="71"/>
    <col min="9464" max="9464" width="20.5546875" style="71" bestFit="1" customWidth="1"/>
    <col min="9465" max="9472" width="9.109375" style="71"/>
    <col min="9473" max="9473" width="55.109375" style="71" customWidth="1"/>
    <col min="9474" max="9700" width="9.109375" style="71"/>
    <col min="9701" max="9701" width="19.88671875" style="71" bestFit="1" customWidth="1"/>
    <col min="9702" max="9706" width="9.109375" style="71"/>
    <col min="9707" max="9708" width="0" style="71" hidden="1" customWidth="1"/>
    <col min="9709" max="9719" width="9.109375" style="71"/>
    <col min="9720" max="9720" width="20.5546875" style="71" bestFit="1" customWidth="1"/>
    <col min="9721" max="9728" width="9.109375" style="71"/>
    <col min="9729" max="9729" width="55.109375" style="71" customWidth="1"/>
    <col min="9730" max="9956" width="9.109375" style="71"/>
    <col min="9957" max="9957" width="19.88671875" style="71" bestFit="1" customWidth="1"/>
    <col min="9958" max="9962" width="9.109375" style="71"/>
    <col min="9963" max="9964" width="0" style="71" hidden="1" customWidth="1"/>
    <col min="9965" max="9975" width="9.109375" style="71"/>
    <col min="9976" max="9976" width="20.5546875" style="71" bestFit="1" customWidth="1"/>
    <col min="9977" max="9984" width="9.109375" style="71"/>
    <col min="9985" max="9985" width="55.109375" style="71" customWidth="1"/>
    <col min="9986" max="10212" width="9.109375" style="71"/>
    <col min="10213" max="10213" width="19.88671875" style="71" bestFit="1" customWidth="1"/>
    <col min="10214" max="10218" width="9.109375" style="71"/>
    <col min="10219" max="10220" width="0" style="71" hidden="1" customWidth="1"/>
    <col min="10221" max="10231" width="9.109375" style="71"/>
    <col min="10232" max="10232" width="20.5546875" style="71" bestFit="1" customWidth="1"/>
    <col min="10233" max="10240" width="9.109375" style="71"/>
    <col min="10241" max="10241" width="55.109375" style="71" customWidth="1"/>
    <col min="10242" max="10468" width="9.109375" style="71"/>
    <col min="10469" max="10469" width="19.88671875" style="71" bestFit="1" customWidth="1"/>
    <col min="10470" max="10474" width="9.109375" style="71"/>
    <col min="10475" max="10476" width="0" style="71" hidden="1" customWidth="1"/>
    <col min="10477" max="10487" width="9.109375" style="71"/>
    <col min="10488" max="10488" width="20.5546875" style="71" bestFit="1" customWidth="1"/>
    <col min="10489" max="10496" width="9.109375" style="71"/>
    <col min="10497" max="10497" width="55.109375" style="71" customWidth="1"/>
    <col min="10498" max="10724" width="9.109375" style="71"/>
    <col min="10725" max="10725" width="19.88671875" style="71" bestFit="1" customWidth="1"/>
    <col min="10726" max="10730" width="9.109375" style="71"/>
    <col min="10731" max="10732" width="0" style="71" hidden="1" customWidth="1"/>
    <col min="10733" max="10743" width="9.109375" style="71"/>
    <col min="10744" max="10744" width="20.5546875" style="71" bestFit="1" customWidth="1"/>
    <col min="10745" max="10752" width="9.109375" style="71"/>
    <col min="10753" max="10753" width="55.109375" style="71" customWidth="1"/>
    <col min="10754" max="10980" width="9.109375" style="71"/>
    <col min="10981" max="10981" width="19.88671875" style="71" bestFit="1" customWidth="1"/>
    <col min="10982" max="10986" width="9.109375" style="71"/>
    <col min="10987" max="10988" width="0" style="71" hidden="1" customWidth="1"/>
    <col min="10989" max="10999" width="9.109375" style="71"/>
    <col min="11000" max="11000" width="20.5546875" style="71" bestFit="1" customWidth="1"/>
    <col min="11001" max="11008" width="9.109375" style="71"/>
    <col min="11009" max="11009" width="55.109375" style="71" customWidth="1"/>
    <col min="11010" max="11236" width="9.109375" style="71"/>
    <col min="11237" max="11237" width="19.88671875" style="71" bestFit="1" customWidth="1"/>
    <col min="11238" max="11242" width="9.109375" style="71"/>
    <col min="11243" max="11244" width="0" style="71" hidden="1" customWidth="1"/>
    <col min="11245" max="11255" width="9.109375" style="71"/>
    <col min="11256" max="11256" width="20.5546875" style="71" bestFit="1" customWidth="1"/>
    <col min="11257" max="11264" width="9.109375" style="71"/>
    <col min="11265" max="11265" width="55.109375" style="71" customWidth="1"/>
    <col min="11266" max="11492" width="9.109375" style="71"/>
    <col min="11493" max="11493" width="19.88671875" style="71" bestFit="1" customWidth="1"/>
    <col min="11494" max="11498" width="9.109375" style="71"/>
    <col min="11499" max="11500" width="0" style="71" hidden="1" customWidth="1"/>
    <col min="11501" max="11511" width="9.109375" style="71"/>
    <col min="11512" max="11512" width="20.5546875" style="71" bestFit="1" customWidth="1"/>
    <col min="11513" max="11520" width="9.109375" style="71"/>
    <col min="11521" max="11521" width="55.109375" style="71" customWidth="1"/>
    <col min="11522" max="11748" width="9.109375" style="71"/>
    <col min="11749" max="11749" width="19.88671875" style="71" bestFit="1" customWidth="1"/>
    <col min="11750" max="11754" width="9.109375" style="71"/>
    <col min="11755" max="11756" width="0" style="71" hidden="1" customWidth="1"/>
    <col min="11757" max="11767" width="9.109375" style="71"/>
    <col min="11768" max="11768" width="20.5546875" style="71" bestFit="1" customWidth="1"/>
    <col min="11769" max="11776" width="9.109375" style="71"/>
    <col min="11777" max="11777" width="55.109375" style="71" customWidth="1"/>
    <col min="11778" max="12004" width="9.109375" style="71"/>
    <col min="12005" max="12005" width="19.88671875" style="71" bestFit="1" customWidth="1"/>
    <col min="12006" max="12010" width="9.109375" style="71"/>
    <col min="12011" max="12012" width="0" style="71" hidden="1" customWidth="1"/>
    <col min="12013" max="12023" width="9.109375" style="71"/>
    <col min="12024" max="12024" width="20.5546875" style="71" bestFit="1" customWidth="1"/>
    <col min="12025" max="12032" width="9.109375" style="71"/>
    <col min="12033" max="12033" width="55.109375" style="71" customWidth="1"/>
    <col min="12034" max="12260" width="9.109375" style="71"/>
    <col min="12261" max="12261" width="19.88671875" style="71" bestFit="1" customWidth="1"/>
    <col min="12262" max="12266" width="9.109375" style="71"/>
    <col min="12267" max="12268" width="0" style="71" hidden="1" customWidth="1"/>
    <col min="12269" max="12279" width="9.109375" style="71"/>
    <col min="12280" max="12280" width="20.5546875" style="71" bestFit="1" customWidth="1"/>
    <col min="12281" max="12288" width="9.109375" style="71"/>
    <col min="12289" max="12289" width="55.109375" style="71" customWidth="1"/>
    <col min="12290" max="12516" width="9.109375" style="71"/>
    <col min="12517" max="12517" width="19.88671875" style="71" bestFit="1" customWidth="1"/>
    <col min="12518" max="12522" width="9.109375" style="71"/>
    <col min="12523" max="12524" width="0" style="71" hidden="1" customWidth="1"/>
    <col min="12525" max="12535" width="9.109375" style="71"/>
    <col min="12536" max="12536" width="20.5546875" style="71" bestFit="1" customWidth="1"/>
    <col min="12537" max="12544" width="9.109375" style="71"/>
    <col min="12545" max="12545" width="55.109375" style="71" customWidth="1"/>
    <col min="12546" max="12772" width="9.109375" style="71"/>
    <col min="12773" max="12773" width="19.88671875" style="71" bestFit="1" customWidth="1"/>
    <col min="12774" max="12778" width="9.109375" style="71"/>
    <col min="12779" max="12780" width="0" style="71" hidden="1" customWidth="1"/>
    <col min="12781" max="12791" width="9.109375" style="71"/>
    <col min="12792" max="12792" width="20.5546875" style="71" bestFit="1" customWidth="1"/>
    <col min="12793" max="12800" width="9.109375" style="71"/>
    <col min="12801" max="12801" width="55.109375" style="71" customWidth="1"/>
    <col min="12802" max="13028" width="9.109375" style="71"/>
    <col min="13029" max="13029" width="19.88671875" style="71" bestFit="1" customWidth="1"/>
    <col min="13030" max="13034" width="9.109375" style="71"/>
    <col min="13035" max="13036" width="0" style="71" hidden="1" customWidth="1"/>
    <col min="13037" max="13047" width="9.109375" style="71"/>
    <col min="13048" max="13048" width="20.5546875" style="71" bestFit="1" customWidth="1"/>
    <col min="13049" max="13056" width="9.109375" style="71"/>
    <col min="13057" max="13057" width="55.109375" style="71" customWidth="1"/>
    <col min="13058" max="13284" width="9.109375" style="71"/>
    <col min="13285" max="13285" width="19.88671875" style="71" bestFit="1" customWidth="1"/>
    <col min="13286" max="13290" width="9.109375" style="71"/>
    <col min="13291" max="13292" width="0" style="71" hidden="1" customWidth="1"/>
    <col min="13293" max="13303" width="9.109375" style="71"/>
    <col min="13304" max="13304" width="20.5546875" style="71" bestFit="1" customWidth="1"/>
    <col min="13305" max="13312" width="9.109375" style="71"/>
    <col min="13313" max="13313" width="55.109375" style="71" customWidth="1"/>
    <col min="13314" max="13540" width="9.109375" style="71"/>
    <col min="13541" max="13541" width="19.88671875" style="71" bestFit="1" customWidth="1"/>
    <col min="13542" max="13546" width="9.109375" style="71"/>
    <col min="13547" max="13548" width="0" style="71" hidden="1" customWidth="1"/>
    <col min="13549" max="13559" width="9.109375" style="71"/>
    <col min="13560" max="13560" width="20.5546875" style="71" bestFit="1" customWidth="1"/>
    <col min="13561" max="13568" width="9.109375" style="71"/>
    <col min="13569" max="13569" width="55.109375" style="71" customWidth="1"/>
    <col min="13570" max="13796" width="9.109375" style="71"/>
    <col min="13797" max="13797" width="19.88671875" style="71" bestFit="1" customWidth="1"/>
    <col min="13798" max="13802" width="9.109375" style="71"/>
    <col min="13803" max="13804" width="0" style="71" hidden="1" customWidth="1"/>
    <col min="13805" max="13815" width="9.109375" style="71"/>
    <col min="13816" max="13816" width="20.5546875" style="71" bestFit="1" customWidth="1"/>
    <col min="13817" max="13824" width="9.109375" style="71"/>
    <col min="13825" max="13825" width="55.109375" style="71" customWidth="1"/>
    <col min="13826" max="14052" width="9.109375" style="71"/>
    <col min="14053" max="14053" width="19.88671875" style="71" bestFit="1" customWidth="1"/>
    <col min="14054" max="14058" width="9.109375" style="71"/>
    <col min="14059" max="14060" width="0" style="71" hidden="1" customWidth="1"/>
    <col min="14061" max="14071" width="9.109375" style="71"/>
    <col min="14072" max="14072" width="20.5546875" style="71" bestFit="1" customWidth="1"/>
    <col min="14073" max="14080" width="9.109375" style="71"/>
    <col min="14081" max="14081" width="55.109375" style="71" customWidth="1"/>
    <col min="14082" max="14308" width="9.109375" style="71"/>
    <col min="14309" max="14309" width="19.88671875" style="71" bestFit="1" customWidth="1"/>
    <col min="14310" max="14314" width="9.109375" style="71"/>
    <col min="14315" max="14316" width="0" style="71" hidden="1" customWidth="1"/>
    <col min="14317" max="14327" width="9.109375" style="71"/>
    <col min="14328" max="14328" width="20.5546875" style="71" bestFit="1" customWidth="1"/>
    <col min="14329" max="14336" width="9.109375" style="71"/>
    <col min="14337" max="14337" width="55.109375" style="71" customWidth="1"/>
    <col min="14338" max="14564" width="9.109375" style="71"/>
    <col min="14565" max="14565" width="19.88671875" style="71" bestFit="1" customWidth="1"/>
    <col min="14566" max="14570" width="9.109375" style="71"/>
    <col min="14571" max="14572" width="0" style="71" hidden="1" customWidth="1"/>
    <col min="14573" max="14583" width="9.109375" style="71"/>
    <col min="14584" max="14584" width="20.5546875" style="71" bestFit="1" customWidth="1"/>
    <col min="14585" max="14592" width="9.109375" style="71"/>
    <col min="14593" max="14593" width="55.109375" style="71" customWidth="1"/>
    <col min="14594" max="14820" width="9.109375" style="71"/>
    <col min="14821" max="14821" width="19.88671875" style="71" bestFit="1" customWidth="1"/>
    <col min="14822" max="14826" width="9.109375" style="71"/>
    <col min="14827" max="14828" width="0" style="71" hidden="1" customWidth="1"/>
    <col min="14829" max="14839" width="9.109375" style="71"/>
    <col min="14840" max="14840" width="20.5546875" style="71" bestFit="1" customWidth="1"/>
    <col min="14841" max="14848" width="9.109375" style="71"/>
    <col min="14849" max="14849" width="55.109375" style="71" customWidth="1"/>
    <col min="14850" max="15076" width="9.109375" style="71"/>
    <col min="15077" max="15077" width="19.88671875" style="71" bestFit="1" customWidth="1"/>
    <col min="15078" max="15082" width="9.109375" style="71"/>
    <col min="15083" max="15084" width="0" style="71" hidden="1" customWidth="1"/>
    <col min="15085" max="15095" width="9.109375" style="71"/>
    <col min="15096" max="15096" width="20.5546875" style="71" bestFit="1" customWidth="1"/>
    <col min="15097" max="15104" width="9.109375" style="71"/>
    <col min="15105" max="15105" width="55.109375" style="71" customWidth="1"/>
    <col min="15106" max="15332" width="9.109375" style="71"/>
    <col min="15333" max="15333" width="19.88671875" style="71" bestFit="1" customWidth="1"/>
    <col min="15334" max="15338" width="9.109375" style="71"/>
    <col min="15339" max="15340" width="0" style="71" hidden="1" customWidth="1"/>
    <col min="15341" max="15351" width="9.109375" style="71"/>
    <col min="15352" max="15352" width="20.5546875" style="71" bestFit="1" customWidth="1"/>
    <col min="15353" max="15360" width="9.109375" style="71"/>
    <col min="15361" max="15361" width="55.109375" style="71" customWidth="1"/>
    <col min="15362" max="15588" width="9.109375" style="71"/>
    <col min="15589" max="15589" width="19.88671875" style="71" bestFit="1" customWidth="1"/>
    <col min="15590" max="15594" width="9.109375" style="71"/>
    <col min="15595" max="15596" width="0" style="71" hidden="1" customWidth="1"/>
    <col min="15597" max="15607" width="9.109375" style="71"/>
    <col min="15608" max="15608" width="20.5546875" style="71" bestFit="1" customWidth="1"/>
    <col min="15609" max="15616" width="9.109375" style="71"/>
    <col min="15617" max="15617" width="55.109375" style="71" customWidth="1"/>
    <col min="15618" max="15844" width="9.109375" style="71"/>
    <col min="15845" max="15845" width="19.88671875" style="71" bestFit="1" customWidth="1"/>
    <col min="15846" max="15850" width="9.109375" style="71"/>
    <col min="15851" max="15852" width="0" style="71" hidden="1" customWidth="1"/>
    <col min="15853" max="15863" width="9.109375" style="71"/>
    <col min="15864" max="15864" width="20.5546875" style="71" bestFit="1" customWidth="1"/>
    <col min="15865" max="15872" width="9.109375" style="71"/>
    <col min="15873" max="15873" width="55.109375" style="71" customWidth="1"/>
    <col min="15874" max="16100" width="9.109375" style="71"/>
    <col min="16101" max="16101" width="19.88671875" style="71" bestFit="1" customWidth="1"/>
    <col min="16102" max="16106" width="9.109375" style="71"/>
    <col min="16107" max="16108" width="0" style="71" hidden="1" customWidth="1"/>
    <col min="16109" max="16119" width="9.109375" style="71"/>
    <col min="16120" max="16120" width="20.5546875" style="71" bestFit="1" customWidth="1"/>
    <col min="16121" max="16128" width="9.109375" style="71"/>
    <col min="16129" max="16129" width="55.109375" style="71" customWidth="1"/>
    <col min="16130" max="16384" width="9.109375" style="71"/>
  </cols>
  <sheetData>
    <row r="1" spans="1:7" x14ac:dyDescent="0.25">
      <c r="A1" s="99" t="s">
        <v>113</v>
      </c>
      <c r="B1" s="99">
        <v>1992</v>
      </c>
      <c r="C1" s="99">
        <v>2002</v>
      </c>
      <c r="D1" s="99">
        <v>2011</v>
      </c>
      <c r="E1" s="99">
        <v>2018</v>
      </c>
      <c r="F1" s="103">
        <v>2030</v>
      </c>
      <c r="G1" s="99" t="s">
        <v>143</v>
      </c>
    </row>
    <row r="2" spans="1:7" ht="14.4" x14ac:dyDescent="0.3">
      <c r="A2" t="s">
        <v>8</v>
      </c>
      <c r="B2" s="97">
        <f>aggregation_1992!AD3</f>
        <v>0.5990013845332719</v>
      </c>
      <c r="C2" s="97">
        <f>aggregation_2002!AD3</f>
        <v>0.54825131351870371</v>
      </c>
      <c r="D2" s="97">
        <f>aggregation_2011!AE3</f>
        <v>0.55837579833603068</v>
      </c>
      <c r="E2" s="97">
        <f>aggregation_2018!AD3</f>
        <v>0.55419265397407891</v>
      </c>
      <c r="F2" s="102">
        <f>FORECAST($F$1,B2:E2,$B$1:$E$1)</f>
        <v>0.52853229643729982</v>
      </c>
      <c r="G2" s="97">
        <f>STDEV(B2,E2,F2)</f>
        <v>3.5665503081454789E-2</v>
      </c>
    </row>
    <row r="3" spans="1:7" ht="14.4" x14ac:dyDescent="0.3">
      <c r="A3" t="s">
        <v>9</v>
      </c>
      <c r="B3" s="97">
        <f>aggregation_1992!AD4</f>
        <v>0.23461721704917002</v>
      </c>
      <c r="C3" s="97">
        <f>aggregation_2002!AD4</f>
        <v>0.18329652337280947</v>
      </c>
      <c r="D3" s="97">
        <f>aggregation_2011!AE4</f>
        <v>0.26024523667791244</v>
      </c>
      <c r="E3" s="97">
        <f>aggregation_2018!AD4</f>
        <v>0.18906732647708024</v>
      </c>
      <c r="F3" s="102">
        <f t="shared" ref="F3:F35" si="0">FORECAST($F$1,B3:E3,$B$1:$E$1)</f>
        <v>0.20209502884790509</v>
      </c>
      <c r="G3" s="97">
        <f t="shared" ref="G3:G35" si="1">STDEV(B3,E3,F3)</f>
        <v>2.3459917183679641E-2</v>
      </c>
    </row>
    <row r="4" spans="1:7" ht="14.4" x14ac:dyDescent="0.3">
      <c r="A4" t="s">
        <v>10</v>
      </c>
      <c r="B4" s="97">
        <f>aggregation_1992!AD5</f>
        <v>0.62325880064672268</v>
      </c>
      <c r="C4" s="97">
        <f>aggregation_2002!AD5</f>
        <v>0.52128496616228293</v>
      </c>
      <c r="D4" s="97">
        <f>aggregation_2011!AE5</f>
        <v>0.5354832072443485</v>
      </c>
      <c r="E4" s="97">
        <f>aggregation_2018!AD5</f>
        <v>0.56781693787660503</v>
      </c>
      <c r="F4" s="102">
        <f t="shared" si="0"/>
        <v>0.51371046446769242</v>
      </c>
      <c r="G4" s="104">
        <f t="shared" si="1"/>
        <v>5.4775524600810165E-2</v>
      </c>
    </row>
    <row r="5" spans="1:7" ht="14.4" x14ac:dyDescent="0.3">
      <c r="A5" t="s">
        <v>11</v>
      </c>
      <c r="B5" s="97">
        <f>aggregation_1992!AD6</f>
        <v>0.29673124862201478</v>
      </c>
      <c r="C5" s="97">
        <f>aggregation_2002!AD6</f>
        <v>0.28811021334583448</v>
      </c>
      <c r="D5" s="97">
        <f>aggregation_2011!AE6</f>
        <v>0.3709104149172377</v>
      </c>
      <c r="E5" s="97">
        <f>aggregation_2018!AD6</f>
        <v>0.39955995882555251</v>
      </c>
      <c r="F5" s="102">
        <f t="shared" si="0"/>
        <v>0.44591781901755212</v>
      </c>
      <c r="G5" s="98">
        <f t="shared" si="1"/>
        <v>7.6353811987447132E-2</v>
      </c>
    </row>
    <row r="6" spans="1:7" ht="14.4" x14ac:dyDescent="0.3">
      <c r="A6" t="s">
        <v>12</v>
      </c>
      <c r="B6" s="97">
        <f>aggregation_1992!AD7</f>
        <v>0.55947174560624569</v>
      </c>
      <c r="C6" s="97">
        <f>aggregation_2002!AD7</f>
        <v>0.47210376193209164</v>
      </c>
      <c r="D6" s="97">
        <f>aggregation_2011!AE7</f>
        <v>0.46222164653296566</v>
      </c>
      <c r="E6" s="97">
        <f>aggregation_2018!AD7</f>
        <v>0.49131706564804212</v>
      </c>
      <c r="F6" s="102">
        <f t="shared" si="0"/>
        <v>0.4314530084085435</v>
      </c>
      <c r="G6" s="104">
        <f t="shared" si="1"/>
        <v>6.4054095397398036E-2</v>
      </c>
    </row>
    <row r="7" spans="1:7" ht="14.4" x14ac:dyDescent="0.3">
      <c r="A7" t="s">
        <v>13</v>
      </c>
      <c r="B7" s="97">
        <f>aggregation_1992!AD8</f>
        <v>0.34734862480373291</v>
      </c>
      <c r="C7" s="97">
        <f>aggregation_2002!AD8</f>
        <v>0.31592742095125775</v>
      </c>
      <c r="D7" s="97">
        <f>aggregation_2011!AE8</f>
        <v>0.35028060820727591</v>
      </c>
      <c r="E7" s="97">
        <f>aggregation_2018!AD8</f>
        <v>0.33920306803944106</v>
      </c>
      <c r="F7" s="102">
        <f t="shared" si="0"/>
        <v>0.3403196859990627</v>
      </c>
      <c r="G7" s="97">
        <f t="shared" si="1"/>
        <v>4.4159353744487873E-3</v>
      </c>
    </row>
    <row r="8" spans="1:7" ht="14.4" x14ac:dyDescent="0.3">
      <c r="A8" t="s">
        <v>14</v>
      </c>
      <c r="B8" s="97">
        <f>aggregation_1992!AD9</f>
        <v>0.34177669320803855</v>
      </c>
      <c r="C8" s="97">
        <f>aggregation_2002!AD9</f>
        <v>0.23123522218121534</v>
      </c>
      <c r="D8" s="97">
        <f>aggregation_2011!AE9</f>
        <v>0.25550181901501062</v>
      </c>
      <c r="E8" s="97">
        <f>aggregation_2018!AD9</f>
        <v>0.29117491031928167</v>
      </c>
      <c r="F8" s="102">
        <f t="shared" si="0"/>
        <v>0.23799597069214196</v>
      </c>
      <c r="G8" s="104">
        <f t="shared" si="1"/>
        <v>5.1895694133054865E-2</v>
      </c>
    </row>
    <row r="9" spans="1:7" ht="14.4" x14ac:dyDescent="0.3">
      <c r="A9" t="s">
        <v>15</v>
      </c>
      <c r="B9" s="97">
        <f>aggregation_1992!AD10</f>
        <v>0.34878889444517269</v>
      </c>
      <c r="C9" s="97">
        <f>aggregation_2002!AD10</f>
        <v>0.31618106681390878</v>
      </c>
      <c r="D9" s="97">
        <f>aggregation_2011!AE10</f>
        <v>0.42667074237637526</v>
      </c>
      <c r="E9" s="97">
        <f>aggregation_2018!AD10</f>
        <v>0.32932528910824677</v>
      </c>
      <c r="F9" s="102">
        <f t="shared" si="0"/>
        <v>0.37388548985909398</v>
      </c>
      <c r="G9" s="97">
        <f t="shared" si="1"/>
        <v>2.2339361841965073E-2</v>
      </c>
    </row>
    <row r="10" spans="1:7" ht="14.4" x14ac:dyDescent="0.3">
      <c r="A10" t="s">
        <v>16</v>
      </c>
      <c r="B10" s="97">
        <f>aggregation_1992!AD11</f>
        <v>0.37326759561407352</v>
      </c>
      <c r="C10" s="97">
        <f>aggregation_2002!AD11</f>
        <v>0.33698076092167628</v>
      </c>
      <c r="D10" s="97">
        <f>aggregation_2011!AE11</f>
        <v>0.39638542935605009</v>
      </c>
      <c r="E10" s="97">
        <f>aggregation_2018!AD11</f>
        <v>0.32606859349081752</v>
      </c>
      <c r="F10" s="102">
        <f t="shared" si="0"/>
        <v>0.33774741275734321</v>
      </c>
      <c r="G10" s="97">
        <f t="shared" si="1"/>
        <v>2.4582595506668449E-2</v>
      </c>
    </row>
    <row r="11" spans="1:7" ht="14.4" x14ac:dyDescent="0.3">
      <c r="A11" t="s">
        <v>17</v>
      </c>
      <c r="B11" s="97">
        <f>aggregation_1992!AD12</f>
        <v>0.39334426829803576</v>
      </c>
      <c r="C11" s="97">
        <f>aggregation_2002!AD12</f>
        <v>0.29776837357881675</v>
      </c>
      <c r="D11" s="97">
        <f>aggregation_2011!AE12</f>
        <v>0.40774371268722792</v>
      </c>
      <c r="E11" s="97">
        <f>aggregation_2018!AD12</f>
        <v>0.413971687938684</v>
      </c>
      <c r="F11" s="102">
        <f t="shared" si="0"/>
        <v>0.42194251958650053</v>
      </c>
      <c r="G11" s="97">
        <f t="shared" si="1"/>
        <v>1.4758526207740682E-2</v>
      </c>
    </row>
    <row r="12" spans="1:7" ht="14.4" x14ac:dyDescent="0.3">
      <c r="A12" t="s">
        <v>18</v>
      </c>
      <c r="B12" s="97">
        <f>aggregation_1992!AD13</f>
        <v>0.25885248337209693</v>
      </c>
      <c r="C12" s="97">
        <f>aggregation_2002!AD13</f>
        <v>0.2439800627699493</v>
      </c>
      <c r="D12" s="97">
        <f>aggregation_2011!AE13</f>
        <v>0.25161826459038678</v>
      </c>
      <c r="E12" s="97">
        <f>aggregation_2018!AD13</f>
        <v>0.22548417248021055</v>
      </c>
      <c r="F12" s="102">
        <f t="shared" si="0"/>
        <v>0.22008284078816498</v>
      </c>
      <c r="G12" s="97">
        <f t="shared" si="1"/>
        <v>2.099882433975336E-2</v>
      </c>
    </row>
    <row r="13" spans="1:7" ht="14.4" x14ac:dyDescent="0.3">
      <c r="A13" t="s">
        <v>19</v>
      </c>
      <c r="B13" s="97">
        <f>aggregation_1992!AD14</f>
        <v>0.41870644527694378</v>
      </c>
      <c r="C13" s="97">
        <f>aggregation_2002!AD14</f>
        <v>0.44821856402922872</v>
      </c>
      <c r="D13" s="97">
        <f>aggregation_2011!AE14</f>
        <v>0.55386265352970898</v>
      </c>
      <c r="E13" s="97">
        <f>aggregation_2018!AD14</f>
        <v>0.45821868054525317</v>
      </c>
      <c r="F13" s="102">
        <f t="shared" si="0"/>
        <v>0.53872314159981105</v>
      </c>
      <c r="G13" s="104">
        <f t="shared" si="1"/>
        <v>6.1163976846177047E-2</v>
      </c>
    </row>
    <row r="14" spans="1:7" ht="14.4" x14ac:dyDescent="0.3">
      <c r="A14" t="s">
        <v>20</v>
      </c>
      <c r="B14" s="97">
        <f>aggregation_1992!AD15</f>
        <v>0.49464094457838576</v>
      </c>
      <c r="C14" s="97">
        <f>aggregation_2002!AD15</f>
        <v>0.57335913572753561</v>
      </c>
      <c r="D14" s="97">
        <f>aggregation_2011!AE15</f>
        <v>0.56187525894837276</v>
      </c>
      <c r="E14" s="97">
        <f>aggregation_2018!AD15</f>
        <v>0.5307235735369592</v>
      </c>
      <c r="F14" s="102">
        <f t="shared" si="0"/>
        <v>0.5719819779827362</v>
      </c>
      <c r="G14" s="97">
        <f t="shared" si="1"/>
        <v>3.8699370145663103E-2</v>
      </c>
    </row>
    <row r="15" spans="1:7" ht="14.4" x14ac:dyDescent="0.3">
      <c r="A15" t="s">
        <v>21</v>
      </c>
      <c r="B15" s="97">
        <f>aggregation_1992!AD16</f>
        <v>0.35604132909096076</v>
      </c>
      <c r="C15" s="97">
        <f>aggregation_2002!AD16</f>
        <v>0.46748544480493542</v>
      </c>
      <c r="D15" s="97">
        <f>aggregation_2011!AE16</f>
        <v>0.45913646056644575</v>
      </c>
      <c r="E15" s="97">
        <f>aggregation_2018!AD16</f>
        <v>0.36478098542080961</v>
      </c>
      <c r="F15" s="102">
        <f t="shared" si="0"/>
        <v>0.42653491921693065</v>
      </c>
      <c r="G15" s="97">
        <f t="shared" si="1"/>
        <v>3.8425851066063603E-2</v>
      </c>
    </row>
    <row r="16" spans="1:7" ht="14.4" x14ac:dyDescent="0.3">
      <c r="A16" t="s">
        <v>49</v>
      </c>
      <c r="B16" s="97">
        <f>aggregation_1992!AD17</f>
        <v>0.28950584668611357</v>
      </c>
      <c r="C16" s="97">
        <f>aggregation_2002!AD17</f>
        <v>0.28869150626158685</v>
      </c>
      <c r="D16" s="97">
        <f>aggregation_2011!AE17</f>
        <v>0.3073072166108769</v>
      </c>
      <c r="E16" s="97">
        <f>aggregation_2018!AD17</f>
        <v>0.3233031936143399</v>
      </c>
      <c r="F16" s="102">
        <f t="shared" si="0"/>
        <v>0.33471754253392039</v>
      </c>
      <c r="G16" s="97">
        <f t="shared" si="1"/>
        <v>2.3511151474989517E-2</v>
      </c>
    </row>
    <row r="17" spans="1:7" ht="14.4" x14ac:dyDescent="0.3">
      <c r="A17" t="s">
        <v>22</v>
      </c>
      <c r="B17" s="97">
        <f>aggregation_1992!AD18</f>
        <v>0.33659286206024697</v>
      </c>
      <c r="C17" s="97">
        <f>aggregation_2002!AD18</f>
        <v>0.35689740102515544</v>
      </c>
      <c r="D17" s="97">
        <f>aggregation_2011!AE18</f>
        <v>0.45037562390387581</v>
      </c>
      <c r="E17" s="97">
        <f>aggregation_2018!AD18</f>
        <v>0.47567939991899155</v>
      </c>
      <c r="F17" s="102">
        <f t="shared" si="0"/>
        <v>0.54659851741389431</v>
      </c>
      <c r="G17" s="98">
        <f t="shared" si="1"/>
        <v>0.10683083318991042</v>
      </c>
    </row>
    <row r="18" spans="1:7" ht="14.4" x14ac:dyDescent="0.3">
      <c r="A18" t="s">
        <v>23</v>
      </c>
      <c r="B18" s="97">
        <f>aggregation_1992!AD19</f>
        <v>0.36082889146081293</v>
      </c>
      <c r="C18" s="97">
        <f>aggregation_2002!AD19</f>
        <v>0.39310039863635693</v>
      </c>
      <c r="D18" s="97">
        <f>aggregation_2011!AE19</f>
        <v>0.31226015154166914</v>
      </c>
      <c r="E18" s="97">
        <f>aggregation_2018!AD19</f>
        <v>0.26664326452754361</v>
      </c>
      <c r="F18" s="102">
        <f t="shared" si="0"/>
        <v>0.23577648728198675</v>
      </c>
      <c r="G18" s="98">
        <f t="shared" si="1"/>
        <v>6.5143168034266938E-2</v>
      </c>
    </row>
    <row r="19" spans="1:7" ht="14.4" x14ac:dyDescent="0.3">
      <c r="A19" t="s">
        <v>24</v>
      </c>
      <c r="B19" s="97">
        <f>aggregation_1992!AD20</f>
        <v>0.2975363250596525</v>
      </c>
      <c r="C19" s="97">
        <f>aggregation_2002!AD20</f>
        <v>0.25437604840901201</v>
      </c>
      <c r="D19" s="97">
        <f>aggregation_2011!AE20</f>
        <v>0.27738477325818522</v>
      </c>
      <c r="E19" s="97">
        <f>aggregation_2018!AD20</f>
        <v>0.31823150976187792</v>
      </c>
      <c r="F19" s="102">
        <f t="shared" si="0"/>
        <v>0.30659879320897954</v>
      </c>
      <c r="G19" s="97">
        <f t="shared" si="1"/>
        <v>1.0374159349210488E-2</v>
      </c>
    </row>
    <row r="20" spans="1:7" ht="14.4" x14ac:dyDescent="0.3">
      <c r="A20" t="s">
        <v>25</v>
      </c>
      <c r="B20" s="97">
        <f>aggregation_1992!AD21</f>
        <v>0.55123848085640881</v>
      </c>
      <c r="C20" s="97">
        <f>aggregation_2002!AD21</f>
        <v>0.57333711471794635</v>
      </c>
      <c r="D20" s="97">
        <f>aggregation_2011!AE21</f>
        <v>0.60937513604989058</v>
      </c>
      <c r="E20" s="97">
        <f>aggregation_2018!AD21</f>
        <v>0.59340847343023317</v>
      </c>
      <c r="F20" s="102">
        <f t="shared" si="0"/>
        <v>0.62890231424194765</v>
      </c>
      <c r="G20" s="97">
        <f t="shared" si="1"/>
        <v>3.8879711987488769E-2</v>
      </c>
    </row>
    <row r="21" spans="1:7" ht="14.4" x14ac:dyDescent="0.3">
      <c r="A21" t="s">
        <v>26</v>
      </c>
      <c r="B21" s="97">
        <f>aggregation_1992!AD22</f>
        <v>0.55486837261400312</v>
      </c>
      <c r="C21" s="97">
        <f>aggregation_2002!AD22</f>
        <v>0.62269126500454253</v>
      </c>
      <c r="D21" s="97">
        <f>aggregation_2011!AE22</f>
        <v>0.54996692039446426</v>
      </c>
      <c r="E21" s="97">
        <f>aggregation_2018!AD22</f>
        <v>0.48649433498225358</v>
      </c>
      <c r="F21" s="102">
        <f t="shared" si="0"/>
        <v>0.48232197185959347</v>
      </c>
      <c r="G21" s="97">
        <f t="shared" si="1"/>
        <v>4.0733683642481616E-2</v>
      </c>
    </row>
    <row r="22" spans="1:7" ht="14.4" x14ac:dyDescent="0.3">
      <c r="A22" t="s">
        <v>27</v>
      </c>
      <c r="B22" s="97">
        <f>aggregation_1992!AD23</f>
        <v>0.30586219946284282</v>
      </c>
      <c r="C22" s="97">
        <f>aggregation_2002!AD23</f>
        <v>0.32891131500158211</v>
      </c>
      <c r="D22" s="97">
        <f>aggregation_2011!AE23</f>
        <v>0.35086259501167039</v>
      </c>
      <c r="E22" s="97">
        <f>aggregation_2018!AD23</f>
        <v>0.30056599069311413</v>
      </c>
      <c r="F22" s="102">
        <f t="shared" si="0"/>
        <v>0.32696031859804359</v>
      </c>
      <c r="G22" s="97">
        <f t="shared" si="1"/>
        <v>1.3963291182768086E-2</v>
      </c>
    </row>
    <row r="23" spans="1:7" ht="14.4" x14ac:dyDescent="0.3">
      <c r="A23" t="s">
        <v>28</v>
      </c>
      <c r="B23" s="97">
        <f>aggregation_1992!AD24</f>
        <v>0.2454481433671844</v>
      </c>
      <c r="C23" s="97">
        <f>aggregation_2002!AD24</f>
        <v>0.20884787960688245</v>
      </c>
      <c r="D23" s="97">
        <f>aggregation_2011!AE24</f>
        <v>0.25031902092945624</v>
      </c>
      <c r="E23" s="97">
        <f>aggregation_2018!AD24</f>
        <v>0.24658641041696894</v>
      </c>
      <c r="F23" s="102">
        <f t="shared" si="0"/>
        <v>0.24905866047001346</v>
      </c>
      <c r="G23" s="97">
        <f t="shared" si="1"/>
        <v>1.8458740455054969E-3</v>
      </c>
    </row>
    <row r="24" spans="1:7" ht="14.4" x14ac:dyDescent="0.3">
      <c r="A24" t="s">
        <v>29</v>
      </c>
      <c r="B24" s="97">
        <f>aggregation_1992!AD25</f>
        <v>0.15724927872813602</v>
      </c>
      <c r="C24" s="97">
        <f>aggregation_2002!AD25</f>
        <v>0.20079749284480866</v>
      </c>
      <c r="D24" s="97">
        <f>aggregation_2011!AE25</f>
        <v>0.23003928266135473</v>
      </c>
      <c r="E24" s="97">
        <f>aggregation_2018!AD25</f>
        <v>0.24834696311246601</v>
      </c>
      <c r="F24" s="102">
        <f t="shared" si="0"/>
        <v>0.29412103837328551</v>
      </c>
      <c r="G24" s="98">
        <f t="shared" si="1"/>
        <v>6.9675357497623311E-2</v>
      </c>
    </row>
    <row r="25" spans="1:7" ht="14.4" x14ac:dyDescent="0.3">
      <c r="A25" t="s">
        <v>30</v>
      </c>
      <c r="B25" s="97">
        <f>aggregation_1992!AD26</f>
        <v>0.41750636786832962</v>
      </c>
      <c r="C25" s="97">
        <f>aggregation_2002!AD26</f>
        <v>0.44797904142029815</v>
      </c>
      <c r="D25" s="97">
        <f>aggregation_2011!AE26</f>
        <v>0.49713796484601591</v>
      </c>
      <c r="E25" s="97">
        <f>aggregation_2018!AD26</f>
        <v>0.36494431424831753</v>
      </c>
      <c r="F25" s="102">
        <f t="shared" si="0"/>
        <v>0.41023144641772236</v>
      </c>
      <c r="G25" s="97">
        <f t="shared" si="1"/>
        <v>2.8479870970548871E-2</v>
      </c>
    </row>
    <row r="26" spans="1:7" ht="14.4" x14ac:dyDescent="0.3">
      <c r="A26" t="s">
        <v>31</v>
      </c>
      <c r="B26" s="97">
        <f>aggregation_1992!AD27</f>
        <v>0.26949208551547826</v>
      </c>
      <c r="C26" s="97">
        <f>aggregation_2002!AD27</f>
        <v>0.22701268488074763</v>
      </c>
      <c r="D26" s="97">
        <f>aggregation_2011!AE27</f>
        <v>0.41106758595433129</v>
      </c>
      <c r="E26" s="97">
        <f>aggregation_2018!AD27</f>
        <v>0.29121911051547889</v>
      </c>
      <c r="F26" s="102">
        <f t="shared" si="0"/>
        <v>0.37413407356852524</v>
      </c>
      <c r="G26" s="104">
        <f t="shared" si="1"/>
        <v>5.5222127776723418E-2</v>
      </c>
    </row>
    <row r="27" spans="1:7" ht="14.4" x14ac:dyDescent="0.3">
      <c r="A27" t="s">
        <v>32</v>
      </c>
      <c r="B27" s="97">
        <f>aggregation_1992!AD28</f>
        <v>0.25450912966992528</v>
      </c>
      <c r="C27" s="97">
        <f>aggregation_2002!AD28</f>
        <v>0.18921879523505397</v>
      </c>
      <c r="D27" s="97">
        <f>aggregation_2011!AE28</f>
        <v>0.26554357793091377</v>
      </c>
      <c r="E27" s="97">
        <f>aggregation_2018!AD28</f>
        <v>0.23193564802205113</v>
      </c>
      <c r="F27" s="102">
        <f t="shared" si="0"/>
        <v>0.2369732994410168</v>
      </c>
      <c r="G27" s="97">
        <f t="shared" si="1"/>
        <v>1.1849369514472196E-2</v>
      </c>
    </row>
    <row r="28" spans="1:7" ht="14.4" x14ac:dyDescent="0.3">
      <c r="A28" t="s">
        <v>33</v>
      </c>
      <c r="B28" s="97">
        <f>aggregation_1992!AD29</f>
        <v>0.27672552683500218</v>
      </c>
      <c r="C28" s="97">
        <f>aggregation_2002!AD29</f>
        <v>0.23304881615586079</v>
      </c>
      <c r="D28" s="97">
        <f>aggregation_2011!AE29</f>
        <v>0.31005688626380662</v>
      </c>
      <c r="E28" s="97">
        <f>aggregation_2018!AD29</f>
        <v>0.24534070600991587</v>
      </c>
      <c r="F28" s="102">
        <f t="shared" si="0"/>
        <v>0.2633831906140765</v>
      </c>
      <c r="G28" s="97">
        <f t="shared" si="1"/>
        <v>1.5750958514464924E-2</v>
      </c>
    </row>
    <row r="29" spans="1:7" ht="14.4" x14ac:dyDescent="0.3">
      <c r="A29" t="s">
        <v>34</v>
      </c>
      <c r="B29" s="97">
        <f>aggregation_1992!AD30</f>
        <v>0.34967700103833343</v>
      </c>
      <c r="C29" s="97">
        <f>aggregation_2002!AD30</f>
        <v>0.32035799800907588</v>
      </c>
      <c r="D29" s="97">
        <f>aggregation_2011!AE30</f>
        <v>0.31851006357142653</v>
      </c>
      <c r="E29" s="97">
        <f>aggregation_2018!AD30</f>
        <v>0.23623603578608995</v>
      </c>
      <c r="F29" s="102">
        <f t="shared" si="0"/>
        <v>0.21426933729715536</v>
      </c>
      <c r="G29" s="98">
        <f t="shared" si="1"/>
        <v>7.2671204567453851E-2</v>
      </c>
    </row>
    <row r="30" spans="1:7" ht="14.4" x14ac:dyDescent="0.3">
      <c r="A30" t="s">
        <v>35</v>
      </c>
      <c r="B30" s="97">
        <f>aggregation_1992!AD31</f>
        <v>0.19580095423696958</v>
      </c>
      <c r="C30" s="97">
        <f>aggregation_2002!AD31</f>
        <v>0.18382189725295828</v>
      </c>
      <c r="D30" s="97">
        <f>aggregation_2011!AE31</f>
        <v>0.23960935586836798</v>
      </c>
      <c r="E30" s="97">
        <f>aggregation_2018!AD31</f>
        <v>0.19646583039816912</v>
      </c>
      <c r="F30" s="102">
        <f t="shared" si="0"/>
        <v>0.22195264444060614</v>
      </c>
      <c r="G30" s="97">
        <f t="shared" si="1"/>
        <v>1.4910458582543534E-2</v>
      </c>
    </row>
    <row r="31" spans="1:7" ht="14.4" x14ac:dyDescent="0.3">
      <c r="A31" t="s">
        <v>36</v>
      </c>
      <c r="B31" s="97">
        <f>aggregation_1992!AD32</f>
        <v>0.2963971603109527</v>
      </c>
      <c r="C31" s="97">
        <f>aggregation_2002!AD32</f>
        <v>0.30695899820572747</v>
      </c>
      <c r="D31" s="97">
        <f>aggregation_2011!AE32</f>
        <v>0.33311619270010306</v>
      </c>
      <c r="E31" s="97">
        <f>aggregation_2018!AD32</f>
        <v>0.28066331677885964</v>
      </c>
      <c r="F31" s="102">
        <f t="shared" si="0"/>
        <v>0.30176360126216806</v>
      </c>
      <c r="G31" s="97">
        <f t="shared" si="1"/>
        <v>1.0966422434350942E-2</v>
      </c>
    </row>
    <row r="32" spans="1:7" ht="14.4" x14ac:dyDescent="0.3">
      <c r="A32" t="s">
        <v>37</v>
      </c>
      <c r="B32" s="97">
        <f>aggregation_1992!AD33</f>
        <v>0.32063185749060319</v>
      </c>
      <c r="C32" s="97">
        <f>aggregation_2002!AD33</f>
        <v>0.32314888554969257</v>
      </c>
      <c r="D32" s="97">
        <f>aggregation_2011!AE33</f>
        <v>0.42360977448247894</v>
      </c>
      <c r="E32" s="97">
        <f>aggregation_2018!AD33</f>
        <v>0.38507608989395009</v>
      </c>
      <c r="F32" s="102">
        <f t="shared" si="0"/>
        <v>0.4472281386728918</v>
      </c>
      <c r="G32" s="104">
        <f t="shared" si="1"/>
        <v>6.3301599067034503E-2</v>
      </c>
    </row>
    <row r="33" spans="1:7" ht="14.4" x14ac:dyDescent="0.3">
      <c r="A33" t="s">
        <v>38</v>
      </c>
      <c r="B33" s="97">
        <f>aggregation_1992!AD34</f>
        <v>0.57240806394735144</v>
      </c>
      <c r="C33" s="97">
        <f>aggregation_2002!AD34</f>
        <v>0.68525157501786105</v>
      </c>
      <c r="D33" s="97">
        <f>aggregation_2011!AE34</f>
        <v>0.70273574388584403</v>
      </c>
      <c r="E33" s="97">
        <f>aggregation_2018!AD34</f>
        <v>0.63018953297637492</v>
      </c>
      <c r="F33" s="102">
        <f t="shared" si="0"/>
        <v>0.70935428833342851</v>
      </c>
      <c r="G33" s="104">
        <f t="shared" si="1"/>
        <v>6.8750787907601363E-2</v>
      </c>
    </row>
    <row r="34" spans="1:7" ht="14.4" x14ac:dyDescent="0.3">
      <c r="A34" t="s">
        <v>39</v>
      </c>
      <c r="B34" s="97">
        <f>aggregation_1992!AD35</f>
        <v>0.3409151785482471</v>
      </c>
      <c r="C34" s="97">
        <f>aggregation_2002!AD35</f>
        <v>0.38439783486452189</v>
      </c>
      <c r="D34" s="97">
        <f>aggregation_2011!AE35</f>
        <v>0.41054099294882984</v>
      </c>
      <c r="E34" s="97">
        <f>aggregation_2018!AD35</f>
        <v>0.44102898028312959</v>
      </c>
      <c r="F34" s="102">
        <f t="shared" si="0"/>
        <v>0.48522557572219771</v>
      </c>
      <c r="G34" s="98">
        <f t="shared" si="1"/>
        <v>7.3938716829907131E-2</v>
      </c>
    </row>
    <row r="35" spans="1:7" ht="14.4" x14ac:dyDescent="0.3">
      <c r="A35" t="s">
        <v>40</v>
      </c>
      <c r="B35" s="97">
        <f>aggregation_1992!AD36</f>
        <v>0.23129600074738704</v>
      </c>
      <c r="C35" s="97">
        <f>aggregation_2002!AD36</f>
        <v>0.18979897154316813</v>
      </c>
      <c r="D35" s="97">
        <f>aggregation_2011!AE36</f>
        <v>0.21700651245297828</v>
      </c>
      <c r="E35" s="97">
        <f>aggregation_2018!AD36</f>
        <v>0.20009657991279495</v>
      </c>
      <c r="F35" s="102">
        <f t="shared" si="0"/>
        <v>0.19034065907439257</v>
      </c>
      <c r="G35" s="97">
        <f t="shared" si="1"/>
        <v>2.1392840949606137E-2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E67E9-342C-444F-B3C0-90FF9D3191CD}">
  <dimension ref="A1:AD57"/>
  <sheetViews>
    <sheetView topLeftCell="L1" workbookViewId="0">
      <selection activeCell="AD3" sqref="AD3"/>
    </sheetView>
  </sheetViews>
  <sheetFormatPr defaultRowHeight="13.2" x14ac:dyDescent="0.25"/>
  <cols>
    <col min="1" max="1" width="19.88671875" style="71" bestFit="1" customWidth="1"/>
    <col min="2" max="2" width="15.33203125" style="71" bestFit="1" customWidth="1"/>
    <col min="3" max="3" width="9.44140625" style="71" customWidth="1"/>
    <col min="4" max="4" width="10.44140625" style="71" customWidth="1"/>
    <col min="5" max="5" width="9" style="71" customWidth="1"/>
    <col min="6" max="6" width="12.5546875" style="71" customWidth="1"/>
    <col min="7" max="7" width="15.33203125" style="71" bestFit="1" customWidth="1"/>
    <col min="8" max="12" width="11.6640625" style="71" customWidth="1"/>
    <col min="13" max="13" width="11.44140625" style="71" customWidth="1"/>
    <col min="14" max="14" width="11" style="71" bestFit="1" customWidth="1"/>
    <col min="15" max="15" width="11.6640625" style="71" customWidth="1"/>
    <col min="16" max="16" width="9.33203125" style="71" customWidth="1"/>
    <col min="17" max="29" width="9.109375" style="71"/>
    <col min="30" max="30" width="12.5546875" style="71" bestFit="1" customWidth="1"/>
    <col min="31" max="255" width="9.109375" style="71"/>
    <col min="256" max="256" width="19.88671875" style="71" bestFit="1" customWidth="1"/>
    <col min="257" max="257" width="10.88671875" style="71" bestFit="1" customWidth="1"/>
    <col min="258" max="258" width="15.33203125" style="71" bestFit="1" customWidth="1"/>
    <col min="259" max="259" width="9.44140625" style="71" customWidth="1"/>
    <col min="260" max="260" width="10.44140625" style="71" customWidth="1"/>
    <col min="261" max="261" width="9" style="71" customWidth="1"/>
    <col min="262" max="262" width="12.5546875" style="71" customWidth="1"/>
    <col min="263" max="263" width="15.33203125" style="71" bestFit="1" customWidth="1"/>
    <col min="264" max="268" width="11.6640625" style="71" customWidth="1"/>
    <col min="269" max="269" width="11.44140625" style="71" customWidth="1"/>
    <col min="270" max="270" width="11" style="71" bestFit="1" customWidth="1"/>
    <col min="271" max="271" width="11.6640625" style="71" customWidth="1"/>
    <col min="272" max="272" width="9.33203125" style="71" customWidth="1"/>
    <col min="273" max="285" width="9.109375" style="71"/>
    <col min="286" max="286" width="12.5546875" style="71" bestFit="1" customWidth="1"/>
    <col min="287" max="511" width="9.109375" style="71"/>
    <col min="512" max="512" width="19.88671875" style="71" bestFit="1" customWidth="1"/>
    <col min="513" max="513" width="10.88671875" style="71" bestFit="1" customWidth="1"/>
    <col min="514" max="514" width="15.33203125" style="71" bestFit="1" customWidth="1"/>
    <col min="515" max="515" width="9.44140625" style="71" customWidth="1"/>
    <col min="516" max="516" width="10.44140625" style="71" customWidth="1"/>
    <col min="517" max="517" width="9" style="71" customWidth="1"/>
    <col min="518" max="518" width="12.5546875" style="71" customWidth="1"/>
    <col min="519" max="519" width="15.33203125" style="71" bestFit="1" customWidth="1"/>
    <col min="520" max="524" width="11.6640625" style="71" customWidth="1"/>
    <col min="525" max="525" width="11.44140625" style="71" customWidth="1"/>
    <col min="526" max="526" width="11" style="71" bestFit="1" customWidth="1"/>
    <col min="527" max="527" width="11.6640625" style="71" customWidth="1"/>
    <col min="528" max="528" width="9.33203125" style="71" customWidth="1"/>
    <col min="529" max="541" width="9.109375" style="71"/>
    <col min="542" max="542" width="12.5546875" style="71" bestFit="1" customWidth="1"/>
    <col min="543" max="767" width="9.109375" style="71"/>
    <col min="768" max="768" width="19.88671875" style="71" bestFit="1" customWidth="1"/>
    <col min="769" max="769" width="10.88671875" style="71" bestFit="1" customWidth="1"/>
    <col min="770" max="770" width="15.33203125" style="71" bestFit="1" customWidth="1"/>
    <col min="771" max="771" width="9.44140625" style="71" customWidth="1"/>
    <col min="772" max="772" width="10.44140625" style="71" customWidth="1"/>
    <col min="773" max="773" width="9" style="71" customWidth="1"/>
    <col min="774" max="774" width="12.5546875" style="71" customWidth="1"/>
    <col min="775" max="775" width="15.33203125" style="71" bestFit="1" customWidth="1"/>
    <col min="776" max="780" width="11.6640625" style="71" customWidth="1"/>
    <col min="781" max="781" width="11.44140625" style="71" customWidth="1"/>
    <col min="782" max="782" width="11" style="71" bestFit="1" customWidth="1"/>
    <col min="783" max="783" width="11.6640625" style="71" customWidth="1"/>
    <col min="784" max="784" width="9.33203125" style="71" customWidth="1"/>
    <col min="785" max="797" width="9.109375" style="71"/>
    <col min="798" max="798" width="12.5546875" style="71" bestFit="1" customWidth="1"/>
    <col min="799" max="1023" width="9.109375" style="71"/>
    <col min="1024" max="1024" width="19.88671875" style="71" bestFit="1" customWidth="1"/>
    <col min="1025" max="1025" width="10.88671875" style="71" bestFit="1" customWidth="1"/>
    <col min="1026" max="1026" width="15.33203125" style="71" bestFit="1" customWidth="1"/>
    <col min="1027" max="1027" width="9.44140625" style="71" customWidth="1"/>
    <col min="1028" max="1028" width="10.44140625" style="71" customWidth="1"/>
    <col min="1029" max="1029" width="9" style="71" customWidth="1"/>
    <col min="1030" max="1030" width="12.5546875" style="71" customWidth="1"/>
    <col min="1031" max="1031" width="15.33203125" style="71" bestFit="1" customWidth="1"/>
    <col min="1032" max="1036" width="11.6640625" style="71" customWidth="1"/>
    <col min="1037" max="1037" width="11.44140625" style="71" customWidth="1"/>
    <col min="1038" max="1038" width="11" style="71" bestFit="1" customWidth="1"/>
    <col min="1039" max="1039" width="11.6640625" style="71" customWidth="1"/>
    <col min="1040" max="1040" width="9.33203125" style="71" customWidth="1"/>
    <col min="1041" max="1053" width="9.109375" style="71"/>
    <col min="1054" max="1054" width="12.5546875" style="71" bestFit="1" customWidth="1"/>
    <col min="1055" max="1279" width="9.109375" style="71"/>
    <col min="1280" max="1280" width="19.88671875" style="71" bestFit="1" customWidth="1"/>
    <col min="1281" max="1281" width="10.88671875" style="71" bestFit="1" customWidth="1"/>
    <col min="1282" max="1282" width="15.33203125" style="71" bestFit="1" customWidth="1"/>
    <col min="1283" max="1283" width="9.44140625" style="71" customWidth="1"/>
    <col min="1284" max="1284" width="10.44140625" style="71" customWidth="1"/>
    <col min="1285" max="1285" width="9" style="71" customWidth="1"/>
    <col min="1286" max="1286" width="12.5546875" style="71" customWidth="1"/>
    <col min="1287" max="1287" width="15.33203125" style="71" bestFit="1" customWidth="1"/>
    <col min="1288" max="1292" width="11.6640625" style="71" customWidth="1"/>
    <col min="1293" max="1293" width="11.44140625" style="71" customWidth="1"/>
    <col min="1294" max="1294" width="11" style="71" bestFit="1" customWidth="1"/>
    <col min="1295" max="1295" width="11.6640625" style="71" customWidth="1"/>
    <col min="1296" max="1296" width="9.33203125" style="71" customWidth="1"/>
    <col min="1297" max="1309" width="9.109375" style="71"/>
    <col min="1310" max="1310" width="12.5546875" style="71" bestFit="1" customWidth="1"/>
    <col min="1311" max="1535" width="9.109375" style="71"/>
    <col min="1536" max="1536" width="19.88671875" style="71" bestFit="1" customWidth="1"/>
    <col min="1537" max="1537" width="10.88671875" style="71" bestFit="1" customWidth="1"/>
    <col min="1538" max="1538" width="15.33203125" style="71" bestFit="1" customWidth="1"/>
    <col min="1539" max="1539" width="9.44140625" style="71" customWidth="1"/>
    <col min="1540" max="1540" width="10.44140625" style="71" customWidth="1"/>
    <col min="1541" max="1541" width="9" style="71" customWidth="1"/>
    <col min="1542" max="1542" width="12.5546875" style="71" customWidth="1"/>
    <col min="1543" max="1543" width="15.33203125" style="71" bestFit="1" customWidth="1"/>
    <col min="1544" max="1548" width="11.6640625" style="71" customWidth="1"/>
    <col min="1549" max="1549" width="11.44140625" style="71" customWidth="1"/>
    <col min="1550" max="1550" width="11" style="71" bestFit="1" customWidth="1"/>
    <col min="1551" max="1551" width="11.6640625" style="71" customWidth="1"/>
    <col min="1552" max="1552" width="9.33203125" style="71" customWidth="1"/>
    <col min="1553" max="1565" width="9.109375" style="71"/>
    <col min="1566" max="1566" width="12.5546875" style="71" bestFit="1" customWidth="1"/>
    <col min="1567" max="1791" width="9.109375" style="71"/>
    <col min="1792" max="1792" width="19.88671875" style="71" bestFit="1" customWidth="1"/>
    <col min="1793" max="1793" width="10.88671875" style="71" bestFit="1" customWidth="1"/>
    <col min="1794" max="1794" width="15.33203125" style="71" bestFit="1" customWidth="1"/>
    <col min="1795" max="1795" width="9.44140625" style="71" customWidth="1"/>
    <col min="1796" max="1796" width="10.44140625" style="71" customWidth="1"/>
    <col min="1797" max="1797" width="9" style="71" customWidth="1"/>
    <col min="1798" max="1798" width="12.5546875" style="71" customWidth="1"/>
    <col min="1799" max="1799" width="15.33203125" style="71" bestFit="1" customWidth="1"/>
    <col min="1800" max="1804" width="11.6640625" style="71" customWidth="1"/>
    <col min="1805" max="1805" width="11.44140625" style="71" customWidth="1"/>
    <col min="1806" max="1806" width="11" style="71" bestFit="1" customWidth="1"/>
    <col min="1807" max="1807" width="11.6640625" style="71" customWidth="1"/>
    <col min="1808" max="1808" width="9.33203125" style="71" customWidth="1"/>
    <col min="1809" max="1821" width="9.109375" style="71"/>
    <col min="1822" max="1822" width="12.5546875" style="71" bestFit="1" customWidth="1"/>
    <col min="1823" max="2047" width="9.109375" style="71"/>
    <col min="2048" max="2048" width="19.88671875" style="71" bestFit="1" customWidth="1"/>
    <col min="2049" max="2049" width="10.88671875" style="71" bestFit="1" customWidth="1"/>
    <col min="2050" max="2050" width="15.33203125" style="71" bestFit="1" customWidth="1"/>
    <col min="2051" max="2051" width="9.44140625" style="71" customWidth="1"/>
    <col min="2052" max="2052" width="10.44140625" style="71" customWidth="1"/>
    <col min="2053" max="2053" width="9" style="71" customWidth="1"/>
    <col min="2054" max="2054" width="12.5546875" style="71" customWidth="1"/>
    <col min="2055" max="2055" width="15.33203125" style="71" bestFit="1" customWidth="1"/>
    <col min="2056" max="2060" width="11.6640625" style="71" customWidth="1"/>
    <col min="2061" max="2061" width="11.44140625" style="71" customWidth="1"/>
    <col min="2062" max="2062" width="11" style="71" bestFit="1" customWidth="1"/>
    <col min="2063" max="2063" width="11.6640625" style="71" customWidth="1"/>
    <col min="2064" max="2064" width="9.33203125" style="71" customWidth="1"/>
    <col min="2065" max="2077" width="9.109375" style="71"/>
    <col min="2078" max="2078" width="12.5546875" style="71" bestFit="1" customWidth="1"/>
    <col min="2079" max="2303" width="9.109375" style="71"/>
    <col min="2304" max="2304" width="19.88671875" style="71" bestFit="1" customWidth="1"/>
    <col min="2305" max="2305" width="10.88671875" style="71" bestFit="1" customWidth="1"/>
    <col min="2306" max="2306" width="15.33203125" style="71" bestFit="1" customWidth="1"/>
    <col min="2307" max="2307" width="9.44140625" style="71" customWidth="1"/>
    <col min="2308" max="2308" width="10.44140625" style="71" customWidth="1"/>
    <col min="2309" max="2309" width="9" style="71" customWidth="1"/>
    <col min="2310" max="2310" width="12.5546875" style="71" customWidth="1"/>
    <col min="2311" max="2311" width="15.33203125" style="71" bestFit="1" customWidth="1"/>
    <col min="2312" max="2316" width="11.6640625" style="71" customWidth="1"/>
    <col min="2317" max="2317" width="11.44140625" style="71" customWidth="1"/>
    <col min="2318" max="2318" width="11" style="71" bestFit="1" customWidth="1"/>
    <col min="2319" max="2319" width="11.6640625" style="71" customWidth="1"/>
    <col min="2320" max="2320" width="9.33203125" style="71" customWidth="1"/>
    <col min="2321" max="2333" width="9.109375" style="71"/>
    <col min="2334" max="2334" width="12.5546875" style="71" bestFit="1" customWidth="1"/>
    <col min="2335" max="2559" width="9.109375" style="71"/>
    <col min="2560" max="2560" width="19.88671875" style="71" bestFit="1" customWidth="1"/>
    <col min="2561" max="2561" width="10.88671875" style="71" bestFit="1" customWidth="1"/>
    <col min="2562" max="2562" width="15.33203125" style="71" bestFit="1" customWidth="1"/>
    <col min="2563" max="2563" width="9.44140625" style="71" customWidth="1"/>
    <col min="2564" max="2564" width="10.44140625" style="71" customWidth="1"/>
    <col min="2565" max="2565" width="9" style="71" customWidth="1"/>
    <col min="2566" max="2566" width="12.5546875" style="71" customWidth="1"/>
    <col min="2567" max="2567" width="15.33203125" style="71" bestFit="1" customWidth="1"/>
    <col min="2568" max="2572" width="11.6640625" style="71" customWidth="1"/>
    <col min="2573" max="2573" width="11.44140625" style="71" customWidth="1"/>
    <col min="2574" max="2574" width="11" style="71" bestFit="1" customWidth="1"/>
    <col min="2575" max="2575" width="11.6640625" style="71" customWidth="1"/>
    <col min="2576" max="2576" width="9.33203125" style="71" customWidth="1"/>
    <col min="2577" max="2589" width="9.109375" style="71"/>
    <col min="2590" max="2590" width="12.5546875" style="71" bestFit="1" customWidth="1"/>
    <col min="2591" max="2815" width="9.109375" style="71"/>
    <col min="2816" max="2816" width="19.88671875" style="71" bestFit="1" customWidth="1"/>
    <col min="2817" max="2817" width="10.88671875" style="71" bestFit="1" customWidth="1"/>
    <col min="2818" max="2818" width="15.33203125" style="71" bestFit="1" customWidth="1"/>
    <col min="2819" max="2819" width="9.44140625" style="71" customWidth="1"/>
    <col min="2820" max="2820" width="10.44140625" style="71" customWidth="1"/>
    <col min="2821" max="2821" width="9" style="71" customWidth="1"/>
    <col min="2822" max="2822" width="12.5546875" style="71" customWidth="1"/>
    <col min="2823" max="2823" width="15.33203125" style="71" bestFit="1" customWidth="1"/>
    <col min="2824" max="2828" width="11.6640625" style="71" customWidth="1"/>
    <col min="2829" max="2829" width="11.44140625" style="71" customWidth="1"/>
    <col min="2830" max="2830" width="11" style="71" bestFit="1" customWidth="1"/>
    <col min="2831" max="2831" width="11.6640625" style="71" customWidth="1"/>
    <col min="2832" max="2832" width="9.33203125" style="71" customWidth="1"/>
    <col min="2833" max="2845" width="9.109375" style="71"/>
    <col min="2846" max="2846" width="12.5546875" style="71" bestFit="1" customWidth="1"/>
    <col min="2847" max="3071" width="9.109375" style="71"/>
    <col min="3072" max="3072" width="19.88671875" style="71" bestFit="1" customWidth="1"/>
    <col min="3073" max="3073" width="10.88671875" style="71" bestFit="1" customWidth="1"/>
    <col min="3074" max="3074" width="15.33203125" style="71" bestFit="1" customWidth="1"/>
    <col min="3075" max="3075" width="9.44140625" style="71" customWidth="1"/>
    <col min="3076" max="3076" width="10.44140625" style="71" customWidth="1"/>
    <col min="3077" max="3077" width="9" style="71" customWidth="1"/>
    <col min="3078" max="3078" width="12.5546875" style="71" customWidth="1"/>
    <col min="3079" max="3079" width="15.33203125" style="71" bestFit="1" customWidth="1"/>
    <col min="3080" max="3084" width="11.6640625" style="71" customWidth="1"/>
    <col min="3085" max="3085" width="11.44140625" style="71" customWidth="1"/>
    <col min="3086" max="3086" width="11" style="71" bestFit="1" customWidth="1"/>
    <col min="3087" max="3087" width="11.6640625" style="71" customWidth="1"/>
    <col min="3088" max="3088" width="9.33203125" style="71" customWidth="1"/>
    <col min="3089" max="3101" width="9.109375" style="71"/>
    <col min="3102" max="3102" width="12.5546875" style="71" bestFit="1" customWidth="1"/>
    <col min="3103" max="3327" width="9.109375" style="71"/>
    <col min="3328" max="3328" width="19.88671875" style="71" bestFit="1" customWidth="1"/>
    <col min="3329" max="3329" width="10.88671875" style="71" bestFit="1" customWidth="1"/>
    <col min="3330" max="3330" width="15.33203125" style="71" bestFit="1" customWidth="1"/>
    <col min="3331" max="3331" width="9.44140625" style="71" customWidth="1"/>
    <col min="3332" max="3332" width="10.44140625" style="71" customWidth="1"/>
    <col min="3333" max="3333" width="9" style="71" customWidth="1"/>
    <col min="3334" max="3334" width="12.5546875" style="71" customWidth="1"/>
    <col min="3335" max="3335" width="15.33203125" style="71" bestFit="1" customWidth="1"/>
    <col min="3336" max="3340" width="11.6640625" style="71" customWidth="1"/>
    <col min="3341" max="3341" width="11.44140625" style="71" customWidth="1"/>
    <col min="3342" max="3342" width="11" style="71" bestFit="1" customWidth="1"/>
    <col min="3343" max="3343" width="11.6640625" style="71" customWidth="1"/>
    <col min="3344" max="3344" width="9.33203125" style="71" customWidth="1"/>
    <col min="3345" max="3357" width="9.109375" style="71"/>
    <col min="3358" max="3358" width="12.5546875" style="71" bestFit="1" customWidth="1"/>
    <col min="3359" max="3583" width="9.109375" style="71"/>
    <col min="3584" max="3584" width="19.88671875" style="71" bestFit="1" customWidth="1"/>
    <col min="3585" max="3585" width="10.88671875" style="71" bestFit="1" customWidth="1"/>
    <col min="3586" max="3586" width="15.33203125" style="71" bestFit="1" customWidth="1"/>
    <col min="3587" max="3587" width="9.44140625" style="71" customWidth="1"/>
    <col min="3588" max="3588" width="10.44140625" style="71" customWidth="1"/>
    <col min="3589" max="3589" width="9" style="71" customWidth="1"/>
    <col min="3590" max="3590" width="12.5546875" style="71" customWidth="1"/>
    <col min="3591" max="3591" width="15.33203125" style="71" bestFit="1" customWidth="1"/>
    <col min="3592" max="3596" width="11.6640625" style="71" customWidth="1"/>
    <col min="3597" max="3597" width="11.44140625" style="71" customWidth="1"/>
    <col min="3598" max="3598" width="11" style="71" bestFit="1" customWidth="1"/>
    <col min="3599" max="3599" width="11.6640625" style="71" customWidth="1"/>
    <col min="3600" max="3600" width="9.33203125" style="71" customWidth="1"/>
    <col min="3601" max="3613" width="9.109375" style="71"/>
    <col min="3614" max="3614" width="12.5546875" style="71" bestFit="1" customWidth="1"/>
    <col min="3615" max="3839" width="9.109375" style="71"/>
    <col min="3840" max="3840" width="19.88671875" style="71" bestFit="1" customWidth="1"/>
    <col min="3841" max="3841" width="10.88671875" style="71" bestFit="1" customWidth="1"/>
    <col min="3842" max="3842" width="15.33203125" style="71" bestFit="1" customWidth="1"/>
    <col min="3843" max="3843" width="9.44140625" style="71" customWidth="1"/>
    <col min="3844" max="3844" width="10.44140625" style="71" customWidth="1"/>
    <col min="3845" max="3845" width="9" style="71" customWidth="1"/>
    <col min="3846" max="3846" width="12.5546875" style="71" customWidth="1"/>
    <col min="3847" max="3847" width="15.33203125" style="71" bestFit="1" customWidth="1"/>
    <col min="3848" max="3852" width="11.6640625" style="71" customWidth="1"/>
    <col min="3853" max="3853" width="11.44140625" style="71" customWidth="1"/>
    <col min="3854" max="3854" width="11" style="71" bestFit="1" customWidth="1"/>
    <col min="3855" max="3855" width="11.6640625" style="71" customWidth="1"/>
    <col min="3856" max="3856" width="9.33203125" style="71" customWidth="1"/>
    <col min="3857" max="3869" width="9.109375" style="71"/>
    <col min="3870" max="3870" width="12.5546875" style="71" bestFit="1" customWidth="1"/>
    <col min="3871" max="4095" width="9.109375" style="71"/>
    <col min="4096" max="4096" width="19.88671875" style="71" bestFit="1" customWidth="1"/>
    <col min="4097" max="4097" width="10.88671875" style="71" bestFit="1" customWidth="1"/>
    <col min="4098" max="4098" width="15.33203125" style="71" bestFit="1" customWidth="1"/>
    <col min="4099" max="4099" width="9.44140625" style="71" customWidth="1"/>
    <col min="4100" max="4100" width="10.44140625" style="71" customWidth="1"/>
    <col min="4101" max="4101" width="9" style="71" customWidth="1"/>
    <col min="4102" max="4102" width="12.5546875" style="71" customWidth="1"/>
    <col min="4103" max="4103" width="15.33203125" style="71" bestFit="1" customWidth="1"/>
    <col min="4104" max="4108" width="11.6640625" style="71" customWidth="1"/>
    <col min="4109" max="4109" width="11.44140625" style="71" customWidth="1"/>
    <col min="4110" max="4110" width="11" style="71" bestFit="1" customWidth="1"/>
    <col min="4111" max="4111" width="11.6640625" style="71" customWidth="1"/>
    <col min="4112" max="4112" width="9.33203125" style="71" customWidth="1"/>
    <col min="4113" max="4125" width="9.109375" style="71"/>
    <col min="4126" max="4126" width="12.5546875" style="71" bestFit="1" customWidth="1"/>
    <col min="4127" max="4351" width="9.109375" style="71"/>
    <col min="4352" max="4352" width="19.88671875" style="71" bestFit="1" customWidth="1"/>
    <col min="4353" max="4353" width="10.88671875" style="71" bestFit="1" customWidth="1"/>
    <col min="4354" max="4354" width="15.33203125" style="71" bestFit="1" customWidth="1"/>
    <col min="4355" max="4355" width="9.44140625" style="71" customWidth="1"/>
    <col min="4356" max="4356" width="10.44140625" style="71" customWidth="1"/>
    <col min="4357" max="4357" width="9" style="71" customWidth="1"/>
    <col min="4358" max="4358" width="12.5546875" style="71" customWidth="1"/>
    <col min="4359" max="4359" width="15.33203125" style="71" bestFit="1" customWidth="1"/>
    <col min="4360" max="4364" width="11.6640625" style="71" customWidth="1"/>
    <col min="4365" max="4365" width="11.44140625" style="71" customWidth="1"/>
    <col min="4366" max="4366" width="11" style="71" bestFit="1" customWidth="1"/>
    <col min="4367" max="4367" width="11.6640625" style="71" customWidth="1"/>
    <col min="4368" max="4368" width="9.33203125" style="71" customWidth="1"/>
    <col min="4369" max="4381" width="9.109375" style="71"/>
    <col min="4382" max="4382" width="12.5546875" style="71" bestFit="1" customWidth="1"/>
    <col min="4383" max="4607" width="9.109375" style="71"/>
    <col min="4608" max="4608" width="19.88671875" style="71" bestFit="1" customWidth="1"/>
    <col min="4609" max="4609" width="10.88671875" style="71" bestFit="1" customWidth="1"/>
    <col min="4610" max="4610" width="15.33203125" style="71" bestFit="1" customWidth="1"/>
    <col min="4611" max="4611" width="9.44140625" style="71" customWidth="1"/>
    <col min="4612" max="4612" width="10.44140625" style="71" customWidth="1"/>
    <col min="4613" max="4613" width="9" style="71" customWidth="1"/>
    <col min="4614" max="4614" width="12.5546875" style="71" customWidth="1"/>
    <col min="4615" max="4615" width="15.33203125" style="71" bestFit="1" customWidth="1"/>
    <col min="4616" max="4620" width="11.6640625" style="71" customWidth="1"/>
    <col min="4621" max="4621" width="11.44140625" style="71" customWidth="1"/>
    <col min="4622" max="4622" width="11" style="71" bestFit="1" customWidth="1"/>
    <col min="4623" max="4623" width="11.6640625" style="71" customWidth="1"/>
    <col min="4624" max="4624" width="9.33203125" style="71" customWidth="1"/>
    <col min="4625" max="4637" width="9.109375" style="71"/>
    <col min="4638" max="4638" width="12.5546875" style="71" bestFit="1" customWidth="1"/>
    <col min="4639" max="4863" width="9.109375" style="71"/>
    <col min="4864" max="4864" width="19.88671875" style="71" bestFit="1" customWidth="1"/>
    <col min="4865" max="4865" width="10.88671875" style="71" bestFit="1" customWidth="1"/>
    <col min="4866" max="4866" width="15.33203125" style="71" bestFit="1" customWidth="1"/>
    <col min="4867" max="4867" width="9.44140625" style="71" customWidth="1"/>
    <col min="4868" max="4868" width="10.44140625" style="71" customWidth="1"/>
    <col min="4869" max="4869" width="9" style="71" customWidth="1"/>
    <col min="4870" max="4870" width="12.5546875" style="71" customWidth="1"/>
    <col min="4871" max="4871" width="15.33203125" style="71" bestFit="1" customWidth="1"/>
    <col min="4872" max="4876" width="11.6640625" style="71" customWidth="1"/>
    <col min="4877" max="4877" width="11.44140625" style="71" customWidth="1"/>
    <col min="4878" max="4878" width="11" style="71" bestFit="1" customWidth="1"/>
    <col min="4879" max="4879" width="11.6640625" style="71" customWidth="1"/>
    <col min="4880" max="4880" width="9.33203125" style="71" customWidth="1"/>
    <col min="4881" max="4893" width="9.109375" style="71"/>
    <col min="4894" max="4894" width="12.5546875" style="71" bestFit="1" customWidth="1"/>
    <col min="4895" max="5119" width="9.109375" style="71"/>
    <col min="5120" max="5120" width="19.88671875" style="71" bestFit="1" customWidth="1"/>
    <col min="5121" max="5121" width="10.88671875" style="71" bestFit="1" customWidth="1"/>
    <col min="5122" max="5122" width="15.33203125" style="71" bestFit="1" customWidth="1"/>
    <col min="5123" max="5123" width="9.44140625" style="71" customWidth="1"/>
    <col min="5124" max="5124" width="10.44140625" style="71" customWidth="1"/>
    <col min="5125" max="5125" width="9" style="71" customWidth="1"/>
    <col min="5126" max="5126" width="12.5546875" style="71" customWidth="1"/>
    <col min="5127" max="5127" width="15.33203125" style="71" bestFit="1" customWidth="1"/>
    <col min="5128" max="5132" width="11.6640625" style="71" customWidth="1"/>
    <col min="5133" max="5133" width="11.44140625" style="71" customWidth="1"/>
    <col min="5134" max="5134" width="11" style="71" bestFit="1" customWidth="1"/>
    <col min="5135" max="5135" width="11.6640625" style="71" customWidth="1"/>
    <col min="5136" max="5136" width="9.33203125" style="71" customWidth="1"/>
    <col min="5137" max="5149" width="9.109375" style="71"/>
    <col min="5150" max="5150" width="12.5546875" style="71" bestFit="1" customWidth="1"/>
    <col min="5151" max="5375" width="9.109375" style="71"/>
    <col min="5376" max="5376" width="19.88671875" style="71" bestFit="1" customWidth="1"/>
    <col min="5377" max="5377" width="10.88671875" style="71" bestFit="1" customWidth="1"/>
    <col min="5378" max="5378" width="15.33203125" style="71" bestFit="1" customWidth="1"/>
    <col min="5379" max="5379" width="9.44140625" style="71" customWidth="1"/>
    <col min="5380" max="5380" width="10.44140625" style="71" customWidth="1"/>
    <col min="5381" max="5381" width="9" style="71" customWidth="1"/>
    <col min="5382" max="5382" width="12.5546875" style="71" customWidth="1"/>
    <col min="5383" max="5383" width="15.33203125" style="71" bestFit="1" customWidth="1"/>
    <col min="5384" max="5388" width="11.6640625" style="71" customWidth="1"/>
    <col min="5389" max="5389" width="11.44140625" style="71" customWidth="1"/>
    <col min="5390" max="5390" width="11" style="71" bestFit="1" customWidth="1"/>
    <col min="5391" max="5391" width="11.6640625" style="71" customWidth="1"/>
    <col min="5392" max="5392" width="9.33203125" style="71" customWidth="1"/>
    <col min="5393" max="5405" width="9.109375" style="71"/>
    <col min="5406" max="5406" width="12.5546875" style="71" bestFit="1" customWidth="1"/>
    <col min="5407" max="5631" width="9.109375" style="71"/>
    <col min="5632" max="5632" width="19.88671875" style="71" bestFit="1" customWidth="1"/>
    <col min="5633" max="5633" width="10.88671875" style="71" bestFit="1" customWidth="1"/>
    <col min="5634" max="5634" width="15.33203125" style="71" bestFit="1" customWidth="1"/>
    <col min="5635" max="5635" width="9.44140625" style="71" customWidth="1"/>
    <col min="5636" max="5636" width="10.44140625" style="71" customWidth="1"/>
    <col min="5637" max="5637" width="9" style="71" customWidth="1"/>
    <col min="5638" max="5638" width="12.5546875" style="71" customWidth="1"/>
    <col min="5639" max="5639" width="15.33203125" style="71" bestFit="1" customWidth="1"/>
    <col min="5640" max="5644" width="11.6640625" style="71" customWidth="1"/>
    <col min="5645" max="5645" width="11.44140625" style="71" customWidth="1"/>
    <col min="5646" max="5646" width="11" style="71" bestFit="1" customWidth="1"/>
    <col min="5647" max="5647" width="11.6640625" style="71" customWidth="1"/>
    <col min="5648" max="5648" width="9.33203125" style="71" customWidth="1"/>
    <col min="5649" max="5661" width="9.109375" style="71"/>
    <col min="5662" max="5662" width="12.5546875" style="71" bestFit="1" customWidth="1"/>
    <col min="5663" max="5887" width="9.109375" style="71"/>
    <col min="5888" max="5888" width="19.88671875" style="71" bestFit="1" customWidth="1"/>
    <col min="5889" max="5889" width="10.88671875" style="71" bestFit="1" customWidth="1"/>
    <col min="5890" max="5890" width="15.33203125" style="71" bestFit="1" customWidth="1"/>
    <col min="5891" max="5891" width="9.44140625" style="71" customWidth="1"/>
    <col min="5892" max="5892" width="10.44140625" style="71" customWidth="1"/>
    <col min="5893" max="5893" width="9" style="71" customWidth="1"/>
    <col min="5894" max="5894" width="12.5546875" style="71" customWidth="1"/>
    <col min="5895" max="5895" width="15.33203125" style="71" bestFit="1" customWidth="1"/>
    <col min="5896" max="5900" width="11.6640625" style="71" customWidth="1"/>
    <col min="5901" max="5901" width="11.44140625" style="71" customWidth="1"/>
    <col min="5902" max="5902" width="11" style="71" bestFit="1" customWidth="1"/>
    <col min="5903" max="5903" width="11.6640625" style="71" customWidth="1"/>
    <col min="5904" max="5904" width="9.33203125" style="71" customWidth="1"/>
    <col min="5905" max="5917" width="9.109375" style="71"/>
    <col min="5918" max="5918" width="12.5546875" style="71" bestFit="1" customWidth="1"/>
    <col min="5919" max="6143" width="9.109375" style="71"/>
    <col min="6144" max="6144" width="19.88671875" style="71" bestFit="1" customWidth="1"/>
    <col min="6145" max="6145" width="10.88671875" style="71" bestFit="1" customWidth="1"/>
    <col min="6146" max="6146" width="15.33203125" style="71" bestFit="1" customWidth="1"/>
    <col min="6147" max="6147" width="9.44140625" style="71" customWidth="1"/>
    <col min="6148" max="6148" width="10.44140625" style="71" customWidth="1"/>
    <col min="6149" max="6149" width="9" style="71" customWidth="1"/>
    <col min="6150" max="6150" width="12.5546875" style="71" customWidth="1"/>
    <col min="6151" max="6151" width="15.33203125" style="71" bestFit="1" customWidth="1"/>
    <col min="6152" max="6156" width="11.6640625" style="71" customWidth="1"/>
    <col min="6157" max="6157" width="11.44140625" style="71" customWidth="1"/>
    <col min="6158" max="6158" width="11" style="71" bestFit="1" customWidth="1"/>
    <col min="6159" max="6159" width="11.6640625" style="71" customWidth="1"/>
    <col min="6160" max="6160" width="9.33203125" style="71" customWidth="1"/>
    <col min="6161" max="6173" width="9.109375" style="71"/>
    <col min="6174" max="6174" width="12.5546875" style="71" bestFit="1" customWidth="1"/>
    <col min="6175" max="6399" width="9.109375" style="71"/>
    <col min="6400" max="6400" width="19.88671875" style="71" bestFit="1" customWidth="1"/>
    <col min="6401" max="6401" width="10.88671875" style="71" bestFit="1" customWidth="1"/>
    <col min="6402" max="6402" width="15.33203125" style="71" bestFit="1" customWidth="1"/>
    <col min="6403" max="6403" width="9.44140625" style="71" customWidth="1"/>
    <col min="6404" max="6404" width="10.44140625" style="71" customWidth="1"/>
    <col min="6405" max="6405" width="9" style="71" customWidth="1"/>
    <col min="6406" max="6406" width="12.5546875" style="71" customWidth="1"/>
    <col min="6407" max="6407" width="15.33203125" style="71" bestFit="1" customWidth="1"/>
    <col min="6408" max="6412" width="11.6640625" style="71" customWidth="1"/>
    <col min="6413" max="6413" width="11.44140625" style="71" customWidth="1"/>
    <col min="6414" max="6414" width="11" style="71" bestFit="1" customWidth="1"/>
    <col min="6415" max="6415" width="11.6640625" style="71" customWidth="1"/>
    <col min="6416" max="6416" width="9.33203125" style="71" customWidth="1"/>
    <col min="6417" max="6429" width="9.109375" style="71"/>
    <col min="6430" max="6430" width="12.5546875" style="71" bestFit="1" customWidth="1"/>
    <col min="6431" max="6655" width="9.109375" style="71"/>
    <col min="6656" max="6656" width="19.88671875" style="71" bestFit="1" customWidth="1"/>
    <col min="6657" max="6657" width="10.88671875" style="71" bestFit="1" customWidth="1"/>
    <col min="6658" max="6658" width="15.33203125" style="71" bestFit="1" customWidth="1"/>
    <col min="6659" max="6659" width="9.44140625" style="71" customWidth="1"/>
    <col min="6660" max="6660" width="10.44140625" style="71" customWidth="1"/>
    <col min="6661" max="6661" width="9" style="71" customWidth="1"/>
    <col min="6662" max="6662" width="12.5546875" style="71" customWidth="1"/>
    <col min="6663" max="6663" width="15.33203125" style="71" bestFit="1" customWidth="1"/>
    <col min="6664" max="6668" width="11.6640625" style="71" customWidth="1"/>
    <col min="6669" max="6669" width="11.44140625" style="71" customWidth="1"/>
    <col min="6670" max="6670" width="11" style="71" bestFit="1" customWidth="1"/>
    <col min="6671" max="6671" width="11.6640625" style="71" customWidth="1"/>
    <col min="6672" max="6672" width="9.33203125" style="71" customWidth="1"/>
    <col min="6673" max="6685" width="9.109375" style="71"/>
    <col min="6686" max="6686" width="12.5546875" style="71" bestFit="1" customWidth="1"/>
    <col min="6687" max="6911" width="9.109375" style="71"/>
    <col min="6912" max="6912" width="19.88671875" style="71" bestFit="1" customWidth="1"/>
    <col min="6913" max="6913" width="10.88671875" style="71" bestFit="1" customWidth="1"/>
    <col min="6914" max="6914" width="15.33203125" style="71" bestFit="1" customWidth="1"/>
    <col min="6915" max="6915" width="9.44140625" style="71" customWidth="1"/>
    <col min="6916" max="6916" width="10.44140625" style="71" customWidth="1"/>
    <col min="6917" max="6917" width="9" style="71" customWidth="1"/>
    <col min="6918" max="6918" width="12.5546875" style="71" customWidth="1"/>
    <col min="6919" max="6919" width="15.33203125" style="71" bestFit="1" customWidth="1"/>
    <col min="6920" max="6924" width="11.6640625" style="71" customWidth="1"/>
    <col min="6925" max="6925" width="11.44140625" style="71" customWidth="1"/>
    <col min="6926" max="6926" width="11" style="71" bestFit="1" customWidth="1"/>
    <col min="6927" max="6927" width="11.6640625" style="71" customWidth="1"/>
    <col min="6928" max="6928" width="9.33203125" style="71" customWidth="1"/>
    <col min="6929" max="6941" width="9.109375" style="71"/>
    <col min="6942" max="6942" width="12.5546875" style="71" bestFit="1" customWidth="1"/>
    <col min="6943" max="7167" width="9.109375" style="71"/>
    <col min="7168" max="7168" width="19.88671875" style="71" bestFit="1" customWidth="1"/>
    <col min="7169" max="7169" width="10.88671875" style="71" bestFit="1" customWidth="1"/>
    <col min="7170" max="7170" width="15.33203125" style="71" bestFit="1" customWidth="1"/>
    <col min="7171" max="7171" width="9.44140625" style="71" customWidth="1"/>
    <col min="7172" max="7172" width="10.44140625" style="71" customWidth="1"/>
    <col min="7173" max="7173" width="9" style="71" customWidth="1"/>
    <col min="7174" max="7174" width="12.5546875" style="71" customWidth="1"/>
    <col min="7175" max="7175" width="15.33203125" style="71" bestFit="1" customWidth="1"/>
    <col min="7176" max="7180" width="11.6640625" style="71" customWidth="1"/>
    <col min="7181" max="7181" width="11.44140625" style="71" customWidth="1"/>
    <col min="7182" max="7182" width="11" style="71" bestFit="1" customWidth="1"/>
    <col min="7183" max="7183" width="11.6640625" style="71" customWidth="1"/>
    <col min="7184" max="7184" width="9.33203125" style="71" customWidth="1"/>
    <col min="7185" max="7197" width="9.109375" style="71"/>
    <col min="7198" max="7198" width="12.5546875" style="71" bestFit="1" customWidth="1"/>
    <col min="7199" max="7423" width="9.109375" style="71"/>
    <col min="7424" max="7424" width="19.88671875" style="71" bestFit="1" customWidth="1"/>
    <col min="7425" max="7425" width="10.88671875" style="71" bestFit="1" customWidth="1"/>
    <col min="7426" max="7426" width="15.33203125" style="71" bestFit="1" customWidth="1"/>
    <col min="7427" max="7427" width="9.44140625" style="71" customWidth="1"/>
    <col min="7428" max="7428" width="10.44140625" style="71" customWidth="1"/>
    <col min="7429" max="7429" width="9" style="71" customWidth="1"/>
    <col min="7430" max="7430" width="12.5546875" style="71" customWidth="1"/>
    <col min="7431" max="7431" width="15.33203125" style="71" bestFit="1" customWidth="1"/>
    <col min="7432" max="7436" width="11.6640625" style="71" customWidth="1"/>
    <col min="7437" max="7437" width="11.44140625" style="71" customWidth="1"/>
    <col min="7438" max="7438" width="11" style="71" bestFit="1" customWidth="1"/>
    <col min="7439" max="7439" width="11.6640625" style="71" customWidth="1"/>
    <col min="7440" max="7440" width="9.33203125" style="71" customWidth="1"/>
    <col min="7441" max="7453" width="9.109375" style="71"/>
    <col min="7454" max="7454" width="12.5546875" style="71" bestFit="1" customWidth="1"/>
    <col min="7455" max="7679" width="9.109375" style="71"/>
    <col min="7680" max="7680" width="19.88671875" style="71" bestFit="1" customWidth="1"/>
    <col min="7681" max="7681" width="10.88671875" style="71" bestFit="1" customWidth="1"/>
    <col min="7682" max="7682" width="15.33203125" style="71" bestFit="1" customWidth="1"/>
    <col min="7683" max="7683" width="9.44140625" style="71" customWidth="1"/>
    <col min="7684" max="7684" width="10.44140625" style="71" customWidth="1"/>
    <col min="7685" max="7685" width="9" style="71" customWidth="1"/>
    <col min="7686" max="7686" width="12.5546875" style="71" customWidth="1"/>
    <col min="7687" max="7687" width="15.33203125" style="71" bestFit="1" customWidth="1"/>
    <col min="7688" max="7692" width="11.6640625" style="71" customWidth="1"/>
    <col min="7693" max="7693" width="11.44140625" style="71" customWidth="1"/>
    <col min="7694" max="7694" width="11" style="71" bestFit="1" customWidth="1"/>
    <col min="7695" max="7695" width="11.6640625" style="71" customWidth="1"/>
    <col min="7696" max="7696" width="9.33203125" style="71" customWidth="1"/>
    <col min="7697" max="7709" width="9.109375" style="71"/>
    <col min="7710" max="7710" width="12.5546875" style="71" bestFit="1" customWidth="1"/>
    <col min="7711" max="7935" width="9.109375" style="71"/>
    <col min="7936" max="7936" width="19.88671875" style="71" bestFit="1" customWidth="1"/>
    <col min="7937" max="7937" width="10.88671875" style="71" bestFit="1" customWidth="1"/>
    <col min="7938" max="7938" width="15.33203125" style="71" bestFit="1" customWidth="1"/>
    <col min="7939" max="7939" width="9.44140625" style="71" customWidth="1"/>
    <col min="7940" max="7940" width="10.44140625" style="71" customWidth="1"/>
    <col min="7941" max="7941" width="9" style="71" customWidth="1"/>
    <col min="7942" max="7942" width="12.5546875" style="71" customWidth="1"/>
    <col min="7943" max="7943" width="15.33203125" style="71" bestFit="1" customWidth="1"/>
    <col min="7944" max="7948" width="11.6640625" style="71" customWidth="1"/>
    <col min="7949" max="7949" width="11.44140625" style="71" customWidth="1"/>
    <col min="7950" max="7950" width="11" style="71" bestFit="1" customWidth="1"/>
    <col min="7951" max="7951" width="11.6640625" style="71" customWidth="1"/>
    <col min="7952" max="7952" width="9.33203125" style="71" customWidth="1"/>
    <col min="7953" max="7965" width="9.109375" style="71"/>
    <col min="7966" max="7966" width="12.5546875" style="71" bestFit="1" customWidth="1"/>
    <col min="7967" max="8191" width="9.109375" style="71"/>
    <col min="8192" max="8192" width="19.88671875" style="71" bestFit="1" customWidth="1"/>
    <col min="8193" max="8193" width="10.88671875" style="71" bestFit="1" customWidth="1"/>
    <col min="8194" max="8194" width="15.33203125" style="71" bestFit="1" customWidth="1"/>
    <col min="8195" max="8195" width="9.44140625" style="71" customWidth="1"/>
    <col min="8196" max="8196" width="10.44140625" style="71" customWidth="1"/>
    <col min="8197" max="8197" width="9" style="71" customWidth="1"/>
    <col min="8198" max="8198" width="12.5546875" style="71" customWidth="1"/>
    <col min="8199" max="8199" width="15.33203125" style="71" bestFit="1" customWidth="1"/>
    <col min="8200" max="8204" width="11.6640625" style="71" customWidth="1"/>
    <col min="8205" max="8205" width="11.44140625" style="71" customWidth="1"/>
    <col min="8206" max="8206" width="11" style="71" bestFit="1" customWidth="1"/>
    <col min="8207" max="8207" width="11.6640625" style="71" customWidth="1"/>
    <col min="8208" max="8208" width="9.33203125" style="71" customWidth="1"/>
    <col min="8209" max="8221" width="9.109375" style="71"/>
    <col min="8222" max="8222" width="12.5546875" style="71" bestFit="1" customWidth="1"/>
    <col min="8223" max="8447" width="9.109375" style="71"/>
    <col min="8448" max="8448" width="19.88671875" style="71" bestFit="1" customWidth="1"/>
    <col min="8449" max="8449" width="10.88671875" style="71" bestFit="1" customWidth="1"/>
    <col min="8450" max="8450" width="15.33203125" style="71" bestFit="1" customWidth="1"/>
    <col min="8451" max="8451" width="9.44140625" style="71" customWidth="1"/>
    <col min="8452" max="8452" width="10.44140625" style="71" customWidth="1"/>
    <col min="8453" max="8453" width="9" style="71" customWidth="1"/>
    <col min="8454" max="8454" width="12.5546875" style="71" customWidth="1"/>
    <col min="8455" max="8455" width="15.33203125" style="71" bestFit="1" customWidth="1"/>
    <col min="8456" max="8460" width="11.6640625" style="71" customWidth="1"/>
    <col min="8461" max="8461" width="11.44140625" style="71" customWidth="1"/>
    <col min="8462" max="8462" width="11" style="71" bestFit="1" customWidth="1"/>
    <col min="8463" max="8463" width="11.6640625" style="71" customWidth="1"/>
    <col min="8464" max="8464" width="9.33203125" style="71" customWidth="1"/>
    <col min="8465" max="8477" width="9.109375" style="71"/>
    <col min="8478" max="8478" width="12.5546875" style="71" bestFit="1" customWidth="1"/>
    <col min="8479" max="8703" width="9.109375" style="71"/>
    <col min="8704" max="8704" width="19.88671875" style="71" bestFit="1" customWidth="1"/>
    <col min="8705" max="8705" width="10.88671875" style="71" bestFit="1" customWidth="1"/>
    <col min="8706" max="8706" width="15.33203125" style="71" bestFit="1" customWidth="1"/>
    <col min="8707" max="8707" width="9.44140625" style="71" customWidth="1"/>
    <col min="8708" max="8708" width="10.44140625" style="71" customWidth="1"/>
    <col min="8709" max="8709" width="9" style="71" customWidth="1"/>
    <col min="8710" max="8710" width="12.5546875" style="71" customWidth="1"/>
    <col min="8711" max="8711" width="15.33203125" style="71" bestFit="1" customWidth="1"/>
    <col min="8712" max="8716" width="11.6640625" style="71" customWidth="1"/>
    <col min="8717" max="8717" width="11.44140625" style="71" customWidth="1"/>
    <col min="8718" max="8718" width="11" style="71" bestFit="1" customWidth="1"/>
    <col min="8719" max="8719" width="11.6640625" style="71" customWidth="1"/>
    <col min="8720" max="8720" width="9.33203125" style="71" customWidth="1"/>
    <col min="8721" max="8733" width="9.109375" style="71"/>
    <col min="8734" max="8734" width="12.5546875" style="71" bestFit="1" customWidth="1"/>
    <col min="8735" max="8959" width="9.109375" style="71"/>
    <col min="8960" max="8960" width="19.88671875" style="71" bestFit="1" customWidth="1"/>
    <col min="8961" max="8961" width="10.88671875" style="71" bestFit="1" customWidth="1"/>
    <col min="8962" max="8962" width="15.33203125" style="71" bestFit="1" customWidth="1"/>
    <col min="8963" max="8963" width="9.44140625" style="71" customWidth="1"/>
    <col min="8964" max="8964" width="10.44140625" style="71" customWidth="1"/>
    <col min="8965" max="8965" width="9" style="71" customWidth="1"/>
    <col min="8966" max="8966" width="12.5546875" style="71" customWidth="1"/>
    <col min="8967" max="8967" width="15.33203125" style="71" bestFit="1" customWidth="1"/>
    <col min="8968" max="8972" width="11.6640625" style="71" customWidth="1"/>
    <col min="8973" max="8973" width="11.44140625" style="71" customWidth="1"/>
    <col min="8974" max="8974" width="11" style="71" bestFit="1" customWidth="1"/>
    <col min="8975" max="8975" width="11.6640625" style="71" customWidth="1"/>
    <col min="8976" max="8976" width="9.33203125" style="71" customWidth="1"/>
    <col min="8977" max="8989" width="9.109375" style="71"/>
    <col min="8990" max="8990" width="12.5546875" style="71" bestFit="1" customWidth="1"/>
    <col min="8991" max="9215" width="9.109375" style="71"/>
    <col min="9216" max="9216" width="19.88671875" style="71" bestFit="1" customWidth="1"/>
    <col min="9217" max="9217" width="10.88671875" style="71" bestFit="1" customWidth="1"/>
    <col min="9218" max="9218" width="15.33203125" style="71" bestFit="1" customWidth="1"/>
    <col min="9219" max="9219" width="9.44140625" style="71" customWidth="1"/>
    <col min="9220" max="9220" width="10.44140625" style="71" customWidth="1"/>
    <col min="9221" max="9221" width="9" style="71" customWidth="1"/>
    <col min="9222" max="9222" width="12.5546875" style="71" customWidth="1"/>
    <col min="9223" max="9223" width="15.33203125" style="71" bestFit="1" customWidth="1"/>
    <col min="9224" max="9228" width="11.6640625" style="71" customWidth="1"/>
    <col min="9229" max="9229" width="11.44140625" style="71" customWidth="1"/>
    <col min="9230" max="9230" width="11" style="71" bestFit="1" customWidth="1"/>
    <col min="9231" max="9231" width="11.6640625" style="71" customWidth="1"/>
    <col min="9232" max="9232" width="9.33203125" style="71" customWidth="1"/>
    <col min="9233" max="9245" width="9.109375" style="71"/>
    <col min="9246" max="9246" width="12.5546875" style="71" bestFit="1" customWidth="1"/>
    <col min="9247" max="9471" width="9.109375" style="71"/>
    <col min="9472" max="9472" width="19.88671875" style="71" bestFit="1" customWidth="1"/>
    <col min="9473" max="9473" width="10.88671875" style="71" bestFit="1" customWidth="1"/>
    <col min="9474" max="9474" width="15.33203125" style="71" bestFit="1" customWidth="1"/>
    <col min="9475" max="9475" width="9.44140625" style="71" customWidth="1"/>
    <col min="9476" max="9476" width="10.44140625" style="71" customWidth="1"/>
    <col min="9477" max="9477" width="9" style="71" customWidth="1"/>
    <col min="9478" max="9478" width="12.5546875" style="71" customWidth="1"/>
    <col min="9479" max="9479" width="15.33203125" style="71" bestFit="1" customWidth="1"/>
    <col min="9480" max="9484" width="11.6640625" style="71" customWidth="1"/>
    <col min="9485" max="9485" width="11.44140625" style="71" customWidth="1"/>
    <col min="9486" max="9486" width="11" style="71" bestFit="1" customWidth="1"/>
    <col min="9487" max="9487" width="11.6640625" style="71" customWidth="1"/>
    <col min="9488" max="9488" width="9.33203125" style="71" customWidth="1"/>
    <col min="9489" max="9501" width="9.109375" style="71"/>
    <col min="9502" max="9502" width="12.5546875" style="71" bestFit="1" customWidth="1"/>
    <col min="9503" max="9727" width="9.109375" style="71"/>
    <col min="9728" max="9728" width="19.88671875" style="71" bestFit="1" customWidth="1"/>
    <col min="9729" max="9729" width="10.88671875" style="71" bestFit="1" customWidth="1"/>
    <col min="9730" max="9730" width="15.33203125" style="71" bestFit="1" customWidth="1"/>
    <col min="9731" max="9731" width="9.44140625" style="71" customWidth="1"/>
    <col min="9732" max="9732" width="10.44140625" style="71" customWidth="1"/>
    <col min="9733" max="9733" width="9" style="71" customWidth="1"/>
    <col min="9734" max="9734" width="12.5546875" style="71" customWidth="1"/>
    <col min="9735" max="9735" width="15.33203125" style="71" bestFit="1" customWidth="1"/>
    <col min="9736" max="9740" width="11.6640625" style="71" customWidth="1"/>
    <col min="9741" max="9741" width="11.44140625" style="71" customWidth="1"/>
    <col min="9742" max="9742" width="11" style="71" bestFit="1" customWidth="1"/>
    <col min="9743" max="9743" width="11.6640625" style="71" customWidth="1"/>
    <col min="9744" max="9744" width="9.33203125" style="71" customWidth="1"/>
    <col min="9745" max="9757" width="9.109375" style="71"/>
    <col min="9758" max="9758" width="12.5546875" style="71" bestFit="1" customWidth="1"/>
    <col min="9759" max="9983" width="9.109375" style="71"/>
    <col min="9984" max="9984" width="19.88671875" style="71" bestFit="1" customWidth="1"/>
    <col min="9985" max="9985" width="10.88671875" style="71" bestFit="1" customWidth="1"/>
    <col min="9986" max="9986" width="15.33203125" style="71" bestFit="1" customWidth="1"/>
    <col min="9987" max="9987" width="9.44140625" style="71" customWidth="1"/>
    <col min="9988" max="9988" width="10.44140625" style="71" customWidth="1"/>
    <col min="9989" max="9989" width="9" style="71" customWidth="1"/>
    <col min="9990" max="9990" width="12.5546875" style="71" customWidth="1"/>
    <col min="9991" max="9991" width="15.33203125" style="71" bestFit="1" customWidth="1"/>
    <col min="9992" max="9996" width="11.6640625" style="71" customWidth="1"/>
    <col min="9997" max="9997" width="11.44140625" style="71" customWidth="1"/>
    <col min="9998" max="9998" width="11" style="71" bestFit="1" customWidth="1"/>
    <col min="9999" max="9999" width="11.6640625" style="71" customWidth="1"/>
    <col min="10000" max="10000" width="9.33203125" style="71" customWidth="1"/>
    <col min="10001" max="10013" width="9.109375" style="71"/>
    <col min="10014" max="10014" width="12.5546875" style="71" bestFit="1" customWidth="1"/>
    <col min="10015" max="10239" width="9.109375" style="71"/>
    <col min="10240" max="10240" width="19.88671875" style="71" bestFit="1" customWidth="1"/>
    <col min="10241" max="10241" width="10.88671875" style="71" bestFit="1" customWidth="1"/>
    <col min="10242" max="10242" width="15.33203125" style="71" bestFit="1" customWidth="1"/>
    <col min="10243" max="10243" width="9.44140625" style="71" customWidth="1"/>
    <col min="10244" max="10244" width="10.44140625" style="71" customWidth="1"/>
    <col min="10245" max="10245" width="9" style="71" customWidth="1"/>
    <col min="10246" max="10246" width="12.5546875" style="71" customWidth="1"/>
    <col min="10247" max="10247" width="15.33203125" style="71" bestFit="1" customWidth="1"/>
    <col min="10248" max="10252" width="11.6640625" style="71" customWidth="1"/>
    <col min="10253" max="10253" width="11.44140625" style="71" customWidth="1"/>
    <col min="10254" max="10254" width="11" style="71" bestFit="1" customWidth="1"/>
    <col min="10255" max="10255" width="11.6640625" style="71" customWidth="1"/>
    <col min="10256" max="10256" width="9.33203125" style="71" customWidth="1"/>
    <col min="10257" max="10269" width="9.109375" style="71"/>
    <col min="10270" max="10270" width="12.5546875" style="71" bestFit="1" customWidth="1"/>
    <col min="10271" max="10495" width="9.109375" style="71"/>
    <col min="10496" max="10496" width="19.88671875" style="71" bestFit="1" customWidth="1"/>
    <col min="10497" max="10497" width="10.88671875" style="71" bestFit="1" customWidth="1"/>
    <col min="10498" max="10498" width="15.33203125" style="71" bestFit="1" customWidth="1"/>
    <col min="10499" max="10499" width="9.44140625" style="71" customWidth="1"/>
    <col min="10500" max="10500" width="10.44140625" style="71" customWidth="1"/>
    <col min="10501" max="10501" width="9" style="71" customWidth="1"/>
    <col min="10502" max="10502" width="12.5546875" style="71" customWidth="1"/>
    <col min="10503" max="10503" width="15.33203125" style="71" bestFit="1" customWidth="1"/>
    <col min="10504" max="10508" width="11.6640625" style="71" customWidth="1"/>
    <col min="10509" max="10509" width="11.44140625" style="71" customWidth="1"/>
    <col min="10510" max="10510" width="11" style="71" bestFit="1" customWidth="1"/>
    <col min="10511" max="10511" width="11.6640625" style="71" customWidth="1"/>
    <col min="10512" max="10512" width="9.33203125" style="71" customWidth="1"/>
    <col min="10513" max="10525" width="9.109375" style="71"/>
    <col min="10526" max="10526" width="12.5546875" style="71" bestFit="1" customWidth="1"/>
    <col min="10527" max="10751" width="9.109375" style="71"/>
    <col min="10752" max="10752" width="19.88671875" style="71" bestFit="1" customWidth="1"/>
    <col min="10753" max="10753" width="10.88671875" style="71" bestFit="1" customWidth="1"/>
    <col min="10754" max="10754" width="15.33203125" style="71" bestFit="1" customWidth="1"/>
    <col min="10755" max="10755" width="9.44140625" style="71" customWidth="1"/>
    <col min="10756" max="10756" width="10.44140625" style="71" customWidth="1"/>
    <col min="10757" max="10757" width="9" style="71" customWidth="1"/>
    <col min="10758" max="10758" width="12.5546875" style="71" customWidth="1"/>
    <col min="10759" max="10759" width="15.33203125" style="71" bestFit="1" customWidth="1"/>
    <col min="10760" max="10764" width="11.6640625" style="71" customWidth="1"/>
    <col min="10765" max="10765" width="11.44140625" style="71" customWidth="1"/>
    <col min="10766" max="10766" width="11" style="71" bestFit="1" customWidth="1"/>
    <col min="10767" max="10767" width="11.6640625" style="71" customWidth="1"/>
    <col min="10768" max="10768" width="9.33203125" style="71" customWidth="1"/>
    <col min="10769" max="10781" width="9.109375" style="71"/>
    <col min="10782" max="10782" width="12.5546875" style="71" bestFit="1" customWidth="1"/>
    <col min="10783" max="11007" width="9.109375" style="71"/>
    <col min="11008" max="11008" width="19.88671875" style="71" bestFit="1" customWidth="1"/>
    <col min="11009" max="11009" width="10.88671875" style="71" bestFit="1" customWidth="1"/>
    <col min="11010" max="11010" width="15.33203125" style="71" bestFit="1" customWidth="1"/>
    <col min="11011" max="11011" width="9.44140625" style="71" customWidth="1"/>
    <col min="11012" max="11012" width="10.44140625" style="71" customWidth="1"/>
    <col min="11013" max="11013" width="9" style="71" customWidth="1"/>
    <col min="11014" max="11014" width="12.5546875" style="71" customWidth="1"/>
    <col min="11015" max="11015" width="15.33203125" style="71" bestFit="1" customWidth="1"/>
    <col min="11016" max="11020" width="11.6640625" style="71" customWidth="1"/>
    <col min="11021" max="11021" width="11.44140625" style="71" customWidth="1"/>
    <col min="11022" max="11022" width="11" style="71" bestFit="1" customWidth="1"/>
    <col min="11023" max="11023" width="11.6640625" style="71" customWidth="1"/>
    <col min="11024" max="11024" width="9.33203125" style="71" customWidth="1"/>
    <col min="11025" max="11037" width="9.109375" style="71"/>
    <col min="11038" max="11038" width="12.5546875" style="71" bestFit="1" customWidth="1"/>
    <col min="11039" max="11263" width="9.109375" style="71"/>
    <col min="11264" max="11264" width="19.88671875" style="71" bestFit="1" customWidth="1"/>
    <col min="11265" max="11265" width="10.88671875" style="71" bestFit="1" customWidth="1"/>
    <col min="11266" max="11266" width="15.33203125" style="71" bestFit="1" customWidth="1"/>
    <col min="11267" max="11267" width="9.44140625" style="71" customWidth="1"/>
    <col min="11268" max="11268" width="10.44140625" style="71" customWidth="1"/>
    <col min="11269" max="11269" width="9" style="71" customWidth="1"/>
    <col min="11270" max="11270" width="12.5546875" style="71" customWidth="1"/>
    <col min="11271" max="11271" width="15.33203125" style="71" bestFit="1" customWidth="1"/>
    <col min="11272" max="11276" width="11.6640625" style="71" customWidth="1"/>
    <col min="11277" max="11277" width="11.44140625" style="71" customWidth="1"/>
    <col min="11278" max="11278" width="11" style="71" bestFit="1" customWidth="1"/>
    <col min="11279" max="11279" width="11.6640625" style="71" customWidth="1"/>
    <col min="11280" max="11280" width="9.33203125" style="71" customWidth="1"/>
    <col min="11281" max="11293" width="9.109375" style="71"/>
    <col min="11294" max="11294" width="12.5546875" style="71" bestFit="1" customWidth="1"/>
    <col min="11295" max="11519" width="9.109375" style="71"/>
    <col min="11520" max="11520" width="19.88671875" style="71" bestFit="1" customWidth="1"/>
    <col min="11521" max="11521" width="10.88671875" style="71" bestFit="1" customWidth="1"/>
    <col min="11522" max="11522" width="15.33203125" style="71" bestFit="1" customWidth="1"/>
    <col min="11523" max="11523" width="9.44140625" style="71" customWidth="1"/>
    <col min="11524" max="11524" width="10.44140625" style="71" customWidth="1"/>
    <col min="11525" max="11525" width="9" style="71" customWidth="1"/>
    <col min="11526" max="11526" width="12.5546875" style="71" customWidth="1"/>
    <col min="11527" max="11527" width="15.33203125" style="71" bestFit="1" customWidth="1"/>
    <col min="11528" max="11532" width="11.6640625" style="71" customWidth="1"/>
    <col min="11533" max="11533" width="11.44140625" style="71" customWidth="1"/>
    <col min="11534" max="11534" width="11" style="71" bestFit="1" customWidth="1"/>
    <col min="11535" max="11535" width="11.6640625" style="71" customWidth="1"/>
    <col min="11536" max="11536" width="9.33203125" style="71" customWidth="1"/>
    <col min="11537" max="11549" width="9.109375" style="71"/>
    <col min="11550" max="11550" width="12.5546875" style="71" bestFit="1" customWidth="1"/>
    <col min="11551" max="11775" width="9.109375" style="71"/>
    <col min="11776" max="11776" width="19.88671875" style="71" bestFit="1" customWidth="1"/>
    <col min="11777" max="11777" width="10.88671875" style="71" bestFit="1" customWidth="1"/>
    <col min="11778" max="11778" width="15.33203125" style="71" bestFit="1" customWidth="1"/>
    <col min="11779" max="11779" width="9.44140625" style="71" customWidth="1"/>
    <col min="11780" max="11780" width="10.44140625" style="71" customWidth="1"/>
    <col min="11781" max="11781" width="9" style="71" customWidth="1"/>
    <col min="11782" max="11782" width="12.5546875" style="71" customWidth="1"/>
    <col min="11783" max="11783" width="15.33203125" style="71" bestFit="1" customWidth="1"/>
    <col min="11784" max="11788" width="11.6640625" style="71" customWidth="1"/>
    <col min="11789" max="11789" width="11.44140625" style="71" customWidth="1"/>
    <col min="11790" max="11790" width="11" style="71" bestFit="1" customWidth="1"/>
    <col min="11791" max="11791" width="11.6640625" style="71" customWidth="1"/>
    <col min="11792" max="11792" width="9.33203125" style="71" customWidth="1"/>
    <col min="11793" max="11805" width="9.109375" style="71"/>
    <col min="11806" max="11806" width="12.5546875" style="71" bestFit="1" customWidth="1"/>
    <col min="11807" max="12031" width="9.109375" style="71"/>
    <col min="12032" max="12032" width="19.88671875" style="71" bestFit="1" customWidth="1"/>
    <col min="12033" max="12033" width="10.88671875" style="71" bestFit="1" customWidth="1"/>
    <col min="12034" max="12034" width="15.33203125" style="71" bestFit="1" customWidth="1"/>
    <col min="12035" max="12035" width="9.44140625" style="71" customWidth="1"/>
    <col min="12036" max="12036" width="10.44140625" style="71" customWidth="1"/>
    <col min="12037" max="12037" width="9" style="71" customWidth="1"/>
    <col min="12038" max="12038" width="12.5546875" style="71" customWidth="1"/>
    <col min="12039" max="12039" width="15.33203125" style="71" bestFit="1" customWidth="1"/>
    <col min="12040" max="12044" width="11.6640625" style="71" customWidth="1"/>
    <col min="12045" max="12045" width="11.44140625" style="71" customWidth="1"/>
    <col min="12046" max="12046" width="11" style="71" bestFit="1" customWidth="1"/>
    <col min="12047" max="12047" width="11.6640625" style="71" customWidth="1"/>
    <col min="12048" max="12048" width="9.33203125" style="71" customWidth="1"/>
    <col min="12049" max="12061" width="9.109375" style="71"/>
    <col min="12062" max="12062" width="12.5546875" style="71" bestFit="1" customWidth="1"/>
    <col min="12063" max="12287" width="9.109375" style="71"/>
    <col min="12288" max="12288" width="19.88671875" style="71" bestFit="1" customWidth="1"/>
    <col min="12289" max="12289" width="10.88671875" style="71" bestFit="1" customWidth="1"/>
    <col min="12290" max="12290" width="15.33203125" style="71" bestFit="1" customWidth="1"/>
    <col min="12291" max="12291" width="9.44140625" style="71" customWidth="1"/>
    <col min="12292" max="12292" width="10.44140625" style="71" customWidth="1"/>
    <col min="12293" max="12293" width="9" style="71" customWidth="1"/>
    <col min="12294" max="12294" width="12.5546875" style="71" customWidth="1"/>
    <col min="12295" max="12295" width="15.33203125" style="71" bestFit="1" customWidth="1"/>
    <col min="12296" max="12300" width="11.6640625" style="71" customWidth="1"/>
    <col min="12301" max="12301" width="11.44140625" style="71" customWidth="1"/>
    <col min="12302" max="12302" width="11" style="71" bestFit="1" customWidth="1"/>
    <col min="12303" max="12303" width="11.6640625" style="71" customWidth="1"/>
    <col min="12304" max="12304" width="9.33203125" style="71" customWidth="1"/>
    <col min="12305" max="12317" width="9.109375" style="71"/>
    <col min="12318" max="12318" width="12.5546875" style="71" bestFit="1" customWidth="1"/>
    <col min="12319" max="12543" width="9.109375" style="71"/>
    <col min="12544" max="12544" width="19.88671875" style="71" bestFit="1" customWidth="1"/>
    <col min="12545" max="12545" width="10.88671875" style="71" bestFit="1" customWidth="1"/>
    <col min="12546" max="12546" width="15.33203125" style="71" bestFit="1" customWidth="1"/>
    <col min="12547" max="12547" width="9.44140625" style="71" customWidth="1"/>
    <col min="12548" max="12548" width="10.44140625" style="71" customWidth="1"/>
    <col min="12549" max="12549" width="9" style="71" customWidth="1"/>
    <col min="12550" max="12550" width="12.5546875" style="71" customWidth="1"/>
    <col min="12551" max="12551" width="15.33203125" style="71" bestFit="1" customWidth="1"/>
    <col min="12552" max="12556" width="11.6640625" style="71" customWidth="1"/>
    <col min="12557" max="12557" width="11.44140625" style="71" customWidth="1"/>
    <col min="12558" max="12558" width="11" style="71" bestFit="1" customWidth="1"/>
    <col min="12559" max="12559" width="11.6640625" style="71" customWidth="1"/>
    <col min="12560" max="12560" width="9.33203125" style="71" customWidth="1"/>
    <col min="12561" max="12573" width="9.109375" style="71"/>
    <col min="12574" max="12574" width="12.5546875" style="71" bestFit="1" customWidth="1"/>
    <col min="12575" max="12799" width="9.109375" style="71"/>
    <col min="12800" max="12800" width="19.88671875" style="71" bestFit="1" customWidth="1"/>
    <col min="12801" max="12801" width="10.88671875" style="71" bestFit="1" customWidth="1"/>
    <col min="12802" max="12802" width="15.33203125" style="71" bestFit="1" customWidth="1"/>
    <col min="12803" max="12803" width="9.44140625" style="71" customWidth="1"/>
    <col min="12804" max="12804" width="10.44140625" style="71" customWidth="1"/>
    <col min="12805" max="12805" width="9" style="71" customWidth="1"/>
    <col min="12806" max="12806" width="12.5546875" style="71" customWidth="1"/>
    <col min="12807" max="12807" width="15.33203125" style="71" bestFit="1" customWidth="1"/>
    <col min="12808" max="12812" width="11.6640625" style="71" customWidth="1"/>
    <col min="12813" max="12813" width="11.44140625" style="71" customWidth="1"/>
    <col min="12814" max="12814" width="11" style="71" bestFit="1" customWidth="1"/>
    <col min="12815" max="12815" width="11.6640625" style="71" customWidth="1"/>
    <col min="12816" max="12816" width="9.33203125" style="71" customWidth="1"/>
    <col min="12817" max="12829" width="9.109375" style="71"/>
    <col min="12830" max="12830" width="12.5546875" style="71" bestFit="1" customWidth="1"/>
    <col min="12831" max="13055" width="9.109375" style="71"/>
    <col min="13056" max="13056" width="19.88671875" style="71" bestFit="1" customWidth="1"/>
    <col min="13057" max="13057" width="10.88671875" style="71" bestFit="1" customWidth="1"/>
    <col min="13058" max="13058" width="15.33203125" style="71" bestFit="1" customWidth="1"/>
    <col min="13059" max="13059" width="9.44140625" style="71" customWidth="1"/>
    <col min="13060" max="13060" width="10.44140625" style="71" customWidth="1"/>
    <col min="13061" max="13061" width="9" style="71" customWidth="1"/>
    <col min="13062" max="13062" width="12.5546875" style="71" customWidth="1"/>
    <col min="13063" max="13063" width="15.33203125" style="71" bestFit="1" customWidth="1"/>
    <col min="13064" max="13068" width="11.6640625" style="71" customWidth="1"/>
    <col min="13069" max="13069" width="11.44140625" style="71" customWidth="1"/>
    <col min="13070" max="13070" width="11" style="71" bestFit="1" customWidth="1"/>
    <col min="13071" max="13071" width="11.6640625" style="71" customWidth="1"/>
    <col min="13072" max="13072" width="9.33203125" style="71" customWidth="1"/>
    <col min="13073" max="13085" width="9.109375" style="71"/>
    <col min="13086" max="13086" width="12.5546875" style="71" bestFit="1" customWidth="1"/>
    <col min="13087" max="13311" width="9.109375" style="71"/>
    <col min="13312" max="13312" width="19.88671875" style="71" bestFit="1" customWidth="1"/>
    <col min="13313" max="13313" width="10.88671875" style="71" bestFit="1" customWidth="1"/>
    <col min="13314" max="13314" width="15.33203125" style="71" bestFit="1" customWidth="1"/>
    <col min="13315" max="13315" width="9.44140625" style="71" customWidth="1"/>
    <col min="13316" max="13316" width="10.44140625" style="71" customWidth="1"/>
    <col min="13317" max="13317" width="9" style="71" customWidth="1"/>
    <col min="13318" max="13318" width="12.5546875" style="71" customWidth="1"/>
    <col min="13319" max="13319" width="15.33203125" style="71" bestFit="1" customWidth="1"/>
    <col min="13320" max="13324" width="11.6640625" style="71" customWidth="1"/>
    <col min="13325" max="13325" width="11.44140625" style="71" customWidth="1"/>
    <col min="13326" max="13326" width="11" style="71" bestFit="1" customWidth="1"/>
    <col min="13327" max="13327" width="11.6640625" style="71" customWidth="1"/>
    <col min="13328" max="13328" width="9.33203125" style="71" customWidth="1"/>
    <col min="13329" max="13341" width="9.109375" style="71"/>
    <col min="13342" max="13342" width="12.5546875" style="71" bestFit="1" customWidth="1"/>
    <col min="13343" max="13567" width="9.109375" style="71"/>
    <col min="13568" max="13568" width="19.88671875" style="71" bestFit="1" customWidth="1"/>
    <col min="13569" max="13569" width="10.88671875" style="71" bestFit="1" customWidth="1"/>
    <col min="13570" max="13570" width="15.33203125" style="71" bestFit="1" customWidth="1"/>
    <col min="13571" max="13571" width="9.44140625" style="71" customWidth="1"/>
    <col min="13572" max="13572" width="10.44140625" style="71" customWidth="1"/>
    <col min="13573" max="13573" width="9" style="71" customWidth="1"/>
    <col min="13574" max="13574" width="12.5546875" style="71" customWidth="1"/>
    <col min="13575" max="13575" width="15.33203125" style="71" bestFit="1" customWidth="1"/>
    <col min="13576" max="13580" width="11.6640625" style="71" customWidth="1"/>
    <col min="13581" max="13581" width="11.44140625" style="71" customWidth="1"/>
    <col min="13582" max="13582" width="11" style="71" bestFit="1" customWidth="1"/>
    <col min="13583" max="13583" width="11.6640625" style="71" customWidth="1"/>
    <col min="13584" max="13584" width="9.33203125" style="71" customWidth="1"/>
    <col min="13585" max="13597" width="9.109375" style="71"/>
    <col min="13598" max="13598" width="12.5546875" style="71" bestFit="1" customWidth="1"/>
    <col min="13599" max="13823" width="9.109375" style="71"/>
    <col min="13824" max="13824" width="19.88671875" style="71" bestFit="1" customWidth="1"/>
    <col min="13825" max="13825" width="10.88671875" style="71" bestFit="1" customWidth="1"/>
    <col min="13826" max="13826" width="15.33203125" style="71" bestFit="1" customWidth="1"/>
    <col min="13827" max="13827" width="9.44140625" style="71" customWidth="1"/>
    <col min="13828" max="13828" width="10.44140625" style="71" customWidth="1"/>
    <col min="13829" max="13829" width="9" style="71" customWidth="1"/>
    <col min="13830" max="13830" width="12.5546875" style="71" customWidth="1"/>
    <col min="13831" max="13831" width="15.33203125" style="71" bestFit="1" customWidth="1"/>
    <col min="13832" max="13836" width="11.6640625" style="71" customWidth="1"/>
    <col min="13837" max="13837" width="11.44140625" style="71" customWidth="1"/>
    <col min="13838" max="13838" width="11" style="71" bestFit="1" customWidth="1"/>
    <col min="13839" max="13839" width="11.6640625" style="71" customWidth="1"/>
    <col min="13840" max="13840" width="9.33203125" style="71" customWidth="1"/>
    <col min="13841" max="13853" width="9.109375" style="71"/>
    <col min="13854" max="13854" width="12.5546875" style="71" bestFit="1" customWidth="1"/>
    <col min="13855" max="14079" width="9.109375" style="71"/>
    <col min="14080" max="14080" width="19.88671875" style="71" bestFit="1" customWidth="1"/>
    <col min="14081" max="14081" width="10.88671875" style="71" bestFit="1" customWidth="1"/>
    <col min="14082" max="14082" width="15.33203125" style="71" bestFit="1" customWidth="1"/>
    <col min="14083" max="14083" width="9.44140625" style="71" customWidth="1"/>
    <col min="14084" max="14084" width="10.44140625" style="71" customWidth="1"/>
    <col min="14085" max="14085" width="9" style="71" customWidth="1"/>
    <col min="14086" max="14086" width="12.5546875" style="71" customWidth="1"/>
    <col min="14087" max="14087" width="15.33203125" style="71" bestFit="1" customWidth="1"/>
    <col min="14088" max="14092" width="11.6640625" style="71" customWidth="1"/>
    <col min="14093" max="14093" width="11.44140625" style="71" customWidth="1"/>
    <col min="14094" max="14094" width="11" style="71" bestFit="1" customWidth="1"/>
    <col min="14095" max="14095" width="11.6640625" style="71" customWidth="1"/>
    <col min="14096" max="14096" width="9.33203125" style="71" customWidth="1"/>
    <col min="14097" max="14109" width="9.109375" style="71"/>
    <col min="14110" max="14110" width="12.5546875" style="71" bestFit="1" customWidth="1"/>
    <col min="14111" max="14335" width="9.109375" style="71"/>
    <col min="14336" max="14336" width="19.88671875" style="71" bestFit="1" customWidth="1"/>
    <col min="14337" max="14337" width="10.88671875" style="71" bestFit="1" customWidth="1"/>
    <col min="14338" max="14338" width="15.33203125" style="71" bestFit="1" customWidth="1"/>
    <col min="14339" max="14339" width="9.44140625" style="71" customWidth="1"/>
    <col min="14340" max="14340" width="10.44140625" style="71" customWidth="1"/>
    <col min="14341" max="14341" width="9" style="71" customWidth="1"/>
    <col min="14342" max="14342" width="12.5546875" style="71" customWidth="1"/>
    <col min="14343" max="14343" width="15.33203125" style="71" bestFit="1" customWidth="1"/>
    <col min="14344" max="14348" width="11.6640625" style="71" customWidth="1"/>
    <col min="14349" max="14349" width="11.44140625" style="71" customWidth="1"/>
    <col min="14350" max="14350" width="11" style="71" bestFit="1" customWidth="1"/>
    <col min="14351" max="14351" width="11.6640625" style="71" customWidth="1"/>
    <col min="14352" max="14352" width="9.33203125" style="71" customWidth="1"/>
    <col min="14353" max="14365" width="9.109375" style="71"/>
    <col min="14366" max="14366" width="12.5546875" style="71" bestFit="1" customWidth="1"/>
    <col min="14367" max="14591" width="9.109375" style="71"/>
    <col min="14592" max="14592" width="19.88671875" style="71" bestFit="1" customWidth="1"/>
    <col min="14593" max="14593" width="10.88671875" style="71" bestFit="1" customWidth="1"/>
    <col min="14594" max="14594" width="15.33203125" style="71" bestFit="1" customWidth="1"/>
    <col min="14595" max="14595" width="9.44140625" style="71" customWidth="1"/>
    <col min="14596" max="14596" width="10.44140625" style="71" customWidth="1"/>
    <col min="14597" max="14597" width="9" style="71" customWidth="1"/>
    <col min="14598" max="14598" width="12.5546875" style="71" customWidth="1"/>
    <col min="14599" max="14599" width="15.33203125" style="71" bestFit="1" customWidth="1"/>
    <col min="14600" max="14604" width="11.6640625" style="71" customWidth="1"/>
    <col min="14605" max="14605" width="11.44140625" style="71" customWidth="1"/>
    <col min="14606" max="14606" width="11" style="71" bestFit="1" customWidth="1"/>
    <col min="14607" max="14607" width="11.6640625" style="71" customWidth="1"/>
    <col min="14608" max="14608" width="9.33203125" style="71" customWidth="1"/>
    <col min="14609" max="14621" width="9.109375" style="71"/>
    <col min="14622" max="14622" width="12.5546875" style="71" bestFit="1" customWidth="1"/>
    <col min="14623" max="14847" width="9.109375" style="71"/>
    <col min="14848" max="14848" width="19.88671875" style="71" bestFit="1" customWidth="1"/>
    <col min="14849" max="14849" width="10.88671875" style="71" bestFit="1" customWidth="1"/>
    <col min="14850" max="14850" width="15.33203125" style="71" bestFit="1" customWidth="1"/>
    <col min="14851" max="14851" width="9.44140625" style="71" customWidth="1"/>
    <col min="14852" max="14852" width="10.44140625" style="71" customWidth="1"/>
    <col min="14853" max="14853" width="9" style="71" customWidth="1"/>
    <col min="14854" max="14854" width="12.5546875" style="71" customWidth="1"/>
    <col min="14855" max="14855" width="15.33203125" style="71" bestFit="1" customWidth="1"/>
    <col min="14856" max="14860" width="11.6640625" style="71" customWidth="1"/>
    <col min="14861" max="14861" width="11.44140625" style="71" customWidth="1"/>
    <col min="14862" max="14862" width="11" style="71" bestFit="1" customWidth="1"/>
    <col min="14863" max="14863" width="11.6640625" style="71" customWidth="1"/>
    <col min="14864" max="14864" width="9.33203125" style="71" customWidth="1"/>
    <col min="14865" max="14877" width="9.109375" style="71"/>
    <col min="14878" max="14878" width="12.5546875" style="71" bestFit="1" customWidth="1"/>
    <col min="14879" max="15103" width="9.109375" style="71"/>
    <col min="15104" max="15104" width="19.88671875" style="71" bestFit="1" customWidth="1"/>
    <col min="15105" max="15105" width="10.88671875" style="71" bestFit="1" customWidth="1"/>
    <col min="15106" max="15106" width="15.33203125" style="71" bestFit="1" customWidth="1"/>
    <col min="15107" max="15107" width="9.44140625" style="71" customWidth="1"/>
    <col min="15108" max="15108" width="10.44140625" style="71" customWidth="1"/>
    <col min="15109" max="15109" width="9" style="71" customWidth="1"/>
    <col min="15110" max="15110" width="12.5546875" style="71" customWidth="1"/>
    <col min="15111" max="15111" width="15.33203125" style="71" bestFit="1" customWidth="1"/>
    <col min="15112" max="15116" width="11.6640625" style="71" customWidth="1"/>
    <col min="15117" max="15117" width="11.44140625" style="71" customWidth="1"/>
    <col min="15118" max="15118" width="11" style="71" bestFit="1" customWidth="1"/>
    <col min="15119" max="15119" width="11.6640625" style="71" customWidth="1"/>
    <col min="15120" max="15120" width="9.33203125" style="71" customWidth="1"/>
    <col min="15121" max="15133" width="9.109375" style="71"/>
    <col min="15134" max="15134" width="12.5546875" style="71" bestFit="1" customWidth="1"/>
    <col min="15135" max="15359" width="9.109375" style="71"/>
    <col min="15360" max="15360" width="19.88671875" style="71" bestFit="1" customWidth="1"/>
    <col min="15361" max="15361" width="10.88671875" style="71" bestFit="1" customWidth="1"/>
    <col min="15362" max="15362" width="15.33203125" style="71" bestFit="1" customWidth="1"/>
    <col min="15363" max="15363" width="9.44140625" style="71" customWidth="1"/>
    <col min="15364" max="15364" width="10.44140625" style="71" customWidth="1"/>
    <col min="15365" max="15365" width="9" style="71" customWidth="1"/>
    <col min="15366" max="15366" width="12.5546875" style="71" customWidth="1"/>
    <col min="15367" max="15367" width="15.33203125" style="71" bestFit="1" customWidth="1"/>
    <col min="15368" max="15372" width="11.6640625" style="71" customWidth="1"/>
    <col min="15373" max="15373" width="11.44140625" style="71" customWidth="1"/>
    <col min="15374" max="15374" width="11" style="71" bestFit="1" customWidth="1"/>
    <col min="15375" max="15375" width="11.6640625" style="71" customWidth="1"/>
    <col min="15376" max="15376" width="9.33203125" style="71" customWidth="1"/>
    <col min="15377" max="15389" width="9.109375" style="71"/>
    <col min="15390" max="15390" width="12.5546875" style="71" bestFit="1" customWidth="1"/>
    <col min="15391" max="15615" width="9.109375" style="71"/>
    <col min="15616" max="15616" width="19.88671875" style="71" bestFit="1" customWidth="1"/>
    <col min="15617" max="15617" width="10.88671875" style="71" bestFit="1" customWidth="1"/>
    <col min="15618" max="15618" width="15.33203125" style="71" bestFit="1" customWidth="1"/>
    <col min="15619" max="15619" width="9.44140625" style="71" customWidth="1"/>
    <col min="15620" max="15620" width="10.44140625" style="71" customWidth="1"/>
    <col min="15621" max="15621" width="9" style="71" customWidth="1"/>
    <col min="15622" max="15622" width="12.5546875" style="71" customWidth="1"/>
    <col min="15623" max="15623" width="15.33203125" style="71" bestFit="1" customWidth="1"/>
    <col min="15624" max="15628" width="11.6640625" style="71" customWidth="1"/>
    <col min="15629" max="15629" width="11.44140625" style="71" customWidth="1"/>
    <col min="15630" max="15630" width="11" style="71" bestFit="1" customWidth="1"/>
    <col min="15631" max="15631" width="11.6640625" style="71" customWidth="1"/>
    <col min="15632" max="15632" width="9.33203125" style="71" customWidth="1"/>
    <col min="15633" max="15645" width="9.109375" style="71"/>
    <col min="15646" max="15646" width="12.5546875" style="71" bestFit="1" customWidth="1"/>
    <col min="15647" max="15871" width="9.109375" style="71"/>
    <col min="15872" max="15872" width="19.88671875" style="71" bestFit="1" customWidth="1"/>
    <col min="15873" max="15873" width="10.88671875" style="71" bestFit="1" customWidth="1"/>
    <col min="15874" max="15874" width="15.33203125" style="71" bestFit="1" customWidth="1"/>
    <col min="15875" max="15875" width="9.44140625" style="71" customWidth="1"/>
    <col min="15876" max="15876" width="10.44140625" style="71" customWidth="1"/>
    <col min="15877" max="15877" width="9" style="71" customWidth="1"/>
    <col min="15878" max="15878" width="12.5546875" style="71" customWidth="1"/>
    <col min="15879" max="15879" width="15.33203125" style="71" bestFit="1" customWidth="1"/>
    <col min="15880" max="15884" width="11.6640625" style="71" customWidth="1"/>
    <col min="15885" max="15885" width="11.44140625" style="71" customWidth="1"/>
    <col min="15886" max="15886" width="11" style="71" bestFit="1" customWidth="1"/>
    <col min="15887" max="15887" width="11.6640625" style="71" customWidth="1"/>
    <col min="15888" max="15888" width="9.33203125" style="71" customWidth="1"/>
    <col min="15889" max="15901" width="9.109375" style="71"/>
    <col min="15902" max="15902" width="12.5546875" style="71" bestFit="1" customWidth="1"/>
    <col min="15903" max="16127" width="9.109375" style="71"/>
    <col min="16128" max="16128" width="19.88671875" style="71" bestFit="1" customWidth="1"/>
    <col min="16129" max="16129" width="10.88671875" style="71" bestFit="1" customWidth="1"/>
    <col min="16130" max="16130" width="15.33203125" style="71" bestFit="1" customWidth="1"/>
    <col min="16131" max="16131" width="9.44140625" style="71" customWidth="1"/>
    <col min="16132" max="16132" width="10.44140625" style="71" customWidth="1"/>
    <col min="16133" max="16133" width="9" style="71" customWidth="1"/>
    <col min="16134" max="16134" width="12.5546875" style="71" customWidth="1"/>
    <col min="16135" max="16135" width="15.33203125" style="71" bestFit="1" customWidth="1"/>
    <col min="16136" max="16140" width="11.6640625" style="71" customWidth="1"/>
    <col min="16141" max="16141" width="11.44140625" style="71" customWidth="1"/>
    <col min="16142" max="16142" width="11" style="71" bestFit="1" customWidth="1"/>
    <col min="16143" max="16143" width="11.6640625" style="71" customWidth="1"/>
    <col min="16144" max="16144" width="9.33203125" style="71" customWidth="1"/>
    <col min="16145" max="16157" width="9.109375" style="71"/>
    <col min="16158" max="16158" width="12.5546875" style="71" bestFit="1" customWidth="1"/>
    <col min="16159" max="16384" width="9.109375" style="71"/>
  </cols>
  <sheetData>
    <row r="1" spans="1:30" x14ac:dyDescent="0.25">
      <c r="A1" s="111" t="s">
        <v>119</v>
      </c>
      <c r="B1" s="112" t="s">
        <v>120</v>
      </c>
      <c r="C1" s="112"/>
      <c r="D1" s="112"/>
      <c r="E1" s="112"/>
      <c r="F1" s="112"/>
      <c r="G1" s="113" t="s">
        <v>121</v>
      </c>
      <c r="H1" s="113"/>
      <c r="I1" s="70" t="s">
        <v>122</v>
      </c>
      <c r="J1" s="112" t="s">
        <v>123</v>
      </c>
      <c r="K1" s="112"/>
      <c r="L1" s="112"/>
      <c r="M1" s="112"/>
      <c r="N1" s="112"/>
    </row>
    <row r="2" spans="1:30" x14ac:dyDescent="0.25">
      <c r="A2" s="111"/>
      <c r="B2" s="72" t="s">
        <v>51</v>
      </c>
      <c r="C2" s="72" t="s">
        <v>52</v>
      </c>
      <c r="D2" s="72" t="s">
        <v>53</v>
      </c>
      <c r="E2" s="72" t="s">
        <v>1</v>
      </c>
      <c r="F2" s="72" t="s">
        <v>2</v>
      </c>
      <c r="G2" s="72" t="s">
        <v>54</v>
      </c>
      <c r="H2" s="72" t="s">
        <v>3</v>
      </c>
      <c r="I2" s="72" t="s">
        <v>55</v>
      </c>
      <c r="J2" s="72" t="s">
        <v>4</v>
      </c>
      <c r="K2" s="72" t="s">
        <v>5</v>
      </c>
      <c r="L2" s="72" t="s">
        <v>6</v>
      </c>
      <c r="M2" s="72" t="s">
        <v>7</v>
      </c>
      <c r="N2" s="72" t="s">
        <v>56</v>
      </c>
      <c r="O2" s="73"/>
      <c r="P2" s="74" t="s">
        <v>144</v>
      </c>
      <c r="Q2" s="74" t="s">
        <v>145</v>
      </c>
      <c r="R2" s="74" t="s">
        <v>146</v>
      </c>
      <c r="S2" s="74" t="s">
        <v>147</v>
      </c>
      <c r="T2" s="74" t="s">
        <v>148</v>
      </c>
      <c r="U2" s="74" t="s">
        <v>149</v>
      </c>
      <c r="V2" s="74" t="s">
        <v>150</v>
      </c>
      <c r="W2" s="74" t="s">
        <v>151</v>
      </c>
      <c r="X2" s="74" t="s">
        <v>152</v>
      </c>
      <c r="Y2" s="74" t="s">
        <v>153</v>
      </c>
      <c r="Z2" s="74" t="s">
        <v>154</v>
      </c>
      <c r="AA2" s="74" t="s">
        <v>155</v>
      </c>
      <c r="AB2" s="74" t="s">
        <v>156</v>
      </c>
      <c r="AD2" s="74" t="s">
        <v>130</v>
      </c>
    </row>
    <row r="3" spans="1:30" ht="14.4" x14ac:dyDescent="0.3">
      <c r="A3" t="s">
        <v>8</v>
      </c>
      <c r="B3" s="76">
        <v>1.8031826173195691</v>
      </c>
      <c r="C3" s="77">
        <v>-1.2622278321236984</v>
      </c>
      <c r="D3" s="76">
        <v>101.29764065335753</v>
      </c>
      <c r="E3" s="76">
        <v>16.710994906009105</v>
      </c>
      <c r="F3" s="78">
        <v>34.137877853177052</v>
      </c>
      <c r="G3" s="71">
        <v>16.600000000000001</v>
      </c>
      <c r="H3" s="71">
        <v>7390</v>
      </c>
      <c r="I3" s="71">
        <v>5983</v>
      </c>
      <c r="J3" s="71">
        <v>11</v>
      </c>
      <c r="K3" s="71">
        <v>64</v>
      </c>
      <c r="L3" s="71">
        <v>4182</v>
      </c>
      <c r="M3" s="71">
        <v>21</v>
      </c>
      <c r="N3" s="71">
        <v>235</v>
      </c>
      <c r="P3" s="71">
        <f t="shared" ref="P3:P36" si="0">(B3-$B$37)/($B$38-$B$37)</f>
        <v>0.27742368997064237</v>
      </c>
      <c r="Q3" s="71">
        <f t="shared" ref="Q3:Q36" si="1">(C3-$C$37)/($C$38-$C$37)</f>
        <v>0.21997707975812189</v>
      </c>
      <c r="R3" s="71">
        <f t="shared" ref="R3:R36" si="2">(D3-$D$37)/($D$38-$D$37)</f>
        <v>0.32500127777259918</v>
      </c>
      <c r="S3" s="71">
        <f t="shared" ref="S3:S36" si="3">(E3-$E$37)/($E$38-$E$37)</f>
        <v>0.63791459035340436</v>
      </c>
      <c r="T3" s="71">
        <f t="shared" ref="T3:T36" si="4">(F3-$F$37)/($F$38-$F$37)</f>
        <v>0.31435359113874295</v>
      </c>
      <c r="U3" s="71">
        <f t="shared" ref="U3:U36" si="5">(G3-$G$37)/($G$38-$G$37)</f>
        <v>1</v>
      </c>
      <c r="V3" s="71">
        <f t="shared" ref="V3:V36" si="6">(H3-$H$37)/($H$38-$H$37)</f>
        <v>0.46561886051080548</v>
      </c>
      <c r="W3" s="71">
        <f t="shared" ref="W3:W36" si="7">(I3-$I$37)/($I$38-$I$37)</f>
        <v>0.72122799359813761</v>
      </c>
      <c r="X3" s="71">
        <f t="shared" ref="X3:X36" si="8">(J3-$J$37)/($J$38-$J$37)</f>
        <v>1</v>
      </c>
      <c r="Y3" s="71">
        <f t="shared" ref="Y3:Y36" si="9">(K3-$K$37)/($K$38-$K$37)</f>
        <v>0.95238095238095233</v>
      </c>
      <c r="Z3" s="71">
        <f t="shared" ref="Z3:Z36" si="10">(L3-$L$37)/($L$38-$L$37)</f>
        <v>0.50501304765828869</v>
      </c>
      <c r="AA3" s="71">
        <f t="shared" ref="AA3:AA36" si="11">(M3-$M$37)/($M$38-$M$37)</f>
        <v>0.80952380952380953</v>
      </c>
      <c r="AB3" s="71">
        <f t="shared" ref="AB3:AB36" si="12">(N3-$N$37)/($N$38-$N$37)</f>
        <v>0.55858310626703001</v>
      </c>
      <c r="AD3" s="79">
        <f>(P3+Q3+R3+S3+T3+U3+V3+W3+X3+Y3+Z3+AA3+AB3)/13</f>
        <v>0.5990013845332719</v>
      </c>
    </row>
    <row r="4" spans="1:30" ht="14.4" x14ac:dyDescent="0.3">
      <c r="A4" t="s">
        <v>9</v>
      </c>
      <c r="B4" s="76">
        <v>-1.1286681715575619</v>
      </c>
      <c r="C4" s="77">
        <v>5.4176072234762982</v>
      </c>
      <c r="D4" s="76">
        <v>104.33579335793357</v>
      </c>
      <c r="E4" s="76">
        <v>15.327313769751694</v>
      </c>
      <c r="F4" s="78">
        <v>27.555555555555557</v>
      </c>
      <c r="G4" s="71">
        <v>8.6999999999999993</v>
      </c>
      <c r="H4" s="71">
        <v>733</v>
      </c>
      <c r="I4" s="71">
        <v>1026</v>
      </c>
      <c r="J4" s="71">
        <v>2</v>
      </c>
      <c r="K4" s="71">
        <v>12</v>
      </c>
      <c r="L4" s="71">
        <v>702</v>
      </c>
      <c r="M4" s="71">
        <v>4</v>
      </c>
      <c r="N4" s="71">
        <v>165</v>
      </c>
      <c r="P4" s="71">
        <f t="shared" si="0"/>
        <v>0.16317908867168643</v>
      </c>
      <c r="Q4" s="71">
        <f t="shared" si="1"/>
        <v>0.63698506684509615</v>
      </c>
      <c r="R4" s="71">
        <f t="shared" si="2"/>
        <v>0.54517248913562366</v>
      </c>
      <c r="S4" s="71">
        <f t="shared" si="3"/>
        <v>0.57938177018927284</v>
      </c>
      <c r="T4" s="71">
        <f t="shared" si="4"/>
        <v>0.12256777424013079</v>
      </c>
      <c r="U4" s="71">
        <f t="shared" si="5"/>
        <v>0.46621621621621617</v>
      </c>
      <c r="V4" s="71">
        <f t="shared" si="6"/>
        <v>1.4633154935302487E-2</v>
      </c>
      <c r="W4" s="71">
        <f t="shared" si="7"/>
        <v>0</v>
      </c>
      <c r="X4" s="71">
        <f t="shared" si="8"/>
        <v>0</v>
      </c>
      <c r="Y4" s="71">
        <f t="shared" si="9"/>
        <v>0.12698412698412698</v>
      </c>
      <c r="Z4" s="71">
        <f t="shared" si="10"/>
        <v>2.7056722977612965E-2</v>
      </c>
      <c r="AA4" s="71">
        <f t="shared" si="11"/>
        <v>0</v>
      </c>
      <c r="AB4" s="71">
        <f t="shared" si="12"/>
        <v>0.36784741144414168</v>
      </c>
      <c r="AD4" s="79">
        <f t="shared" ref="AD4:AD36" si="13">(P4+Q4+R4+S4+T4+U4+V4+W4+X4+Y4+Z4+AA4+AB4)/13</f>
        <v>0.23461721704917002</v>
      </c>
    </row>
    <row r="5" spans="1:30" ht="14.4" x14ac:dyDescent="0.3">
      <c r="A5" t="s">
        <v>10</v>
      </c>
      <c r="B5" s="76">
        <v>13.829390948035016</v>
      </c>
      <c r="C5" s="77">
        <v>2.6075619295958279</v>
      </c>
      <c r="D5" s="76">
        <v>105.27623781303765</v>
      </c>
      <c r="E5" s="76">
        <v>14.951573849878935</v>
      </c>
      <c r="F5" s="78">
        <v>32.140820980615736</v>
      </c>
      <c r="G5" s="71">
        <v>16.2</v>
      </c>
      <c r="H5" s="71">
        <v>5599</v>
      </c>
      <c r="I5" s="71">
        <v>6069</v>
      </c>
      <c r="J5" s="71">
        <v>7</v>
      </c>
      <c r="K5" s="71">
        <v>67</v>
      </c>
      <c r="L5" s="71">
        <v>3910</v>
      </c>
      <c r="M5" s="71">
        <v>15</v>
      </c>
      <c r="N5" s="71">
        <v>347</v>
      </c>
      <c r="P5" s="71">
        <f t="shared" si="0"/>
        <v>0.74604555200168032</v>
      </c>
      <c r="Q5" s="71">
        <f t="shared" si="1"/>
        <v>0.46155987717039915</v>
      </c>
      <c r="R5" s="71">
        <f t="shared" si="2"/>
        <v>0.61332534879538869</v>
      </c>
      <c r="S5" s="71">
        <f t="shared" si="3"/>
        <v>0.56348712757104336</v>
      </c>
      <c r="T5" s="71">
        <f t="shared" si="4"/>
        <v>0.25616634864598958</v>
      </c>
      <c r="U5" s="71">
        <f t="shared" si="5"/>
        <v>0.9729729729729728</v>
      </c>
      <c r="V5" s="71">
        <f t="shared" si="6"/>
        <v>0.34428561750558906</v>
      </c>
      <c r="W5" s="71">
        <f t="shared" si="7"/>
        <v>0.73374072457442163</v>
      </c>
      <c r="X5" s="71">
        <f t="shared" si="8"/>
        <v>0.55555555555555558</v>
      </c>
      <c r="Y5" s="71">
        <f t="shared" si="9"/>
        <v>1</v>
      </c>
      <c r="Z5" s="71">
        <f t="shared" si="10"/>
        <v>0.46765554182117841</v>
      </c>
      <c r="AA5" s="71">
        <f t="shared" si="11"/>
        <v>0.52380952380952384</v>
      </c>
      <c r="AB5" s="71">
        <f t="shared" si="12"/>
        <v>0.86376021798365121</v>
      </c>
      <c r="AD5" s="79">
        <f t="shared" si="13"/>
        <v>0.62325880064672268</v>
      </c>
    </row>
    <row r="6" spans="1:30" ht="14.4" x14ac:dyDescent="0.3">
      <c r="A6" t="s">
        <v>11</v>
      </c>
      <c r="B6" s="76">
        <v>-5.3163211057947901</v>
      </c>
      <c r="C6" s="77">
        <v>-4.5188729399255712</v>
      </c>
      <c r="D6" s="76">
        <v>101.98657718120805</v>
      </c>
      <c r="E6" s="76">
        <v>20.992822966507177</v>
      </c>
      <c r="F6" s="78">
        <v>40.201965065502179</v>
      </c>
      <c r="G6" s="71">
        <v>10</v>
      </c>
      <c r="H6" s="71">
        <v>2879</v>
      </c>
      <c r="I6" s="71">
        <v>3403</v>
      </c>
      <c r="J6" s="71">
        <v>6</v>
      </c>
      <c r="K6" s="71">
        <v>8</v>
      </c>
      <c r="L6" s="71">
        <v>2359</v>
      </c>
      <c r="M6" s="71">
        <v>11</v>
      </c>
      <c r="N6" s="71">
        <v>30</v>
      </c>
      <c r="P6" s="71">
        <f t="shared" si="0"/>
        <v>0</v>
      </c>
      <c r="Q6" s="71">
        <f t="shared" si="1"/>
        <v>1.6671607428742793E-2</v>
      </c>
      <c r="R6" s="71">
        <f t="shared" si="2"/>
        <v>0.37492766549518441</v>
      </c>
      <c r="S6" s="71">
        <f t="shared" si="3"/>
        <v>0.8190455353894579</v>
      </c>
      <c r="T6" s="71">
        <f t="shared" si="4"/>
        <v>0.49103985279148088</v>
      </c>
      <c r="U6" s="71">
        <f t="shared" si="5"/>
        <v>0.55405405405405395</v>
      </c>
      <c r="V6" s="71">
        <f t="shared" si="6"/>
        <v>0.16001625906103922</v>
      </c>
      <c r="W6" s="71">
        <f t="shared" si="7"/>
        <v>0.34584606430961734</v>
      </c>
      <c r="X6" s="71">
        <f t="shared" si="8"/>
        <v>0.44444444444444442</v>
      </c>
      <c r="Y6" s="71">
        <f t="shared" si="9"/>
        <v>6.3492063492063489E-2</v>
      </c>
      <c r="Z6" s="71">
        <f t="shared" si="10"/>
        <v>0.25463535228677381</v>
      </c>
      <c r="AA6" s="71">
        <f t="shared" si="11"/>
        <v>0.33333333333333331</v>
      </c>
      <c r="AB6" s="71">
        <f t="shared" si="12"/>
        <v>0</v>
      </c>
      <c r="AD6" s="79">
        <f t="shared" si="13"/>
        <v>0.29673124862201478</v>
      </c>
    </row>
    <row r="7" spans="1:30" ht="14.4" x14ac:dyDescent="0.3">
      <c r="A7" t="s">
        <v>12</v>
      </c>
      <c r="B7" s="76">
        <v>20.346605242952723</v>
      </c>
      <c r="C7" s="77">
        <v>6.0326861906328837</v>
      </c>
      <c r="D7" s="76">
        <v>103.05122494432071</v>
      </c>
      <c r="E7" s="76">
        <v>10.491389711527916</v>
      </c>
      <c r="F7" s="78">
        <v>28.285714285714285</v>
      </c>
      <c r="G7" s="71">
        <v>12.2</v>
      </c>
      <c r="H7" s="71">
        <v>6035</v>
      </c>
      <c r="I7" s="71">
        <v>5274</v>
      </c>
      <c r="J7" s="71">
        <v>7</v>
      </c>
      <c r="K7" s="71">
        <v>45</v>
      </c>
      <c r="L7" s="71">
        <v>4450</v>
      </c>
      <c r="M7" s="71">
        <v>20</v>
      </c>
      <c r="N7" s="71">
        <v>185</v>
      </c>
      <c r="P7" s="71">
        <f t="shared" si="0"/>
        <v>1</v>
      </c>
      <c r="Q7" s="71">
        <f t="shared" si="1"/>
        <v>0.67538314701602409</v>
      </c>
      <c r="R7" s="71">
        <f t="shared" si="2"/>
        <v>0.4520813870070724</v>
      </c>
      <c r="S7" s="71">
        <f t="shared" si="3"/>
        <v>0.37481131980860771</v>
      </c>
      <c r="T7" s="71">
        <f t="shared" si="4"/>
        <v>0.14384204222602778</v>
      </c>
      <c r="U7" s="71">
        <f t="shared" si="5"/>
        <v>0.70270270270270252</v>
      </c>
      <c r="V7" s="71">
        <f t="shared" si="6"/>
        <v>0.37382291172684778</v>
      </c>
      <c r="W7" s="71">
        <f t="shared" si="7"/>
        <v>0.61807071147970316</v>
      </c>
      <c r="X7" s="71">
        <f t="shared" si="8"/>
        <v>0.55555555555555558</v>
      </c>
      <c r="Y7" s="71">
        <f t="shared" si="9"/>
        <v>0.65079365079365081</v>
      </c>
      <c r="Z7" s="71">
        <f t="shared" si="10"/>
        <v>0.54182117840955912</v>
      </c>
      <c r="AA7" s="71">
        <f t="shared" si="11"/>
        <v>0.76190476190476186</v>
      </c>
      <c r="AB7" s="71">
        <f t="shared" si="12"/>
        <v>0.42234332425068122</v>
      </c>
      <c r="AD7" s="79">
        <f t="shared" si="13"/>
        <v>0.55947174560624569</v>
      </c>
    </row>
    <row r="8" spans="1:30" ht="14.4" x14ac:dyDescent="0.3">
      <c r="A8" t="s">
        <v>13</v>
      </c>
      <c r="B8" s="76">
        <v>1.83129220556255</v>
      </c>
      <c r="C8" s="77">
        <v>-1.6023806798672313</v>
      </c>
      <c r="D8" s="76">
        <v>106.30460448642268</v>
      </c>
      <c r="E8" s="76">
        <v>17.557514020830951</v>
      </c>
      <c r="F8" s="78">
        <v>34.928707224334602</v>
      </c>
      <c r="G8" s="71">
        <v>10.1</v>
      </c>
      <c r="H8" s="71">
        <v>2188</v>
      </c>
      <c r="I8" s="71">
        <v>2330</v>
      </c>
      <c r="J8" s="71">
        <v>4</v>
      </c>
      <c r="K8" s="71">
        <v>31</v>
      </c>
      <c r="L8" s="71">
        <v>1453</v>
      </c>
      <c r="M8" s="71">
        <v>8</v>
      </c>
      <c r="N8" s="71">
        <v>215</v>
      </c>
      <c r="P8" s="71">
        <f t="shared" si="0"/>
        <v>0.27851902835337333</v>
      </c>
      <c r="Q8" s="71">
        <f t="shared" si="1"/>
        <v>0.19874205626446292</v>
      </c>
      <c r="R8" s="71">
        <f t="shared" si="2"/>
        <v>0.68784982410024009</v>
      </c>
      <c r="S8" s="71">
        <f t="shared" si="3"/>
        <v>0.67372425040802331</v>
      </c>
      <c r="T8" s="71">
        <f t="shared" si="4"/>
        <v>0.33739558910193479</v>
      </c>
      <c r="U8" s="71">
        <f t="shared" si="5"/>
        <v>0.56081081081081074</v>
      </c>
      <c r="V8" s="71">
        <f t="shared" si="6"/>
        <v>0.11320371248560396</v>
      </c>
      <c r="W8" s="71">
        <f t="shared" si="7"/>
        <v>0.18972792084970172</v>
      </c>
      <c r="X8" s="71">
        <f t="shared" si="8"/>
        <v>0.22222222222222221</v>
      </c>
      <c r="Y8" s="71">
        <f t="shared" si="9"/>
        <v>0.42857142857142855</v>
      </c>
      <c r="Z8" s="71">
        <f t="shared" si="10"/>
        <v>0.13020189534404614</v>
      </c>
      <c r="AA8" s="71">
        <f t="shared" si="11"/>
        <v>0.19047619047619047</v>
      </c>
      <c r="AB8" s="71">
        <f t="shared" si="12"/>
        <v>0.50408719346049047</v>
      </c>
      <c r="AD8" s="79">
        <f t="shared" si="13"/>
        <v>0.34734862480373291</v>
      </c>
    </row>
    <row r="9" spans="1:30" ht="14.4" x14ac:dyDescent="0.3">
      <c r="A9" t="s">
        <v>14</v>
      </c>
      <c r="B9" s="76">
        <v>0.59396531242575434</v>
      </c>
      <c r="C9" s="77">
        <v>11.232555500926592</v>
      </c>
      <c r="D9" s="76">
        <v>105.2169673330083</v>
      </c>
      <c r="E9" s="76">
        <v>20.076027559990496</v>
      </c>
      <c r="F9" s="80">
        <v>35.174897119341566</v>
      </c>
      <c r="H9" s="71">
        <v>1232</v>
      </c>
      <c r="I9" s="71">
        <v>2508</v>
      </c>
      <c r="J9" s="71">
        <v>6</v>
      </c>
      <c r="K9" s="71">
        <v>4</v>
      </c>
      <c r="L9" s="71">
        <v>1701</v>
      </c>
      <c r="M9" s="71">
        <v>21</v>
      </c>
      <c r="P9" s="71">
        <f t="shared" si="0"/>
        <v>0.23030446091386605</v>
      </c>
      <c r="Q9" s="71">
        <f t="shared" si="1"/>
        <v>1</v>
      </c>
      <c r="R9" s="71">
        <f t="shared" si="2"/>
        <v>0.60903008958525229</v>
      </c>
      <c r="S9" s="71">
        <f t="shared" si="3"/>
        <v>0.7802630303376874</v>
      </c>
      <c r="T9" s="71">
        <f t="shared" si="4"/>
        <v>0.34456870035222337</v>
      </c>
      <c r="U9" s="71">
        <f t="shared" si="5"/>
        <v>-0.12162162162162161</v>
      </c>
      <c r="V9" s="71">
        <f t="shared" si="6"/>
        <v>4.8438452679357764E-2</v>
      </c>
      <c r="W9" s="71">
        <f t="shared" si="7"/>
        <v>0.21562636403317328</v>
      </c>
      <c r="X9" s="71">
        <f t="shared" si="8"/>
        <v>0.44444444444444442</v>
      </c>
      <c r="Y9" s="71">
        <f t="shared" si="9"/>
        <v>0</v>
      </c>
      <c r="Z9" s="71">
        <f t="shared" si="10"/>
        <v>0.1642631506661173</v>
      </c>
      <c r="AA9" s="71">
        <f t="shared" si="11"/>
        <v>0.80952380952380953</v>
      </c>
      <c r="AB9" s="71">
        <f t="shared" si="12"/>
        <v>-8.1743869209809264E-2</v>
      </c>
      <c r="AD9" s="79">
        <f t="shared" si="13"/>
        <v>0.34177669320803855</v>
      </c>
    </row>
    <row r="10" spans="1:30" ht="14.4" x14ac:dyDescent="0.3">
      <c r="A10" t="s">
        <v>15</v>
      </c>
      <c r="B10" s="76">
        <v>8</v>
      </c>
      <c r="C10" s="77">
        <v>4.9610205527994333</v>
      </c>
      <c r="D10" s="76">
        <v>98.063380281690144</v>
      </c>
      <c r="E10" s="76">
        <v>14.103703703703705</v>
      </c>
      <c r="F10" s="80">
        <v>28.916478555304742</v>
      </c>
      <c r="H10" s="71">
        <v>7404</v>
      </c>
      <c r="I10" s="71">
        <v>2545</v>
      </c>
      <c r="J10" s="71">
        <v>5</v>
      </c>
      <c r="K10" s="71">
        <v>17</v>
      </c>
      <c r="L10" s="71">
        <v>2260</v>
      </c>
      <c r="M10" s="71">
        <v>18</v>
      </c>
      <c r="N10" s="71">
        <v>255</v>
      </c>
      <c r="P10" s="71">
        <f t="shared" si="0"/>
        <v>0.51889332201760763</v>
      </c>
      <c r="Q10" s="71">
        <f t="shared" si="1"/>
        <v>0.60848132582680836</v>
      </c>
      <c r="R10" s="71">
        <f t="shared" si="2"/>
        <v>9.0618383581372225E-2</v>
      </c>
      <c r="S10" s="71">
        <f t="shared" si="3"/>
        <v>0.52762031585541547</v>
      </c>
      <c r="T10" s="71">
        <f t="shared" si="4"/>
        <v>0.16222030376414409</v>
      </c>
      <c r="U10" s="71">
        <f t="shared" si="5"/>
        <v>-0.12162162162162161</v>
      </c>
      <c r="V10" s="71">
        <f t="shared" si="6"/>
        <v>0.46656730573809363</v>
      </c>
      <c r="W10" s="71">
        <f t="shared" si="7"/>
        <v>0.22100974829041176</v>
      </c>
      <c r="X10" s="71">
        <f t="shared" si="8"/>
        <v>0.33333333333333331</v>
      </c>
      <c r="Y10" s="71">
        <f t="shared" si="9"/>
        <v>0.20634920634920634</v>
      </c>
      <c r="Z10" s="71">
        <f t="shared" si="10"/>
        <v>0.24103831891223734</v>
      </c>
      <c r="AA10" s="71">
        <f t="shared" si="11"/>
        <v>0.66666666666666663</v>
      </c>
      <c r="AB10" s="71">
        <f t="shared" si="12"/>
        <v>0.61307901907356943</v>
      </c>
      <c r="AD10" s="79">
        <f t="shared" si="13"/>
        <v>0.34878889444517269</v>
      </c>
    </row>
    <row r="11" spans="1:30" ht="14.4" x14ac:dyDescent="0.3">
      <c r="A11" t="s">
        <v>16</v>
      </c>
      <c r="B11" s="76">
        <v>6.682190948668624</v>
      </c>
      <c r="C11" s="77">
        <v>-4.0510127531882967</v>
      </c>
      <c r="D11" s="76">
        <v>103.85964912280701</v>
      </c>
      <c r="E11" s="76">
        <v>12.675913738989571</v>
      </c>
      <c r="F11" s="80">
        <v>31.803882195448459</v>
      </c>
      <c r="G11" s="71">
        <v>1.9</v>
      </c>
      <c r="H11" s="71">
        <v>7948</v>
      </c>
      <c r="I11" s="71">
        <v>3402</v>
      </c>
      <c r="J11" s="71">
        <v>6</v>
      </c>
      <c r="K11" s="71">
        <v>22</v>
      </c>
      <c r="L11" s="71">
        <v>3211</v>
      </c>
      <c r="M11" s="71">
        <v>18</v>
      </c>
      <c r="N11" s="71">
        <v>210</v>
      </c>
      <c r="P11" s="71">
        <f t="shared" si="0"/>
        <v>0.46754262905987753</v>
      </c>
      <c r="Q11" s="71">
        <f t="shared" si="1"/>
        <v>4.5879130232151649E-2</v>
      </c>
      <c r="R11" s="71">
        <f t="shared" si="2"/>
        <v>0.51066689865841186</v>
      </c>
      <c r="S11" s="71">
        <f t="shared" si="3"/>
        <v>0.46722159316789547</v>
      </c>
      <c r="T11" s="71">
        <f t="shared" si="4"/>
        <v>0.24634913258814287</v>
      </c>
      <c r="U11" s="71">
        <f t="shared" si="5"/>
        <v>6.7567567567567476E-3</v>
      </c>
      <c r="V11" s="71">
        <f t="shared" si="6"/>
        <v>0.50342117742700354</v>
      </c>
      <c r="W11" s="71">
        <f t="shared" si="7"/>
        <v>0.34570056743780009</v>
      </c>
      <c r="X11" s="71">
        <f t="shared" si="8"/>
        <v>0.44444444444444442</v>
      </c>
      <c r="Y11" s="71">
        <f t="shared" si="9"/>
        <v>0.2857142857142857</v>
      </c>
      <c r="Z11" s="71">
        <f t="shared" si="10"/>
        <v>0.3716522455706634</v>
      </c>
      <c r="AA11" s="71">
        <f t="shared" si="11"/>
        <v>0.66666666666666663</v>
      </c>
      <c r="AB11" s="71">
        <f t="shared" si="12"/>
        <v>0.49046321525885561</v>
      </c>
      <c r="AD11" s="79">
        <f t="shared" si="13"/>
        <v>0.37326759561407352</v>
      </c>
    </row>
    <row r="12" spans="1:30" ht="14.4" x14ac:dyDescent="0.3">
      <c r="A12" t="s">
        <v>17</v>
      </c>
      <c r="B12" s="76">
        <v>0.45011252813203301</v>
      </c>
      <c r="C12" s="77">
        <v>9.0354376906829383</v>
      </c>
      <c r="D12" s="76">
        <v>108.9996864220759</v>
      </c>
      <c r="E12" s="76">
        <v>18.559639909977495</v>
      </c>
      <c r="F12" s="80">
        <v>34.196658097686374</v>
      </c>
      <c r="G12" s="71">
        <v>4.5</v>
      </c>
      <c r="H12" s="71">
        <v>1389</v>
      </c>
      <c r="I12" s="71">
        <v>1878</v>
      </c>
      <c r="J12" s="71">
        <v>6</v>
      </c>
      <c r="K12" s="71">
        <v>15</v>
      </c>
      <c r="L12" s="71">
        <v>1320</v>
      </c>
      <c r="M12" s="71">
        <v>17</v>
      </c>
      <c r="N12" s="71">
        <v>175</v>
      </c>
      <c r="P12" s="71">
        <f t="shared" si="0"/>
        <v>0.22469899011373876</v>
      </c>
      <c r="Q12" s="71">
        <f t="shared" si="1"/>
        <v>0.86283857792647989</v>
      </c>
      <c r="R12" s="71">
        <f t="shared" si="2"/>
        <v>0.88315911635590327</v>
      </c>
      <c r="S12" s="71">
        <f t="shared" si="3"/>
        <v>0.71611642654904628</v>
      </c>
      <c r="T12" s="71">
        <f t="shared" si="4"/>
        <v>0.31606624158352503</v>
      </c>
      <c r="U12" s="71">
        <f t="shared" si="5"/>
        <v>0.18243243243243243</v>
      </c>
      <c r="V12" s="71">
        <f t="shared" si="6"/>
        <v>5.9074588442517444E-2</v>
      </c>
      <c r="W12" s="71">
        <f t="shared" si="7"/>
        <v>0.12396333478830206</v>
      </c>
      <c r="X12" s="71">
        <f t="shared" si="8"/>
        <v>0.44444444444444442</v>
      </c>
      <c r="Y12" s="71">
        <f t="shared" si="9"/>
        <v>0.17460317460317459</v>
      </c>
      <c r="Z12" s="71">
        <f t="shared" si="10"/>
        <v>0.1119351737398709</v>
      </c>
      <c r="AA12" s="71">
        <f t="shared" si="11"/>
        <v>0.61904761904761907</v>
      </c>
      <c r="AB12" s="71">
        <f t="shared" si="12"/>
        <v>0.39509536784741145</v>
      </c>
      <c r="AD12" s="79">
        <f t="shared" si="13"/>
        <v>0.39334426829803576</v>
      </c>
    </row>
    <row r="13" spans="1:30" ht="14.4" x14ac:dyDescent="0.3">
      <c r="A13" t="s">
        <v>18</v>
      </c>
      <c r="B13" s="76">
        <v>16.852791878172589</v>
      </c>
      <c r="C13" s="77">
        <v>3.6548223350253806</v>
      </c>
      <c r="D13" s="76">
        <v>103.42833539859562</v>
      </c>
      <c r="E13" s="76">
        <v>16.223350253807105</v>
      </c>
      <c r="F13" s="80">
        <v>31.654518950437318</v>
      </c>
      <c r="G13" s="71">
        <v>3.3</v>
      </c>
      <c r="H13" s="71">
        <v>2463</v>
      </c>
      <c r="I13" s="71">
        <v>1384</v>
      </c>
      <c r="J13" s="71">
        <v>2</v>
      </c>
      <c r="K13" s="71">
        <v>5</v>
      </c>
      <c r="L13" s="71">
        <v>1455</v>
      </c>
      <c r="M13" s="71">
        <v>10</v>
      </c>
      <c r="P13" s="71">
        <f t="shared" si="0"/>
        <v>0.8638575617877402</v>
      </c>
      <c r="Q13" s="71">
        <f t="shared" si="1"/>
        <v>0.52693813127233968</v>
      </c>
      <c r="R13" s="71">
        <f t="shared" si="2"/>
        <v>0.47941012048722659</v>
      </c>
      <c r="S13" s="71">
        <f t="shared" si="3"/>
        <v>0.61728612619110179</v>
      </c>
      <c r="T13" s="71">
        <f t="shared" si="4"/>
        <v>0.24199721077941583</v>
      </c>
      <c r="U13" s="71">
        <f t="shared" si="5"/>
        <v>0.10135135135135133</v>
      </c>
      <c r="V13" s="71">
        <f t="shared" si="6"/>
        <v>0.13183388659304926</v>
      </c>
      <c r="W13" s="71">
        <f t="shared" si="7"/>
        <v>5.208788011057762E-2</v>
      </c>
      <c r="X13" s="71">
        <f t="shared" si="8"/>
        <v>0</v>
      </c>
      <c r="Y13" s="71">
        <f t="shared" si="9"/>
        <v>1.5873015873015872E-2</v>
      </c>
      <c r="Z13" s="71">
        <f t="shared" si="10"/>
        <v>0.13047658288696606</v>
      </c>
      <c r="AA13" s="71">
        <f t="shared" si="11"/>
        <v>0.2857142857142857</v>
      </c>
      <c r="AB13" s="71">
        <f t="shared" si="12"/>
        <v>-8.1743869209809264E-2</v>
      </c>
      <c r="AD13" s="79">
        <f t="shared" si="13"/>
        <v>0.25885248337209693</v>
      </c>
    </row>
    <row r="14" spans="1:30" ht="14.4" x14ac:dyDescent="0.3">
      <c r="A14" t="s">
        <v>19</v>
      </c>
      <c r="B14" s="76">
        <v>-0.3328156201464389</v>
      </c>
      <c r="C14" s="77">
        <v>2.551586421122698</v>
      </c>
      <c r="D14" s="76">
        <v>108.12745324405448</v>
      </c>
      <c r="E14" s="76">
        <v>15.930774351009541</v>
      </c>
      <c r="F14" s="80">
        <v>30.476947535771064</v>
      </c>
      <c r="G14" s="71">
        <v>4.5999999999999996</v>
      </c>
      <c r="H14" s="71">
        <v>4061</v>
      </c>
      <c r="I14" s="71">
        <v>2938</v>
      </c>
      <c r="J14" s="71">
        <v>6</v>
      </c>
      <c r="K14" s="71">
        <v>34</v>
      </c>
      <c r="L14" s="71">
        <v>1784</v>
      </c>
      <c r="M14" s="71">
        <v>19</v>
      </c>
      <c r="N14" s="71">
        <v>265</v>
      </c>
      <c r="P14" s="71">
        <f t="shared" si="0"/>
        <v>0.19419085017525964</v>
      </c>
      <c r="Q14" s="71">
        <f t="shared" si="1"/>
        <v>0.45806544446057029</v>
      </c>
      <c r="R14" s="71">
        <f t="shared" si="2"/>
        <v>0.81994944453567298</v>
      </c>
      <c r="S14" s="71">
        <f t="shared" si="3"/>
        <v>0.60490950830272838</v>
      </c>
      <c r="T14" s="71">
        <f t="shared" si="4"/>
        <v>0.20768690424826508</v>
      </c>
      <c r="U14" s="71">
        <f t="shared" si="5"/>
        <v>0.18918918918918917</v>
      </c>
      <c r="V14" s="71">
        <f t="shared" si="6"/>
        <v>0.24009213467922227</v>
      </c>
      <c r="W14" s="71">
        <f t="shared" si="7"/>
        <v>0.27819001891459333</v>
      </c>
      <c r="X14" s="71">
        <f t="shared" si="8"/>
        <v>0.44444444444444442</v>
      </c>
      <c r="Y14" s="71">
        <f t="shared" si="9"/>
        <v>0.47619047619047616</v>
      </c>
      <c r="Z14" s="71">
        <f t="shared" si="10"/>
        <v>0.17566268369729432</v>
      </c>
      <c r="AA14" s="71">
        <f t="shared" si="11"/>
        <v>0.7142857142857143</v>
      </c>
      <c r="AB14" s="71">
        <f t="shared" si="12"/>
        <v>0.64032697547683926</v>
      </c>
      <c r="AD14" s="79">
        <f t="shared" si="13"/>
        <v>0.41870644527694378</v>
      </c>
    </row>
    <row r="15" spans="1:30" ht="14.4" x14ac:dyDescent="0.3">
      <c r="A15" t="s">
        <v>20</v>
      </c>
      <c r="B15" s="76">
        <v>0.68076093945009652</v>
      </c>
      <c r="C15" s="77">
        <v>-2.7322404371584699</v>
      </c>
      <c r="D15" s="76">
        <v>98.208395802098948</v>
      </c>
      <c r="E15" s="76">
        <v>4.9166067849173629</v>
      </c>
      <c r="F15" s="80">
        <v>25.491231566361101</v>
      </c>
      <c r="G15" s="71">
        <v>2.2000000000000002</v>
      </c>
      <c r="H15" s="71">
        <v>15278</v>
      </c>
      <c r="I15" s="71">
        <v>7899</v>
      </c>
      <c r="J15" s="71">
        <v>6</v>
      </c>
      <c r="K15" s="71">
        <v>47</v>
      </c>
      <c r="L15" s="71">
        <v>6536</v>
      </c>
      <c r="M15" s="71">
        <v>22</v>
      </c>
      <c r="N15" s="71">
        <v>370</v>
      </c>
      <c r="P15" s="71">
        <f t="shared" si="0"/>
        <v>0.23368660158811455</v>
      </c>
      <c r="Q15" s="71">
        <f t="shared" si="1"/>
        <v>0.1282072991698843</v>
      </c>
      <c r="R15" s="71">
        <f t="shared" si="2"/>
        <v>0.10112748101638791</v>
      </c>
      <c r="S15" s="71">
        <f t="shared" si="3"/>
        <v>0.13898547962987626</v>
      </c>
      <c r="T15" s="71">
        <f t="shared" si="4"/>
        <v>6.24206035745253E-2</v>
      </c>
      <c r="U15" s="71">
        <f t="shared" si="5"/>
        <v>2.7027027027027035E-2</v>
      </c>
      <c r="V15" s="71">
        <f t="shared" si="6"/>
        <v>1</v>
      </c>
      <c r="W15" s="71">
        <f t="shared" si="7"/>
        <v>1</v>
      </c>
      <c r="X15" s="71">
        <f t="shared" si="8"/>
        <v>0.44444444444444442</v>
      </c>
      <c r="Y15" s="71">
        <f t="shared" si="9"/>
        <v>0.68253968253968256</v>
      </c>
      <c r="Z15" s="71">
        <f t="shared" si="10"/>
        <v>0.82832028567504468</v>
      </c>
      <c r="AA15" s="71">
        <f t="shared" si="11"/>
        <v>0.8571428571428571</v>
      </c>
      <c r="AB15" s="71">
        <f t="shared" si="12"/>
        <v>0.92643051771117169</v>
      </c>
      <c r="AD15" s="79">
        <f t="shared" si="13"/>
        <v>0.49464094457838576</v>
      </c>
    </row>
    <row r="16" spans="1:30" ht="14.4" x14ac:dyDescent="0.3">
      <c r="A16" t="s">
        <v>21</v>
      </c>
      <c r="B16" s="76">
        <v>0.58671673316122974</v>
      </c>
      <c r="C16" s="77">
        <v>6.666666666666667</v>
      </c>
      <c r="D16" s="76">
        <v>96.812933025404163</v>
      </c>
      <c r="E16" s="76">
        <v>1.6310725181882186</v>
      </c>
      <c r="F16" s="80">
        <v>23.348880597014926</v>
      </c>
      <c r="G16" s="71">
        <v>1.8</v>
      </c>
      <c r="H16" s="71">
        <v>13036</v>
      </c>
      <c r="I16" s="71">
        <v>3936</v>
      </c>
      <c r="J16" s="71">
        <v>6</v>
      </c>
      <c r="K16" s="71">
        <v>39</v>
      </c>
      <c r="L16" s="71">
        <v>4293</v>
      </c>
      <c r="M16" s="71">
        <v>13</v>
      </c>
      <c r="N16" s="71">
        <v>200</v>
      </c>
      <c r="P16" s="71">
        <f t="shared" si="0"/>
        <v>0.23002200757374341</v>
      </c>
      <c r="Q16" s="71">
        <f t="shared" si="1"/>
        <v>0.71496120844459965</v>
      </c>
      <c r="R16" s="71">
        <f t="shared" si="2"/>
        <v>0</v>
      </c>
      <c r="S16" s="71">
        <f t="shared" si="3"/>
        <v>0</v>
      </c>
      <c r="T16" s="71">
        <f t="shared" si="4"/>
        <v>0</v>
      </c>
      <c r="U16" s="71">
        <f t="shared" si="5"/>
        <v>0</v>
      </c>
      <c r="V16" s="71">
        <f t="shared" si="6"/>
        <v>0.84811327145857329</v>
      </c>
      <c r="W16" s="71">
        <f t="shared" si="7"/>
        <v>0.42339589698821473</v>
      </c>
      <c r="X16" s="71">
        <f t="shared" si="8"/>
        <v>0.44444444444444442</v>
      </c>
      <c r="Y16" s="71">
        <f t="shared" si="9"/>
        <v>0.55555555555555558</v>
      </c>
      <c r="Z16" s="71">
        <f t="shared" si="10"/>
        <v>0.52025820629034469</v>
      </c>
      <c r="AA16" s="71">
        <f t="shared" si="11"/>
        <v>0.42857142857142855</v>
      </c>
      <c r="AB16" s="71">
        <f t="shared" si="12"/>
        <v>0.46321525885558584</v>
      </c>
      <c r="AD16" s="79">
        <f t="shared" si="13"/>
        <v>0.35604132909096076</v>
      </c>
    </row>
    <row r="17" spans="1:30" ht="14.4" x14ac:dyDescent="0.3">
      <c r="A17" t="s">
        <v>49</v>
      </c>
      <c r="B17" s="76">
        <v>4.1739130434782608</v>
      </c>
      <c r="C17" s="77">
        <v>7.6521739130434785</v>
      </c>
      <c r="D17" s="76">
        <v>101.18964310706788</v>
      </c>
      <c r="E17" s="76">
        <v>14.626086956521739</v>
      </c>
      <c r="F17" s="80">
        <v>23.429256594724222</v>
      </c>
      <c r="G17" s="71">
        <v>7.6</v>
      </c>
      <c r="H17" s="71">
        <v>1368</v>
      </c>
      <c r="I17" s="71">
        <v>1542</v>
      </c>
      <c r="J17" s="71">
        <v>4</v>
      </c>
      <c r="K17" s="71">
        <v>10</v>
      </c>
      <c r="L17" s="71">
        <v>1502</v>
      </c>
      <c r="M17" s="71">
        <v>15</v>
      </c>
      <c r="N17" s="71">
        <v>120</v>
      </c>
      <c r="P17" s="71">
        <f t="shared" si="0"/>
        <v>0.36980327263949087</v>
      </c>
      <c r="Q17" s="71">
        <f t="shared" si="1"/>
        <v>0.77648434332001726</v>
      </c>
      <c r="R17" s="71">
        <f t="shared" si="2"/>
        <v>0.31717482765539046</v>
      </c>
      <c r="S17" s="71">
        <f t="shared" si="3"/>
        <v>0.54971830085552587</v>
      </c>
      <c r="T17" s="71">
        <f t="shared" si="4"/>
        <v>2.3418750530171686E-3</v>
      </c>
      <c r="U17" s="71">
        <f t="shared" si="5"/>
        <v>0.39189189189189189</v>
      </c>
      <c r="V17" s="71">
        <f t="shared" si="6"/>
        <v>5.7651920601585256E-2</v>
      </c>
      <c r="W17" s="71">
        <f t="shared" si="7"/>
        <v>7.5076385857704056E-2</v>
      </c>
      <c r="X17" s="71">
        <f t="shared" si="8"/>
        <v>0.22222222222222221</v>
      </c>
      <c r="Y17" s="71">
        <f t="shared" si="9"/>
        <v>9.5238095238095233E-2</v>
      </c>
      <c r="Z17" s="71">
        <f t="shared" si="10"/>
        <v>0.1369317401455844</v>
      </c>
      <c r="AA17" s="71">
        <f t="shared" si="11"/>
        <v>0.52380952380952384</v>
      </c>
      <c r="AB17" s="71">
        <f t="shared" si="12"/>
        <v>0.24523160762942781</v>
      </c>
      <c r="AD17" s="79">
        <f t="shared" si="13"/>
        <v>0.28950584668611357</v>
      </c>
    </row>
    <row r="18" spans="1:30" ht="14.4" x14ac:dyDescent="0.3">
      <c r="A18" t="s">
        <v>22</v>
      </c>
      <c r="B18" s="76">
        <v>-2.2715800100959109</v>
      </c>
      <c r="C18" s="77">
        <v>1.7036850075719334</v>
      </c>
      <c r="D18" s="76">
        <v>103.59712230215827</v>
      </c>
      <c r="E18" s="76">
        <v>11.742806663301362</v>
      </c>
      <c r="F18" s="80">
        <v>26.118909991742363</v>
      </c>
      <c r="G18" s="71">
        <v>6.2</v>
      </c>
      <c r="H18" s="71">
        <v>5619</v>
      </c>
      <c r="I18" s="71">
        <v>4836</v>
      </c>
      <c r="J18" s="71">
        <v>4</v>
      </c>
      <c r="K18" s="71">
        <v>22</v>
      </c>
      <c r="L18" s="71">
        <v>3649</v>
      </c>
      <c r="M18" s="71">
        <v>11</v>
      </c>
      <c r="N18" s="71">
        <v>170</v>
      </c>
      <c r="P18" s="71">
        <f t="shared" si="0"/>
        <v>0.11864356598784685</v>
      </c>
      <c r="Q18" s="71">
        <f t="shared" si="1"/>
        <v>0.4051327509479391</v>
      </c>
      <c r="R18" s="71">
        <f t="shared" si="2"/>
        <v>0.49164190099109295</v>
      </c>
      <c r="S18" s="71">
        <f t="shared" si="3"/>
        <v>0.4277490678700035</v>
      </c>
      <c r="T18" s="71">
        <f t="shared" si="4"/>
        <v>8.0708954420681656E-2</v>
      </c>
      <c r="U18" s="71">
        <f t="shared" si="5"/>
        <v>0.29729729729729731</v>
      </c>
      <c r="V18" s="71">
        <f t="shared" si="6"/>
        <v>0.34564053925885779</v>
      </c>
      <c r="W18" s="71">
        <f t="shared" si="7"/>
        <v>0.55434308162374513</v>
      </c>
      <c r="X18" s="71">
        <f t="shared" si="8"/>
        <v>0.22222222222222221</v>
      </c>
      <c r="Y18" s="71">
        <f t="shared" si="9"/>
        <v>0.2857142857142857</v>
      </c>
      <c r="Z18" s="71">
        <f t="shared" si="10"/>
        <v>0.43180881747012773</v>
      </c>
      <c r="AA18" s="71">
        <f t="shared" si="11"/>
        <v>0.33333333333333331</v>
      </c>
      <c r="AB18" s="71">
        <f t="shared" si="12"/>
        <v>0.38147138964577659</v>
      </c>
      <c r="AD18" s="79">
        <f t="shared" si="13"/>
        <v>0.33659286206024697</v>
      </c>
    </row>
    <row r="19" spans="1:30" ht="14.4" x14ac:dyDescent="0.3">
      <c r="A19" t="s">
        <v>23</v>
      </c>
      <c r="B19" s="76">
        <v>-0.64190002407125091</v>
      </c>
      <c r="C19" s="77">
        <v>1.6047500601781273</v>
      </c>
      <c r="D19" s="76">
        <v>104.07728835762239</v>
      </c>
      <c r="E19" s="76">
        <v>15.405600577710022</v>
      </c>
      <c r="F19" s="80">
        <v>23.959170013386881</v>
      </c>
      <c r="G19" s="71">
        <v>6.6</v>
      </c>
      <c r="H19" s="71">
        <v>3560</v>
      </c>
      <c r="I19" s="71">
        <v>3663</v>
      </c>
      <c r="J19" s="71">
        <v>5</v>
      </c>
      <c r="K19" s="71">
        <v>25</v>
      </c>
      <c r="L19" s="71">
        <v>2586</v>
      </c>
      <c r="M19" s="71">
        <v>20</v>
      </c>
      <c r="N19" s="71">
        <v>160</v>
      </c>
      <c r="P19" s="71">
        <f t="shared" si="0"/>
        <v>0.18214684553898022</v>
      </c>
      <c r="Q19" s="71">
        <f t="shared" si="1"/>
        <v>0.39895645124564938</v>
      </c>
      <c r="R19" s="71">
        <f t="shared" si="2"/>
        <v>0.52643894787017476</v>
      </c>
      <c r="S19" s="71">
        <f t="shared" si="3"/>
        <v>0.58269347801803106</v>
      </c>
      <c r="T19" s="71">
        <f t="shared" si="4"/>
        <v>1.7781696029343107E-2</v>
      </c>
      <c r="U19" s="71">
        <f t="shared" si="5"/>
        <v>0.32432432432432429</v>
      </c>
      <c r="V19" s="71">
        <f t="shared" si="6"/>
        <v>0.20615134475984012</v>
      </c>
      <c r="W19" s="71">
        <f t="shared" si="7"/>
        <v>0.38367525098210387</v>
      </c>
      <c r="X19" s="71">
        <f t="shared" si="8"/>
        <v>0.33333333333333331</v>
      </c>
      <c r="Y19" s="71">
        <f t="shared" si="9"/>
        <v>0.33333333333333331</v>
      </c>
      <c r="Z19" s="71">
        <f t="shared" si="10"/>
        <v>0.28581238840818568</v>
      </c>
      <c r="AA19" s="71">
        <f t="shared" si="11"/>
        <v>0.76190476190476186</v>
      </c>
      <c r="AB19" s="71">
        <f t="shared" si="12"/>
        <v>0.35422343324250682</v>
      </c>
      <c r="AD19" s="79">
        <f t="shared" si="13"/>
        <v>0.36082889146081293</v>
      </c>
    </row>
    <row r="20" spans="1:30" ht="14.4" x14ac:dyDescent="0.3">
      <c r="A20" t="s">
        <v>24</v>
      </c>
      <c r="B20" s="76">
        <v>-1.8108912171775966</v>
      </c>
      <c r="C20" s="77">
        <v>-4.7859267882550771</v>
      </c>
      <c r="D20" s="76">
        <v>105.28412108337758</v>
      </c>
      <c r="E20" s="76">
        <v>22.455051093002201</v>
      </c>
      <c r="F20" s="80">
        <v>32.057235421166304</v>
      </c>
      <c r="G20" s="71">
        <v>4.0999999999999996</v>
      </c>
      <c r="H20" s="71">
        <v>2451</v>
      </c>
      <c r="I20" s="71">
        <v>2616</v>
      </c>
      <c r="J20" s="71">
        <v>6</v>
      </c>
      <c r="K20" s="71">
        <v>20</v>
      </c>
      <c r="L20" s="71">
        <v>1577</v>
      </c>
      <c r="M20" s="71">
        <v>11</v>
      </c>
      <c r="N20" s="71">
        <v>135</v>
      </c>
      <c r="P20" s="71">
        <f t="shared" si="0"/>
        <v>0.13659509601438252</v>
      </c>
      <c r="Q20" s="71">
        <f t="shared" si="1"/>
        <v>0</v>
      </c>
      <c r="R20" s="71">
        <f t="shared" si="2"/>
        <v>0.61389663975704134</v>
      </c>
      <c r="S20" s="71">
        <f t="shared" si="3"/>
        <v>0.88090106967719695</v>
      </c>
      <c r="T20" s="71">
        <f t="shared" si="4"/>
        <v>0.25373095820548663</v>
      </c>
      <c r="U20" s="71">
        <f t="shared" si="5"/>
        <v>0.15540540540540537</v>
      </c>
      <c r="V20" s="71">
        <f t="shared" si="6"/>
        <v>0.13102093354108801</v>
      </c>
      <c r="W20" s="71">
        <f t="shared" si="7"/>
        <v>0.23134002618943691</v>
      </c>
      <c r="X20" s="71">
        <f t="shared" si="8"/>
        <v>0.44444444444444442</v>
      </c>
      <c r="Y20" s="71">
        <f t="shared" si="9"/>
        <v>0.25396825396825395</v>
      </c>
      <c r="Z20" s="71">
        <f t="shared" si="10"/>
        <v>0.14723252300508172</v>
      </c>
      <c r="AA20" s="71">
        <f t="shared" si="11"/>
        <v>0.33333333333333331</v>
      </c>
      <c r="AB20" s="71">
        <f t="shared" si="12"/>
        <v>0.28610354223433243</v>
      </c>
      <c r="AD20" s="79">
        <f t="shared" si="13"/>
        <v>0.2975363250596525</v>
      </c>
    </row>
    <row r="21" spans="1:30" ht="14.4" x14ac:dyDescent="0.3">
      <c r="A21" t="s">
        <v>25</v>
      </c>
      <c r="B21" s="76">
        <v>-0.62122090615422854</v>
      </c>
      <c r="C21" s="77">
        <v>4.4727905243104447</v>
      </c>
      <c r="D21" s="76">
        <v>100.33186758483366</v>
      </c>
      <c r="E21" s="76">
        <v>8.0013252712664631</v>
      </c>
      <c r="F21" s="80">
        <v>27.861458782908933</v>
      </c>
      <c r="G21" s="71">
        <v>4.3</v>
      </c>
      <c r="H21" s="71">
        <v>12111</v>
      </c>
      <c r="I21" s="71">
        <v>6871</v>
      </c>
      <c r="J21" s="81">
        <v>11</v>
      </c>
      <c r="K21" s="71">
        <v>35</v>
      </c>
      <c r="L21" s="71">
        <v>7786</v>
      </c>
      <c r="M21" s="71">
        <v>25</v>
      </c>
      <c r="N21" s="71">
        <v>196</v>
      </c>
      <c r="P21" s="71">
        <f t="shared" si="0"/>
        <v>0.18295264288399082</v>
      </c>
      <c r="Q21" s="71">
        <f t="shared" si="1"/>
        <v>0.57800215684719025</v>
      </c>
      <c r="R21" s="71">
        <f t="shared" si="2"/>
        <v>0.25501288447083492</v>
      </c>
      <c r="S21" s="71">
        <f t="shared" si="3"/>
        <v>0.26947600066625893</v>
      </c>
      <c r="T21" s="71">
        <f t="shared" si="4"/>
        <v>0.13148072284659582</v>
      </c>
      <c r="U21" s="71">
        <f t="shared" si="5"/>
        <v>0.16891891891891891</v>
      </c>
      <c r="V21" s="71">
        <f t="shared" si="6"/>
        <v>0.78544814036989363</v>
      </c>
      <c r="W21" s="71">
        <f t="shared" si="7"/>
        <v>0.85042921577186092</v>
      </c>
      <c r="X21" s="71">
        <f t="shared" si="8"/>
        <v>1</v>
      </c>
      <c r="Y21" s="71">
        <f t="shared" si="9"/>
        <v>0.49206349206349204</v>
      </c>
      <c r="Z21" s="71">
        <f t="shared" si="10"/>
        <v>1</v>
      </c>
      <c r="AA21" s="71">
        <f t="shared" si="11"/>
        <v>1</v>
      </c>
      <c r="AB21" s="71">
        <f t="shared" si="12"/>
        <v>0.45231607629427795</v>
      </c>
      <c r="AD21" s="79">
        <f t="shared" si="13"/>
        <v>0.55123848085640881</v>
      </c>
    </row>
    <row r="22" spans="1:30" ht="14.4" x14ac:dyDescent="0.3">
      <c r="A22" t="s">
        <v>26</v>
      </c>
      <c r="B22" s="76">
        <v>0.35395097778957613</v>
      </c>
      <c r="C22" s="77">
        <v>-0.53092646668436427</v>
      </c>
      <c r="D22" s="76">
        <v>105.09981851179673</v>
      </c>
      <c r="E22" s="76">
        <v>15.051765330501725</v>
      </c>
      <c r="F22" s="80">
        <v>33.128310771041789</v>
      </c>
      <c r="G22" s="71">
        <v>5.9</v>
      </c>
      <c r="H22" s="71">
        <v>8574</v>
      </c>
      <c r="I22" s="71">
        <v>6261</v>
      </c>
      <c r="J22" s="81">
        <v>9</v>
      </c>
      <c r="K22" s="71">
        <v>46</v>
      </c>
      <c r="L22" s="71">
        <v>5300</v>
      </c>
      <c r="M22" s="71">
        <v>23</v>
      </c>
      <c r="N22" s="71">
        <v>280</v>
      </c>
      <c r="P22" s="71">
        <f t="shared" si="0"/>
        <v>0.22095189015188463</v>
      </c>
      <c r="Q22" s="71">
        <f t="shared" si="1"/>
        <v>0.26563067865951279</v>
      </c>
      <c r="R22" s="71">
        <f t="shared" si="2"/>
        <v>0.60054045776488552</v>
      </c>
      <c r="S22" s="71">
        <f t="shared" si="3"/>
        <v>0.56772545225698512</v>
      </c>
      <c r="T22" s="71">
        <f t="shared" si="4"/>
        <v>0.28493834241547339</v>
      </c>
      <c r="U22" s="71">
        <f t="shared" si="5"/>
        <v>0.27702702702702703</v>
      </c>
      <c r="V22" s="71">
        <f t="shared" si="6"/>
        <v>0.54583022830431538</v>
      </c>
      <c r="W22" s="71">
        <f t="shared" si="7"/>
        <v>0.76167612396333484</v>
      </c>
      <c r="X22" s="71">
        <f t="shared" si="8"/>
        <v>0.77777777777777779</v>
      </c>
      <c r="Y22" s="71">
        <f t="shared" si="9"/>
        <v>0.66666666666666663</v>
      </c>
      <c r="Z22" s="71">
        <f t="shared" si="10"/>
        <v>0.65856338415052873</v>
      </c>
      <c r="AA22" s="71">
        <f t="shared" si="11"/>
        <v>0.90476190476190477</v>
      </c>
      <c r="AB22" s="71">
        <f t="shared" si="12"/>
        <v>0.68119891008174382</v>
      </c>
      <c r="AD22" s="79">
        <f t="shared" si="13"/>
        <v>0.55486837261400312</v>
      </c>
    </row>
    <row r="23" spans="1:30" ht="14.4" x14ac:dyDescent="0.3">
      <c r="A23" t="s">
        <v>27</v>
      </c>
      <c r="B23" s="76">
        <v>3.548835056318469</v>
      </c>
      <c r="C23" s="77">
        <v>-2.0830118808825802</v>
      </c>
      <c r="D23" s="76">
        <v>99.476762080640199</v>
      </c>
      <c r="E23" s="76">
        <v>14.449930566270638</v>
      </c>
      <c r="F23" s="80">
        <v>30.050904977375566</v>
      </c>
      <c r="G23" s="71">
        <v>7.5</v>
      </c>
      <c r="H23" s="71">
        <v>5254</v>
      </c>
      <c r="I23" s="71">
        <v>3695</v>
      </c>
      <c r="J23" s="81">
        <v>4</v>
      </c>
      <c r="K23" s="71">
        <v>26</v>
      </c>
      <c r="L23" s="71">
        <v>2495</v>
      </c>
      <c r="M23" s="71">
        <v>9</v>
      </c>
      <c r="N23" s="71">
        <v>160</v>
      </c>
      <c r="P23" s="71">
        <f t="shared" si="0"/>
        <v>0.34544603532893381</v>
      </c>
      <c r="Q23" s="71">
        <f t="shared" si="1"/>
        <v>0.16873726602662928</v>
      </c>
      <c r="R23" s="71">
        <f t="shared" si="2"/>
        <v>0.19304443422872095</v>
      </c>
      <c r="S23" s="71">
        <f t="shared" si="3"/>
        <v>0.54226648985576087</v>
      </c>
      <c r="T23" s="71">
        <f t="shared" si="4"/>
        <v>0.19527351632817183</v>
      </c>
      <c r="U23" s="71">
        <f t="shared" si="5"/>
        <v>0.38513513513513514</v>
      </c>
      <c r="V23" s="71">
        <f t="shared" si="6"/>
        <v>0.32091321726170313</v>
      </c>
      <c r="W23" s="71">
        <f t="shared" si="7"/>
        <v>0.38833115088025605</v>
      </c>
      <c r="X23" s="71">
        <f t="shared" si="8"/>
        <v>0.22222222222222221</v>
      </c>
      <c r="Y23" s="71">
        <f t="shared" si="9"/>
        <v>0.34920634920634919</v>
      </c>
      <c r="Z23" s="71">
        <f t="shared" si="10"/>
        <v>0.27331410520532895</v>
      </c>
      <c r="AA23" s="71">
        <f t="shared" si="11"/>
        <v>0.23809523809523808</v>
      </c>
      <c r="AB23" s="71">
        <f t="shared" si="12"/>
        <v>0.35422343324250682</v>
      </c>
      <c r="AD23" s="79">
        <f t="shared" si="13"/>
        <v>0.30586219946284282</v>
      </c>
    </row>
    <row r="24" spans="1:30" ht="14.4" x14ac:dyDescent="0.3">
      <c r="A24" t="s">
        <v>28</v>
      </c>
      <c r="B24" s="76">
        <v>-2.5256276927648194</v>
      </c>
      <c r="C24" s="77">
        <v>-1.1885306789481505</v>
      </c>
      <c r="D24" s="76">
        <v>103.35347432024169</v>
      </c>
      <c r="E24" s="76">
        <v>19.328480166394296</v>
      </c>
      <c r="F24" s="80">
        <v>34.254874651810582</v>
      </c>
      <c r="G24" s="71">
        <v>6.5</v>
      </c>
      <c r="H24" s="71">
        <v>3680</v>
      </c>
      <c r="I24" s="71">
        <v>1926</v>
      </c>
      <c r="J24" s="81">
        <v>4</v>
      </c>
      <c r="K24" s="71">
        <v>8</v>
      </c>
      <c r="L24" s="71">
        <v>1357</v>
      </c>
      <c r="M24" s="71">
        <v>11</v>
      </c>
      <c r="P24" s="71">
        <f t="shared" si="0"/>
        <v>0.10874416171818112</v>
      </c>
      <c r="Q24" s="71">
        <f t="shared" si="1"/>
        <v>0.22457783729838651</v>
      </c>
      <c r="R24" s="71">
        <f t="shared" si="2"/>
        <v>0.4739850296811251</v>
      </c>
      <c r="S24" s="71">
        <f t="shared" si="3"/>
        <v>0.74864009640662055</v>
      </c>
      <c r="T24" s="71">
        <f t="shared" si="4"/>
        <v>0.3177624680648336</v>
      </c>
      <c r="U24" s="71">
        <f t="shared" si="5"/>
        <v>0.31756756756756754</v>
      </c>
      <c r="V24" s="71">
        <f t="shared" si="6"/>
        <v>0.21428087527945261</v>
      </c>
      <c r="W24" s="71">
        <f t="shared" si="7"/>
        <v>0.13094718463553034</v>
      </c>
      <c r="X24" s="71">
        <f t="shared" si="8"/>
        <v>0.22222222222222221</v>
      </c>
      <c r="Y24" s="71">
        <f t="shared" si="9"/>
        <v>6.3492063492063489E-2</v>
      </c>
      <c r="Z24" s="71">
        <f t="shared" si="10"/>
        <v>0.11701689328388958</v>
      </c>
      <c r="AA24" s="71">
        <f t="shared" si="11"/>
        <v>0.33333333333333331</v>
      </c>
      <c r="AB24" s="71">
        <f t="shared" si="12"/>
        <v>-8.1743869209809264E-2</v>
      </c>
      <c r="AD24" s="79">
        <f t="shared" si="13"/>
        <v>0.2454481433671844</v>
      </c>
    </row>
    <row r="25" spans="1:30" ht="14.4" x14ac:dyDescent="0.3">
      <c r="A25" t="s">
        <v>29</v>
      </c>
      <c r="B25" s="76">
        <v>6.2809917355371896</v>
      </c>
      <c r="C25" s="77">
        <v>-2.9752066115702478</v>
      </c>
      <c r="D25" s="76">
        <v>98.490813648293965</v>
      </c>
      <c r="E25" s="76">
        <v>19.322314049586776</v>
      </c>
      <c r="F25" s="80">
        <v>33.364485981308412</v>
      </c>
      <c r="H25" s="71">
        <v>803</v>
      </c>
      <c r="I25" s="71">
        <v>1927</v>
      </c>
      <c r="J25" s="81">
        <v>3</v>
      </c>
      <c r="K25" s="71">
        <v>4</v>
      </c>
      <c r="L25" s="71">
        <v>1006</v>
      </c>
      <c r="M25" s="71">
        <v>8</v>
      </c>
      <c r="P25" s="71">
        <f t="shared" si="0"/>
        <v>0.4519092126801818</v>
      </c>
      <c r="Q25" s="71">
        <f t="shared" si="1"/>
        <v>0.11303943432317101</v>
      </c>
      <c r="R25" s="71">
        <f t="shared" si="2"/>
        <v>0.12159395698174603</v>
      </c>
      <c r="S25" s="71">
        <f t="shared" si="3"/>
        <v>0.74837925581499276</v>
      </c>
      <c r="T25" s="71">
        <f t="shared" si="4"/>
        <v>0.29181966082927285</v>
      </c>
      <c r="U25" s="71">
        <f t="shared" si="5"/>
        <v>-0.12162162162162161</v>
      </c>
      <c r="V25" s="71">
        <f t="shared" si="6"/>
        <v>1.9375381071743109E-2</v>
      </c>
      <c r="W25" s="71">
        <f t="shared" si="7"/>
        <v>0.1310926815073476</v>
      </c>
      <c r="X25" s="71">
        <f t="shared" si="8"/>
        <v>0.1111111111111111</v>
      </c>
      <c r="Y25" s="71">
        <f t="shared" si="9"/>
        <v>0</v>
      </c>
      <c r="Z25" s="71">
        <f t="shared" si="10"/>
        <v>6.880922950144211E-2</v>
      </c>
      <c r="AA25" s="71">
        <f t="shared" si="11"/>
        <v>0.19047619047619047</v>
      </c>
      <c r="AB25" s="71">
        <f t="shared" si="12"/>
        <v>-8.1743869209809264E-2</v>
      </c>
      <c r="AD25" s="79">
        <f t="shared" si="13"/>
        <v>0.15724927872813602</v>
      </c>
    </row>
    <row r="26" spans="1:30" ht="14.4" x14ac:dyDescent="0.3">
      <c r="A26" t="s">
        <v>30</v>
      </c>
      <c r="B26" s="76">
        <v>1.6346228691523312</v>
      </c>
      <c r="C26" s="77">
        <v>2.0238187903790772</v>
      </c>
      <c r="D26" s="76">
        <v>102.18759836323576</v>
      </c>
      <c r="E26" s="76">
        <v>15.388806725305519</v>
      </c>
      <c r="F26" s="80">
        <v>29.286018755328218</v>
      </c>
      <c r="G26" s="71">
        <v>5.4</v>
      </c>
      <c r="H26" s="71">
        <v>3850</v>
      </c>
      <c r="I26" s="71">
        <v>4186</v>
      </c>
      <c r="J26" s="81">
        <v>10</v>
      </c>
      <c r="K26" s="71">
        <v>19</v>
      </c>
      <c r="L26" s="71">
        <v>3173</v>
      </c>
      <c r="M26" s="71">
        <v>24</v>
      </c>
      <c r="N26" s="71">
        <v>108</v>
      </c>
      <c r="P26" s="71">
        <f t="shared" si="0"/>
        <v>0.27085546989018128</v>
      </c>
      <c r="Q26" s="71">
        <f t="shared" si="1"/>
        <v>0.42511802652072861</v>
      </c>
      <c r="R26" s="71">
        <f t="shared" si="2"/>
        <v>0.38949542474244236</v>
      </c>
      <c r="S26" s="71">
        <f t="shared" si="3"/>
        <v>0.58198306033804847</v>
      </c>
      <c r="T26" s="71">
        <f t="shared" si="4"/>
        <v>0.17298741086310648</v>
      </c>
      <c r="U26" s="71">
        <f t="shared" si="5"/>
        <v>0.24324324324324326</v>
      </c>
      <c r="V26" s="71">
        <f t="shared" si="6"/>
        <v>0.22579771018223699</v>
      </c>
      <c r="W26" s="71">
        <f t="shared" si="7"/>
        <v>0.45977011494252873</v>
      </c>
      <c r="X26" s="71">
        <f t="shared" si="8"/>
        <v>0.88888888888888884</v>
      </c>
      <c r="Y26" s="71">
        <f t="shared" si="9"/>
        <v>0.23809523809523808</v>
      </c>
      <c r="Z26" s="71">
        <f t="shared" si="10"/>
        <v>0.36643318225518473</v>
      </c>
      <c r="AA26" s="71">
        <f t="shared" si="11"/>
        <v>0.95238095238095233</v>
      </c>
      <c r="AB26" s="71">
        <f t="shared" si="12"/>
        <v>0.21253405994550409</v>
      </c>
      <c r="AD26" s="79">
        <f t="shared" si="13"/>
        <v>0.41750636786832962</v>
      </c>
    </row>
    <row r="27" spans="1:30" ht="14.4" x14ac:dyDescent="0.3">
      <c r="A27" t="s">
        <v>31</v>
      </c>
      <c r="B27" s="76">
        <v>10.967819693865252</v>
      </c>
      <c r="C27" s="77">
        <v>7.3520549596239606</v>
      </c>
      <c r="D27" s="76">
        <v>98.921122033085595</v>
      </c>
      <c r="E27" s="76">
        <v>14.643847173677234</v>
      </c>
      <c r="F27" s="80">
        <v>30.382194244604317</v>
      </c>
      <c r="H27" s="71">
        <v>4248</v>
      </c>
      <c r="I27" s="71">
        <v>2589</v>
      </c>
      <c r="J27" s="81">
        <v>3</v>
      </c>
      <c r="K27" s="71">
        <v>11</v>
      </c>
      <c r="L27" s="71">
        <v>2163</v>
      </c>
      <c r="M27" s="71">
        <v>14</v>
      </c>
      <c r="P27" s="71">
        <f t="shared" si="0"/>
        <v>0.63453951347426119</v>
      </c>
      <c r="Q27" s="71">
        <f t="shared" si="1"/>
        <v>0.75774855125173834</v>
      </c>
      <c r="R27" s="71">
        <f t="shared" si="2"/>
        <v>0.15277787943453811</v>
      </c>
      <c r="S27" s="71">
        <f t="shared" si="3"/>
        <v>0.55046959793517691</v>
      </c>
      <c r="T27" s="71">
        <f t="shared" si="4"/>
        <v>0.2049261252209584</v>
      </c>
      <c r="U27" s="71">
        <f t="shared" si="5"/>
        <v>-0.12162162162162161</v>
      </c>
      <c r="V27" s="71">
        <f t="shared" si="6"/>
        <v>0.25276065307228507</v>
      </c>
      <c r="W27" s="71">
        <f t="shared" si="7"/>
        <v>0.22741161065037102</v>
      </c>
      <c r="X27" s="71">
        <f t="shared" si="8"/>
        <v>0.1111111111111111</v>
      </c>
      <c r="Y27" s="71">
        <f t="shared" si="9"/>
        <v>0.1111111111111111</v>
      </c>
      <c r="Z27" s="71">
        <f t="shared" si="10"/>
        <v>0.2277159730806208</v>
      </c>
      <c r="AA27" s="71">
        <f t="shared" si="11"/>
        <v>0.47619047619047616</v>
      </c>
      <c r="AB27" s="71">
        <f t="shared" si="12"/>
        <v>-8.1743869209809264E-2</v>
      </c>
      <c r="AD27" s="79">
        <f t="shared" si="13"/>
        <v>0.26949208551547826</v>
      </c>
    </row>
    <row r="28" spans="1:30" ht="14.4" x14ac:dyDescent="0.3">
      <c r="A28" t="s">
        <v>32</v>
      </c>
      <c r="B28" s="76">
        <v>10.471204188481677</v>
      </c>
      <c r="C28" s="77">
        <v>0.65445026178010479</v>
      </c>
      <c r="D28" s="76">
        <v>107.89115646258503</v>
      </c>
      <c r="E28" s="76">
        <v>17.081151832460733</v>
      </c>
      <c r="F28" s="80">
        <v>36.186868686868685</v>
      </c>
      <c r="G28" s="71">
        <v>4.2</v>
      </c>
      <c r="H28" s="71">
        <v>931</v>
      </c>
      <c r="I28" s="71">
        <v>1070</v>
      </c>
      <c r="J28" s="81">
        <v>3</v>
      </c>
      <c r="K28" s="71">
        <v>17</v>
      </c>
      <c r="L28" s="71">
        <v>821</v>
      </c>
      <c r="M28" s="71">
        <v>5</v>
      </c>
      <c r="P28" s="71">
        <f t="shared" si="0"/>
        <v>0.61518803739414474</v>
      </c>
      <c r="Q28" s="71">
        <f t="shared" si="1"/>
        <v>0.33963124294924152</v>
      </c>
      <c r="R28" s="71">
        <f t="shared" si="2"/>
        <v>0.80282530573285649</v>
      </c>
      <c r="S28" s="71">
        <f t="shared" si="3"/>
        <v>0.65357305980909408</v>
      </c>
      <c r="T28" s="71">
        <f t="shared" si="4"/>
        <v>0.37405400735800287</v>
      </c>
      <c r="U28" s="71">
        <f t="shared" si="5"/>
        <v>0.16216216216216217</v>
      </c>
      <c r="V28" s="71">
        <f t="shared" si="6"/>
        <v>2.8046880292663098E-2</v>
      </c>
      <c r="W28" s="71">
        <f t="shared" si="7"/>
        <v>6.4018623599592607E-3</v>
      </c>
      <c r="X28" s="71">
        <f t="shared" si="8"/>
        <v>0.1111111111111111</v>
      </c>
      <c r="Y28" s="71">
        <f t="shared" si="9"/>
        <v>0.20634920634920634</v>
      </c>
      <c r="Z28" s="71">
        <f t="shared" si="10"/>
        <v>4.3400631781348717E-2</v>
      </c>
      <c r="AA28" s="71">
        <f t="shared" si="11"/>
        <v>4.7619047619047616E-2</v>
      </c>
      <c r="AB28" s="71">
        <f t="shared" si="12"/>
        <v>-8.1743869209809264E-2</v>
      </c>
      <c r="AD28" s="79">
        <f t="shared" si="13"/>
        <v>0.25450912966992528</v>
      </c>
    </row>
    <row r="29" spans="1:30" ht="14.4" x14ac:dyDescent="0.3">
      <c r="A29" t="s">
        <v>33</v>
      </c>
      <c r="B29" s="76">
        <v>-1.4459822350753977</v>
      </c>
      <c r="C29" s="77">
        <v>7.6430489568271014</v>
      </c>
      <c r="D29" s="76">
        <v>108.48406546080965</v>
      </c>
      <c r="E29" s="76">
        <v>18.157405494732494</v>
      </c>
      <c r="F29" s="80">
        <v>32.740549828178693</v>
      </c>
      <c r="G29" s="71">
        <v>6.9</v>
      </c>
      <c r="H29" s="71">
        <v>517</v>
      </c>
      <c r="I29" s="71">
        <v>1526</v>
      </c>
      <c r="J29" s="81">
        <v>2</v>
      </c>
      <c r="K29" s="71">
        <v>25</v>
      </c>
      <c r="L29" s="71">
        <v>799</v>
      </c>
      <c r="M29" s="71">
        <v>7</v>
      </c>
      <c r="P29" s="71">
        <f t="shared" si="0"/>
        <v>0.15081440121532694</v>
      </c>
      <c r="Q29" s="71">
        <f t="shared" si="1"/>
        <v>0.77591469158574911</v>
      </c>
      <c r="R29" s="71">
        <f t="shared" si="2"/>
        <v>0.84579269580858596</v>
      </c>
      <c r="S29" s="71">
        <f t="shared" si="3"/>
        <v>0.69910100726318247</v>
      </c>
      <c r="T29" s="71">
        <f t="shared" si="4"/>
        <v>0.27364034668906428</v>
      </c>
      <c r="U29" s="71">
        <f t="shared" si="5"/>
        <v>0.34459459459459463</v>
      </c>
      <c r="V29" s="71">
        <f t="shared" si="6"/>
        <v>0</v>
      </c>
      <c r="W29" s="71">
        <f t="shared" si="7"/>
        <v>7.2748435908627965E-2</v>
      </c>
      <c r="X29" s="71">
        <f t="shared" si="8"/>
        <v>0</v>
      </c>
      <c r="Y29" s="71">
        <f t="shared" si="9"/>
        <v>0.33333333333333331</v>
      </c>
      <c r="Z29" s="71">
        <f t="shared" si="10"/>
        <v>4.03790688092295E-2</v>
      </c>
      <c r="AA29" s="71">
        <f t="shared" si="11"/>
        <v>0.14285714285714285</v>
      </c>
      <c r="AB29" s="71">
        <f t="shared" si="12"/>
        <v>-8.1743869209809264E-2</v>
      </c>
      <c r="AD29" s="79">
        <f t="shared" si="13"/>
        <v>0.27672552683500218</v>
      </c>
    </row>
    <row r="30" spans="1:30" ht="14.4" x14ac:dyDescent="0.3">
      <c r="A30" t="s">
        <v>34</v>
      </c>
      <c r="B30" s="76">
        <v>-2.31839258114374</v>
      </c>
      <c r="C30" s="77">
        <v>0.15455950540958269</v>
      </c>
      <c r="D30" s="76">
        <v>110.61197916666667</v>
      </c>
      <c r="E30" s="76">
        <v>25.270479134466768</v>
      </c>
      <c r="F30" s="80">
        <v>40.329153605015676</v>
      </c>
      <c r="H30" s="71">
        <v>2079</v>
      </c>
      <c r="I30" s="71">
        <v>2390</v>
      </c>
      <c r="J30" s="81">
        <v>3</v>
      </c>
      <c r="K30" s="71">
        <v>16</v>
      </c>
      <c r="L30" s="71">
        <v>1583</v>
      </c>
      <c r="M30" s="71">
        <v>20</v>
      </c>
      <c r="N30" s="71">
        <v>115</v>
      </c>
      <c r="P30" s="71">
        <f t="shared" si="0"/>
        <v>0.11681943375866662</v>
      </c>
      <c r="Q30" s="71">
        <f t="shared" si="1"/>
        <v>0.30842411936874281</v>
      </c>
      <c r="R30" s="71">
        <f t="shared" si="2"/>
        <v>1</v>
      </c>
      <c r="S30" s="71">
        <f t="shared" si="3"/>
        <v>1</v>
      </c>
      <c r="T30" s="71">
        <f t="shared" si="4"/>
        <v>0.49474568134982294</v>
      </c>
      <c r="U30" s="71">
        <f t="shared" si="5"/>
        <v>-0.12162162162162161</v>
      </c>
      <c r="V30" s="71">
        <f t="shared" si="6"/>
        <v>0.10581938893028928</v>
      </c>
      <c r="W30" s="71">
        <f t="shared" si="7"/>
        <v>0.19845773315873708</v>
      </c>
      <c r="X30" s="71">
        <f t="shared" si="8"/>
        <v>0.1111111111111111</v>
      </c>
      <c r="Y30" s="71">
        <f t="shared" si="9"/>
        <v>0.19047619047619047</v>
      </c>
      <c r="Z30" s="71">
        <f t="shared" si="10"/>
        <v>0.1480565856338415</v>
      </c>
      <c r="AA30" s="71">
        <f t="shared" si="11"/>
        <v>0.76190476190476186</v>
      </c>
      <c r="AB30" s="71">
        <f t="shared" si="12"/>
        <v>0.23160762942779292</v>
      </c>
      <c r="AD30" s="79">
        <f t="shared" si="13"/>
        <v>0.34967700103833343</v>
      </c>
    </row>
    <row r="31" spans="1:30" ht="14.4" x14ac:dyDescent="0.3">
      <c r="A31" t="s">
        <v>35</v>
      </c>
      <c r="B31" s="76">
        <v>0.5089058524173028</v>
      </c>
      <c r="C31" s="77">
        <v>10.178117048346056</v>
      </c>
      <c r="D31" s="76">
        <v>98.41804106361495</v>
      </c>
      <c r="E31" s="76">
        <v>11.382527565733673</v>
      </c>
      <c r="F31" s="80">
        <v>23.593049327354258</v>
      </c>
      <c r="H31" s="71">
        <v>5186</v>
      </c>
      <c r="I31" s="71">
        <v>1756</v>
      </c>
      <c r="J31" s="81">
        <v>3</v>
      </c>
      <c r="K31" s="71">
        <v>8</v>
      </c>
      <c r="L31" s="71">
        <v>2081</v>
      </c>
      <c r="M31" s="71">
        <v>9</v>
      </c>
      <c r="P31" s="71">
        <f t="shared" si="0"/>
        <v>0.22698997296917367</v>
      </c>
      <c r="Q31" s="71">
        <f t="shared" si="1"/>
        <v>0.93417363558265021</v>
      </c>
      <c r="R31" s="71">
        <f t="shared" si="2"/>
        <v>0.11632021675839775</v>
      </c>
      <c r="S31" s="71">
        <f t="shared" si="3"/>
        <v>0.41250845276422526</v>
      </c>
      <c r="T31" s="71">
        <f t="shared" si="4"/>
        <v>7.1142215910860217E-3</v>
      </c>
      <c r="U31" s="71">
        <f t="shared" si="5"/>
        <v>-0.12162162162162161</v>
      </c>
      <c r="V31" s="71">
        <f t="shared" si="6"/>
        <v>0.31630648330058941</v>
      </c>
      <c r="W31" s="71">
        <f t="shared" si="7"/>
        <v>0.10621271642659683</v>
      </c>
      <c r="X31" s="71">
        <f t="shared" si="8"/>
        <v>0.1111111111111111</v>
      </c>
      <c r="Y31" s="71">
        <f t="shared" si="9"/>
        <v>6.3492063492063489E-2</v>
      </c>
      <c r="Z31" s="71">
        <f t="shared" si="10"/>
        <v>0.21645378382090372</v>
      </c>
      <c r="AA31" s="71">
        <f t="shared" si="11"/>
        <v>0.23809523809523808</v>
      </c>
      <c r="AB31" s="71">
        <f t="shared" si="12"/>
        <v>-8.1743869209809264E-2</v>
      </c>
      <c r="AD31" s="79">
        <f t="shared" si="13"/>
        <v>0.19580095423696958</v>
      </c>
    </row>
    <row r="32" spans="1:30" ht="14.4" x14ac:dyDescent="0.3">
      <c r="A32" t="s">
        <v>36</v>
      </c>
      <c r="B32" s="76">
        <v>12.829650748396295</v>
      </c>
      <c r="C32" s="77">
        <v>2.4233784746970777</v>
      </c>
      <c r="D32" s="76">
        <v>103.56935577481137</v>
      </c>
      <c r="E32" s="76">
        <v>12.10263720598717</v>
      </c>
      <c r="F32" s="80">
        <v>28.607226107226108</v>
      </c>
      <c r="G32" s="71">
        <v>8.6</v>
      </c>
      <c r="H32" s="71">
        <v>2610</v>
      </c>
      <c r="I32" s="71">
        <v>2335</v>
      </c>
      <c r="J32" s="81">
        <v>2</v>
      </c>
      <c r="K32" s="71">
        <v>11</v>
      </c>
      <c r="L32" s="71">
        <v>1493</v>
      </c>
      <c r="M32" s="71">
        <v>12</v>
      </c>
      <c r="N32" s="71">
        <v>100</v>
      </c>
      <c r="P32" s="71">
        <f t="shared" si="0"/>
        <v>0.70708895811785344</v>
      </c>
      <c r="Q32" s="71">
        <f t="shared" si="1"/>
        <v>0.45006169328670237</v>
      </c>
      <c r="R32" s="71">
        <f t="shared" si="2"/>
        <v>0.48962969470794493</v>
      </c>
      <c r="S32" s="71">
        <f t="shared" si="3"/>
        <v>0.44297070809670963</v>
      </c>
      <c r="T32" s="71">
        <f t="shared" si="4"/>
        <v>0.15320977059652813</v>
      </c>
      <c r="U32" s="71">
        <f t="shared" si="5"/>
        <v>0.45945945945945943</v>
      </c>
      <c r="V32" s="71">
        <f t="shared" si="6"/>
        <v>0.14179256147957456</v>
      </c>
      <c r="W32" s="71">
        <f t="shared" si="7"/>
        <v>0.19045540520878801</v>
      </c>
      <c r="X32" s="71">
        <f t="shared" si="8"/>
        <v>0</v>
      </c>
      <c r="Y32" s="71">
        <f t="shared" si="9"/>
        <v>0.1111111111111111</v>
      </c>
      <c r="Z32" s="71">
        <f t="shared" si="10"/>
        <v>0.13569564620244473</v>
      </c>
      <c r="AA32" s="71">
        <f t="shared" si="11"/>
        <v>0.38095238095238093</v>
      </c>
      <c r="AB32" s="71">
        <f t="shared" si="12"/>
        <v>0.1907356948228883</v>
      </c>
      <c r="AD32" s="79">
        <f t="shared" si="13"/>
        <v>0.2963971603109527</v>
      </c>
    </row>
    <row r="33" spans="1:30" ht="14.4" x14ac:dyDescent="0.3">
      <c r="A33" t="s">
        <v>37</v>
      </c>
      <c r="B33" s="76">
        <v>-3.3738191632928478</v>
      </c>
      <c r="C33" s="77">
        <v>-0.44984255510571303</v>
      </c>
      <c r="D33" s="76">
        <v>107.7570093457944</v>
      </c>
      <c r="E33" s="76">
        <v>15.575798470535313</v>
      </c>
      <c r="F33" s="80">
        <v>32.382154882154879</v>
      </c>
      <c r="G33" s="71">
        <v>7.1</v>
      </c>
      <c r="H33" s="71">
        <v>2200</v>
      </c>
      <c r="I33" s="71">
        <v>2710</v>
      </c>
      <c r="J33" s="81">
        <v>2</v>
      </c>
      <c r="K33" s="71">
        <v>30</v>
      </c>
      <c r="L33" s="71">
        <v>2401</v>
      </c>
      <c r="M33" s="71">
        <v>15</v>
      </c>
      <c r="N33" s="71">
        <v>126</v>
      </c>
      <c r="P33" s="71">
        <f t="shared" si="0"/>
        <v>7.5692924341683537E-2</v>
      </c>
      <c r="Q33" s="71">
        <f t="shared" si="1"/>
        <v>0.27069257591762025</v>
      </c>
      <c r="R33" s="71">
        <f t="shared" si="2"/>
        <v>0.79310382821786385</v>
      </c>
      <c r="S33" s="71">
        <f t="shared" si="3"/>
        <v>0.58989323119238057</v>
      </c>
      <c r="T33" s="71">
        <f t="shared" si="4"/>
        <v>0.26319797325494232</v>
      </c>
      <c r="U33" s="71">
        <f t="shared" si="5"/>
        <v>0.35810810810810806</v>
      </c>
      <c r="V33" s="71">
        <f t="shared" si="6"/>
        <v>0.1140166655375652</v>
      </c>
      <c r="W33" s="71">
        <f t="shared" si="7"/>
        <v>0.24501673214025899</v>
      </c>
      <c r="X33" s="71">
        <f t="shared" si="8"/>
        <v>0</v>
      </c>
      <c r="Y33" s="71">
        <f t="shared" si="9"/>
        <v>0.41269841269841268</v>
      </c>
      <c r="Z33" s="71">
        <f t="shared" si="10"/>
        <v>0.26040379068809227</v>
      </c>
      <c r="AA33" s="71">
        <f t="shared" si="11"/>
        <v>0.52380952380952384</v>
      </c>
      <c r="AB33" s="71">
        <f t="shared" si="12"/>
        <v>0.26158038147138962</v>
      </c>
      <c r="AD33" s="79">
        <f t="shared" si="13"/>
        <v>0.32063185749060319</v>
      </c>
    </row>
    <row r="34" spans="1:30" ht="14.4" x14ac:dyDescent="0.3">
      <c r="A34" t="s">
        <v>38</v>
      </c>
      <c r="B34" s="76">
        <v>-0.17501640778823013</v>
      </c>
      <c r="C34" s="77">
        <v>4.2879019908116387</v>
      </c>
      <c r="D34" s="76">
        <v>107.79161741976544</v>
      </c>
      <c r="E34" s="76">
        <v>11.039159921242616</v>
      </c>
      <c r="F34" s="80">
        <v>29.722944849115503</v>
      </c>
      <c r="G34" s="71">
        <v>4.4000000000000004</v>
      </c>
      <c r="H34" s="71">
        <v>10780</v>
      </c>
      <c r="I34" s="71">
        <v>7021</v>
      </c>
      <c r="J34" s="81">
        <v>3</v>
      </c>
      <c r="K34" s="71">
        <v>58</v>
      </c>
      <c r="L34" s="71">
        <v>6142</v>
      </c>
      <c r="M34" s="71">
        <v>21</v>
      </c>
      <c r="N34" s="71">
        <v>397</v>
      </c>
      <c r="P34" s="71">
        <f t="shared" si="0"/>
        <v>0.2003397674972279</v>
      </c>
      <c r="Q34" s="71">
        <f t="shared" si="1"/>
        <v>0.56645995639642255</v>
      </c>
      <c r="R34" s="71">
        <f t="shared" si="2"/>
        <v>0.79561183301883032</v>
      </c>
      <c r="S34" s="71">
        <f t="shared" si="3"/>
        <v>0.39798323011102182</v>
      </c>
      <c r="T34" s="71">
        <f t="shared" si="4"/>
        <v>0.18571790688448689</v>
      </c>
      <c r="U34" s="71">
        <f t="shared" si="5"/>
        <v>0.17567567567567571</v>
      </c>
      <c r="V34" s="71">
        <f t="shared" si="6"/>
        <v>0.69527809768985838</v>
      </c>
      <c r="W34" s="71">
        <f t="shared" si="7"/>
        <v>0.87225374654444932</v>
      </c>
      <c r="X34" s="71">
        <f t="shared" si="8"/>
        <v>0.1111111111111111</v>
      </c>
      <c r="Y34" s="71">
        <f t="shared" si="9"/>
        <v>0.8571428571428571</v>
      </c>
      <c r="Z34" s="71">
        <f t="shared" si="10"/>
        <v>0.77420683971981874</v>
      </c>
      <c r="AA34" s="71">
        <f t="shared" si="11"/>
        <v>0.80952380952380953</v>
      </c>
      <c r="AB34" s="71">
        <f t="shared" si="12"/>
        <v>1</v>
      </c>
      <c r="AD34" s="79">
        <f t="shared" si="13"/>
        <v>0.57240806394735144</v>
      </c>
    </row>
    <row r="35" spans="1:30" ht="14.4" x14ac:dyDescent="0.3">
      <c r="A35" t="s">
        <v>39</v>
      </c>
      <c r="B35" s="76">
        <v>0.13130252100840337</v>
      </c>
      <c r="C35" s="77">
        <v>4.9894957983193278</v>
      </c>
      <c r="D35" s="76">
        <v>105.50458715596329</v>
      </c>
      <c r="E35" s="76">
        <v>13.419117647058824</v>
      </c>
      <c r="F35" s="80">
        <v>29.975328947368421</v>
      </c>
      <c r="G35" s="71">
        <v>3.9</v>
      </c>
      <c r="H35" s="71">
        <v>2823</v>
      </c>
      <c r="I35" s="71">
        <v>2186</v>
      </c>
      <c r="J35" s="81">
        <v>3</v>
      </c>
      <c r="K35" s="71">
        <v>32</v>
      </c>
      <c r="L35" s="71">
        <v>2432</v>
      </c>
      <c r="M35" s="71">
        <v>15</v>
      </c>
      <c r="N35" s="71">
        <v>205</v>
      </c>
      <c r="P35" s="71">
        <f t="shared" si="0"/>
        <v>0.21227601064556953</v>
      </c>
      <c r="Q35" s="71">
        <f t="shared" si="1"/>
        <v>0.61025897523240313</v>
      </c>
      <c r="R35" s="71">
        <f t="shared" si="2"/>
        <v>0.62987354644528415</v>
      </c>
      <c r="S35" s="71">
        <f t="shared" si="3"/>
        <v>0.498660787904597</v>
      </c>
      <c r="T35" s="71">
        <f t="shared" si="4"/>
        <v>0.19307149552191141</v>
      </c>
      <c r="U35" s="71">
        <f t="shared" si="5"/>
        <v>0.14189189189189186</v>
      </c>
      <c r="V35" s="71">
        <f t="shared" si="6"/>
        <v>0.15622247815188672</v>
      </c>
      <c r="W35" s="71">
        <f t="shared" si="7"/>
        <v>0.16877637130801687</v>
      </c>
      <c r="X35" s="71">
        <f t="shared" si="8"/>
        <v>0.1111111111111111</v>
      </c>
      <c r="Y35" s="71">
        <f t="shared" si="9"/>
        <v>0.44444444444444442</v>
      </c>
      <c r="Z35" s="71">
        <f t="shared" si="10"/>
        <v>0.2646614476033512</v>
      </c>
      <c r="AA35" s="71">
        <f t="shared" si="11"/>
        <v>0.52380952380952384</v>
      </c>
      <c r="AB35" s="71">
        <f t="shared" si="12"/>
        <v>0.4768392370572207</v>
      </c>
      <c r="AD35" s="79">
        <f t="shared" si="13"/>
        <v>0.3409151785482471</v>
      </c>
    </row>
    <row r="36" spans="1:30" ht="14.4" x14ac:dyDescent="0.3">
      <c r="A36" t="s">
        <v>40</v>
      </c>
      <c r="B36" s="76">
        <v>-3.3955857385398982</v>
      </c>
      <c r="C36" s="77">
        <v>-3.3955857385398982</v>
      </c>
      <c r="D36" s="76">
        <v>106.90866510538642</v>
      </c>
      <c r="E36" s="76">
        <v>20.373514431239389</v>
      </c>
      <c r="F36" s="80">
        <v>57.670095815454403</v>
      </c>
      <c r="G36" s="71">
        <v>3.4</v>
      </c>
      <c r="H36" s="71">
        <v>529</v>
      </c>
      <c r="I36" s="71">
        <v>1189</v>
      </c>
      <c r="J36" s="81">
        <v>2</v>
      </c>
      <c r="K36" s="71">
        <v>6</v>
      </c>
      <c r="L36" s="71">
        <v>505</v>
      </c>
      <c r="M36" s="71">
        <v>9</v>
      </c>
      <c r="P36" s="71">
        <f t="shared" si="0"/>
        <v>7.4844752354153651E-2</v>
      </c>
      <c r="Q36" s="71">
        <f t="shared" si="1"/>
        <v>8.6796053746875088E-2</v>
      </c>
      <c r="R36" s="71">
        <f t="shared" si="2"/>
        <v>0.73162535849442223</v>
      </c>
      <c r="S36" s="71">
        <f t="shared" si="3"/>
        <v>0.79284739322283859</v>
      </c>
      <c r="T36" s="71">
        <f t="shared" si="4"/>
        <v>1</v>
      </c>
      <c r="U36" s="71">
        <f t="shared" si="5"/>
        <v>0.1081081081081081</v>
      </c>
      <c r="V36" s="71">
        <f t="shared" si="6"/>
        <v>8.1295305196124926E-4</v>
      </c>
      <c r="W36" s="71">
        <f t="shared" si="7"/>
        <v>2.3715990106212715E-2</v>
      </c>
      <c r="X36" s="71">
        <f t="shared" si="8"/>
        <v>0</v>
      </c>
      <c r="Y36" s="71">
        <f t="shared" si="9"/>
        <v>3.1746031746031744E-2</v>
      </c>
      <c r="Z36" s="71">
        <f t="shared" si="10"/>
        <v>0</v>
      </c>
      <c r="AA36" s="71">
        <f t="shared" si="11"/>
        <v>0.23809523809523808</v>
      </c>
      <c r="AB36" s="71">
        <f t="shared" si="12"/>
        <v>-8.1743869209809264E-2</v>
      </c>
      <c r="AD36" s="79">
        <f t="shared" si="13"/>
        <v>0.23129600074738704</v>
      </c>
    </row>
    <row r="37" spans="1:30" x14ac:dyDescent="0.25">
      <c r="A37" s="82" t="s">
        <v>136</v>
      </c>
      <c r="B37" s="84">
        <f t="shared" ref="B37:N37" si="14">MIN(B3:B36)</f>
        <v>-5.3163211057947901</v>
      </c>
      <c r="C37" s="84">
        <f t="shared" si="14"/>
        <v>-4.7859267882550771</v>
      </c>
      <c r="D37" s="84">
        <f t="shared" si="14"/>
        <v>96.812933025404163</v>
      </c>
      <c r="E37" s="84">
        <f t="shared" si="14"/>
        <v>1.6310725181882186</v>
      </c>
      <c r="F37" s="84">
        <f t="shared" si="14"/>
        <v>23.348880597014926</v>
      </c>
      <c r="G37" s="84">
        <f t="shared" si="14"/>
        <v>1.8</v>
      </c>
      <c r="H37" s="84">
        <f t="shared" si="14"/>
        <v>517</v>
      </c>
      <c r="I37" s="84">
        <f t="shared" si="14"/>
        <v>1026</v>
      </c>
      <c r="J37" s="84">
        <f t="shared" si="14"/>
        <v>2</v>
      </c>
      <c r="K37" s="84">
        <f t="shared" si="14"/>
        <v>4</v>
      </c>
      <c r="L37" s="84">
        <f t="shared" si="14"/>
        <v>505</v>
      </c>
      <c r="M37" s="84">
        <f t="shared" si="14"/>
        <v>4</v>
      </c>
      <c r="N37" s="84">
        <f t="shared" si="14"/>
        <v>30</v>
      </c>
      <c r="O37" s="85"/>
      <c r="P37" s="84">
        <f t="shared" ref="P37:AB37" si="15">MIN(P3:P36)</f>
        <v>0</v>
      </c>
      <c r="Q37" s="84">
        <f t="shared" si="15"/>
        <v>0</v>
      </c>
      <c r="R37" s="84">
        <f t="shared" si="15"/>
        <v>0</v>
      </c>
      <c r="S37" s="84">
        <f t="shared" si="15"/>
        <v>0</v>
      </c>
      <c r="T37" s="84">
        <f t="shared" si="15"/>
        <v>0</v>
      </c>
      <c r="U37" s="84">
        <f t="shared" si="15"/>
        <v>-0.12162162162162161</v>
      </c>
      <c r="V37" s="84">
        <f t="shared" si="15"/>
        <v>0</v>
      </c>
      <c r="W37" s="84">
        <f t="shared" si="15"/>
        <v>0</v>
      </c>
      <c r="X37" s="84">
        <f t="shared" si="15"/>
        <v>0</v>
      </c>
      <c r="Y37" s="84">
        <f t="shared" si="15"/>
        <v>0</v>
      </c>
      <c r="Z37" s="84">
        <f t="shared" si="15"/>
        <v>0</v>
      </c>
      <c r="AA37" s="84">
        <f t="shared" si="15"/>
        <v>0</v>
      </c>
      <c r="AB37" s="84">
        <f t="shared" si="15"/>
        <v>-8.1743869209809264E-2</v>
      </c>
      <c r="AC37" s="85"/>
      <c r="AD37" s="84">
        <f>MIN(AD3:AD36)</f>
        <v>0.15724927872813602</v>
      </c>
    </row>
    <row r="38" spans="1:30" x14ac:dyDescent="0.25">
      <c r="A38" s="86" t="s">
        <v>137</v>
      </c>
      <c r="B38" s="88">
        <f t="shared" ref="B38:N38" si="16">MAX((B3:B36))</f>
        <v>20.346605242952723</v>
      </c>
      <c r="C38" s="88">
        <f t="shared" si="16"/>
        <v>11.232555500926592</v>
      </c>
      <c r="D38" s="88">
        <f t="shared" si="16"/>
        <v>110.61197916666667</v>
      </c>
      <c r="E38" s="88">
        <f t="shared" si="16"/>
        <v>25.270479134466768</v>
      </c>
      <c r="F38" s="88">
        <f t="shared" si="16"/>
        <v>57.670095815454403</v>
      </c>
      <c r="G38" s="88">
        <f t="shared" si="16"/>
        <v>16.600000000000001</v>
      </c>
      <c r="H38" s="88">
        <f t="shared" si="16"/>
        <v>15278</v>
      </c>
      <c r="I38" s="88">
        <f t="shared" si="16"/>
        <v>7899</v>
      </c>
      <c r="J38" s="88">
        <f t="shared" si="16"/>
        <v>11</v>
      </c>
      <c r="K38" s="88">
        <f t="shared" si="16"/>
        <v>67</v>
      </c>
      <c r="L38" s="88">
        <f t="shared" si="16"/>
        <v>7786</v>
      </c>
      <c r="M38" s="88">
        <f t="shared" si="16"/>
        <v>25</v>
      </c>
      <c r="N38" s="88">
        <f t="shared" si="16"/>
        <v>397</v>
      </c>
      <c r="O38" s="85"/>
      <c r="P38" s="88">
        <f t="shared" ref="P38:AB38" si="17">MAX((P3:P36))</f>
        <v>1</v>
      </c>
      <c r="Q38" s="88">
        <f t="shared" si="17"/>
        <v>1</v>
      </c>
      <c r="R38" s="88">
        <f t="shared" si="17"/>
        <v>1</v>
      </c>
      <c r="S38" s="88">
        <f t="shared" si="17"/>
        <v>1</v>
      </c>
      <c r="T38" s="88">
        <f t="shared" si="17"/>
        <v>1</v>
      </c>
      <c r="U38" s="88">
        <f t="shared" si="17"/>
        <v>1</v>
      </c>
      <c r="V38" s="88">
        <f t="shared" si="17"/>
        <v>1</v>
      </c>
      <c r="W38" s="88">
        <f t="shared" si="17"/>
        <v>1</v>
      </c>
      <c r="X38" s="88">
        <f t="shared" si="17"/>
        <v>1</v>
      </c>
      <c r="Y38" s="88">
        <f t="shared" si="17"/>
        <v>1</v>
      </c>
      <c r="Z38" s="88">
        <f t="shared" si="17"/>
        <v>1</v>
      </c>
      <c r="AA38" s="88">
        <f t="shared" si="17"/>
        <v>1</v>
      </c>
      <c r="AB38" s="88">
        <f t="shared" si="17"/>
        <v>1</v>
      </c>
      <c r="AC38" s="85"/>
      <c r="AD38" s="88">
        <f>MAX((AD3:AD36))</f>
        <v>0.62325880064672268</v>
      </c>
    </row>
    <row r="39" spans="1:30" x14ac:dyDescent="0.25">
      <c r="A39" s="89" t="s">
        <v>138</v>
      </c>
      <c r="B39" s="76">
        <f t="shared" ref="B39:N39" si="18">AVERAGE(B3:B36)</f>
        <v>2.8588348578447715</v>
      </c>
      <c r="C39" s="76">
        <f t="shared" si="18"/>
        <v>2.2860118952934507</v>
      </c>
      <c r="D39" s="76">
        <f t="shared" si="18"/>
        <v>103.64455845334605</v>
      </c>
      <c r="E39" s="76">
        <f t="shared" si="18"/>
        <v>15.14607365653189</v>
      </c>
      <c r="F39" s="76">
        <f t="shared" si="18"/>
        <v>31.571009641658801</v>
      </c>
      <c r="G39" s="76">
        <f t="shared" si="18"/>
        <v>6.5964285714285706</v>
      </c>
      <c r="H39" s="76">
        <f t="shared" si="18"/>
        <v>4612</v>
      </c>
      <c r="I39" s="76">
        <f t="shared" si="18"/>
        <v>3319.705882352941</v>
      </c>
      <c r="J39" s="76">
        <f t="shared" si="18"/>
        <v>4.882352941176471</v>
      </c>
      <c r="K39" s="76">
        <f t="shared" si="18"/>
        <v>24.676470588235293</v>
      </c>
      <c r="L39" s="76">
        <f t="shared" si="18"/>
        <v>2660.794117647059</v>
      </c>
      <c r="M39" s="76">
        <f t="shared" si="18"/>
        <v>14.735294117647058</v>
      </c>
      <c r="N39" s="76">
        <f t="shared" si="18"/>
        <v>196.96</v>
      </c>
      <c r="O39" s="76"/>
      <c r="P39" s="76">
        <f t="shared" ref="P39:AB39" si="19">AVERAGE(P3:P36)</f>
        <v>0.3185589925538071</v>
      </c>
      <c r="Q39" s="76">
        <f t="shared" si="19"/>
        <v>0.44148618800950151</v>
      </c>
      <c r="R39" s="76">
        <f t="shared" si="19"/>
        <v>0.49507954086142691</v>
      </c>
      <c r="S39" s="76">
        <f t="shared" si="19"/>
        <v>0.57171490628859456</v>
      </c>
      <c r="T39" s="76">
        <f t="shared" si="19"/>
        <v>0.23956404201639217</v>
      </c>
      <c r="U39" s="76">
        <f t="shared" si="19"/>
        <v>0.24542925278219396</v>
      </c>
      <c r="V39" s="76">
        <f t="shared" si="19"/>
        <v>0.27742022898177637</v>
      </c>
      <c r="W39" s="76">
        <f t="shared" si="19"/>
        <v>0.33372703075119187</v>
      </c>
      <c r="X39" s="76">
        <f t="shared" si="19"/>
        <v>0.32026143790849665</v>
      </c>
      <c r="Y39" s="76">
        <f t="shared" si="19"/>
        <v>0.32819794584500456</v>
      </c>
      <c r="Z39" s="76">
        <f t="shared" si="19"/>
        <v>0.29608489460885307</v>
      </c>
      <c r="AA39" s="76">
        <f t="shared" si="19"/>
        <v>0.51120448179271716</v>
      </c>
      <c r="AB39" s="76">
        <f t="shared" si="19"/>
        <v>0.31287065234813272</v>
      </c>
      <c r="AC39" s="76"/>
      <c r="AD39" s="76">
        <f>AVERAGE(AD3:AD36)</f>
        <v>0.36089227651908368</v>
      </c>
    </row>
    <row r="40" spans="1:30" x14ac:dyDescent="0.25">
      <c r="A40" s="89" t="s">
        <v>139</v>
      </c>
      <c r="B40" s="90">
        <f t="shared" ref="B40:N40" si="20">AVEDEV(B3:B36)</f>
        <v>4.8550711792713894</v>
      </c>
      <c r="C40" s="90">
        <f t="shared" si="20"/>
        <v>3.6645119974658318</v>
      </c>
      <c r="D40" s="90">
        <f t="shared" si="20"/>
        <v>2.9160709495426085</v>
      </c>
      <c r="E40" s="90">
        <f t="shared" si="20"/>
        <v>3.3592772879848867</v>
      </c>
      <c r="F40" s="90">
        <f t="shared" si="20"/>
        <v>4.0968172483143022</v>
      </c>
      <c r="G40" s="90">
        <f t="shared" si="20"/>
        <v>2.7816326530612243</v>
      </c>
      <c r="H40" s="90">
        <f t="shared" si="20"/>
        <v>2956.3529411764707</v>
      </c>
      <c r="I40" s="90">
        <f t="shared" si="20"/>
        <v>1530.7716262975787</v>
      </c>
      <c r="J40" s="90">
        <f t="shared" si="20"/>
        <v>2.0519031141868509</v>
      </c>
      <c r="K40" s="90">
        <f t="shared" si="20"/>
        <v>13.756055363321801</v>
      </c>
      <c r="L40" s="90">
        <f t="shared" si="20"/>
        <v>1374.3096885813143</v>
      </c>
      <c r="M40" s="90">
        <f t="shared" si="20"/>
        <v>4.9273356401384074</v>
      </c>
      <c r="N40" s="90">
        <f t="shared" si="20"/>
        <v>64.995200000000011</v>
      </c>
      <c r="O40" s="90"/>
      <c r="P40" s="90">
        <f t="shared" ref="P40:AB40" si="21">AVEDEV(P3:P36)</f>
        <v>0.18918618684764071</v>
      </c>
      <c r="Q40" s="90">
        <f t="shared" si="21"/>
        <v>0.22876774037080383</v>
      </c>
      <c r="R40" s="90">
        <f t="shared" si="21"/>
        <v>0.21132409586071652</v>
      </c>
      <c r="S40" s="90">
        <f t="shared" si="21"/>
        <v>0.14210497507461223</v>
      </c>
      <c r="T40" s="90">
        <f t="shared" si="21"/>
        <v>0.11936690534527573</v>
      </c>
      <c r="U40" s="90">
        <f t="shared" si="21"/>
        <v>0.21945431590760314</v>
      </c>
      <c r="V40" s="90">
        <f t="shared" si="21"/>
        <v>0.20028134551700225</v>
      </c>
      <c r="W40" s="90">
        <f t="shared" si="21"/>
        <v>0.22272248309291112</v>
      </c>
      <c r="X40" s="90">
        <f t="shared" si="21"/>
        <v>0.22798923490965012</v>
      </c>
      <c r="Y40" s="90">
        <f t="shared" si="21"/>
        <v>0.21835008513209198</v>
      </c>
      <c r="Z40" s="90">
        <f t="shared" si="21"/>
        <v>0.18875287578372682</v>
      </c>
      <c r="AA40" s="90">
        <f t="shared" si="21"/>
        <v>0.23463503048278134</v>
      </c>
      <c r="AB40" s="90">
        <f t="shared" si="21"/>
        <v>0.25375484381923963</v>
      </c>
      <c r="AC40" s="90"/>
      <c r="AD40" s="90">
        <f>AVEDEV(AD3:AD36)</f>
        <v>9.3405731066461828E-2</v>
      </c>
    </row>
    <row r="41" spans="1:30" x14ac:dyDescent="0.25">
      <c r="A41" s="89" t="s">
        <v>140</v>
      </c>
      <c r="B41" s="79">
        <f t="shared" ref="B41:N41" si="22">_xlfn.STDEV.P(B3:B36)</f>
        <v>6.1134986178274584</v>
      </c>
      <c r="C41" s="79">
        <f t="shared" si="22"/>
        <v>4.3500579148302769</v>
      </c>
      <c r="D41" s="79">
        <f t="shared" si="22"/>
        <v>3.5708320735926726</v>
      </c>
      <c r="E41" s="79">
        <f t="shared" si="22"/>
        <v>4.6483189437452275</v>
      </c>
      <c r="F41" s="79">
        <f t="shared" si="22"/>
        <v>6.1874767124684116</v>
      </c>
      <c r="G41" s="79">
        <f t="shared" si="22"/>
        <v>3.7006256365702299</v>
      </c>
      <c r="H41" s="79">
        <f t="shared" si="22"/>
        <v>3740.0153664358745</v>
      </c>
      <c r="I41" s="79">
        <f t="shared" si="22"/>
        <v>1866.1234674714722</v>
      </c>
      <c r="J41" s="79">
        <f t="shared" si="22"/>
        <v>2.5177570069450232</v>
      </c>
      <c r="K41" s="79">
        <f t="shared" si="22"/>
        <v>17.035811050005453</v>
      </c>
      <c r="L41" s="79">
        <f t="shared" si="22"/>
        <v>1747.7396625929996</v>
      </c>
      <c r="M41" s="79">
        <f t="shared" si="22"/>
        <v>5.7050484533149479</v>
      </c>
      <c r="N41" s="79">
        <f t="shared" si="22"/>
        <v>85.133532758837163</v>
      </c>
      <c r="O41" s="79"/>
      <c r="P41" s="79">
        <f t="shared" ref="P41:AB41" si="23">_xlfn.STDEV.P(P3:P36)</f>
        <v>0.23822297327856506</v>
      </c>
      <c r="Q41" s="79">
        <f t="shared" si="23"/>
        <v>0.2715649233365981</v>
      </c>
      <c r="R41" s="79">
        <f t="shared" si="23"/>
        <v>0.25877383386051694</v>
      </c>
      <c r="S41" s="79">
        <f t="shared" si="23"/>
        <v>0.19663433262932703</v>
      </c>
      <c r="T41" s="79">
        <f t="shared" si="23"/>
        <v>0.18028139951012312</v>
      </c>
      <c r="U41" s="79">
        <f t="shared" si="23"/>
        <v>0.28347473797990447</v>
      </c>
      <c r="V41" s="79">
        <f t="shared" si="23"/>
        <v>0.25337140887716764</v>
      </c>
      <c r="W41" s="79">
        <f t="shared" si="23"/>
        <v>0.27151512694187002</v>
      </c>
      <c r="X41" s="79">
        <f t="shared" si="23"/>
        <v>0.27975077854944724</v>
      </c>
      <c r="Y41" s="79">
        <f t="shared" si="23"/>
        <v>0.27040969920643593</v>
      </c>
      <c r="Z41" s="79">
        <f t="shared" si="23"/>
        <v>0.24004115679068788</v>
      </c>
      <c r="AA41" s="79">
        <f t="shared" si="23"/>
        <v>0.27166897396737827</v>
      </c>
      <c r="AB41" s="79">
        <f t="shared" si="23"/>
        <v>0.30923480380654261</v>
      </c>
      <c r="AC41" s="79"/>
      <c r="AD41" s="79">
        <f>_xlfn.STDEV.P(AD3:AD36)</f>
        <v>0.1194394548941423</v>
      </c>
    </row>
    <row r="43" spans="1:30" x14ac:dyDescent="0.25">
      <c r="B43" s="74" t="s">
        <v>141</v>
      </c>
      <c r="P43" s="71">
        <f>SUM(P3:P36)/34</f>
        <v>0.3185589925538071</v>
      </c>
      <c r="Q43" s="71">
        <f t="shared" ref="Q43:AB43" si="24">SUM(Q3:Q36)/34</f>
        <v>0.44148618800950151</v>
      </c>
      <c r="R43" s="71">
        <f t="shared" si="24"/>
        <v>0.49507954086142691</v>
      </c>
      <c r="S43" s="71">
        <f t="shared" si="24"/>
        <v>0.57171490628859456</v>
      </c>
      <c r="T43" s="71">
        <f t="shared" si="24"/>
        <v>0.23956404201639217</v>
      </c>
      <c r="U43" s="71">
        <f t="shared" si="24"/>
        <v>0.24542925278219396</v>
      </c>
      <c r="V43" s="71">
        <f t="shared" si="24"/>
        <v>0.27742022898177637</v>
      </c>
      <c r="W43" s="71">
        <f t="shared" si="24"/>
        <v>0.33372703075119187</v>
      </c>
      <c r="X43" s="71">
        <f t="shared" si="24"/>
        <v>0.32026143790849665</v>
      </c>
      <c r="Y43" s="71">
        <f t="shared" si="24"/>
        <v>0.32819794584500456</v>
      </c>
      <c r="Z43" s="71">
        <f t="shared" si="24"/>
        <v>0.29608489460885307</v>
      </c>
      <c r="AA43" s="71">
        <f t="shared" si="24"/>
        <v>0.51120448179271716</v>
      </c>
      <c r="AB43" s="71">
        <f t="shared" si="24"/>
        <v>0.31287065234813272</v>
      </c>
    </row>
    <row r="44" spans="1:30" x14ac:dyDescent="0.25">
      <c r="B44" s="72" t="s">
        <v>124</v>
      </c>
      <c r="C44" s="89" t="s">
        <v>144</v>
      </c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</row>
    <row r="45" spans="1:30" x14ac:dyDescent="0.25">
      <c r="B45" s="72" t="s">
        <v>125</v>
      </c>
      <c r="C45" s="89" t="s">
        <v>145</v>
      </c>
    </row>
    <row r="46" spans="1:30" x14ac:dyDescent="0.25">
      <c r="B46" s="72" t="s">
        <v>126</v>
      </c>
      <c r="C46" s="89" t="s">
        <v>146</v>
      </c>
    </row>
    <row r="47" spans="1:30" x14ac:dyDescent="0.25">
      <c r="B47" s="72" t="s">
        <v>1</v>
      </c>
      <c r="C47" s="89" t="s">
        <v>147</v>
      </c>
      <c r="E47" s="89"/>
    </row>
    <row r="48" spans="1:30" x14ac:dyDescent="0.25">
      <c r="B48" s="72" t="s">
        <v>2</v>
      </c>
      <c r="C48" s="89" t="s">
        <v>148</v>
      </c>
    </row>
    <row r="49" spans="2:6" x14ac:dyDescent="0.25">
      <c r="B49" s="72" t="s">
        <v>127</v>
      </c>
      <c r="C49" s="89" t="s">
        <v>149</v>
      </c>
    </row>
    <row r="50" spans="2:6" x14ac:dyDescent="0.25">
      <c r="B50" s="72" t="s">
        <v>3</v>
      </c>
      <c r="C50" s="89" t="s">
        <v>150</v>
      </c>
    </row>
    <row r="51" spans="2:6" x14ac:dyDescent="0.25">
      <c r="B51" s="72" t="s">
        <v>128</v>
      </c>
      <c r="C51" s="89" t="s">
        <v>151</v>
      </c>
      <c r="D51" s="73"/>
      <c r="E51" s="73"/>
      <c r="F51" s="73"/>
    </row>
    <row r="52" spans="2:6" x14ac:dyDescent="0.25">
      <c r="B52" s="72" t="s">
        <v>4</v>
      </c>
      <c r="C52" s="89" t="s">
        <v>152</v>
      </c>
    </row>
    <row r="53" spans="2:6" x14ac:dyDescent="0.25">
      <c r="B53" s="72" t="s">
        <v>5</v>
      </c>
      <c r="C53" s="89" t="s">
        <v>153</v>
      </c>
    </row>
    <row r="54" spans="2:6" x14ac:dyDescent="0.25">
      <c r="B54" s="72" t="s">
        <v>6</v>
      </c>
      <c r="C54" s="89" t="s">
        <v>154</v>
      </c>
    </row>
    <row r="55" spans="2:6" x14ac:dyDescent="0.25">
      <c r="B55" s="72" t="s">
        <v>7</v>
      </c>
      <c r="C55" s="89" t="s">
        <v>155</v>
      </c>
    </row>
    <row r="56" spans="2:6" x14ac:dyDescent="0.25">
      <c r="B56" s="72" t="s">
        <v>129</v>
      </c>
      <c r="C56" s="89" t="s">
        <v>156</v>
      </c>
    </row>
    <row r="57" spans="2:6" x14ac:dyDescent="0.25">
      <c r="C57" s="89"/>
    </row>
  </sheetData>
  <mergeCells count="4">
    <mergeCell ref="A1:A2"/>
    <mergeCell ref="B1:F1"/>
    <mergeCell ref="G1:H1"/>
    <mergeCell ref="J1:N1"/>
  </mergeCells>
  <conditionalFormatting sqref="AD3:AD3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data_1992</vt:lpstr>
      <vt:lpstr>data_2018</vt:lpstr>
      <vt:lpstr>rdc_future</vt:lpstr>
      <vt:lpstr>rdc_overall</vt:lpstr>
      <vt:lpstr>csi_values</vt:lpstr>
      <vt:lpstr>mean_age</vt:lpstr>
      <vt:lpstr>density</vt:lpstr>
      <vt:lpstr>aggregation_summary</vt:lpstr>
      <vt:lpstr>aggregation_1992</vt:lpstr>
      <vt:lpstr>aggregation_2002</vt:lpstr>
      <vt:lpstr>aggregation_2011</vt:lpstr>
      <vt:lpstr>aggregation_2018</vt:lpstr>
      <vt:lpstr>PCA_summary_1992</vt:lpstr>
      <vt:lpstr>PCA_summary_2018</vt:lpstr>
      <vt:lpstr>PCA_Change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Cristiana</dc:creator>
  <cp:lastModifiedBy>C</cp:lastModifiedBy>
  <dcterms:created xsi:type="dcterms:W3CDTF">2020-09-24T09:50:41Z</dcterms:created>
  <dcterms:modified xsi:type="dcterms:W3CDTF">2021-08-06T19:39:08Z</dcterms:modified>
</cp:coreProperties>
</file>