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 Rossi\Documents\gittemp\SJV_PWP_AsSe\geochemical_data\"/>
    </mc:Choice>
  </mc:AlternateContent>
  <xr:revisionPtr revIDLastSave="0" documentId="13_ncr:1_{9669151A-6B95-478D-98F5-BDD8ADD4B740}" xr6:coauthVersionLast="47" xr6:coauthVersionMax="47" xr10:uidLastSave="{00000000-0000-0000-0000-000000000000}"/>
  <bookViews>
    <workbookView xWindow="-25710" yWindow="-3650" windowWidth="25820" windowHeight="14020" tabRatio="605" activeTab="1" xr2:uid="{34763F67-9E1B-41AD-991E-F1A0FCACD20D}"/>
  </bookViews>
  <sheets>
    <sheet name="ReadMe" sheetId="2" r:id="rId1"/>
    <sheet name="Data" sheetId="1" r:id="rId2"/>
    <sheet name="Checklist" sheetId="3" r:id="rId3"/>
  </sheets>
  <definedNames>
    <definedName name="_xlnm._FilterDatabase" localSheetId="2" hidden="1">Checklist!$A$1:$F$465</definedName>
    <definedName name="_xlnm._FilterDatabase" localSheetId="1" hidden="1">Data!$B$1:$B$1702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" i="1" l="1"/>
  <c r="AV7" i="1"/>
  <c r="AV11" i="1"/>
  <c r="AV18" i="1"/>
  <c r="AV19" i="1"/>
  <c r="AV66" i="1"/>
  <c r="AV173" i="1"/>
  <c r="AV182" i="1"/>
  <c r="AV196" i="1"/>
  <c r="AV397" i="1"/>
  <c r="AV448" i="1"/>
  <c r="AV450" i="1"/>
  <c r="AV451" i="1"/>
  <c r="AV462" i="1"/>
  <c r="AV511" i="1"/>
  <c r="AV602" i="1"/>
  <c r="AV760" i="1"/>
  <c r="AV769" i="1"/>
  <c r="AV828" i="1"/>
  <c r="AV899" i="1"/>
  <c r="AV922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7" i="1"/>
  <c r="AV988" i="1"/>
  <c r="AV989" i="1"/>
  <c r="AV990" i="1"/>
  <c r="AV991" i="1"/>
  <c r="AV992" i="1"/>
  <c r="AV993" i="1"/>
  <c r="AV994" i="1"/>
  <c r="AV998" i="1"/>
  <c r="AV999" i="1"/>
  <c r="AV1000" i="1"/>
  <c r="AV1001" i="1"/>
  <c r="AV1002" i="1"/>
  <c r="AV1004" i="1"/>
  <c r="AV1005" i="1"/>
  <c r="AV1006" i="1"/>
  <c r="AV1007" i="1"/>
  <c r="AV1008" i="1"/>
  <c r="AV1013" i="1"/>
  <c r="AV1014" i="1"/>
  <c r="AV1017" i="1"/>
  <c r="AV1024" i="1"/>
  <c r="AV1025" i="1"/>
  <c r="AV1028" i="1"/>
  <c r="AV1104" i="1"/>
  <c r="AV1105" i="1"/>
  <c r="AV1117" i="1"/>
  <c r="AV1144" i="1"/>
  <c r="AV1258" i="1"/>
  <c r="AV1267" i="1"/>
  <c r="AV1290" i="1"/>
  <c r="AV1310" i="1"/>
  <c r="AV1314" i="1"/>
  <c r="AV1321" i="1"/>
  <c r="AV1322" i="1"/>
  <c r="AV1323" i="1"/>
  <c r="AV1324" i="1"/>
  <c r="AV1326" i="1"/>
  <c r="AV1329" i="1"/>
  <c r="AV1351" i="1"/>
  <c r="AV1356" i="1"/>
  <c r="AV1389" i="1"/>
  <c r="AV1390" i="1"/>
  <c r="AV1391" i="1"/>
  <c r="AV1392" i="1"/>
  <c r="AV1394" i="1"/>
  <c r="AV1522" i="1"/>
  <c r="AV1649" i="1"/>
  <c r="AV1651" i="1"/>
  <c r="AV1652" i="1"/>
  <c r="AU235" i="1" l="1"/>
  <c r="AU236" i="1"/>
  <c r="Q1676" i="1"/>
  <c r="P1681" i="1"/>
  <c r="P1680" i="1"/>
  <c r="P1679" i="1"/>
  <c r="R1688" i="1"/>
  <c r="R1687" i="1"/>
  <c r="R1686" i="1"/>
  <c r="R1685" i="1"/>
  <c r="R1652" i="1"/>
  <c r="R1651" i="1"/>
  <c r="R1649" i="1"/>
  <c r="Q1702" i="1"/>
  <c r="P1702" i="1" s="1"/>
  <c r="Q1701" i="1"/>
  <c r="P1701" i="1" s="1"/>
  <c r="Q1700" i="1"/>
  <c r="P1700" i="1" s="1"/>
  <c r="Q1688" i="1"/>
  <c r="Q1687" i="1"/>
  <c r="Q1686" i="1"/>
  <c r="Q1689" i="1"/>
  <c r="P1689" i="1" s="1"/>
  <c r="Q1685" i="1"/>
  <c r="Q1652" i="1"/>
  <c r="Q1651" i="1"/>
  <c r="Q1650" i="1"/>
  <c r="P1650" i="1" s="1"/>
  <c r="Q1649" i="1"/>
  <c r="R1300" i="1"/>
  <c r="Q1300" i="1"/>
  <c r="Q1282" i="1"/>
  <c r="P1282" i="1" s="1"/>
  <c r="Q1267" i="1"/>
  <c r="P1267" i="1" s="1"/>
  <c r="Q1261" i="1"/>
  <c r="P1261" i="1" s="1"/>
  <c r="Q1258" i="1"/>
  <c r="P1258" i="1" s="1"/>
  <c r="Q1257" i="1"/>
  <c r="P1257" i="1" s="1"/>
  <c r="Q1253" i="1"/>
  <c r="P1253" i="1" s="1"/>
  <c r="Q1252" i="1"/>
  <c r="P1252" i="1" s="1"/>
  <c r="Q1250" i="1"/>
  <c r="P1250" i="1" s="1"/>
  <c r="Q1249" i="1"/>
  <c r="P1249" i="1" s="1"/>
  <c r="Q790" i="1"/>
  <c r="P790" i="1" s="1"/>
  <c r="Q789" i="1"/>
  <c r="P789" i="1" s="1"/>
  <c r="R788" i="1"/>
  <c r="Q788" i="1"/>
  <c r="Q787" i="1"/>
  <c r="P787" i="1" s="1"/>
  <c r="R705" i="1"/>
  <c r="Q705" i="1"/>
  <c r="Q704" i="1"/>
  <c r="P704" i="1" s="1"/>
  <c r="Q533" i="1"/>
  <c r="P533" i="1" s="1"/>
  <c r="Q532" i="1"/>
  <c r="P532" i="1" s="1"/>
  <c r="Q531" i="1"/>
  <c r="P531" i="1" s="1"/>
  <c r="Q530" i="1"/>
  <c r="P530" i="1" s="1"/>
  <c r="Q468" i="1"/>
  <c r="P468" i="1" s="1"/>
  <c r="Q420" i="1"/>
  <c r="P420" i="1" s="1"/>
  <c r="Q417" i="1"/>
  <c r="P417" i="1" s="1"/>
  <c r="Q412" i="1"/>
  <c r="P412" i="1" s="1"/>
  <c r="Q411" i="1"/>
  <c r="P411" i="1" s="1"/>
  <c r="Q407" i="1"/>
  <c r="P407" i="1" s="1"/>
  <c r="Q395" i="1"/>
  <c r="P395" i="1" s="1"/>
  <c r="Q171" i="1"/>
  <c r="P171" i="1" s="1"/>
  <c r="Q147" i="1"/>
  <c r="P147" i="1" s="1"/>
  <c r="Q146" i="1"/>
  <c r="P146" i="1" s="1"/>
  <c r="Q143" i="1"/>
  <c r="P143" i="1" s="1"/>
  <c r="Q142" i="1"/>
  <c r="P142" i="1" s="1"/>
  <c r="Q141" i="1"/>
  <c r="P141" i="1" s="1"/>
  <c r="Q140" i="1"/>
  <c r="P140" i="1" s="1"/>
  <c r="Q16" i="1"/>
  <c r="P16" i="1" s="1"/>
  <c r="Z1668" i="1"/>
  <c r="Y1668" i="1"/>
  <c r="Z1667" i="1"/>
  <c r="Y1667" i="1"/>
  <c r="Z1666" i="1"/>
  <c r="Y1666" i="1"/>
  <c r="Z1665" i="1"/>
  <c r="Y1665" i="1"/>
  <c r="Z1664" i="1"/>
  <c r="Y1664" i="1"/>
  <c r="Z1663" i="1"/>
  <c r="Y1663" i="1"/>
  <c r="Z1662" i="1"/>
  <c r="Y1662" i="1"/>
  <c r="Z1657" i="1"/>
  <c r="Y1657" i="1"/>
  <c r="Z1656" i="1"/>
  <c r="Y1656" i="1"/>
  <c r="Z1648" i="1"/>
  <c r="Y1648" i="1"/>
  <c r="Z1647" i="1"/>
  <c r="Y1647" i="1"/>
  <c r="Z1646" i="1"/>
  <c r="Y1646" i="1"/>
  <c r="Z1641" i="1"/>
  <c r="Y1641" i="1"/>
  <c r="Z1639" i="1"/>
  <c r="Y1639" i="1"/>
  <c r="Z1636" i="1"/>
  <c r="Y1636" i="1"/>
  <c r="Z1634" i="1"/>
  <c r="Y1634" i="1"/>
  <c r="Z1632" i="1"/>
  <c r="Y1632" i="1"/>
  <c r="Y1683" i="1"/>
  <c r="Y1682" i="1"/>
  <c r="Y1681" i="1"/>
  <c r="Y1680" i="1"/>
  <c r="Y1679" i="1"/>
  <c r="Y1669" i="1"/>
  <c r="Y1678" i="1"/>
  <c r="Y1660" i="1"/>
  <c r="Y1659" i="1"/>
  <c r="Y1658" i="1"/>
  <c r="Y1655" i="1"/>
  <c r="Y1654" i="1"/>
  <c r="Y1653" i="1"/>
  <c r="Y1684" i="1"/>
  <c r="Y1661" i="1"/>
  <c r="Y1645" i="1"/>
  <c r="Y1644" i="1"/>
  <c r="Y1643" i="1"/>
  <c r="Y1642" i="1"/>
  <c r="Y1640" i="1"/>
  <c r="Y1638" i="1"/>
  <c r="Y1637" i="1"/>
  <c r="Y1635" i="1"/>
  <c r="Y1633" i="1"/>
  <c r="Y1631" i="1"/>
  <c r="Y1630" i="1"/>
  <c r="Y1629" i="1"/>
  <c r="Y1628" i="1"/>
  <c r="AU1672" i="1"/>
  <c r="AU1671" i="1"/>
  <c r="AU1670" i="1"/>
  <c r="AU1628" i="1"/>
  <c r="AU1629" i="1"/>
  <c r="P788" i="1" l="1"/>
  <c r="P1685" i="1"/>
  <c r="P1651" i="1"/>
  <c r="P1649" i="1"/>
  <c r="P1652" i="1"/>
  <c r="P1688" i="1"/>
  <c r="P1687" i="1"/>
  <c r="P1686" i="1"/>
  <c r="P1300" i="1"/>
  <c r="P705" i="1"/>
  <c r="Y1676" i="1"/>
  <c r="Y445" i="1"/>
  <c r="Y444" i="1"/>
  <c r="Y443" i="1"/>
  <c r="Y442" i="1"/>
  <c r="Y446" i="1"/>
  <c r="AU1611" i="1" l="1"/>
  <c r="Z1627" i="1"/>
  <c r="Y1627" i="1"/>
  <c r="Y1626" i="1"/>
  <c r="Z1625" i="1"/>
  <c r="Y1625" i="1"/>
  <c r="Y1624" i="1"/>
  <c r="Y1623" i="1"/>
  <c r="Y1622" i="1"/>
  <c r="Y1621" i="1"/>
  <c r="Z1620" i="1"/>
  <c r="Y1620" i="1"/>
  <c r="Y1619" i="1"/>
  <c r="Z1618" i="1"/>
  <c r="Y1618" i="1"/>
  <c r="Y1617" i="1"/>
  <c r="Y1616" i="1"/>
  <c r="Z1615" i="1"/>
  <c r="Y1615" i="1"/>
  <c r="Y1614" i="1"/>
  <c r="Z1613" i="1"/>
  <c r="Y1613" i="1"/>
  <c r="Y1612" i="1"/>
  <c r="Z1611" i="1"/>
  <c r="Y1611" i="1"/>
  <c r="Y1610" i="1"/>
  <c r="Y1609" i="1"/>
  <c r="Y1608" i="1"/>
  <c r="Y1607" i="1"/>
  <c r="Y1605" i="1"/>
  <c r="Y1603" i="1"/>
  <c r="Y1602" i="1"/>
  <c r="Y1601" i="1"/>
  <c r="Y1600" i="1"/>
  <c r="Y1599" i="1"/>
  <c r="Y1598" i="1"/>
  <c r="Y1596" i="1"/>
  <c r="Y1595" i="1"/>
  <c r="Y1594" i="1"/>
  <c r="Y1593" i="1"/>
  <c r="Y1591" i="1"/>
  <c r="Y1589" i="1"/>
  <c r="Y1588" i="1"/>
  <c r="Y1587" i="1"/>
  <c r="Z1604" i="1"/>
  <c r="Y1604" i="1"/>
  <c r="Z1597" i="1"/>
  <c r="Y1597" i="1"/>
  <c r="Z1592" i="1"/>
  <c r="Y1592" i="1"/>
  <c r="Z1590" i="1"/>
  <c r="Y1590" i="1"/>
  <c r="Z1606" i="1"/>
  <c r="Y1606" i="1"/>
  <c r="AU1592" i="1"/>
  <c r="AU1591" i="1"/>
  <c r="AU1589" i="1"/>
  <c r="AU1585" i="1"/>
  <c r="AU1584" i="1"/>
  <c r="AU1583" i="1"/>
  <c r="AU1582" i="1"/>
  <c r="AU1551" i="1"/>
  <c r="Y1586" i="1"/>
  <c r="Z1585" i="1"/>
  <c r="Y1585" i="1"/>
  <c r="Y1584" i="1"/>
  <c r="Z1583" i="1"/>
  <c r="Y1583" i="1"/>
  <c r="Y1582" i="1"/>
  <c r="Y1581" i="1"/>
  <c r="Y1580" i="1"/>
  <c r="Y1579" i="1"/>
  <c r="Z1578" i="1"/>
  <c r="Y1578" i="1"/>
  <c r="Z1577" i="1"/>
  <c r="Y1577" i="1"/>
  <c r="Z1576" i="1"/>
  <c r="Y1576" i="1"/>
  <c r="Y1575" i="1"/>
  <c r="Y1574" i="1"/>
  <c r="Y1573" i="1"/>
  <c r="Y1572" i="1"/>
  <c r="Y1568" i="1"/>
  <c r="Y1567" i="1"/>
  <c r="Y1566" i="1"/>
  <c r="Y1565" i="1"/>
  <c r="Y1564" i="1"/>
  <c r="Z1571" i="1"/>
  <c r="Y1571" i="1"/>
  <c r="Z1570" i="1"/>
  <c r="Y1570" i="1"/>
  <c r="Z1569" i="1"/>
  <c r="Y1569" i="1"/>
  <c r="Y1561" i="1"/>
  <c r="Y1560" i="1"/>
  <c r="Y1559" i="1"/>
  <c r="Y1558" i="1"/>
  <c r="Z1563" i="1"/>
  <c r="Y1563" i="1"/>
  <c r="Z1562" i="1"/>
  <c r="Y1562" i="1"/>
  <c r="Z1553" i="1"/>
  <c r="Z1552" i="1"/>
  <c r="Y1548" i="1"/>
  <c r="Y1557" i="1"/>
  <c r="Y1556" i="1"/>
  <c r="Y1555" i="1"/>
  <c r="Y1554" i="1"/>
  <c r="Y1553" i="1"/>
  <c r="Y1552" i="1"/>
  <c r="Y1551" i="1"/>
  <c r="Y1550" i="1"/>
  <c r="Y1549" i="1"/>
  <c r="Z1544" i="1"/>
  <c r="Y1544" i="1"/>
  <c r="Y1543" i="1"/>
  <c r="Y1542" i="1"/>
  <c r="AS461" i="1"/>
  <c r="AS460" i="1"/>
  <c r="AS459" i="1"/>
  <c r="AS458" i="1"/>
  <c r="Z461" i="1"/>
  <c r="Y461" i="1"/>
  <c r="Y460" i="1"/>
  <c r="Z459" i="1"/>
  <c r="Y459" i="1"/>
  <c r="Y458" i="1"/>
  <c r="Y1530" i="1" l="1"/>
  <c r="Y1523" i="1"/>
  <c r="Y1511" i="1"/>
  <c r="Y1510" i="1"/>
  <c r="Y1509" i="1"/>
  <c r="Q1500" i="1"/>
  <c r="P1500" i="1" s="1"/>
  <c r="Q1501" i="1"/>
  <c r="P1501" i="1" s="1"/>
  <c r="Q1534" i="1"/>
  <c r="P1534" i="1" s="1"/>
  <c r="Q1532" i="1"/>
  <c r="P1532" i="1" s="1"/>
  <c r="Q1531" i="1"/>
  <c r="P1531" i="1" s="1"/>
  <c r="R1499" i="1"/>
  <c r="Q1499" i="1"/>
  <c r="Q1497" i="1"/>
  <c r="P1497" i="1" s="1"/>
  <c r="Q1495" i="1"/>
  <c r="P1495" i="1" s="1"/>
  <c r="Q1498" i="1"/>
  <c r="P1498" i="1" s="1"/>
  <c r="Q1496" i="1"/>
  <c r="P1496" i="1" s="1"/>
  <c r="Q1494" i="1"/>
  <c r="P1494" i="1" s="1"/>
  <c r="R1533" i="1"/>
  <c r="Q1533" i="1"/>
  <c r="Y1493" i="1"/>
  <c r="Y1492" i="1"/>
  <c r="Y1488" i="1"/>
  <c r="Y1480" i="1"/>
  <c r="Y1467" i="1"/>
  <c r="Y1466" i="1"/>
  <c r="Y1465" i="1"/>
  <c r="Y1464" i="1"/>
  <c r="Y1463" i="1"/>
  <c r="P1499" i="1" l="1"/>
  <c r="P1533" i="1"/>
  <c r="Y1461" i="1"/>
  <c r="Y1460" i="1"/>
  <c r="Y1459" i="1"/>
  <c r="Y1458" i="1"/>
  <c r="Y481" i="1"/>
  <c r="Y480" i="1"/>
  <c r="Y479" i="1"/>
  <c r="Y1455" i="1"/>
  <c r="Y1454" i="1"/>
  <c r="Y1453" i="1"/>
  <c r="Y1452" i="1"/>
  <c r="Y478" i="1"/>
  <c r="Y477" i="1"/>
  <c r="Y476" i="1"/>
  <c r="Y475" i="1"/>
  <c r="Y474" i="1"/>
  <c r="Y473" i="1"/>
  <c r="Y472" i="1"/>
  <c r="Y471" i="1"/>
  <c r="Y1451" i="1"/>
  <c r="Y1450" i="1"/>
  <c r="Q772" i="1" l="1"/>
  <c r="P772" i="1" s="1"/>
  <c r="Q771" i="1"/>
  <c r="P771" i="1" s="1"/>
  <c r="Q769" i="1"/>
  <c r="P769" i="1" s="1"/>
  <c r="AS769" i="1" l="1"/>
  <c r="AS765" i="1"/>
  <c r="Q765" i="1"/>
  <c r="P765" i="1" s="1"/>
  <c r="Y447" i="1"/>
  <c r="Z448" i="1"/>
  <c r="Y449" i="1"/>
  <c r="Y448" i="1"/>
  <c r="Y1447" i="1"/>
  <c r="Y1448" i="1"/>
  <c r="Y1444" i="1"/>
  <c r="Y1443" i="1"/>
  <c r="Y184" i="1" l="1"/>
  <c r="R180" i="1" l="1"/>
  <c r="Q180" i="1"/>
  <c r="Q1397" i="1"/>
  <c r="P1397" i="1" s="1"/>
  <c r="Q1396" i="1"/>
  <c r="P1396" i="1" s="1"/>
  <c r="Q1395" i="1"/>
  <c r="P1395" i="1" s="1"/>
  <c r="Q1394" i="1"/>
  <c r="P1394" i="1" s="1"/>
  <c r="Q1392" i="1"/>
  <c r="P1392" i="1" s="1"/>
  <c r="Q1391" i="1"/>
  <c r="P1391" i="1" s="1"/>
  <c r="Q1390" i="1"/>
  <c r="P1390" i="1" s="1"/>
  <c r="Q1388" i="1"/>
  <c r="P1388" i="1" s="1"/>
  <c r="AC1388" i="1"/>
  <c r="AH1388" i="1"/>
  <c r="AG1388" i="1"/>
  <c r="AF1388" i="1"/>
  <c r="AE1388" i="1"/>
  <c r="V1387" i="1"/>
  <c r="V1394" i="1"/>
  <c r="V1386" i="1"/>
  <c r="R1385" i="1"/>
  <c r="Q1385" i="1"/>
  <c r="P180" i="1" l="1"/>
  <c r="P1385" i="1"/>
  <c r="Y745" i="1" l="1"/>
  <c r="Y744" i="1"/>
  <c r="Y1381" i="1" l="1"/>
  <c r="Y1380" i="1"/>
  <c r="Y1379" i="1"/>
  <c r="AU1379" i="1"/>
  <c r="AS1368" i="1" l="1"/>
  <c r="AS1375" i="1"/>
  <c r="AS1376" i="1"/>
  <c r="AS1367" i="1"/>
  <c r="Y1378" i="1"/>
  <c r="AS1378" i="1"/>
  <c r="AS1377" i="1"/>
  <c r="Y1377" i="1"/>
  <c r="AS1366" i="1"/>
  <c r="AS1365" i="1"/>
  <c r="Y1376" i="1"/>
  <c r="Y1375" i="1"/>
  <c r="Y1368" i="1"/>
  <c r="Y1367" i="1"/>
  <c r="Y1366" i="1"/>
  <c r="Y1365" i="1"/>
  <c r="Y1364" i="1"/>
  <c r="Y1363" i="1"/>
  <c r="Y1374" i="1"/>
  <c r="Y1373" i="1"/>
  <c r="Y1362" i="1"/>
  <c r="Y1361" i="1"/>
  <c r="Y1372" i="1"/>
  <c r="Y1371" i="1"/>
  <c r="Y1370" i="1"/>
  <c r="Y1369" i="1"/>
  <c r="Y1360" i="1"/>
  <c r="Y1359" i="1"/>
  <c r="AS1364" i="1"/>
  <c r="AS1363" i="1"/>
  <c r="AS1374" i="1"/>
  <c r="AS1373" i="1"/>
  <c r="AS1362" i="1"/>
  <c r="AS1361" i="1"/>
  <c r="AS1372" i="1"/>
  <c r="AS1371" i="1"/>
  <c r="AS1360" i="1"/>
  <c r="AS1359" i="1"/>
  <c r="AS1370" i="1"/>
  <c r="AS1369" i="1"/>
  <c r="Y1358" i="1"/>
  <c r="Y1357" i="1"/>
  <c r="Y623" i="1" l="1"/>
  <c r="Y1355" i="1"/>
  <c r="Y572" i="1" l="1"/>
  <c r="Y571" i="1"/>
  <c r="Y574" i="1"/>
  <c r="Y573" i="1"/>
  <c r="Y621" i="1"/>
  <c r="AS1352" i="1" l="1"/>
  <c r="AS1351" i="1"/>
  <c r="Y604" i="1" l="1"/>
  <c r="Y603" i="1"/>
  <c r="Y1328" i="1"/>
  <c r="Q1326" i="1"/>
  <c r="P1326" i="1" s="1"/>
  <c r="Y762" i="1" l="1"/>
  <c r="Z764" i="1"/>
  <c r="Y764" i="1"/>
  <c r="Z1325" i="1" l="1"/>
  <c r="Y1325" i="1"/>
  <c r="Y606" i="1" l="1"/>
  <c r="Q1321" i="1"/>
  <c r="P1321" i="1" s="1"/>
  <c r="Q1320" i="1"/>
  <c r="P1320" i="1" s="1"/>
  <c r="Y1319" i="1" l="1"/>
  <c r="Y607" i="1" l="1"/>
  <c r="Y1318" i="1"/>
  <c r="Y612" i="1"/>
  <c r="P612" i="1"/>
  <c r="Y613" i="1"/>
  <c r="P613" i="1"/>
  <c r="Q614" i="1"/>
  <c r="Y619" i="1"/>
  <c r="P619" i="1"/>
  <c r="Y617" i="1"/>
  <c r="P617" i="1"/>
  <c r="P609" i="1"/>
  <c r="P616" i="1"/>
  <c r="Y616" i="1"/>
  <c r="Y609" i="1"/>
  <c r="Y1313" i="1" l="1"/>
  <c r="Y1312" i="1"/>
  <c r="Y1311" i="1"/>
  <c r="Y1310" i="1"/>
  <c r="Y1309" i="1"/>
  <c r="Y1308" i="1"/>
  <c r="Z1307" i="1" l="1"/>
  <c r="Y1307" i="1"/>
  <c r="Z488" i="1"/>
  <c r="Y488" i="1"/>
  <c r="Y1306" i="1"/>
  <c r="Z1306" i="1"/>
  <c r="Y1305" i="1" l="1"/>
  <c r="Z204" i="1"/>
  <c r="Y204" i="1"/>
  <c r="P204" i="1"/>
  <c r="AU1300" i="1" l="1"/>
  <c r="Y743" i="1"/>
  <c r="Y176" i="1" l="1"/>
  <c r="Y164" i="1"/>
  <c r="Y163" i="1"/>
  <c r="Y162" i="1"/>
  <c r="Y161" i="1"/>
  <c r="Y155" i="1"/>
  <c r="Y149" i="1"/>
  <c r="Y396" i="1"/>
  <c r="Y377" i="1" l="1"/>
  <c r="Y780" i="1"/>
  <c r="Z1277" i="1"/>
  <c r="Y1281" i="1"/>
  <c r="Y1280" i="1"/>
  <c r="Y1279" i="1"/>
  <c r="Y1278" i="1"/>
  <c r="Y1277" i="1"/>
  <c r="Y1276" i="1"/>
  <c r="Y600" i="1"/>
  <c r="Y525" i="1" l="1"/>
  <c r="Y93" i="1" l="1"/>
  <c r="Y92" i="1"/>
  <c r="Y1273" i="1"/>
  <c r="Y1272" i="1"/>
  <c r="Y1271" i="1" l="1"/>
  <c r="Y1270" i="1"/>
  <c r="Y1269" i="1"/>
  <c r="Y1274" i="1"/>
  <c r="P782" i="1"/>
  <c r="Y1255" i="1"/>
  <c r="Y1254" i="1"/>
  <c r="Z1206" i="1" l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211" i="1"/>
  <c r="Y1212" i="1"/>
  <c r="Y1195" i="1"/>
  <c r="Y1194" i="1"/>
  <c r="Y1193" i="1"/>
  <c r="Y1192" i="1"/>
  <c r="Y1191" i="1"/>
  <c r="Y303" i="1"/>
  <c r="Y302" i="1"/>
  <c r="Y301" i="1"/>
  <c r="Y300" i="1"/>
  <c r="Y299" i="1"/>
  <c r="Y298" i="1"/>
  <c r="Y23" i="1"/>
  <c r="Y22" i="1"/>
  <c r="AU20" i="1"/>
  <c r="AS1194" i="1"/>
  <c r="AS1193" i="1"/>
  <c r="AS1192" i="1"/>
  <c r="AS1191" i="1"/>
  <c r="Y1182" i="1"/>
  <c r="Y1181" i="1"/>
  <c r="Y523" i="1"/>
  <c r="Y521" i="1"/>
  <c r="AS1182" i="1"/>
  <c r="AS1181" i="1"/>
  <c r="AS521" i="1"/>
  <c r="AS523" i="1"/>
  <c r="AS1180" i="1"/>
  <c r="AS1179" i="1"/>
  <c r="AS522" i="1"/>
  <c r="AS520" i="1"/>
  <c r="Z520" i="1"/>
  <c r="Y522" i="1"/>
  <c r="Y520" i="1"/>
  <c r="Y1180" i="1"/>
  <c r="Y1179" i="1"/>
  <c r="AS1178" i="1"/>
  <c r="AS1177" i="1"/>
  <c r="Y1178" i="1"/>
  <c r="Y1177" i="1"/>
  <c r="AS1176" i="1"/>
  <c r="AS1175" i="1"/>
  <c r="Y1176" i="1"/>
  <c r="Y1175" i="1"/>
  <c r="AS1174" i="1"/>
  <c r="AS1173" i="1"/>
  <c r="Y1174" i="1"/>
  <c r="Y1173" i="1"/>
  <c r="AS1172" i="1"/>
  <c r="AS1171" i="1"/>
  <c r="Y1172" i="1"/>
  <c r="Y1171" i="1"/>
  <c r="AS297" i="1"/>
  <c r="Y297" i="1"/>
  <c r="Y1164" i="1"/>
  <c r="Y1163" i="1"/>
  <c r="Y1162" i="1"/>
  <c r="AS295" i="1"/>
  <c r="Y295" i="1"/>
  <c r="AS296" i="1"/>
  <c r="Y296" i="1"/>
  <c r="P515" i="1"/>
  <c r="Z710" i="1"/>
  <c r="AU1157" i="1"/>
  <c r="AU1156" i="1"/>
  <c r="AU1051" i="1"/>
  <c r="AU1037" i="1"/>
  <c r="AU1036" i="1"/>
  <c r="AU854" i="1"/>
  <c r="AU710" i="1"/>
  <c r="AU582" i="1"/>
  <c r="AU576" i="1"/>
  <c r="Y1161" i="1" l="1"/>
  <c r="Y1160" i="1"/>
  <c r="Y751" i="1"/>
  <c r="Y750" i="1"/>
  <c r="Y749" i="1"/>
  <c r="Y748" i="1"/>
  <c r="Y746" i="1"/>
  <c r="Y754" i="1"/>
  <c r="Y753" i="1"/>
  <c r="Y1159" i="1"/>
  <c r="Y1158" i="1"/>
  <c r="Y1157" i="1"/>
  <c r="AS1157" i="1"/>
  <c r="Y1156" i="1"/>
  <c r="Y1155" i="1"/>
  <c r="Y1154" i="1"/>
  <c r="Y1153" i="1"/>
  <c r="AT1153" i="1"/>
  <c r="AT746" i="1"/>
  <c r="Y752" i="1"/>
  <c r="Q1151" i="1" l="1"/>
  <c r="P1151" i="1" s="1"/>
  <c r="Q1150" i="1"/>
  <c r="P1150" i="1" s="1"/>
  <c r="R1148" i="1"/>
  <c r="R747" i="1"/>
  <c r="Q1144" i="1"/>
  <c r="P1144" i="1" s="1"/>
  <c r="Q1143" i="1"/>
  <c r="P1143" i="1" s="1"/>
  <c r="Q1142" i="1"/>
  <c r="P1142" i="1" s="1"/>
  <c r="Y1141" i="1" l="1"/>
  <c r="Y519" i="1"/>
  <c r="Y1140" i="1"/>
  <c r="Y1139" i="1"/>
  <c r="Y518" i="1"/>
  <c r="Y517" i="1" l="1"/>
  <c r="Y10" i="1"/>
  <c r="Y12" i="1"/>
  <c r="Y8" i="1"/>
  <c r="Y6" i="1" l="1"/>
  <c r="AU659" i="1" l="1"/>
  <c r="AU660" i="1"/>
  <c r="AU663" i="1"/>
  <c r="AU664" i="1"/>
  <c r="AU665" i="1"/>
  <c r="AU678" i="1"/>
  <c r="AU677" i="1"/>
  <c r="Y644" i="1" l="1"/>
  <c r="Y645" i="1"/>
  <c r="Y646" i="1"/>
  <c r="Y647" i="1"/>
  <c r="Y648" i="1"/>
  <c r="Y649" i="1"/>
  <c r="Y650" i="1"/>
  <c r="Y651" i="1"/>
  <c r="AU648" i="1"/>
  <c r="Y706" i="1"/>
  <c r="P1099" i="1" l="1"/>
  <c r="P1098" i="1"/>
  <c r="AD1024" i="1"/>
  <c r="AU658" i="1" l="1"/>
  <c r="AU657" i="1"/>
  <c r="Y658" i="1"/>
  <c r="Y657" i="1"/>
  <c r="Y656" i="1"/>
  <c r="Y655" i="1"/>
  <c r="Y654" i="1"/>
  <c r="Y653" i="1"/>
  <c r="Y652" i="1"/>
  <c r="Y674" i="1"/>
  <c r="Y675" i="1"/>
  <c r="Y676" i="1"/>
  <c r="Y677" i="1"/>
  <c r="Y678" i="1"/>
  <c r="Y673" i="1"/>
  <c r="Y670" i="1"/>
  <c r="Y671" i="1"/>
  <c r="Y672" i="1"/>
  <c r="Y668" i="1"/>
  <c r="Y669" i="1"/>
  <c r="Y667" i="1"/>
  <c r="Y666" i="1"/>
  <c r="Y665" i="1"/>
  <c r="Y662" i="1"/>
  <c r="Y663" i="1"/>
  <c r="Y664" i="1"/>
  <c r="Y661" i="1"/>
  <c r="Y660" i="1"/>
  <c r="Y659" i="1"/>
  <c r="Y642" i="1" l="1"/>
  <c r="Y643" i="1"/>
  <c r="Y596" i="1"/>
  <c r="Y598" i="1"/>
  <c r="Y597" i="1"/>
  <c r="Y887" i="1"/>
  <c r="Y75" i="1" l="1"/>
  <c r="Y74" i="1"/>
  <c r="Y73" i="1"/>
  <c r="Y72" i="1"/>
  <c r="Y71" i="1"/>
  <c r="Y70" i="1"/>
  <c r="Y69" i="1"/>
  <c r="Y68" i="1"/>
  <c r="Y67" i="1"/>
  <c r="Y66" i="1"/>
  <c r="Y65" i="1"/>
  <c r="Y515" i="1"/>
  <c r="Y514" i="1"/>
  <c r="Y512" i="1"/>
  <c r="Y526" i="1"/>
  <c r="Y527" i="1"/>
  <c r="L9" i="2"/>
  <c r="L6" i="2"/>
  <c r="Z500" i="1"/>
  <c r="Y500" i="1"/>
  <c r="Z501" i="1"/>
  <c r="Z499" i="1"/>
  <c r="Y502" i="1"/>
  <c r="Y501" i="1"/>
  <c r="Y499" i="1"/>
  <c r="Y817" i="1"/>
  <c r="Y489" i="1"/>
  <c r="Y491" i="1"/>
  <c r="Y490" i="1"/>
  <c r="Z497" i="1"/>
  <c r="Y497" i="1"/>
  <c r="Z496" i="1"/>
  <c r="Y496" i="1"/>
  <c r="Z495" i="1"/>
  <c r="Y495" i="1"/>
  <c r="Y494" i="1"/>
  <c r="Z492" i="1"/>
  <c r="Y492" i="1"/>
  <c r="AQ532" i="1" l="1"/>
  <c r="Y565" i="1"/>
  <c r="Y564" i="1"/>
  <c r="Y563" i="1"/>
  <c r="Y562" i="1"/>
  <c r="Y561" i="1"/>
  <c r="Y560" i="1"/>
  <c r="Y567" i="1"/>
  <c r="Y566" i="1"/>
  <c r="Y557" i="1"/>
  <c r="Y556" i="1"/>
  <c r="Y555" i="1"/>
  <c r="Y554" i="1"/>
  <c r="L12" i="2"/>
  <c r="L15" i="2"/>
  <c r="L3" i="2"/>
  <c r="Y551" i="1"/>
  <c r="Y550" i="1"/>
  <c r="Y559" i="1"/>
  <c r="Y558" i="1"/>
  <c r="Y569" i="1"/>
  <c r="Y568" i="1"/>
  <c r="Y553" i="1"/>
  <c r="Y552" i="1"/>
  <c r="Y539" i="1"/>
  <c r="Y538" i="1"/>
  <c r="Y537" i="1"/>
  <c r="Y536" i="1"/>
  <c r="Y535" i="1"/>
  <c r="Y534" i="1"/>
  <c r="Y541" i="1"/>
  <c r="Y540" i="1"/>
  <c r="Y543" i="1"/>
  <c r="Y542" i="1"/>
  <c r="Y549" i="1"/>
  <c r="Y548" i="1"/>
  <c r="Y545" i="1"/>
  <c r="Y544" i="1"/>
  <c r="Y547" i="1"/>
  <c r="Y546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L18" i="2" l="1"/>
  <c r="Z722" i="1"/>
  <c r="Y886" i="1"/>
  <c r="Y885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Z708" i="1"/>
  <c r="Z707" i="1"/>
  <c r="Z683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AU880" i="1" l="1"/>
  <c r="AU877" i="1"/>
  <c r="AU876" i="1"/>
  <c r="AU355" i="1"/>
  <c r="AU358" i="1"/>
  <c r="Y881" i="1"/>
  <c r="Y880" i="1"/>
  <c r="Y879" i="1"/>
  <c r="Y878" i="1"/>
  <c r="Y877" i="1"/>
  <c r="Y876" i="1"/>
  <c r="Y875" i="1"/>
  <c r="Y884" i="1"/>
  <c r="Y883" i="1"/>
  <c r="Y882" i="1"/>
  <c r="Y874" i="1"/>
  <c r="Y873" i="1"/>
  <c r="Y872" i="1"/>
  <c r="Y871" i="1"/>
  <c r="Y870" i="1"/>
  <c r="Y869" i="1"/>
  <c r="Y868" i="1"/>
  <c r="Y867" i="1"/>
  <c r="Y866" i="1"/>
  <c r="Y865" i="1"/>
  <c r="Y359" i="1"/>
  <c r="Y358" i="1"/>
  <c r="Y357" i="1"/>
  <c r="Y355" i="1"/>
  <c r="Y354" i="1"/>
  <c r="Y353" i="1"/>
  <c r="Y352" i="1"/>
  <c r="Y351" i="1"/>
  <c r="Y350" i="1"/>
  <c r="Y864" i="1"/>
  <c r="Y863" i="1"/>
  <c r="Y428" i="1"/>
  <c r="Y427" i="1"/>
  <c r="Y369" i="1"/>
  <c r="Y862" i="1"/>
  <c r="Y861" i="1"/>
  <c r="Y426" i="1"/>
  <c r="Y425" i="1"/>
  <c r="Y366" i="1"/>
  <c r="Y860" i="1"/>
  <c r="Y859" i="1"/>
  <c r="Y424" i="1"/>
  <c r="Y423" i="1"/>
  <c r="Y365" i="1"/>
  <c r="Y364" i="1"/>
  <c r="Y363" i="1"/>
  <c r="Y858" i="1"/>
  <c r="Y857" i="1"/>
  <c r="Y421" i="1"/>
  <c r="Y422" i="1"/>
  <c r="Y362" i="1"/>
  <c r="Y361" i="1"/>
  <c r="Y360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08" i="1"/>
  <c r="Y507" i="1"/>
  <c r="Y349" i="1"/>
  <c r="Y348" i="1"/>
  <c r="Y347" i="1"/>
  <c r="Y346" i="1"/>
  <c r="Y345" i="1"/>
  <c r="Y344" i="1"/>
  <c r="Y856" i="1"/>
  <c r="Y855" i="1"/>
  <c r="Y854" i="1"/>
  <c r="Y853" i="1"/>
  <c r="Y852" i="1"/>
  <c r="Y851" i="1"/>
  <c r="Y850" i="1"/>
  <c r="Y849" i="1"/>
  <c r="Y848" i="1"/>
  <c r="Y506" i="1"/>
  <c r="Y342" i="1"/>
  <c r="Y343" i="1"/>
  <c r="Y341" i="1"/>
  <c r="AU310" i="1"/>
  <c r="AU306" i="1"/>
  <c r="Z306" i="1"/>
  <c r="Z304" i="1"/>
  <c r="Y313" i="1"/>
  <c r="Y312" i="1"/>
  <c r="Y311" i="1"/>
  <c r="Y310" i="1"/>
  <c r="Y309" i="1"/>
  <c r="Y308" i="1"/>
  <c r="Y307" i="1"/>
  <c r="Y306" i="1"/>
  <c r="Y305" i="1"/>
  <c r="Y304" i="1"/>
  <c r="Y847" i="1"/>
  <c r="Y846" i="1"/>
  <c r="Y845" i="1"/>
  <c r="Y844" i="1"/>
  <c r="Y843" i="1" l="1"/>
  <c r="Y842" i="1"/>
  <c r="Y841" i="1"/>
  <c r="Y840" i="1"/>
  <c r="Y838" i="1" l="1"/>
  <c r="Y839" i="1"/>
  <c r="Y29" i="1"/>
  <c r="Y78" i="1"/>
  <c r="Y77" i="1"/>
  <c r="Y76" i="1"/>
  <c r="Y64" i="1"/>
  <c r="Y63" i="1"/>
  <c r="Y24" i="1" l="1"/>
  <c r="Y785" i="1" l="1"/>
  <c r="Y340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26" i="1"/>
  <c r="Y325" i="1"/>
  <c r="Y324" i="1"/>
  <c r="Y323" i="1"/>
  <c r="Y322" i="1"/>
  <c r="Y321" i="1"/>
  <c r="Y320" i="1"/>
  <c r="Y319" i="1"/>
  <c r="Y315" i="1"/>
  <c r="Y316" i="1"/>
  <c r="Y317" i="1"/>
  <c r="Y318" i="1"/>
  <c r="Z782" i="1"/>
  <c r="Y782" i="1"/>
  <c r="Y786" i="1"/>
  <c r="Y784" i="1"/>
  <c r="Y314" i="1"/>
  <c r="Z837" i="1" l="1"/>
  <c r="Z836" i="1"/>
  <c r="Z831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Z222" i="1"/>
  <c r="Z221" i="1"/>
  <c r="Z216" i="1"/>
  <c r="Z224" i="1"/>
  <c r="Z223" i="1"/>
  <c r="Y27" i="1"/>
  <c r="Y26" i="1"/>
  <c r="Y25" i="1"/>
  <c r="Y207" i="1"/>
  <c r="Y819" i="1"/>
  <c r="Y367" i="1"/>
  <c r="Q1145" i="1"/>
  <c r="P1145" i="1" s="1"/>
  <c r="Y368" i="1"/>
  <c r="Q1146" i="1"/>
  <c r="P1146" i="1" s="1"/>
  <c r="Y371" i="1"/>
  <c r="Q1149" i="1"/>
  <c r="P1149" i="1" s="1"/>
  <c r="Y370" i="1"/>
  <c r="Q1148" i="1"/>
  <c r="P1148" i="1" s="1"/>
  <c r="Y356" i="1"/>
  <c r="Q747" i="1"/>
  <c r="P7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tc={85FF40E3-6E30-4746-A5E2-77C9E93B5F21}</author>
  </authors>
  <commentList>
    <comment ref="AQ532" authorId="0" shapeId="0" xr:uid="{85FF40E3-6E30-4746-A5E2-77C9E93B5F2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</commentList>
</comments>
</file>

<file path=xl/sharedStrings.xml><?xml version="1.0" encoding="utf-8"?>
<sst xmlns="http://schemas.openxmlformats.org/spreadsheetml/2006/main" count="27987" uniqueCount="4230">
  <si>
    <t>County</t>
  </si>
  <si>
    <t>pH</t>
  </si>
  <si>
    <t>L10003361492</t>
  </si>
  <si>
    <t>Sump #2</t>
  </si>
  <si>
    <t>Sample from Pond #2</t>
  </si>
  <si>
    <t>PYRAMID HILLS</t>
  </si>
  <si>
    <t>PYRAMID HILLS OIL FIELD, CCMO-17 LEASE</t>
  </si>
  <si>
    <t>Kings</t>
  </si>
  <si>
    <t>PDF</t>
  </si>
  <si>
    <t>NAD 83</t>
  </si>
  <si>
    <t>SUMP 2/SAMPLING LOCATION</t>
  </si>
  <si>
    <t>&lt;5.0</t>
  </si>
  <si>
    <t>Wash tank discharge piping</t>
  </si>
  <si>
    <t>Sample from discharge pipe (receives effluent from Pond #1)</t>
  </si>
  <si>
    <t>&lt;0.50</t>
  </si>
  <si>
    <t>Tank discharge piping</t>
  </si>
  <si>
    <t>&lt;0.5</t>
  </si>
  <si>
    <t>Tank discharge pipe</t>
  </si>
  <si>
    <t>T10000006736</t>
  </si>
  <si>
    <t>1504157-01</t>
  </si>
  <si>
    <t xml:space="preserve">Sample from wastewater tank (discharges into Ponds A &amp; 1/B) </t>
  </si>
  <si>
    <t>PYRAMID HILLS OIL FIELD, BOCQUERAZ LEASE</t>
  </si>
  <si>
    <t>WASH TANK/SAMPLING LOCATION</t>
  </si>
  <si>
    <t>&lt;10</t>
  </si>
  <si>
    <t>T10000006737</t>
  </si>
  <si>
    <t>1504158-01</t>
  </si>
  <si>
    <t xml:space="preserve">Sample from wash tank (discharges into Ponds 1/A, 2/B, &amp; 3/C) </t>
  </si>
  <si>
    <t>PYRAMID HILLS OIL FIELD, GETTY LEASE</t>
  </si>
  <si>
    <t>LOCATION OF POND 1/A (APPROXIMATE SAMPLING LOCATION)</t>
  </si>
  <si>
    <t>DH032307-0945</t>
  </si>
  <si>
    <t>T10000006738</t>
  </si>
  <si>
    <t>1504159-01</t>
  </si>
  <si>
    <t>Sample from temporary wastewater storage tank</t>
  </si>
  <si>
    <t>PYRAMID HILLS OIL FIELD, SB LEASE (SUZANNE BOCQUEROZ)</t>
  </si>
  <si>
    <t>POND/SAMPLING LOCATION</t>
  </si>
  <si>
    <t>Sample from discharge pipe (discharges into pond)</t>
  </si>
  <si>
    <t>T10000006739</t>
  </si>
  <si>
    <t>1504156-01</t>
  </si>
  <si>
    <t>Sample from wastewater storage tank</t>
  </si>
  <si>
    <t>PYRAMID HILLS OIL FIELD, ORCHARD-SHANNON LEASE</t>
  </si>
  <si>
    <t>LOCATION OF POND 1 (APPROXIMATE SAMPLING LOCATION)</t>
  </si>
  <si>
    <t>&lt;10.0</t>
  </si>
  <si>
    <t>AL150402-1</t>
  </si>
  <si>
    <t>Sample from Pond #1; wastewater</t>
  </si>
  <si>
    <t>POND 1/SAMPLING LOCATION</t>
  </si>
  <si>
    <t>L10007494132</t>
  </si>
  <si>
    <t>Sample from McKittrick Sump</t>
  </si>
  <si>
    <t>wastewater sample</t>
  </si>
  <si>
    <t>BELGIAN ANTICLINE</t>
  </si>
  <si>
    <t>BELGIAN ANTICLINE, MCKITTRICK 1 &amp; 1-3 FACILITY</t>
  </si>
  <si>
    <t>Kern</t>
  </si>
  <si>
    <t>DERIVED LOCATION OF SUMP (APPROXIMATE SAMPLING LOCATION)</t>
  </si>
  <si>
    <t>&lt;1</t>
  </si>
  <si>
    <t>&lt;5</t>
  </si>
  <si>
    <t>&lt;50</t>
  </si>
  <si>
    <t>&lt;0.2</t>
  </si>
  <si>
    <t>&lt;3</t>
  </si>
  <si>
    <t>&lt;20</t>
  </si>
  <si>
    <t>&lt;25</t>
  </si>
  <si>
    <t>&lt;2.0</t>
  </si>
  <si>
    <t>&lt;0.25</t>
  </si>
  <si>
    <t>&lt;0.1</t>
  </si>
  <si>
    <t>&lt;2</t>
  </si>
  <si>
    <t>&lt;1.5</t>
  </si>
  <si>
    <t>&lt;2.1</t>
  </si>
  <si>
    <t>&lt;0.4</t>
  </si>
  <si>
    <t>&lt;0.17</t>
  </si>
  <si>
    <t>&lt;1.1</t>
  </si>
  <si>
    <t>&lt;0.93</t>
  </si>
  <si>
    <t>&lt;4.4</t>
  </si>
  <si>
    <t>&lt;1.2</t>
  </si>
  <si>
    <t>&lt;3.3</t>
  </si>
  <si>
    <t>&lt;8.8</t>
  </si>
  <si>
    <t>&lt;2.5</t>
  </si>
  <si>
    <t>&lt;1.77</t>
  </si>
  <si>
    <t>L10001549897</t>
  </si>
  <si>
    <t>S-23D (Pond Water)</t>
  </si>
  <si>
    <t>Pond wastewater</t>
  </si>
  <si>
    <t>COALINGA</t>
  </si>
  <si>
    <t>COALINGA OIL FIELD, SECTION 23D LEASE</t>
  </si>
  <si>
    <t>Fresno</t>
  </si>
  <si>
    <t>FACILITY LOCATION - DERIVED</t>
  </si>
  <si>
    <t>&lt;1.0</t>
  </si>
  <si>
    <t>Wastewater from Impoundment 3</t>
  </si>
  <si>
    <t>IMPOUNDMENT 3/SAMPLING LOCATION</t>
  </si>
  <si>
    <t>&lt;4.0</t>
  </si>
  <si>
    <t>IMPOUNDMENT 6/SAMPLING LOCATION</t>
  </si>
  <si>
    <t>L10003466731</t>
  </si>
  <si>
    <t>COALINGA OIL FIELD, SECTION 35A LEASE</t>
  </si>
  <si>
    <t>L10007920845</t>
  </si>
  <si>
    <t>Wastewater from Pond #2</t>
  </si>
  <si>
    <t>COALINGA OIL FIELD, INCA LEASE</t>
  </si>
  <si>
    <t>POND 2/SAMPLING LOCATION</t>
  </si>
  <si>
    <t>L10004649409</t>
  </si>
  <si>
    <t>Section 1 Sump 1 Produced Water</t>
  </si>
  <si>
    <t>COALINGA OIL FIELD, SECTION 1 LEASE</t>
  </si>
  <si>
    <t>SUMP 1/SAMPLING LOCATION</t>
  </si>
  <si>
    <t>&lt;30</t>
  </si>
  <si>
    <t>&lt;100</t>
  </si>
  <si>
    <t>&lt;0.20</t>
  </si>
  <si>
    <t>&lt;15</t>
  </si>
  <si>
    <t>L10002208811</t>
  </si>
  <si>
    <t>Section 2 Sump Produced Water</t>
  </si>
  <si>
    <t>COALINGA OIL FIELD, SECTION 2 LEASE</t>
  </si>
  <si>
    <t>SUMP/SAMPLING LOCATION</t>
  </si>
  <si>
    <t>BG24012-01</t>
  </si>
  <si>
    <t>Section 2 Sump 1 Surface Water</t>
  </si>
  <si>
    <t>&lt;62</t>
  </si>
  <si>
    <t>&lt;40</t>
  </si>
  <si>
    <t>L10001620043</t>
  </si>
  <si>
    <t>Sump 1</t>
  </si>
  <si>
    <t>Sump 1 wastewater</t>
  </si>
  <si>
    <t>COALINGA OIL FIELD, WHITTIER (AKA: INCA-WHITTIER OR INCA TWIN) LEASE</t>
  </si>
  <si>
    <t>Section 2 North Sump (receives water from Section 34 &amp; 27)</t>
  </si>
  <si>
    <t>Section 2 South Sump (receives water from Section 2 only)</t>
  </si>
  <si>
    <t>L10003546304</t>
  </si>
  <si>
    <t>Wastewater Section 26 Sump</t>
  </si>
  <si>
    <t>COALINGA OIL FIELD, SECTION 26 LEASE</t>
  </si>
  <si>
    <t>Wastewater Section 36 Sump</t>
  </si>
  <si>
    <t>Section 6 PVF Lease Waste Water to Sump</t>
  </si>
  <si>
    <t>Section 1 Amity Lease Waste Water to Sump</t>
  </si>
  <si>
    <t>L10009562448</t>
  </si>
  <si>
    <t>Section 24 Traders Fee (Incl. 23 Zier &amp; St. Paul) Waste Water to Sump</t>
  </si>
  <si>
    <t>COALINGA, PREMIER</t>
  </si>
  <si>
    <t>Section 6 Markel Waste Water to Sump</t>
  </si>
  <si>
    <t>Section 12 PVF Pilot Lease (Incl. Sec 11) Waste Water to Sump</t>
  </si>
  <si>
    <t>Crown Lease Section 30 Waste Water to Sump</t>
  </si>
  <si>
    <t>NO OFFICIAL LEASE NAME - DESIGNATED SECTION 30</t>
  </si>
  <si>
    <t>Section 31 WM &amp; M Waste Water to Sump</t>
  </si>
  <si>
    <t>NO OFFICIAL LEASE NAME - DESIGNATED SECTION 31</t>
  </si>
  <si>
    <t>5E19002-04</t>
  </si>
  <si>
    <t>Wastewater Section 26D Sump</t>
  </si>
  <si>
    <t>0108080900</t>
  </si>
  <si>
    <t>Discharge pipe into Sump # 6 sample</t>
  </si>
  <si>
    <t>Section 2 Sump</t>
  </si>
  <si>
    <t>Section 6 PVF</t>
  </si>
  <si>
    <t>Section 12 Ward-Seneca</t>
  </si>
  <si>
    <t xml:space="preserve">Section 24 </t>
  </si>
  <si>
    <t>Section 26</t>
  </si>
  <si>
    <t>Section 36 Water from sump, Coalinga</t>
  </si>
  <si>
    <t>Section 36, POE-B Lease, Coalinga, 8-25-69</t>
  </si>
  <si>
    <t>Section 36, Coalinga Associates Lease, 8-25-69</t>
  </si>
  <si>
    <t>Section 2 waste water to sump</t>
  </si>
  <si>
    <t>Section 26 waste water to sump</t>
  </si>
  <si>
    <t>Section 36 waste water to sump</t>
  </si>
  <si>
    <t>Section 24</t>
  </si>
  <si>
    <t>CA 36 - Section 36</t>
  </si>
  <si>
    <t>WS, Section 12</t>
  </si>
  <si>
    <t>P V - 6</t>
  </si>
  <si>
    <t>Sections 11 and 12</t>
  </si>
  <si>
    <t>Poe B, Section 36</t>
  </si>
  <si>
    <t>C-1</t>
  </si>
  <si>
    <t>Sec 26 Sump #4 West</t>
  </si>
  <si>
    <t>&lt;9.0</t>
  </si>
  <si>
    <t>&lt;0.05</t>
  </si>
  <si>
    <t>&lt;0.01</t>
  </si>
  <si>
    <t>&lt;0.55</t>
  </si>
  <si>
    <t>&lt;0.02</t>
  </si>
  <si>
    <t>C-13</t>
  </si>
  <si>
    <t>Sec 26 DEHY Drain Tank</t>
  </si>
  <si>
    <t>C-21</t>
  </si>
  <si>
    <t>27 Water Plant overflow basin</t>
  </si>
  <si>
    <t>NO OFFICIAL LEASE NAME - DESIGNATED SECTION 27</t>
  </si>
  <si>
    <t>&lt;3.6</t>
  </si>
  <si>
    <t>C-26</t>
  </si>
  <si>
    <t>Little Hoover Emergency Catch Basin on Oil Creek</t>
  </si>
  <si>
    <t>NO OFFICIAL LEASE NAME - DESIGNATED SECTION 32</t>
  </si>
  <si>
    <t>&lt;0.11</t>
  </si>
  <si>
    <t>C-31</t>
  </si>
  <si>
    <t>32 Water Plant T-700 Pit</t>
  </si>
  <si>
    <t>&lt;2.2</t>
  </si>
  <si>
    <t>C-32</t>
  </si>
  <si>
    <t>32 Water Plant T-810 Drain box</t>
  </si>
  <si>
    <t>C-35</t>
  </si>
  <si>
    <t>32 Water Plant Waste Brine Transfer Pumas Skid</t>
  </si>
  <si>
    <t>C-38</t>
  </si>
  <si>
    <t>32 Water Plant T-940 Pit</t>
  </si>
  <si>
    <t>C-47</t>
  </si>
  <si>
    <t>32 DEHY T-320 Clean out drain</t>
  </si>
  <si>
    <t>C-58</t>
  </si>
  <si>
    <t>32 DEHY Drain Tank Pumos</t>
  </si>
  <si>
    <t>C-59</t>
  </si>
  <si>
    <t>32 DEHY T-317 Drain Box</t>
  </si>
  <si>
    <t>&lt;1.8</t>
  </si>
  <si>
    <t>&lt;0.6</t>
  </si>
  <si>
    <t>C-61</t>
  </si>
  <si>
    <t>C-63</t>
  </si>
  <si>
    <t>32 DEHYT-318 Drain Box</t>
  </si>
  <si>
    <t>&lt;0.8</t>
  </si>
  <si>
    <t>L10008862957</t>
  </si>
  <si>
    <t>C-125</t>
  </si>
  <si>
    <t>CMS Drain and overflow Sump 1</t>
  </si>
  <si>
    <t>COALINGA OIL FIELD, CMS-AZTEC LEASE</t>
  </si>
  <si>
    <t>&lt;0.53</t>
  </si>
  <si>
    <t>L10005855542</t>
  </si>
  <si>
    <t>C-150</t>
  </si>
  <si>
    <t>Penn Zier Sump #1</t>
  </si>
  <si>
    <t>COALINGA OIL FIELD, PENN-ZIER LEASE</t>
  </si>
  <si>
    <t>C-151</t>
  </si>
  <si>
    <t>Penn Zier Pond #1</t>
  </si>
  <si>
    <t xml:space="preserve">Section 2 </t>
  </si>
  <si>
    <t>Section 36</t>
  </si>
  <si>
    <t>Pilot 12 &amp; Warded Senecca, Sec. 11 &amp; 12</t>
  </si>
  <si>
    <t>Coalinga Assoc. &amp; CA 36, Sec. 36</t>
  </si>
  <si>
    <t>Section 36, POEB</t>
  </si>
  <si>
    <t>Section 2 Lube Sump</t>
  </si>
  <si>
    <t>Section 2 Light Sump</t>
  </si>
  <si>
    <t>Section 26 Heavy Sump</t>
  </si>
  <si>
    <t>Section 26 Lube Sump</t>
  </si>
  <si>
    <t>Section 36 Lube Sump</t>
  </si>
  <si>
    <t>Section 32 Dehydration and Water Plant, discharge line to impoundment W-3</t>
  </si>
  <si>
    <t>&lt;0.41</t>
  </si>
  <si>
    <t>&lt;500</t>
  </si>
  <si>
    <t>&lt;0.025</t>
  </si>
  <si>
    <t>&lt;9.7</t>
  </si>
  <si>
    <t>&lt;80</t>
  </si>
  <si>
    <t>Impoundment W-5</t>
  </si>
  <si>
    <t>&lt;0.42</t>
  </si>
  <si>
    <t>&lt;8.0</t>
  </si>
  <si>
    <t>Impoundment W-6</t>
  </si>
  <si>
    <t>Amity, Sec. 1</t>
  </si>
  <si>
    <t>E. Coaling, Sec 2, South Sump, 8/3/0/1966, Waste Water</t>
  </si>
  <si>
    <t>PVF, Sec. 6</t>
  </si>
  <si>
    <t>PVF, Sec. 12</t>
  </si>
  <si>
    <t>Ward and Seneca Sec. 12</t>
  </si>
  <si>
    <t>St. Paul, Sec .23</t>
  </si>
  <si>
    <t>Traders Sec 24</t>
  </si>
  <si>
    <t>E. Coalinga, Sec. 26, sump waste water</t>
  </si>
  <si>
    <t>W.M.M. Sec 31 A</t>
  </si>
  <si>
    <t>E. Coalinga Sep 36, Sump Waste water</t>
  </si>
  <si>
    <t>POE-B, Sec T 36</t>
  </si>
  <si>
    <t>C-A, Sec 36</t>
  </si>
  <si>
    <t>wastewater disposal facilities</t>
  </si>
  <si>
    <t>L10004963340</t>
  </si>
  <si>
    <t>COALINGA, AOQ</t>
  </si>
  <si>
    <t>L10001134917</t>
  </si>
  <si>
    <t>COALINGA, EMPIRE</t>
  </si>
  <si>
    <t>Sec. 1, Amity Produced Water</t>
  </si>
  <si>
    <t>Sec. 6, PVF Produced Water</t>
  </si>
  <si>
    <t>Sec. 11 &amp; 12; PVF, Produced Water</t>
  </si>
  <si>
    <t>Sec. 12, Ward &amp; Seneca, Produced Water</t>
  </si>
  <si>
    <t>Sec. 23, St. Paul &amp; Zier, Produced Water</t>
  </si>
  <si>
    <t>Sec. 24, Traders Produced Water</t>
  </si>
  <si>
    <t>Sec. 31, W.M.&amp;M. Produced Water</t>
  </si>
  <si>
    <t>Sec. 36, Poe-B Produced Water</t>
  </si>
  <si>
    <t>Sec. 36, Coalinga Assoc. Produced Water</t>
  </si>
  <si>
    <t>Sec. 36 waste water</t>
  </si>
  <si>
    <t>Sec. 2. North waste water</t>
  </si>
  <si>
    <t>Sec. 26 waste water</t>
  </si>
  <si>
    <t>Sec. 2 South waste water</t>
  </si>
  <si>
    <t>CMS-DCT2</t>
  </si>
  <si>
    <t>Port on the Tank 2 discharge pipeline to impoundment 1</t>
  </si>
  <si>
    <t>&lt;16</t>
  </si>
  <si>
    <t>&lt;4</t>
  </si>
  <si>
    <t>CMS-P2</t>
  </si>
  <si>
    <t>Wastewater from impoundment 2</t>
  </si>
  <si>
    <t>&lt;0.21</t>
  </si>
  <si>
    <t>DCT-1</t>
  </si>
  <si>
    <t>Port on the Tank 1 discharge pipeline to impoundments</t>
  </si>
  <si>
    <t>DC-P7</t>
  </si>
  <si>
    <t>Port on the discharge line to impoundment 7</t>
  </si>
  <si>
    <t>&lt;1.6</t>
  </si>
  <si>
    <t>PZ-P2</t>
  </si>
  <si>
    <t>PZ-P2D</t>
  </si>
  <si>
    <t>Wastewater from impoundment 2 (duplicate)</t>
  </si>
  <si>
    <t>PZ-P4</t>
  </si>
  <si>
    <t>Wastewater from impoundment 4</t>
  </si>
  <si>
    <t>PZ-P4D</t>
  </si>
  <si>
    <t>Wastewater from impoundment 4 (duplicate)</t>
  </si>
  <si>
    <t>PZ-P5</t>
  </si>
  <si>
    <t>Wastewater from impoundment 5</t>
  </si>
  <si>
    <t>PZ-P5D</t>
  </si>
  <si>
    <t>Wastewater from impoundment 5 (duplicate)</t>
  </si>
  <si>
    <t>6B06034-02</t>
  </si>
  <si>
    <t>Wastewater from sump #2</t>
  </si>
  <si>
    <t>Empire</t>
  </si>
  <si>
    <t>Pumped from tanks to sump in lower San Joaquin formation</t>
  </si>
  <si>
    <t>Main State</t>
  </si>
  <si>
    <t>Handles waste from Maine State and Commercial Leases; Drained from tanks to lower sump, then pumped 3300' to upper sump located in Etchegoin formation</t>
  </si>
  <si>
    <t>NO OFFICIAL LEASE NAME - DESIGNATED MAINE STATE</t>
  </si>
  <si>
    <t>Penn</t>
  </si>
  <si>
    <t>Handles waste from Penn, Section 7, Zier #1 and Zier #2 leases</t>
  </si>
  <si>
    <t>Premier</t>
  </si>
  <si>
    <t>Pumped from tanks 3000' to sump in lower San Joaquin formation.</t>
  </si>
  <si>
    <t>AL18027-02</t>
  </si>
  <si>
    <t>wastewater from Section 26 sumps</t>
  </si>
  <si>
    <t>T10000013195</t>
  </si>
  <si>
    <t>Lab. No. 9400</t>
  </si>
  <si>
    <t>water sample - location not stated</t>
  </si>
  <si>
    <t>DEER CREEK</t>
  </si>
  <si>
    <t>DEER CREEK OIL FIELD, D.C. UNIT LEASE</t>
  </si>
  <si>
    <t>Tulare</t>
  </si>
  <si>
    <t>CENTROID OF FACILITY</t>
  </si>
  <si>
    <t>Lab. No. 80008</t>
  </si>
  <si>
    <t>Community Tank Discharge (Tank #1)</t>
  </si>
  <si>
    <t>Lab. No. 80009</t>
  </si>
  <si>
    <t>Community Tank Discharge (Tank #2)</t>
  </si>
  <si>
    <t>0806416-001</t>
  </si>
  <si>
    <t>Wastewater from B.A. Ellison Oper.</t>
  </si>
  <si>
    <t>0707329-001</t>
  </si>
  <si>
    <t>Dear Creek Wash Tank</t>
  </si>
  <si>
    <t>Kathy</t>
  </si>
  <si>
    <t>Bellison</t>
  </si>
  <si>
    <t>&lt;0.10</t>
  </si>
  <si>
    <t>Sherman</t>
  </si>
  <si>
    <t>Smilidon</t>
  </si>
  <si>
    <t>Lab. No. 11485</t>
  </si>
  <si>
    <t>Wash Tank - Deer Creek Lease</t>
  </si>
  <si>
    <t>Lab. No. 13225</t>
  </si>
  <si>
    <t>Deer Creek Wash Tank</t>
  </si>
  <si>
    <t>Report No. M-057-S</t>
  </si>
  <si>
    <t>Water submitted for partial analysis</t>
  </si>
  <si>
    <t>Lab ID 0504303-001A</t>
  </si>
  <si>
    <t>Water From Deer Creek Wash Tank</t>
  </si>
  <si>
    <t>Lab ID 0406272-001A</t>
  </si>
  <si>
    <t>Deer Creek Unit Water At Wash Tank 1</t>
  </si>
  <si>
    <t>Lab ID 0308085-001A</t>
  </si>
  <si>
    <t>Deer Creek Unit Water From Wash Tank</t>
  </si>
  <si>
    <t>Report No. M-413-Q</t>
  </si>
  <si>
    <t>Water port cone from well DCL</t>
  </si>
  <si>
    <t>Lab. No. 1404228-01</t>
  </si>
  <si>
    <t xml:space="preserve">Produced water from D.C. Unit wells (1, 4, 5) </t>
  </si>
  <si>
    <t>Lab. No. 1104264-01</t>
  </si>
  <si>
    <t>Lab. No. 1004132-01</t>
  </si>
  <si>
    <t>Lab. No. 1204299-01</t>
  </si>
  <si>
    <t>Lab. No. 21550</t>
  </si>
  <si>
    <t>Ellison Deer Creek O.F.</t>
  </si>
  <si>
    <t>Lab ID 0603194-001A</t>
  </si>
  <si>
    <t>Sample at water tank</t>
  </si>
  <si>
    <t>Sample of water and oil directly from the oil well (D.C. #1)</t>
  </si>
  <si>
    <t>Composite from all ponds and drainage ditch of water, sludge, and ground under sludge.</t>
  </si>
  <si>
    <t>Lab. No. 1305050-01</t>
  </si>
  <si>
    <t>Waste Water/ "D.C. Unit" Wash Tank</t>
  </si>
  <si>
    <t>Lab. No. 0904262-001</t>
  </si>
  <si>
    <t>D.C. Unit Wash Tank</t>
  </si>
  <si>
    <t>SUMP 1 LOCATION</t>
  </si>
  <si>
    <t>&lt;5.00</t>
  </si>
  <si>
    <t>&lt;0.010</t>
  </si>
  <si>
    <t>&lt;0.050</t>
  </si>
  <si>
    <t>Pond 2 Outfall</t>
  </si>
  <si>
    <t>&lt;0.60</t>
  </si>
  <si>
    <t>1505289·02</t>
  </si>
  <si>
    <t>1505053-03</t>
  </si>
  <si>
    <t>DC Unit Lease Wastewater (samples taken from clarifier tank)</t>
  </si>
  <si>
    <t>Wastewater sample from piping where the wastewater flows from the final wash tank into Sump No. 2</t>
  </si>
  <si>
    <t>Wastewater sample taken from piping on the wash tank</t>
  </si>
  <si>
    <t>T10000013206</t>
  </si>
  <si>
    <t xml:space="preserve">Irrigation water analysis </t>
  </si>
  <si>
    <t>DEER CREEK OIL FIELD, HASTING LEASE</t>
  </si>
  <si>
    <t>SO-JGW-3</t>
  </si>
  <si>
    <t>REH141610-5</t>
  </si>
  <si>
    <t>Oil field production wastewater (sample taken from wash tank)</t>
  </si>
  <si>
    <t>Waste water sample</t>
  </si>
  <si>
    <t>&lt;0.030</t>
  </si>
  <si>
    <t>oil field produced water</t>
  </si>
  <si>
    <t>wastewater samples collected from piping on the wash tank</t>
  </si>
  <si>
    <t>S-1/Smilodon Deer Creek</t>
  </si>
  <si>
    <t>A wastewater sample collected from piping where the wastewater flows from the final wash tank into Sump No. 1</t>
  </si>
  <si>
    <t>T10000013187</t>
  </si>
  <si>
    <t>Ave 112 (Lab ID. 15967-1)</t>
  </si>
  <si>
    <t>DEER CREEK OIL FIELD, KATHY LEASE</t>
  </si>
  <si>
    <t>Ave. 112 (Lab ID. 14030-1)</t>
  </si>
  <si>
    <t>Ave 112 (Lab ID. 22597-1)</t>
  </si>
  <si>
    <t>Ave 112(Lab ID. 17362-1)</t>
  </si>
  <si>
    <t>Ave 112 (Lab ID. 20702-1)</t>
  </si>
  <si>
    <t>Lab ID. 26508-1</t>
  </si>
  <si>
    <t>Sump water</t>
  </si>
  <si>
    <t>Ave 112 (Lab ID. 18960-1)</t>
  </si>
  <si>
    <t>Oil field production wastewater from wash tank</t>
  </si>
  <si>
    <t>Ave 112 (Lab ID. 13045-1)</t>
  </si>
  <si>
    <t>Ave 112 (Lab ID. 24507-1)</t>
  </si>
  <si>
    <t>Report No. M-922-AE</t>
  </si>
  <si>
    <t>discharge pipe into Sump 1</t>
  </si>
  <si>
    <t>pipe discharging into Sump #1</t>
  </si>
  <si>
    <t>collected from piping that discharges to Sump No.1</t>
  </si>
  <si>
    <t>Lab. No. 25139</t>
  </si>
  <si>
    <t># 10 Deer Creek</t>
  </si>
  <si>
    <t>Pond Water</t>
  </si>
  <si>
    <t>&lt;0.44</t>
  </si>
  <si>
    <t>COF23DDL</t>
  </si>
  <si>
    <t>B-valve discharge line</t>
  </si>
  <si>
    <t>Electronic</t>
  </si>
  <si>
    <t>&lt;200</t>
  </si>
  <si>
    <t>&lt;110</t>
  </si>
  <si>
    <t>&lt;.5</t>
  </si>
  <si>
    <t>&lt;17</t>
  </si>
  <si>
    <t>&lt;.4</t>
  </si>
  <si>
    <t>&lt;120</t>
  </si>
  <si>
    <t>&lt;.8</t>
  </si>
  <si>
    <t>&lt;21</t>
  </si>
  <si>
    <t>&lt;13</t>
  </si>
  <si>
    <t>&lt;24</t>
  </si>
  <si>
    <t>&lt;36</t>
  </si>
  <si>
    <t>&lt;8</t>
  </si>
  <si>
    <t>COFNRE</t>
  </si>
  <si>
    <t>Discharge from Non Recyclable Effluent</t>
  </si>
  <si>
    <t>&lt;4.5</t>
  </si>
  <si>
    <t>COFPP6</t>
  </si>
  <si>
    <t>Wastewater from Impoundment PP6</t>
  </si>
  <si>
    <t>&lt;4.6</t>
  </si>
  <si>
    <t>&lt;18</t>
  </si>
  <si>
    <t>&lt;11</t>
  </si>
  <si>
    <t>COFPP8</t>
  </si>
  <si>
    <t>Wastewater from Impoundment PP8</t>
  </si>
  <si>
    <t>&lt;19</t>
  </si>
  <si>
    <t>&lt;140</t>
  </si>
  <si>
    <t>&lt;4.7</t>
  </si>
  <si>
    <t>&lt;2.8</t>
  </si>
  <si>
    <t>COFT-11</t>
  </si>
  <si>
    <t>Discharge from Tank 11</t>
  </si>
  <si>
    <t>&lt;39</t>
  </si>
  <si>
    <t>&lt;3.4</t>
  </si>
  <si>
    <t>SEC26-W3</t>
  </si>
  <si>
    <t>SEC26-W5</t>
  </si>
  <si>
    <t>SEC26-W6</t>
  </si>
  <si>
    <t>&lt;.11</t>
  </si>
  <si>
    <t>&lt;12</t>
  </si>
  <si>
    <t>L10004438026</t>
  </si>
  <si>
    <t>CHICO-MARTINEZ</t>
  </si>
  <si>
    <t>CHICO-MARTINEZ OIL FIELD, MITCHEL LEASE</t>
  </si>
  <si>
    <t>L10007381237</t>
  </si>
  <si>
    <t xml:space="preserve">SOUTH BELRIDGE </t>
  </si>
  <si>
    <t>SOUTH BELRIDGE OIL FIELD, MISSION LEASE</t>
  </si>
  <si>
    <t>CENTROID OF POND 1 - DERIVED</t>
  </si>
  <si>
    <t>SL0602961924</t>
  </si>
  <si>
    <t>Wastewater Final Impoundment</t>
  </si>
  <si>
    <t>LOST HILLS</t>
  </si>
  <si>
    <t>LOST HILLS OIL FIELD, SECTION 29 LEASE</t>
  </si>
  <si>
    <t>Wastewater Influent</t>
  </si>
  <si>
    <t>&lt;.55</t>
  </si>
  <si>
    <t>T10000005197</t>
  </si>
  <si>
    <t>EDISON</t>
  </si>
  <si>
    <t>EDISON OIL FIELD, FEE 34 FACILTY</t>
  </si>
  <si>
    <t>Effluent of Shipping Pond</t>
  </si>
  <si>
    <t>&lt;22</t>
  </si>
  <si>
    <t>&lt;28</t>
  </si>
  <si>
    <t>&lt;6.3</t>
  </si>
  <si>
    <t>&lt;26</t>
  </si>
  <si>
    <t>&lt;5.8</t>
  </si>
  <si>
    <t>&lt;5.4</t>
  </si>
  <si>
    <t>T10000005199</t>
  </si>
  <si>
    <t>EDISON OIL FIELD - RACE TRACK HILL FACILITY</t>
  </si>
  <si>
    <t>3rd Influent Pond (same as CP-3 Sump, name changed to PW-2)</t>
  </si>
  <si>
    <t>&lt;6.8</t>
  </si>
  <si>
    <t>T10000006759</t>
  </si>
  <si>
    <t>LH1_SB</t>
  </si>
  <si>
    <t>Lost Hills 1 Sand Basin</t>
  </si>
  <si>
    <t>LOST HILLS OIL FIELD, LOST HILLS ONE LEASE</t>
  </si>
  <si>
    <t>LOCATION OF SUMP (APPROXIMATE SAMPLING LOCATION)</t>
  </si>
  <si>
    <t>&lt;8.2</t>
  </si>
  <si>
    <t>&lt;1000</t>
  </si>
  <si>
    <t>&lt;2000</t>
  </si>
  <si>
    <t>T10000006760</t>
  </si>
  <si>
    <t>LH2_EHP</t>
  </si>
  <si>
    <t>Lost Hills 2 Emergency Holding Pond</t>
  </si>
  <si>
    <t>LOST HILLS OIL FIELD, LOST HILLS TWO LEASE</t>
  </si>
  <si>
    <t>LH2_SB</t>
  </si>
  <si>
    <t>Lost Hills 2 Sand Basin</t>
  </si>
  <si>
    <t>T10000007031</t>
  </si>
  <si>
    <t>MOCO_EOB</t>
  </si>
  <si>
    <t>MIDWAY-SUNSET</t>
  </si>
  <si>
    <t>MIDWAY-SUNSET OIL FIELD, MOCO 35 LEASE</t>
  </si>
  <si>
    <t>MOCO_SB</t>
  </si>
  <si>
    <t>T10000007033</t>
  </si>
  <si>
    <t>MIDWAY-SUNSET OIL FIELD, SHALE 14 LEASE, AFS DEHYDRATION PLANT</t>
  </si>
  <si>
    <t>T10000007744</t>
  </si>
  <si>
    <t>D-001</t>
  </si>
  <si>
    <t>Discharge 001 from Trtmt Facility 2 to Reservior B</t>
  </si>
  <si>
    <t>KERN FRONT</t>
  </si>
  <si>
    <t>&lt;150</t>
  </si>
  <si>
    <t>&lt;250</t>
  </si>
  <si>
    <t>EFF-002</t>
  </si>
  <si>
    <t>Discharge from Reservoir B into canal</t>
  </si>
  <si>
    <t>&lt;4.8</t>
  </si>
  <si>
    <t>T10000008082</t>
  </si>
  <si>
    <t>DHY2_EHP</t>
  </si>
  <si>
    <t>Dehy 2 Emergency Holding Pond</t>
  </si>
  <si>
    <t>SOUTH BELRIDGE OIL FIELD, BELRIDGE V</t>
  </si>
  <si>
    <t>SAMPLING LOCATION - DERIVED</t>
  </si>
  <si>
    <t>T10000011582</t>
  </si>
  <si>
    <t>DHY20_LPS</t>
  </si>
  <si>
    <t>Dehy 20 Lined Pond System</t>
  </si>
  <si>
    <t>SOUTH BELRIDGE OIL FIELD, SECTION 20 LEASE (DEHYDRATION PLANT 20)</t>
  </si>
  <si>
    <t>T10000011585</t>
  </si>
  <si>
    <t>WP27_LPS</t>
  </si>
  <si>
    <t>Water Plant 27 Lined Pond System</t>
  </si>
  <si>
    <t>SOUTH BELRIDGE OIL FIELD, SECTION 27 LEASE (WATER PLANT 27)</t>
  </si>
  <si>
    <t>WP27_MPP</t>
  </si>
  <si>
    <t>Water Plant 27 MPP Ponds</t>
  </si>
  <si>
    <t>&lt;5000</t>
  </si>
  <si>
    <t>&lt;2500</t>
  </si>
  <si>
    <t>T10000013176</t>
  </si>
  <si>
    <t>Hwy 65 &amp; Ave 112 Sump Tanks</t>
  </si>
  <si>
    <t>DEER CREEK OIL FIELD, PENTARCH LEASE</t>
  </si>
  <si>
    <t>Lab. ID. 20178-1</t>
  </si>
  <si>
    <t>Ave 112 Oil Wells</t>
  </si>
  <si>
    <t>030702-1130-KE2 (Lab. ID. 702-1055.3)</t>
  </si>
  <si>
    <t>Lab. ID. 24061-1</t>
  </si>
  <si>
    <t>Ave 112 Oil Lease</t>
  </si>
  <si>
    <t>Lab. ID. 26000-1</t>
  </si>
  <si>
    <t>Ave 112</t>
  </si>
  <si>
    <t>Lab. ID. 1504168-01</t>
  </si>
  <si>
    <t>Pentarch Lease Pond #1</t>
  </si>
  <si>
    <t>Lab. ID. 180131P001</t>
  </si>
  <si>
    <t>Wastewater Tank</t>
  </si>
  <si>
    <t>Collected from piping discharging to Sump #2</t>
  </si>
  <si>
    <t>RW050421-1035</t>
  </si>
  <si>
    <t>Piping on the wash tank prior to discharge to the sump</t>
  </si>
  <si>
    <t>Lab. No. 25138</t>
  </si>
  <si>
    <t>#12 Deer Creek</t>
  </si>
  <si>
    <t>Lab. ID. 0703454-001A</t>
  </si>
  <si>
    <t>wastewater</t>
  </si>
  <si>
    <t>RKW101712-4</t>
  </si>
  <si>
    <t>Collected from discharge pipe on the lease wash tank</t>
  </si>
  <si>
    <t>DH040204-0840</t>
  </si>
  <si>
    <t>Oil field produced wastewater</t>
  </si>
  <si>
    <t>Lab. ID. 0804273-001</t>
  </si>
  <si>
    <t>Report No. M-611-AE</t>
  </si>
  <si>
    <t>Lab ID. 0604140-001A</t>
  </si>
  <si>
    <t>Pentarch Wash Tank</t>
  </si>
  <si>
    <t>Lab. No. 800827-15</t>
  </si>
  <si>
    <t>Lab ID. 0903117-001A</t>
  </si>
  <si>
    <t>Sump #1</t>
  </si>
  <si>
    <t>Lab ID. 160321P021</t>
  </si>
  <si>
    <t>Ag Sump</t>
  </si>
  <si>
    <t>Lab. ID. 170223Q011</t>
  </si>
  <si>
    <t>Sump #4</t>
  </si>
  <si>
    <t>Report No. M-262-AD</t>
  </si>
  <si>
    <t>Lab ID. 1004024-01</t>
  </si>
  <si>
    <t>Sump H20</t>
  </si>
  <si>
    <t>Lab ID. 0504113-001A</t>
  </si>
  <si>
    <t>Pentarch Wash</t>
  </si>
  <si>
    <t>T10000013256</t>
  </si>
  <si>
    <t>Lab ID. 1503876-01</t>
  </si>
  <si>
    <t>Groundwater discharge</t>
  </si>
  <si>
    <t>DEER CREEK OIL FIELD, AD LEASE</t>
  </si>
  <si>
    <t>CENTROID OF FACILITY - DERIVED</t>
  </si>
  <si>
    <t>&lt;1.4</t>
  </si>
  <si>
    <t>1506719-01</t>
  </si>
  <si>
    <t>Wash Tank Sec. 22, Lot 59</t>
  </si>
  <si>
    <t>&lt;0.021</t>
  </si>
  <si>
    <t>&lt;0.39</t>
  </si>
  <si>
    <t>REH141610-4</t>
  </si>
  <si>
    <t>Wastewater from piping dicharging to Sump #3</t>
  </si>
  <si>
    <t xml:space="preserve">Wastewater from clarifier tank </t>
  </si>
  <si>
    <t>Lab No. 25137</t>
  </si>
  <si>
    <t>#8 Deer Creek - Modus</t>
  </si>
  <si>
    <t>wastewater from sump</t>
  </si>
  <si>
    <t>Lab. No. 97-07329-1</t>
  </si>
  <si>
    <t>797 LIQUID GW DISCHARGE</t>
  </si>
  <si>
    <t>GROUNDWATER DISCHARGE</t>
  </si>
  <si>
    <t>Groundwater Discharge</t>
  </si>
  <si>
    <t>CV-JGW-1</t>
  </si>
  <si>
    <t>Lab. No. 0600861-01</t>
  </si>
  <si>
    <t>Lab. No. 95-07642-1</t>
  </si>
  <si>
    <t>PROJECT #78-201 MONIT: GROUNDWATER DISCHARGE</t>
  </si>
  <si>
    <t>Lab. ID. 1303858-01</t>
  </si>
  <si>
    <t>EAF-13 Groundwater discharge</t>
  </si>
  <si>
    <t>RKW101712-5</t>
  </si>
  <si>
    <t>Discharge pipe entering Sump 4</t>
  </si>
  <si>
    <t>Lab. No. 95-11441-1</t>
  </si>
  <si>
    <t>CA RWZCB PER 78-201 MONIT. QUARTERLY SAMPLE #995: LIQUID GROUNDWATER DISCHARGE</t>
  </si>
  <si>
    <t>Lab. No. 95-03557-1</t>
  </si>
  <si>
    <t>CA. RWQCB #PER 78-201 MONIT. GROUDWATER DISCHARGE SAMPLED ON 3-26-95 @ 4:00PM</t>
  </si>
  <si>
    <t>0801852-01</t>
  </si>
  <si>
    <t>EAF-208 Groundwater discharge</t>
  </si>
  <si>
    <t>&lt;0.81</t>
  </si>
  <si>
    <t>1201688-01</t>
  </si>
  <si>
    <t>EAF-12 Groundwater discharge</t>
  </si>
  <si>
    <t>RKW110526-1</t>
  </si>
  <si>
    <t>wastewater collected from sump 4</t>
  </si>
  <si>
    <t>05-01635-1</t>
  </si>
  <si>
    <t>EAF-2 groundwater discharge</t>
  </si>
  <si>
    <t>0903481-01</t>
  </si>
  <si>
    <t>WDR100026926</t>
  </si>
  <si>
    <t>HWY33 - Inlet Impoundment</t>
  </si>
  <si>
    <t>wastewater collected from inlet impoundment</t>
  </si>
  <si>
    <t>SOUTH BELRIDGE OIL FIELD, HIGHWAY 33 WASTEWATER DISPOSAL FACILITY</t>
  </si>
  <si>
    <t>HWY33 - Middle Impoundment</t>
  </si>
  <si>
    <t>wastewater collected from middle impoundment</t>
  </si>
  <si>
    <t>HWY33 - Terminal Impoundment</t>
  </si>
  <si>
    <t>wastewater collected from terminal impoundment</t>
  </si>
  <si>
    <t>WDR100026941</t>
  </si>
  <si>
    <t>ROW4 - Inlet Impoundment</t>
  </si>
  <si>
    <t>SOUTH BELRIDGE OIL FIELD, ROW 4/LOST HILLS WASTEWATER DISPOSAL FACILITY</t>
  </si>
  <si>
    <t xml:space="preserve">35.46082	</t>
  </si>
  <si>
    <t>ROW4 - Middle Impoundment</t>
  </si>
  <si>
    <t>ROW4 - Terminal Impoundment</t>
  </si>
  <si>
    <t>WDR100026929</t>
  </si>
  <si>
    <t>REAGAN - Inlet Impoundment</t>
  </si>
  <si>
    <t>SOUTH BELRIDGE OIL FIELD, REAGAN WASTEWATER DISPOSAL FACILITY</t>
  </si>
  <si>
    <t xml:space="preserve">	35.4752	</t>
  </si>
  <si>
    <t>REAGAN - Middle Impoundment</t>
  </si>
  <si>
    <t>REAGAN - Terminal Impoundment</t>
  </si>
  <si>
    <t>SLO602990565</t>
  </si>
  <si>
    <t>SOUTH - Inlet Impoundment</t>
  </si>
  <si>
    <t>SOUTH BELRIDGE OIL FIELD, SOUTH WASTEWATER DISPOSAL FACILITY</t>
  </si>
  <si>
    <t>SOUTH - Middle Impoundment</t>
  </si>
  <si>
    <t>SOUTH - Terminal Impoundment</t>
  </si>
  <si>
    <t>SLO602935481</t>
  </si>
  <si>
    <t>Hill Lease - wastewater sample</t>
  </si>
  <si>
    <t>SOUTH BELRIDGE OIL FIELD, HILL LEASE</t>
  </si>
  <si>
    <t>Influent sample from the pipe going into Pond 1</t>
  </si>
  <si>
    <t>&lt;0.30</t>
  </si>
  <si>
    <t>L10005630246</t>
  </si>
  <si>
    <t xml:space="preserve">NORTH BELRIDGE </t>
  </si>
  <si>
    <t>NORTH BELRIDGE OIL FIELD, DOW CHANSLOR LEASE</t>
  </si>
  <si>
    <t>L10001506524</t>
  </si>
  <si>
    <t>Collected from outlet pipe in Sump #2</t>
  </si>
  <si>
    <t>CENTROID OF SUMP 2</t>
  </si>
  <si>
    <t>&lt;0.80</t>
  </si>
  <si>
    <t>&lt;0.68</t>
  </si>
  <si>
    <t>&lt;0.70</t>
  </si>
  <si>
    <t>&lt;0.56</t>
  </si>
  <si>
    <t>Sample from the discharge pipe in Sump #1.</t>
  </si>
  <si>
    <t>CENTROID OF SUMP 1</t>
  </si>
  <si>
    <t>&lt;0.13</t>
  </si>
  <si>
    <t>&lt;0.12</t>
  </si>
  <si>
    <t>&lt;0.16</t>
  </si>
  <si>
    <t>&lt;0.15</t>
  </si>
  <si>
    <t>&lt;0.19</t>
  </si>
  <si>
    <t>&lt;0.36</t>
  </si>
  <si>
    <t>&lt;0.22</t>
  </si>
  <si>
    <t>&lt;0.04</t>
  </si>
  <si>
    <t>&lt;0.24</t>
  </si>
  <si>
    <t>T10000006971</t>
  </si>
  <si>
    <t>CYMRIC</t>
  </si>
  <si>
    <t>T10000006972</t>
  </si>
  <si>
    <t>T10000006968</t>
  </si>
  <si>
    <t>CENTROID OF SUMP</t>
  </si>
  <si>
    <t>T10000006948</t>
  </si>
  <si>
    <t>Production wastewater from the wastewater tank</t>
  </si>
  <si>
    <t>CYMRIC OIL FIELD, BOWLES LEASE</t>
  </si>
  <si>
    <t>L10009939922</t>
  </si>
  <si>
    <t>CYMRIC OIL FIELD, CLIFFORD TRUST LEASE</t>
  </si>
  <si>
    <t>CENTROID OF SUMP - DERIVED</t>
  </si>
  <si>
    <t>Production wastewater</t>
  </si>
  <si>
    <t>Production wastewater from the pond</t>
  </si>
  <si>
    <t>T10000006817</t>
  </si>
  <si>
    <t>Wastewater sample from sumps (Sump 1/2 in series)</t>
  </si>
  <si>
    <t>CYMRIC OIL FIELD, FEE LEASE</t>
  </si>
  <si>
    <t>&lt;2.4</t>
  </si>
  <si>
    <t>T10000006818</t>
  </si>
  <si>
    <t>Wastewater sample from sump</t>
  </si>
  <si>
    <t>CYMRIC OIL FIELD, TEMBLOR LEASE</t>
  </si>
  <si>
    <t>L10004955136</t>
  </si>
  <si>
    <t>MCK 1-1 CL (70102077.1)</t>
  </si>
  <si>
    <t>BELGIAN ANTICLINE, MCKITTRICK 1-1 FACILITY</t>
  </si>
  <si>
    <t>MCK 1-1 T (70102077.2)</t>
  </si>
  <si>
    <t>L10006695317</t>
  </si>
  <si>
    <t>MCK 6 CL (70102077.3)</t>
  </si>
  <si>
    <t>Wastewater sample from sump on McKittrick 6 Lease</t>
  </si>
  <si>
    <t>CYMRIC, MCKITTRICK 6, 6A, &amp; 6B</t>
  </si>
  <si>
    <t>CENTROID OF FACILITY SUMPS - DERIVED</t>
  </si>
  <si>
    <t>MCK 6 T (70102077.4)</t>
  </si>
  <si>
    <t>From the ditch between the third cleaning pond and the first impoundment</t>
  </si>
  <si>
    <t>Wastewater from the pipe outflow into Cleaning Pond 1</t>
  </si>
  <si>
    <t>CP-1 Sample</t>
  </si>
  <si>
    <t>Wastewater from cleaning pond 1</t>
  </si>
  <si>
    <t>Wastewater sample from first distribution/settlement pond</t>
  </si>
  <si>
    <t>Wastewater sample from first pond</t>
  </si>
  <si>
    <t>T10000007035</t>
  </si>
  <si>
    <t>Overland Anderson (Lab Sample ID 440-109584-1)</t>
  </si>
  <si>
    <t>Wastewater sample from inlet pipe leading from wash tank to pond.</t>
  </si>
  <si>
    <t>CYMRIC OIL FIELD, OVERLAND ANDERSON LEASE (BALLARD OIL, INC.)</t>
  </si>
  <si>
    <t>LOCATION OF POND 2 (APPROXIMATE SAMPLING LOCATION)</t>
  </si>
  <si>
    <t>T10000006761</t>
  </si>
  <si>
    <t>MIDWAY-SUNSET OIL FIELD, NEWSOM-WINDES LEASE</t>
  </si>
  <si>
    <t>T10000007037</t>
  </si>
  <si>
    <t>Wastewater sample from Pond #1</t>
  </si>
  <si>
    <t>CYMRIC OIL FIELD, USL LEASE</t>
  </si>
  <si>
    <t>SAMPLING LOCATION/LOCATION OF POND 1</t>
  </si>
  <si>
    <t>Wastewater sample from Pond #2</t>
  </si>
  <si>
    <t>SAMPLING LOCATION/LOCATION OF POND 2</t>
  </si>
  <si>
    <t>T10000007036</t>
  </si>
  <si>
    <t>CYMRIC OIL FIELD, LEHI-RICHARDSON LEASE</t>
  </si>
  <si>
    <t>Wastewater sample from Pond #3</t>
  </si>
  <si>
    <t>SAMPLING LOCATION/LOCATION OF POND 3</t>
  </si>
  <si>
    <t>T10000006751</t>
  </si>
  <si>
    <t>Lab Sample ID ZJJ150107-1</t>
  </si>
  <si>
    <t>wastewater sample from wash tank that discharges into Pond 1</t>
  </si>
  <si>
    <t>MCKITTRICK</t>
  </si>
  <si>
    <t>MCKITTRICK OIL FIELD, MCKITTRICK FEE LEASE</t>
  </si>
  <si>
    <t>T10000006752</t>
  </si>
  <si>
    <t>wastewater sample from sump</t>
  </si>
  <si>
    <t>MCKITTRICK OIL FIELD, G-R LEASE</t>
  </si>
  <si>
    <t>T10000006768</t>
  </si>
  <si>
    <t>Lab Sample ID 1931407-01</t>
  </si>
  <si>
    <t>Longbow effluent monitoring</t>
  </si>
  <si>
    <t>&lt;0.84</t>
  </si>
  <si>
    <t>&lt;0.052</t>
  </si>
  <si>
    <t>&lt;0.078</t>
  </si>
  <si>
    <t>&lt;0.18</t>
  </si>
  <si>
    <t>&lt;0.09</t>
  </si>
  <si>
    <t>&lt;7.0</t>
  </si>
  <si>
    <t>&lt;0.048</t>
  </si>
  <si>
    <t>T10000006772</t>
  </si>
  <si>
    <t>1810035-01</t>
  </si>
  <si>
    <t>Sample from Theta 12 Sump 1</t>
  </si>
  <si>
    <t>1810035-07</t>
  </si>
  <si>
    <t>Sample from Theta 12 Sump 2</t>
  </si>
  <si>
    <t>1810035-08</t>
  </si>
  <si>
    <t>Sample from Theta 12 Sump 3</t>
  </si>
  <si>
    <t>L10006452397</t>
  </si>
  <si>
    <t>1810035-02</t>
  </si>
  <si>
    <t>Sample from Santa Fe Sump 2</t>
  </si>
  <si>
    <t>CARNEROS</t>
  </si>
  <si>
    <t>CARNEROS CREEK, SANTA FE ENERGY</t>
  </si>
  <si>
    <t>Sample from Santa Fe Sump</t>
  </si>
  <si>
    <t>L10009422184</t>
  </si>
  <si>
    <t>1810035-03</t>
  </si>
  <si>
    <t>Sample from Theta 30 Sump 1</t>
  </si>
  <si>
    <t>CARNEROS CREEK, THETA (30)</t>
  </si>
  <si>
    <t>1810035-04</t>
  </si>
  <si>
    <t>Sample from Theta 30 Sump 2</t>
  </si>
  <si>
    <t>1810035-05</t>
  </si>
  <si>
    <t>Sample from Theta 30 Sump 3</t>
  </si>
  <si>
    <t>T10000006770</t>
  </si>
  <si>
    <t>1810035-06</t>
  </si>
  <si>
    <t>Sample from Stanford Sump 1</t>
  </si>
  <si>
    <t>CARNEROS CREEK OIL FIELD, STANFORD (STANDARD) LEASE</t>
  </si>
  <si>
    <t>L10008606826</t>
  </si>
  <si>
    <t>Lab Sample ID 1711091-01</t>
  </si>
  <si>
    <t>Sample from Anderson Sump</t>
  </si>
  <si>
    <t>CARNEROS CREEK OIL FIELD, ANDERSON LEASE</t>
  </si>
  <si>
    <t>Lab Sample ID 1507102-01</t>
  </si>
  <si>
    <t>Lab Sample ID 1507103-01</t>
  </si>
  <si>
    <t>Sample from Stanford Sump</t>
  </si>
  <si>
    <t>Lab Sample ID 1507101-01</t>
  </si>
  <si>
    <t>Sample from Theta 30 Sump</t>
  </si>
  <si>
    <t>Primary TVR Scrubber Drain Pot (which drains to sand basin)</t>
  </si>
  <si>
    <t>SAMPLING LOCATION</t>
  </si>
  <si>
    <t>&lt;3.9</t>
  </si>
  <si>
    <t>&lt;31</t>
  </si>
  <si>
    <t>&lt;3.5</t>
  </si>
  <si>
    <t>&lt;0.093</t>
  </si>
  <si>
    <t>&lt;0.23</t>
  </si>
  <si>
    <t>F-3009 Apron Drain Vault</t>
  </si>
  <si>
    <t>&lt;60</t>
  </si>
  <si>
    <t>LOGS Line Catch Basin</t>
  </si>
  <si>
    <t>&lt;0.084</t>
  </si>
  <si>
    <t>Lost Hills 1 Sand Basin Sample</t>
  </si>
  <si>
    <t>Lost Hill 2 Sand Basin (Pond 2) Sample</t>
  </si>
  <si>
    <t>Lost Hills 2 Emergency Holding Pond (Pond 1)</t>
  </si>
  <si>
    <t>Influent</t>
  </si>
  <si>
    <t>&lt;2.26</t>
  </si>
  <si>
    <t>Final Impoundment</t>
  </si>
  <si>
    <t>L10002005770</t>
  </si>
  <si>
    <t>Lab Sample ID 1501825-01</t>
  </si>
  <si>
    <t>Sump-WDR</t>
  </si>
  <si>
    <t>LOST HILLS OIL FIELD, GALBREATH LEASE</t>
  </si>
  <si>
    <t>L10004101481</t>
  </si>
  <si>
    <t>RKW100423-2</t>
  </si>
  <si>
    <t xml:space="preserve">wastewater </t>
  </si>
  <si>
    <t>LOST HILLS, STAR-SECURITY</t>
  </si>
  <si>
    <t>WDR100029743</t>
  </si>
  <si>
    <t>ZJJ150108-1</t>
  </si>
  <si>
    <t>wastewater sample at point of discharge into sumps</t>
  </si>
  <si>
    <t>ASPHALTO</t>
  </si>
  <si>
    <t>ASPHALTO STANDARD LEASE</t>
  </si>
  <si>
    <t>&lt;2.3</t>
  </si>
  <si>
    <t>&lt;6.0</t>
  </si>
  <si>
    <t>&lt;1.7</t>
  </si>
  <si>
    <t>1504150-01</t>
  </si>
  <si>
    <t>WDR100027273</t>
  </si>
  <si>
    <t>Government Ferguson Lease Asphalto Field</t>
  </si>
  <si>
    <t>ASPHALTO FIELD, FERGUSON LEASE</t>
  </si>
  <si>
    <t>&lt;3.0</t>
  </si>
  <si>
    <t>Lab Sample ID 1505002-01</t>
  </si>
  <si>
    <t>Inlet to Sump 2</t>
  </si>
  <si>
    <t>Sample Number 355169-001</t>
  </si>
  <si>
    <t>Pond #1</t>
  </si>
  <si>
    <t>ASPHALTO FIELD, CALIFORNIA FEDERAL A LEASE</t>
  </si>
  <si>
    <t>Lab Sample ID 1507341-01</t>
  </si>
  <si>
    <t>Cal Fed Pond Entry</t>
  </si>
  <si>
    <t>L10002445401</t>
  </si>
  <si>
    <t>Fee A Lease sample</t>
  </si>
  <si>
    <t>DEVILS DEN</t>
  </si>
  <si>
    <t>DEVILS DEN OIL FIELD, FEE (A &amp; B) LEASE</t>
  </si>
  <si>
    <t>Fee B Lease sample</t>
  </si>
  <si>
    <t>L10006265283</t>
  </si>
  <si>
    <t>Le Baron Lease sample</t>
  </si>
  <si>
    <t>DEVILS DEN OIL FIELD, LEBARON LEASE</t>
  </si>
  <si>
    <t>Pond #3</t>
  </si>
  <si>
    <t>Sample from wastewater tank (discharges into ponds)</t>
  </si>
  <si>
    <t>T10000007337</t>
  </si>
  <si>
    <t>Mount Poso Jones Lease Pond sample</t>
  </si>
  <si>
    <t>MOUNT POSO</t>
  </si>
  <si>
    <t>MOUNT POSO OIL FIELD, JONES LEASE</t>
  </si>
  <si>
    <t>L10002025097</t>
  </si>
  <si>
    <t>Lab Sample ID 1518827-02</t>
  </si>
  <si>
    <t>collected from a Baker tank</t>
  </si>
  <si>
    <t>MCDONALD ANTICLINE</t>
  </si>
  <si>
    <t>MCDONALD ANTICLINE OIL FIELD, THETA LEASE</t>
  </si>
  <si>
    <t>L10001224631</t>
  </si>
  <si>
    <t>Lab Sample ID 1518827-01</t>
  </si>
  <si>
    <t>collected from stock tank</t>
  </si>
  <si>
    <t>MCDONALD ANTICLINE OIL FIELD, M&amp;B (AKA MITCHEL) LEASE</t>
  </si>
  <si>
    <t>T10000006765</t>
  </si>
  <si>
    <t>Essex wastewater sample</t>
  </si>
  <si>
    <t>MIDWAY-SUNSET OIL FIELD, ESSEX LEASE</t>
  </si>
  <si>
    <t>T10000006767</t>
  </si>
  <si>
    <t>Sheehan wastewater sample</t>
  </si>
  <si>
    <t>MIDWAY-SUNSET OIL FIELD, SHEEHAN LEASE</t>
  </si>
  <si>
    <t>L10008630999</t>
  </si>
  <si>
    <t>MIDWAY-SUNSET OIL FIELD, MARICOPA WEST FACILITY</t>
  </si>
  <si>
    <t>Pond Effluent/Downstream</t>
  </si>
  <si>
    <t>&lt;5.5</t>
  </si>
  <si>
    <t>L10004870604</t>
  </si>
  <si>
    <t>wastewater sample collected from pond</t>
  </si>
  <si>
    <t>MIDWAY-SUNSET OIL FIELD,  J.D. KNEEN LEASE</t>
  </si>
  <si>
    <t>T10000006778</t>
  </si>
  <si>
    <t>Sec. 14 Wash TK. 209 &amp; TK 440</t>
  </si>
  <si>
    <t>MIDWAY-SUNSET OIL FIELD, SECTION 14 LEASE</t>
  </si>
  <si>
    <t>&lt;0.03</t>
  </si>
  <si>
    <t>&lt;0.34</t>
  </si>
  <si>
    <t>&lt;0.88</t>
  </si>
  <si>
    <t>&lt;0.40</t>
  </si>
  <si>
    <t>Sec. 14 Lease Effluent Monitoring</t>
  </si>
  <si>
    <t>&lt;0.08</t>
  </si>
  <si>
    <t>Section 14 Lease</t>
  </si>
  <si>
    <t>Sample port on FWKO tank D-101B</t>
  </si>
  <si>
    <t>T10000007039</t>
  </si>
  <si>
    <t>Sample port on Reclaim tank F-401A</t>
  </si>
  <si>
    <t>MIDWAY-SUNSET OIL FIELD, MOCO 35 LEASE (PLASTIC-LINED POND 3)</t>
  </si>
  <si>
    <t>Sample port on the discharge line north of the F305 caustic tank</t>
  </si>
  <si>
    <t>T10000007029</t>
  </si>
  <si>
    <t>Lockwood_EOB</t>
  </si>
  <si>
    <t>Discharge port on the F100 WEMCO, south of EOB</t>
  </si>
  <si>
    <t>MIDWAY-SUNSET OIL FIELD, LOCKWOOD LEASE</t>
  </si>
  <si>
    <t>T10000006779</t>
  </si>
  <si>
    <t>Lab Sample ID: 1411063-01</t>
  </si>
  <si>
    <t>Hoyt Perk Pond #1</t>
  </si>
  <si>
    <t>MIDWAY-SUNSET OIL FIELD, HOYT LEASE</t>
  </si>
  <si>
    <t>Lab Sample ID: 1407047-01</t>
  </si>
  <si>
    <t>Inlet to #1 Perk Pond</t>
  </si>
  <si>
    <t>Lab Sample ID: 1408018-01</t>
  </si>
  <si>
    <t>Lab Sample ID: 1506361-01</t>
  </si>
  <si>
    <t>T10000007032</t>
  </si>
  <si>
    <t>MIDWAY-SUNSET OIL FIELD, NATIONAL USL LEASE</t>
  </si>
  <si>
    <t>L10004286395</t>
  </si>
  <si>
    <t>Snook and Wells (sampling port on the pipeline that leads from the settling tank to the first pond)</t>
  </si>
  <si>
    <t>MIDWAY-SUNSET OIL FIELD, SNOOK &amp; WELLS LEASE</t>
  </si>
  <si>
    <t>L10007999695</t>
  </si>
  <si>
    <t>MIDWAY-SUNSET OIL FIELD, CONSERVATIVE LEASE</t>
  </si>
  <si>
    <t>T10000006771</t>
  </si>
  <si>
    <t>wastewater disposal pond (West)</t>
  </si>
  <si>
    <t>MIDWAY-SUNSET OIL FIELD, C. E. HOUCHIN ET AL LEASE</t>
  </si>
  <si>
    <t>wastewater disposal pond (East)</t>
  </si>
  <si>
    <t>T10000006949</t>
  </si>
  <si>
    <t>28880 (Lab Sample ID: 1502205-01)</t>
  </si>
  <si>
    <t>wastewater cunningham lease</t>
  </si>
  <si>
    <t>WOODWARD, CUNNINGHAM LEASE, MIDWAY-SUNSET</t>
  </si>
  <si>
    <t>T10000008034</t>
  </si>
  <si>
    <t>Sample from Pond #1</t>
  </si>
  <si>
    <t>MIDWAY-SUNSET OIL FIELD, SECTION 32 LEASE</t>
  </si>
  <si>
    <t>T10000009494</t>
  </si>
  <si>
    <t>MIDWAY-SUNSET, S.P. SECTION 33</t>
  </si>
  <si>
    <t xml:space="preserve">&lt;10 </t>
  </si>
  <si>
    <t xml:space="preserve">&lt;1.0 </t>
  </si>
  <si>
    <t xml:space="preserve">&lt;0.10 </t>
  </si>
  <si>
    <t>T10000006776</t>
  </si>
  <si>
    <t>Collected from the sample port on the wastewater tank</t>
  </si>
  <si>
    <t>MIDWAY-SUNSET OIL FIELD, WEBBER LEASE</t>
  </si>
  <si>
    <t>Collected from the sample port on the water tank</t>
  </si>
  <si>
    <t>T10000006782</t>
  </si>
  <si>
    <t>Jade Kern Project (Lab Sample ID: 1504121-01)</t>
  </si>
  <si>
    <t>MIDWAY-SUNSET, JADE</t>
  </si>
  <si>
    <t xml:space="preserve">&lt;500 </t>
  </si>
  <si>
    <t>T10000006764</t>
  </si>
  <si>
    <t>samples were decanted from the sample port on the wastewater tank</t>
  </si>
  <si>
    <t>J&amp;K, MIDWAY-SUNSET OIL FIELD, JADE KERN PROJECT LEASE</t>
  </si>
  <si>
    <t>T10000007345</t>
  </si>
  <si>
    <t>MIDWAY-SUNSET; BANKLINE</t>
  </si>
  <si>
    <t>T10000006798</t>
  </si>
  <si>
    <t>MIDWAY-SUNSET; BUICK FEE</t>
  </si>
  <si>
    <t>T10000006799</t>
  </si>
  <si>
    <t>MIDWAY-SUNSET OIL FIELD, WEST SIDE LUMBER LEASE</t>
  </si>
  <si>
    <t>MIDWAY-SUNSET OIL FIELD, SECTION 19 &amp; 24</t>
  </si>
  <si>
    <t>T10000013268</t>
  </si>
  <si>
    <t>4639-1 ( (Lab Sample ID: 1708660-01)</t>
  </si>
  <si>
    <t>MIDWAY-SUNSET OIL FIELD, SOUTHEAST TAFT FACILITY (SE TAFT)</t>
  </si>
  <si>
    <t>&lt;0.7</t>
  </si>
  <si>
    <t>4639-2 (Lab Sample ID: 1708660-02)</t>
  </si>
  <si>
    <t>4639-3 (Lab Sample ID: 1708660-03)</t>
  </si>
  <si>
    <t>MIDWAY-SUNSET OIL FIELD, BROAD CREEK 1 (BROAD CREEK 2 OLD)</t>
  </si>
  <si>
    <t>4639-4 (Lab Sample ID: 1708660-04)</t>
  </si>
  <si>
    <t>4639-5 (Lab Sample ID: 1708660-05)</t>
  </si>
  <si>
    <t>MIDWAY-SUNSET OIL FIELD, BROAD CREEK 2 (BROAD CREEK 2 NEW)</t>
  </si>
  <si>
    <t>4639-6 (Lab Sample ID: 1708660-06)</t>
  </si>
  <si>
    <t>4639-7 (Lab Sample ID: 1708660-07)</t>
  </si>
  <si>
    <t>4639-8 (Lab Sample ID: 1708660-08)</t>
  </si>
  <si>
    <t>4639-9 (Lab Sample ID: 1708660-09)</t>
  </si>
  <si>
    <t>MIDWAY-SUNSET OIL FIELD, BUENA VISTA 2</t>
  </si>
  <si>
    <t>4639-10 (Lab Sample ID: 1708660-10)</t>
  </si>
  <si>
    <t>4639-11 (Lab Sample ID: 1708660-11)</t>
  </si>
  <si>
    <t>4639-12 (Lab Sample ID: 1708660-12)</t>
  </si>
  <si>
    <t>4639-13 (Lab Sample ID: 1708660-13)</t>
  </si>
  <si>
    <t>MIDWAY-SUNSET OIL FIELD, BUENA VISTA 1</t>
  </si>
  <si>
    <t>4639-14 (Lab Sample ID: 1708660-14)</t>
  </si>
  <si>
    <t>1A (Lab Sample ID: 1909554-01)</t>
  </si>
  <si>
    <t>1B (Lab Sample ID: 1909554-02)</t>
  </si>
  <si>
    <t>3A (Lab Sample ID: 1909554-03)</t>
  </si>
  <si>
    <t>3B (Lab Sample ID: 1909554-04)</t>
  </si>
  <si>
    <t>3C (Lab Sample ID: 1909554-05)</t>
  </si>
  <si>
    <t>4A-1 (Lab Sample ID: 1909554-06)</t>
  </si>
  <si>
    <t>4A-2 (Lab Sample ID: 1909554-07)</t>
  </si>
  <si>
    <t>4B (Lab Sample ID: 1909554-08)</t>
  </si>
  <si>
    <t>4C (Lab Sample ID: 1909554-09)</t>
  </si>
  <si>
    <t>4D (Lab Sample ID: 1909554-10)</t>
  </si>
  <si>
    <t>6A-1 (Lab Sample ID: 1909554-11)</t>
  </si>
  <si>
    <t>6A-2 (Lab Sample ID: 1909554-12)</t>
  </si>
  <si>
    <t>6B-3 (Lab Sample ID: 1909554-13)</t>
  </si>
  <si>
    <t>6C (Lab Sample ID: 1909554-14)</t>
  </si>
  <si>
    <t>7A (Lab Sample ID: 1909554-15)</t>
  </si>
  <si>
    <t>7C (Lab Sample ID: 1909554-16)</t>
  </si>
  <si>
    <t>7D (Lab Sample ID: 1909554-17)</t>
  </si>
  <si>
    <t>1A (Lab Sample ID: 1838584-01)</t>
  </si>
  <si>
    <t>1B (Lab Sample ID: 1838584-02)</t>
  </si>
  <si>
    <t>&lt;0.029</t>
  </si>
  <si>
    <t>1C (Lab Sample ID: 1838584-03)</t>
  </si>
  <si>
    <t>2A (Lab Sample ID: 1838584-04)</t>
  </si>
  <si>
    <t>2B (Lab Sample ID: 1838584-05)</t>
  </si>
  <si>
    <t>2C (Lab Sample ID: 1838584-06)</t>
  </si>
  <si>
    <t>3A (Lab Sample ID: 1838584-07)</t>
  </si>
  <si>
    <t>3B (Lab Sample ID: 1838584-08)</t>
  </si>
  <si>
    <t>3C (Lab Sample ID: 1838584-09)</t>
  </si>
  <si>
    <t>4A-1 (Lab Sample ID: 1838584-10)</t>
  </si>
  <si>
    <t>4A-2 (Lab Sample ID: 1838584-11)</t>
  </si>
  <si>
    <t>4B (Lab Sample ID: 1838584-12)</t>
  </si>
  <si>
    <t>4C (Lab Sample ID: 1838584-13)</t>
  </si>
  <si>
    <t>4D (Lab Sample ID: 1838584-14)</t>
  </si>
  <si>
    <t>6A-1 (Lab Sample ID: 1838584-15)</t>
  </si>
  <si>
    <t>6A-2 (Lab Sample ID: 1838584-16)</t>
  </si>
  <si>
    <t>6B (Lab Sample ID: 1838584-17)</t>
  </si>
  <si>
    <t>7A (Lab Sample ID: 1838584-18)</t>
  </si>
  <si>
    <t>7C (Lab Sample ID: 1838584-19)</t>
  </si>
  <si>
    <t>7D (Lab Sample ID: 1838584-20)</t>
  </si>
  <si>
    <t>Set 1 Valley-Waste SE Taft</t>
  </si>
  <si>
    <t>Set 2 Valley-Waste SE Taft</t>
  </si>
  <si>
    <t>SE Taft</t>
  </si>
  <si>
    <t>UPSTREAM POND-20110331-01</t>
  </si>
  <si>
    <t>Upstream Pond</t>
  </si>
  <si>
    <t>Upstream Pond-09282011-01</t>
  </si>
  <si>
    <t>Upstream Pond-12142011-01</t>
  </si>
  <si>
    <t>Upstream Pond-03272012-01</t>
  </si>
  <si>
    <t>Upstream Pond-06202012-01</t>
  </si>
  <si>
    <t>Upstream Pond-09272012-01</t>
  </si>
  <si>
    <t>Upstream Pond-12192012-01</t>
  </si>
  <si>
    <t>Upstream Pond-03262013-01</t>
  </si>
  <si>
    <t>Upstream Pond-09242013-01</t>
  </si>
  <si>
    <t>Upstream Pond-11202013-01</t>
  </si>
  <si>
    <t>Upstream Pond-03252014-01</t>
  </si>
  <si>
    <t>Upstream Pond-05062014-01</t>
  </si>
  <si>
    <t>Upstream Pond-08182014-01</t>
  </si>
  <si>
    <t>Upstream Pond-11182014-01</t>
  </si>
  <si>
    <t>Upstream Pond-02242015-01</t>
  </si>
  <si>
    <t>Pond Influent-05192015-01</t>
  </si>
  <si>
    <t>Upstream Pond-08182015-01</t>
  </si>
  <si>
    <t>Upstream Pond-11172015-01</t>
  </si>
  <si>
    <t>Upstream Pond-02262016-01</t>
  </si>
  <si>
    <t>Upstream Pond-05172016-01</t>
  </si>
  <si>
    <t>Upstream Pond-08292016-01</t>
  </si>
  <si>
    <t>Upstream Pond-11292016-01</t>
  </si>
  <si>
    <t>DOWNSTREAM POND-19951221-01</t>
  </si>
  <si>
    <t>Downstream Pond</t>
  </si>
  <si>
    <t>DOWNSTREAM POND-20060105-01</t>
  </si>
  <si>
    <t>DOWNSTREAM POND-20080320-01</t>
  </si>
  <si>
    <t>DOWNSTREAM POND-20110331-01</t>
  </si>
  <si>
    <t>Downstream Pond-09282011-01</t>
  </si>
  <si>
    <t>Downstream Pond-12142011-01</t>
  </si>
  <si>
    <t>Downstream Pond-03272012-01</t>
  </si>
  <si>
    <t>Downstream Pond-06202012-01</t>
  </si>
  <si>
    <t>Downstream Pond-09272012-01</t>
  </si>
  <si>
    <t>Downstream Pond-12192012-01</t>
  </si>
  <si>
    <t>Downstream Pond-03262013-01</t>
  </si>
  <si>
    <t>Downstream Pond-09242013-01</t>
  </si>
  <si>
    <t>Downstream Pond-11202013-01</t>
  </si>
  <si>
    <t>Downstream Pond-03252014-01</t>
  </si>
  <si>
    <t>Downstream Pond-05062014-01</t>
  </si>
  <si>
    <t>Downstream Pond-08182014-01</t>
  </si>
  <si>
    <t>Downstream Pond-11182014-01</t>
  </si>
  <si>
    <t>Downstream Pond-02242015-01</t>
  </si>
  <si>
    <t>Pond Effluent-05192015-01</t>
  </si>
  <si>
    <t>Downstream Pond-08182015-01</t>
  </si>
  <si>
    <t>Downstream Pond-11172015-01</t>
  </si>
  <si>
    <t>Downstream Pond-02262016-01</t>
  </si>
  <si>
    <t>Downstream Pond-05172016-01</t>
  </si>
  <si>
    <t>Downstream Pond-08292016-01</t>
  </si>
  <si>
    <t>Downstream Pond-11292016-01</t>
  </si>
  <si>
    <t>SE TAFT</t>
  </si>
  <si>
    <t>inlet to facility</t>
  </si>
  <si>
    <t>surface of last pond</t>
  </si>
  <si>
    <t>Broad Creek 2</t>
  </si>
  <si>
    <t>inlet to first pond</t>
  </si>
  <si>
    <t>inlet to last pond</t>
  </si>
  <si>
    <t>surface sep. pond</t>
  </si>
  <si>
    <t>surface last pond</t>
  </si>
  <si>
    <t>Buena Vista 1</t>
  </si>
  <si>
    <t>duplicate(TDS, B, Cl)</t>
  </si>
  <si>
    <t>Buena Vista 2</t>
  </si>
  <si>
    <t>T10000006952</t>
  </si>
  <si>
    <t>MIDWAY-SUNSET OIL FIELD, VIRGINIA LAND LEASE</t>
  </si>
  <si>
    <t>&lt;4.1</t>
  </si>
  <si>
    <t>T10000006947</t>
  </si>
  <si>
    <t>MIDWAY-SUNSET OIL FIELD, JAMESON TRUST LEASE</t>
  </si>
  <si>
    <t>T10000006950</t>
  </si>
  <si>
    <t>25 HILL PROPERTIES, INC., MIDWAY-SUNSET, SHELL LEASE</t>
  </si>
  <si>
    <t>L10002548641</t>
  </si>
  <si>
    <t>T10000006813</t>
  </si>
  <si>
    <t>VAUGHN-MIDWAY-SUNSET OIL FIELD, USL 15</t>
  </si>
  <si>
    <t>KERN FRONT OIL FIELD, KERN FRONT NO. 2 TREATMENT FACILITY &amp; RESERVOIR B</t>
  </si>
  <si>
    <t>&lt;0.49</t>
  </si>
  <si>
    <t>&lt;0.45</t>
  </si>
  <si>
    <t>&lt;4.87</t>
  </si>
  <si>
    <t>T10000007320</t>
  </si>
  <si>
    <t>Pond 7 - Discharge point 001 (Lab Sample ID: 1936638-01)</t>
  </si>
  <si>
    <t>sample from wastewater pond</t>
  </si>
  <si>
    <t xml:space="preserve">JASMIN </t>
  </si>
  <si>
    <t>JASMIN OIL FIELD, QUINN LEASE</t>
  </si>
  <si>
    <t>&lt;0.042</t>
  </si>
  <si>
    <t>&lt;0.028</t>
  </si>
  <si>
    <t>&lt;0.78</t>
  </si>
  <si>
    <t>Quinn Lease (RKW090226-2)</t>
  </si>
  <si>
    <t>Upstream Pond (RKW110526-2)</t>
  </si>
  <si>
    <t>T10000008007</t>
  </si>
  <si>
    <t>KERN FRONT OIL FIELD, SIGNAL (AKA CRYSTAL FEE) LEASE</t>
  </si>
  <si>
    <t>Wastewater-Kern Front Sect 35 Wash Tank</t>
  </si>
  <si>
    <t>wastewater pond</t>
  </si>
  <si>
    <t>L10002348053</t>
  </si>
  <si>
    <t>KERN FRONT, PEDRO USL</t>
  </si>
  <si>
    <t>T10000011641</t>
  </si>
  <si>
    <t>wastewater sample (historical use for irrigation)</t>
  </si>
  <si>
    <t xml:space="preserve">KERN RIVER </t>
  </si>
  <si>
    <t>KERN RIVER OIL FIELD, BEARDSLEY AND CARRIER CANAL</t>
  </si>
  <si>
    <t>Lab No. 1044-1</t>
  </si>
  <si>
    <t>Discharge to carrier canal</t>
  </si>
  <si>
    <t>&lt;2.6</t>
  </si>
  <si>
    <t>Lab No. 1244-1</t>
  </si>
  <si>
    <t>Discharge to beardsley canal</t>
  </si>
  <si>
    <t>T10000007297</t>
  </si>
  <si>
    <t>MIDWAY-SUNSET OIL FIELD, BERRY AND EWING LEASE</t>
  </si>
  <si>
    <t>T10000006745</t>
  </si>
  <si>
    <t>POSO CREEK</t>
  </si>
  <si>
    <t>POSO CREEK OIL FIELD, DESERT GLOW LEASE</t>
  </si>
  <si>
    <t>T10000006744</t>
  </si>
  <si>
    <t>POSO CREEK OIL FIELD - MCVAN LEASE</t>
  </si>
  <si>
    <t>T10000006597</t>
  </si>
  <si>
    <t>POSO CREEK OIL FIELD, GOV'T LEASE</t>
  </si>
  <si>
    <t>T10000008121</t>
  </si>
  <si>
    <t>EDISON OIL FIELD, CLAFLIN LEASE</t>
  </si>
  <si>
    <t>T10000007136</t>
  </si>
  <si>
    <t>EDISON OIL FIELD, RACETRACK LEASE</t>
  </si>
  <si>
    <t>Oil field production wastewater</t>
  </si>
  <si>
    <t>&lt;29</t>
  </si>
  <si>
    <t>Fee 34</t>
  </si>
  <si>
    <t>&lt;23</t>
  </si>
  <si>
    <t>T10000008008</t>
  </si>
  <si>
    <t>Lehr wastewater sample</t>
  </si>
  <si>
    <t>EDISON OIL FIELD, LEHR LEASE</t>
  </si>
  <si>
    <t>Lab. No. 2051-2</t>
  </si>
  <si>
    <t>Lab No. 6104-2</t>
  </si>
  <si>
    <t>Lab No. 93-00642-1</t>
  </si>
  <si>
    <t>LEHR #1 PRODUCED WATER</t>
  </si>
  <si>
    <t>Lab No. 94-14525-1</t>
  </si>
  <si>
    <t>Lab No. 0003164-2</t>
  </si>
  <si>
    <t>Lab No. 0509002-2</t>
  </si>
  <si>
    <t>Lab No. 0707346-001</t>
  </si>
  <si>
    <t>Lab No. 0808072-001</t>
  </si>
  <si>
    <t>Lehr wash tank</t>
  </si>
  <si>
    <t>Lab No. 0906266-001A</t>
  </si>
  <si>
    <t>Lab Sample ID 1205225-01</t>
  </si>
  <si>
    <t>Lab Sample ID 1304191-01</t>
  </si>
  <si>
    <t>Lab Sample ID 1404193-01</t>
  </si>
  <si>
    <t>Lab Sample ID 1504227-01</t>
  </si>
  <si>
    <t>Lab Sample ID 1609006·01</t>
  </si>
  <si>
    <t>T10000009521</t>
  </si>
  <si>
    <t>Pike Sump Water</t>
  </si>
  <si>
    <t>MIDWAY-SUNSET OIL FIELD, PIKE LEASE</t>
  </si>
  <si>
    <t>Lab Sample ID: 03-06608-1</t>
  </si>
  <si>
    <t>Lab Sample ID: 04-04026-1</t>
  </si>
  <si>
    <t>Lab Sample ID: 0503869/0504129</t>
  </si>
  <si>
    <t>Lab Sample ID: 0602874-01</t>
  </si>
  <si>
    <t>Lab Sample ID: 0703534-01</t>
  </si>
  <si>
    <t>General Parameters</t>
  </si>
  <si>
    <t>Major Ions</t>
  </si>
  <si>
    <t>Alkalinity_CaCO3</t>
  </si>
  <si>
    <t>Hardness_CaCO3</t>
  </si>
  <si>
    <t>&lt;700</t>
  </si>
  <si>
    <t>&lt;160</t>
  </si>
  <si>
    <t>Nutrients</t>
  </si>
  <si>
    <t>B</t>
  </si>
  <si>
    <t>&lt;0.0066</t>
  </si>
  <si>
    <t>&lt;300</t>
  </si>
  <si>
    <t>per mil</t>
  </si>
  <si>
    <t>Deuterium</t>
  </si>
  <si>
    <t>https://geotracker.waterboards.ca.gov/view_documents?global_id=L10007494132&amp;enforcement_id=6350568</t>
  </si>
  <si>
    <t>https://geotracker.waterboards.ca.gov/regulators/deliverable_documents/2989681422/13267%20Response_6-17-2015.pdf</t>
  </si>
  <si>
    <t>https://geotracker.waterboards.ca.gov/view_document?docurl=/regulators/deliverable_documents/2926459074/10%2D16%2D2014%5FA%2DInspection%5F4%2D2%2D2015%2Epdf</t>
  </si>
  <si>
    <t>REH141610-3</t>
  </si>
  <si>
    <t>https://geotracker.waterboards.ca.gov/view_document?docurl=/regulators/deliverable_documents/5562987387/A%5FInsp%20rpt%5F5%2D16%2D14%2Epdf</t>
  </si>
  <si>
    <t>https://geotracker.waterboards.ca.gov/regulators/deliverable_documents/3911578118/Maricopa%20W_HydroGeo%20Rpt%207-19-99_Rcvd%208-27-99.pdf</t>
  </si>
  <si>
    <t>https://geotracker.waterboards.ca.gov/regulators/deliverable_documents/5940464854/10-22-02_Phase%20II%20HydroGeo.pdf</t>
  </si>
  <si>
    <t>https://geotracker.waterboards.ca.gov/regulators/deliverable_documents/7653096079/2005_III%20MaricopaFlats%20HydroGeoRpt.pdf</t>
  </si>
  <si>
    <t>https://geotracker.waterboards.ca.gov/view_document?docurl=/regulators/deliverable_documents/3335338771/BC12001%20FINAL%2003%2030%2015%201424%2Epdf</t>
  </si>
  <si>
    <t>https://geotracker.waterboards.ca.gov/regulators/deliverable_documents/2584610462/Mudway-Sunset_2019%20Annual%20Rpt_4-26-2019.pdf</t>
  </si>
  <si>
    <t>https://geotracker.waterboards.ca.gov/regulators/deliverable_documents/5028893589/Annual%20Monitoring%20Report%202018.pdf</t>
  </si>
  <si>
    <t>https://geotracker.waterboards.ca.gov/regulators/deliverable_documents/1767211019/AMR%202017_5-1-2017.pdf</t>
  </si>
  <si>
    <t>https://geotracker.waterboards.ca.gov/regulators/deliverable_documents/5349956691/3-6-1992_A-SMR_3-30-1992.pdf</t>
  </si>
  <si>
    <t>https://geotracker.waterboards.ca.gov/regulators/deliverable_documents/4220699489/1-21-1993_A-SMR_2-12-1993.pdf</t>
  </si>
  <si>
    <t>https://www.waterboards.ca.gov/centralvalley/water_issues/oil_fields/information/disposal_ponds/aera_energy/2015_0616_com_coalinga.pdf</t>
  </si>
  <si>
    <t>Link</t>
  </si>
  <si>
    <t>Dom Data</t>
  </si>
  <si>
    <t>https://geotracker.waterboards.ca.gov/view_document?docurl=/regulators/deliverable_documents/4591343760/A%5FInsp%20rpt%5F4%2D27%2D01%2Epdf</t>
  </si>
  <si>
    <t>https://geotracker.waterboards.ca.gov/esi/uploads/geo_report/1350531458/L10007494132.PDF</t>
  </si>
  <si>
    <t>Temp_C</t>
  </si>
  <si>
    <t>COFPP3</t>
  </si>
  <si>
    <t>https://geotracker.waterboards.ca.gov/esi/uploads/geo_report/2963102877/L10001549897.PDF</t>
  </si>
  <si>
    <t>COFPP6D</t>
  </si>
  <si>
    <t>umhos/cm</t>
  </si>
  <si>
    <t>&lt;90</t>
  </si>
  <si>
    <t>&lt;6.5</t>
  </si>
  <si>
    <t>&lt;95</t>
  </si>
  <si>
    <t>https://geotracker.waterboards.ca.gov/esi/uploads/geo_report/1053322851/L10001549897.PDF</t>
  </si>
  <si>
    <t>Wastewater from Impoundment 6  duplicate</t>
  </si>
  <si>
    <t>https://geotracker.waterboards.ca.gov/getfile?filename=/esi/uploads/geo_report/4122171223/L10003546304.PDF</t>
  </si>
  <si>
    <t>https://geotracker.waterboards.ca.gov/getfile?filename=/esi/uploads/geo_report/7986519873/L10003546304.PDF</t>
  </si>
  <si>
    <t>https://geotracker.waterboards.ca.gov/getfile?filename=/esi/uploads/geo_report/6314785897/L10005855542.PDF</t>
  </si>
  <si>
    <t>https://geotracker.waterboards.ca.gov/getfile?filename=/regulators%2Fdeliverable_documents%2F4028625965%2F2-26-1991_A-SMR_3-26-1991.pdf</t>
  </si>
  <si>
    <t>https://geotracker.waterboards.ca.gov/regulators/deliverable_documents/8411409676/7-9-1992_A0SMR_7-30-1992.pdf</t>
  </si>
  <si>
    <t>https://geotracker.waterboards.ca.gov/getfile?filename=/regulators%2Fdeliverable_documents%2F2014088511%2F12-29-1994_A-SMR_1-26-1995.pdf</t>
  </si>
  <si>
    <t>https://geotracker.waterboards.ca.gov/getfile?filename=/regulators%2Fdeliverable_documents%2F8283580958%2F3-10-2000_A-SMR_5-15-2000.pdf</t>
  </si>
  <si>
    <t>https://geotracker.waterboards.ca.gov/getfile?filename=/regulators%2Fdeliverable_documents%2F2389153599%2F8-31-2005_A-SMR_9-22-2005.pdf</t>
  </si>
  <si>
    <t>https://geotracker.waterboards.ca.gov/getfile?filename=/regulators%2Fdeliverable_documents%2F7242214381%2F7-23-2007_A-SMR_7-19-2006.pdf</t>
  </si>
  <si>
    <t>https://geotracker.waterboards.ca.gov/getfile?filename=/regulators%2Fdeliverable_documents%2F9592202305%2F8-5-2008_A-SMR_8-22-2008.pdf</t>
  </si>
  <si>
    <t>https://geotracker.waterboards.ca.gov/getfile?filename=/regulators%2Fdeliverable_documents%2F7518383204%2F6-19-2009_A-SMR_7-13-2009.pdf</t>
  </si>
  <si>
    <t>https://geotracker.waterboards.ca.gov/getfile?filename=/regulators%2Fdeliverable_documents%2F5765102565%2F5-17-2012_A-SMR_5-31-2012.pdf</t>
  </si>
  <si>
    <t>https://geotracker.waterboards.ca.gov/getfile?filename=/regulators%2Fdeliverable_documents%2F1958901524%2F4-16-2013_A_SMR_5-1-2013.pdf</t>
  </si>
  <si>
    <t>https://geotracker.waterboards.ca.gov/getfile?filename=/regulators%2Fdeliverable_documents%2F2377089560%2F4-21-2015_A-SMR_5-5-2015.pdf</t>
  </si>
  <si>
    <t>https://geotracker.waterboards.ca.gov/getfile?filename=/regulators%2Fdeliverable_documents%2F2001186549%2F4-16-2014_A-SMR_2-9-2017.pdf</t>
  </si>
  <si>
    <t>https://geotracker.waterboards.ca.gov/getfile?filename=/regulators%2Fdeliverable_documents%2F4528728663%2F9-1-2016_A-SMR_2-10-2017.pdf</t>
  </si>
  <si>
    <t>https://geotracker.waterboards.ca.gov/getfile?filename=/regulators%2Fdeliverable_documents%2F6446562826%2F2002-2003%20Annaual%20Rpt.pdf</t>
  </si>
  <si>
    <t>https://geotracker.waterboards.ca.gov/getfile?filename=/regulators%2Fdeliverable_documents%2F9483143687%2F2003-2004%20Annualr%20Rpt.pdf</t>
  </si>
  <si>
    <t>https://geotracker.waterboards.ca.gov/getfile?filename=/regulators%2Fdeliverable_documents%2F5801116049%2F2004-2005%20Annualr%20Rpt.pdf</t>
  </si>
  <si>
    <t>https://geotracker.waterboards.ca.gov/getfile?filename=/regulators%2Fdeliverable_documents%2F8637511312%2F2005-2006%20Annual%20Rpt.pdf</t>
  </si>
  <si>
    <t>https://geotracker.waterboards.ca.gov/getfile?filename=/regulators%2Fdeliverable_documents%2F7278777182%2F2006-2007%20Annual%20Rpt.pdf</t>
  </si>
  <si>
    <t>https://geotracker.waterboards.ca.gov/getfile?filename=/regulators%2Fdeliverable_documents%2F9042729258%2F2007-2008%20Annualr%20Rpt.pdf</t>
  </si>
  <si>
    <t>https://geotracker.waterboards.ca.gov/getfile?filename=/regulators%2Fdeliverable_documents%2F6672154307%2F2008-2009%20Annual%20Rpt.pdf</t>
  </si>
  <si>
    <t>https://geotracker.waterboards.ca.gov/getfile?filename=/regulators%2Fdeliverable_documents%2F1183853626%2F2010-2011%20Annual%20Rpt.pdf</t>
  </si>
  <si>
    <t>https://geotracker.waterboards.ca.gov/getfile?filename=/regulators%2Fdeliverable_documents%2F2910160899%2F2011-2012%20Annual%20Rpt.pdf</t>
  </si>
  <si>
    <t>https://geotracker.waterboards.ca.gov/getfile?filename=/regulators%2Fdeliverable_documents%2F6082520008%2F2012-2013%20Annualr%20Rpt.pdf</t>
  </si>
  <si>
    <t>https://geotracker.waterboards.ca.gov/getfile?filename=/regulators%2Fdeliverable_documents%2F3620015025%2F2013-2014%20Annual%20Rpt.pdf</t>
  </si>
  <si>
    <t>https://geotracker.waterboards.ca.gov/getfile?filename=/regulators%2Fdeliverable_documents%2F2530760824%2F2014-2015%20Annual%20Rpt.pdf</t>
  </si>
  <si>
    <t>https://geotracker.waterboards.ca.gov/getfile?filename=/regulators%2Fdeliverable_documents%2F6460955560%2F2015-2016%20Annual%20Rpt.pdf</t>
  </si>
  <si>
    <t>https://geotracker.waterboards.ca.gov/getfile?filename=/regulators%2Fdeliverable_documents%2F5118607044%2F2016%20Annual%20Rpt_Pike.pdf</t>
  </si>
  <si>
    <t>https://geotracker.waterboards.ca.gov/getfile?filename=/regulators%2Fdeliverable_documents%2F5811806797%2F2017AnnualRpt_PikeLease_PyramidOilCo_5-9-2018.pdf</t>
  </si>
  <si>
    <t>https://geotracker.waterboards.ca.gov/getfile?filename=/regulators%2Fdeliverable_documents%2F2044753134%2F4-30-2019_A-SMR_5-20-2019.pdf</t>
  </si>
  <si>
    <t>CP-2</t>
  </si>
  <si>
    <t>North Skimming Pond (name changed to PW-1)</t>
  </si>
  <si>
    <t>3rd Influent Pond (name changed to PW-2)</t>
  </si>
  <si>
    <t>wastewater sample (taken from the shipping pond)</t>
  </si>
  <si>
    <t>https://geotracker.waterboards.ca.gov/getfile?filename=/regulators%2Fdeliverable_documents%2F4336062371%2FNaftex%20Technical%20Report.pdf</t>
  </si>
  <si>
    <t>https://geotracker.waterboards.ca.gov/getfile?filename=/esi/uploads/geo_report/5313712000/T10000005199.PDF</t>
  </si>
  <si>
    <t>https://geotracker.waterboards.ca.gov/view_document?docurl=/regulators/deliverable_documents/2654330193/JUNE%5F10%5FNAFTEX%5FEDISON%5FOIL%5FRKW%5F4%2D16%2D2014%20Insp%2Epdf</t>
  </si>
  <si>
    <t>https://geotracker.waterboards.ca.gov/getfile?filename=/regulators%2Fdeliverable_documents%2F6375368416%2FLab_Results_2013_RWQCB_CLAFLIN.pdf</t>
  </si>
  <si>
    <t>https://geotracker.waterboards.ca.gov/view_document?docurl=/regulators/deliverable_documents/4642025172/8%2D31%2D99%5FSampleData%5F11%2D8%2D99%2Epdf</t>
  </si>
  <si>
    <t>https://geotracker.waterboards.ca.gov/view_document?docurl=/regulators/deliverable_documents/7678783595/8%2D8%2D01%5FA%5FInsp%5F10%2D23%2D01%2Epdf</t>
  </si>
  <si>
    <t>https://geotracker.waterboards.ca.gov/view_document?docurl=/regulators/deliverable_documents/6521523594/5%2D18%2D05%5FA%2DInsp%5F6%2D14%2D05%2Epdf</t>
  </si>
  <si>
    <t>https://geotracker.waterboards.ca.gov/view_document?docurl=/regulators/deliverable_documents/5108719348/2%2D6%2D06%5FA%5FInsp%5F3%2D7%2D06%2Epdf</t>
  </si>
  <si>
    <t>https://geotracker.waterboards.ca.gov/getfile?filename=/regulators%2Fdeliverable_documents%2F4963957846%2F3-23-2010_Amec_Chevron_Coalinga.pdf</t>
  </si>
  <si>
    <t>https://geotracker.waterboards.ca.gov/view_document?docurl=/regulators/deliverable_documents/2256618678/Inca%20Ins%201%2D22%2D2013%20Rpt%20with%20sample%20data%20%2Epdf</t>
  </si>
  <si>
    <t>https://geotracker.waterboards.ca.gov/view_document?docurl=/regulators/deliverable_documents/1501770496/12%2D18%2D14%5FA%5FInsp%5F3%2D19%2D15%2Epdf</t>
  </si>
  <si>
    <t>https://geotracker.waterboards.ca.gov/getfile?filename=/regulators%2Fdeliverable_documents%2F5886776149%2FAera_Coalinga_Response13267.pdf</t>
  </si>
  <si>
    <t>https://geotracker.waterboards.ca.gov/getfile?filename=/regulators%2Fdeliverable_documents%2F4966995716%2FPond%20Closure_12-8-16.pdf</t>
  </si>
  <si>
    <t>HCO3Alk_CaCO3</t>
  </si>
  <si>
    <t>CO3Alk_CaCO3</t>
  </si>
  <si>
    <t>OHAlk_CaCO3</t>
  </si>
  <si>
    <t>As</t>
  </si>
  <si>
    <t>Sample_ID</t>
  </si>
  <si>
    <t>Se</t>
  </si>
  <si>
    <t>Ba</t>
  </si>
  <si>
    <t>Fe</t>
  </si>
  <si>
    <t>Li</t>
  </si>
  <si>
    <t>Mn</t>
  </si>
  <si>
    <t>&lt;0.005</t>
  </si>
  <si>
    <t>https://geotracker.waterboards.ca.gov/esi/uploads/geo_report/6175096988/L10005855542.PDF</t>
  </si>
  <si>
    <t>Oil_Field</t>
  </si>
  <si>
    <t>https://geotracker.waterboards.ca.gov/profile_report?global_id=L10004101481</t>
  </si>
  <si>
    <t>https://geotracker.waterboards.ca.gov/getfile?filename=/esi/uploads/geo_report/9734274625/SL0602961924.PDF</t>
  </si>
  <si>
    <t>https://geotracker.waterboards.ca.gov/getfile?filename=/esi/uploads/geo_report/9591039836/T10000006760.PDF</t>
  </si>
  <si>
    <t>Facility_Name</t>
  </si>
  <si>
    <t>https://geotracker.waterboards.ca.gov/getfile?filename=/esi/uploads/geo_report/7918789803/T10000007031.PDF</t>
  </si>
  <si>
    <t>https://geotracker.waterboards.ca.gov/getfile?filename=/esi/uploads/geo_report/4377733707/T10000008082.PDF</t>
  </si>
  <si>
    <t>https://geotracker.waterboards.ca.gov/esi/uploads/geo_report/4377733707/T10000008082.PDF</t>
  </si>
  <si>
    <t>https://geotracker.waterboards.ca.gov/esi/uploads/geo_report/3430181682/T10000007744.PDF</t>
  </si>
  <si>
    <t>https://geotracker.waterboards.ca.gov/esi/uploads/geo_report/8158332526/T10000007744.PDF</t>
  </si>
  <si>
    <t>https://geotracker.waterboards.ca.gov/getfile?filename=/esi/uploads/geo_report/8098821818/T10000007744.PDF</t>
  </si>
  <si>
    <t>https://geotracker.waterboards.ca.gov/esi/uploads/geo_report/8486233651/T10000007744.PDF</t>
  </si>
  <si>
    <t>&lt;4.9</t>
  </si>
  <si>
    <t>https://geotracker.waterboards.ca.gov/getfile?filename=/esi/uploads/geo_report/5795819222/T10000007744.PDF</t>
  </si>
  <si>
    <t>https://geotracker.waterboards.ca.gov/getfile?filename=/esi/uploads/geo_report/8158332526/T10000007744.PDF</t>
  </si>
  <si>
    <t>https://geotracker.waterboards.ca.gov/esi/uploads/geo_report/8098821818/T10000007744.PDF</t>
  </si>
  <si>
    <t>https://geotracker.waterboards.ca.gov/esi/uploads/geo_report/5795819222/T10000007744.PDF</t>
  </si>
  <si>
    <t>Sample_Description</t>
  </si>
  <si>
    <t>https://geotracker.waterboards.ca.gov/regulators/deliverable_documents/7138014853/4Q2012%20SMR%203-1-13_Rcvd%204-3-13.pdf</t>
  </si>
  <si>
    <t>https://geotracker.waterboards.ca.gov/regulators/deliverable_documents/1310963511/2Q2012%20SMR%2010-19-12_Rcvd%2011-7-12.pdf</t>
  </si>
  <si>
    <t>https://geotracker.waterboards.ca.gov/regulators/deliverable_documents/1164473593/3Q2012%20SMR%201-18-13_Rcvd%202-1-2013.pdf</t>
  </si>
  <si>
    <t>https://geotracker.waterboards.ca.gov/regulators/deliverable_documents/9605379998/4Q2011%20SMR%205-3-12_Rcvd%206-8-12.pdf</t>
  </si>
  <si>
    <t>https://geotracker.waterboards.ca.gov/getfile?filename=/regulators%2Fdeliverable_documents%2F7887831747%2F1Q2011%20SMR%207-13-11_Rcvd%207-21-11.pdf</t>
  </si>
  <si>
    <t>https://geotracker.waterboards.ca.gov/getfile?filename=/regulators%2Fdeliverable_documents%2F4041340708%2FDraft%203Q2011%20SMR%2012-19-11_Rcvd%202-15-12.pdf</t>
  </si>
  <si>
    <t>https://geotracker.waterboards.ca.gov/getfile?filename=/regulators%2Fdeliverable_documents%2F5418668985%2F1Q2013%20SMR%207-26-13_Rcvd%207-29-13.pdf</t>
  </si>
  <si>
    <t>https://geotracker.waterboards.ca.gov/getfile?filename=/regulators%2Fdeliverable_documents%2F8968722283%2F2Q2013%20SMR%2010-2-13_Rcvd%2010-18-13.pdf</t>
  </si>
  <si>
    <t>Downstream Pond-440-49515-7</t>
  </si>
  <si>
    <t>Upstream Pond-440-49515-6</t>
  </si>
  <si>
    <t>https://geotracker.waterboards.ca.gov/getfile?filename=/regulators%2Fdeliverable_documents%2F1446976184%2F4Q2013%20SMR%202-24-14_Rcvd%203-4-14.pdf</t>
  </si>
  <si>
    <t>https://geotracker.waterboards.ca.gov/getfile?filename=/regulators%2Fdeliverable_documents%2F9728695094%2F1Q2014_6-10-2014.pdf</t>
  </si>
  <si>
    <t>https://geotracker.waterboards.ca.gov/getfile?filename=/regulators%2Fdeliverable_documents%2F7117690145%2F170322_SMR_4Q2016.pdf</t>
  </si>
  <si>
    <t>https://geotracker.waterboards.ca.gov/getfile?filename=/regulators%2Fdeliverable_documents%2F3316574573%2F1Q%202016%20SMR.pdf</t>
  </si>
  <si>
    <t>https://geotracker.waterboards.ca.gov/getfile?filename=/regulators%2Fdeliverable_documents%2F6859511435%2F170201_SMR_2Q2016.pdf</t>
  </si>
  <si>
    <t>https://geotracker.waterboards.ca.gov/getfile?filename=/regulators%2Fdeliverable_documents%2F5250580310%2F170217_SMR_3Q2016.pdf</t>
  </si>
  <si>
    <t>https://geotracker.waterboards.ca.gov/getfile?filename=/regulators%2Fdeliverable_documents%2F9696747303%2F1Q%202015%20SMR.pdf</t>
  </si>
  <si>
    <t>https://geotracker.waterboards.ca.gov/getfile?filename=/regulators%2Fdeliverable_documents%2F3340469837%2F2Q%202015%20SMR.pdf</t>
  </si>
  <si>
    <t>https://geotracker.waterboards.ca.gov/getfile?filename=/regulators%2Fdeliverable_documents%2F1147049427%2F4Q%202015%20SMR.pdf</t>
  </si>
  <si>
    <t>Coloring</t>
  </si>
  <si>
    <t>Meaning</t>
  </si>
  <si>
    <t>I was unable to find where this data originated from (probably stored under another geotracker ID or some WDR).</t>
  </si>
  <si>
    <t>https://geotracker.waterboards.ca.gov/getfile?filename=/regulators%2Fdeliverable_documents%2F7618804037%2FSE%20Taft%20WQ%20Data_1997-2016.pdf</t>
  </si>
  <si>
    <t>https://geotracker.waterboards.ca.gov/regulators/deliverable_documents/3894954860/SE%20Taft%204Q1997%20SMR%202-27-98.pdf</t>
  </si>
  <si>
    <t>Pond Influent/Upstream (Pond P-1)</t>
  </si>
  <si>
    <t>Pond Effluent/Downstream (Pond P-9)</t>
  </si>
  <si>
    <t>https://geotracker.waterboards.ca.gov/getfile?filename=/regulators%2Fdeliverable_documents%2F4007751941%2F2nd_SASMR_2017_MaricopaWest_VWMC.pdf</t>
  </si>
  <si>
    <t>https://geotracker.waterboards.ca.gov/getfile?filename=/regulators%2Fdeliverable_documents%2F1748396933%2F1st2017-SA-SMR.pdf</t>
  </si>
  <si>
    <t>https://geotracker.waterboards.ca.gov/getfile?filename=/regulators%2Fdeliverable_documents%2F1587389290%2FMaricopaW-E_2nd%20SASMR2016.pdf</t>
  </si>
  <si>
    <t>https://geotracker.waterboards.ca.gov/getfile?filename=/regulators%2Fdeliverable_documents%2F4687789022%2F1st_SA-SMR_2016.pdf</t>
  </si>
  <si>
    <t>https://geotracker.waterboards.ca.gov/getfile?filename=/regulators%2Fdeliverable_documents%2F4850895762%2F2nd2015_SA-SMR.pdf</t>
  </si>
  <si>
    <t>https://geotracker.waterboards.ca.gov/getfile?filename=/regulators%2Fdeliverable_documents%2F2708980739%2F8-13-2015_1SA-SMR2015_11-3-2015.pdf</t>
  </si>
  <si>
    <t>https://geotracker.waterboards.ca.gov/getfile?filename=/regulators%2Fdeliverable_documents%2F9897659778%2F2nd2014SA-SMR-MaricopaW.pdf</t>
  </si>
  <si>
    <t>https://geotracker.waterboards.ca.gov/getfile?filename=/regulators%2Fdeliverable_documents%2F1277605950%2F1st2014SA-SMR_MaricopaW.pdf</t>
  </si>
  <si>
    <t>https://geotracker.waterboards.ca.gov/getfile?filename=/regulators%2Fdeliverable_documents%2F3103115260%2F2nd2013SA-SMR.pdf</t>
  </si>
  <si>
    <t>https://geotracker.waterboards.ca.gov/getfile?filename=/regulators%2Fdeliverable_documents%2F3924393177%2F1%262Q2013%20SMRR%2010-2-13_Rcvd%2010-17-13.pdf</t>
  </si>
  <si>
    <t>https://geotracker.waterboards.ca.gov/getfile?filename=/regulators%2Fdeliverable_documents%2F1973727166%2F2nd%202012%20SAMR%203-1-13_Rcvd4-3-13.pdf</t>
  </si>
  <si>
    <t>https://geotracker.waterboards.ca.gov/getfile?filename=/regulators%2Fdeliverable_documents%2F7441753566%2F1st%202012%20SAMR%2010-19-12_Rcvd%2011-7-12.pdf</t>
  </si>
  <si>
    <t>https://geotracker.waterboards.ca.gov/getfile?filename=/regulators%2Fdeliverable_documents%2F2575118124%2F2nd%202011%20SAMR%206-5-12_Rcvd6-8-12.pdf</t>
  </si>
  <si>
    <t>Count of Records</t>
  </si>
  <si>
    <t>%</t>
  </si>
  <si>
    <t>Not examined</t>
  </si>
  <si>
    <t>Examined, data verified via lab reports</t>
  </si>
  <si>
    <t>Not examined, could not locate lab reports, but data does not appear suspicious</t>
  </si>
  <si>
    <t>Examined, could not find lab reports</t>
  </si>
  <si>
    <t>Examined, could not find lab reports, data may be suspect</t>
  </si>
  <si>
    <t>total cells</t>
  </si>
  <si>
    <t>https://geotracker.waterboards.ca.gov/getfile?filename=/regulators%2Fdeliverable_documents%2F7843749105%2F1st%202011%20SAMR%2010-21-11_Rcvd%2012-2-2011.pdf</t>
  </si>
  <si>
    <t>https://geotracker.waterboards.ca.gov/regulators/deliverable_documents/2913239002/2008%20ASMR%20MaricopaFlatsArea%208-5-09_Rcvd%208-10-09.pdf</t>
  </si>
  <si>
    <t>https://geotracker.waterboards.ca.gov/getfile?filename=/regulators%2Fdeliverable_documents%2F6175629138%2F2nd%202010%20SAMR%204-6-11_Rcvd%205-18-11.pdf</t>
  </si>
  <si>
    <t>https://geotracker.waterboards.ca.gov/getfile?filename=/regulators%2Fdeliverable_documents%2F8704132556%2F3Q2009_MaricopaFlatsArea_Rcvd%202-22-10.pdf</t>
  </si>
  <si>
    <t>west pond (seems to be Pond P-1)</t>
  </si>
  <si>
    <t>Internal_ID_old</t>
  </si>
  <si>
    <t>Int_ID</t>
  </si>
  <si>
    <t>Global_ID</t>
  </si>
  <si>
    <t>Column Name</t>
  </si>
  <si>
    <t>Description</t>
  </si>
  <si>
    <t>Units</t>
  </si>
  <si>
    <t>Internal ID</t>
  </si>
  <si>
    <t>Internal ID from previous database</t>
  </si>
  <si>
    <t>Sample description</t>
  </si>
  <si>
    <t>Oil Field where facility is located</t>
  </si>
  <si>
    <t>Facility name</t>
  </si>
  <si>
    <t>County facility is located in</t>
  </si>
  <si>
    <t>Date sample was collected</t>
  </si>
  <si>
    <t>A link to the analytical report with sample data</t>
  </si>
  <si>
    <t>Where data was collected from (redundant with above)</t>
  </si>
  <si>
    <t>mg/L</t>
  </si>
  <si>
    <t>deg C</t>
  </si>
  <si>
    <t>Inorganics</t>
  </si>
  <si>
    <t>µg/L</t>
  </si>
  <si>
    <t>Boron</t>
  </si>
  <si>
    <t>Arsenic</t>
  </si>
  <si>
    <t>Barium</t>
  </si>
  <si>
    <t>Iron</t>
  </si>
  <si>
    <t>Lithium</t>
  </si>
  <si>
    <t>Manganese</t>
  </si>
  <si>
    <t>Oxygen 18</t>
  </si>
  <si>
    <t>Hydrogen 2 (Deuterium)</t>
  </si>
  <si>
    <t>Ammonia as ammonia</t>
  </si>
  <si>
    <t>Ammonium as ammonium</t>
  </si>
  <si>
    <t>Organic Hydrocarbons</t>
  </si>
  <si>
    <t>Bicarbonate as bicarbonate. Calculated from HCO3Alk * 1.22</t>
  </si>
  <si>
    <t>Carbonate as carbonate. Calculated from CO3Alk * 0.6</t>
  </si>
  <si>
    <t>Bromide</t>
  </si>
  <si>
    <t>Chloride</t>
  </si>
  <si>
    <t>Sulfate</t>
  </si>
  <si>
    <t>Calcium</t>
  </si>
  <si>
    <t>Magnesium</t>
  </si>
  <si>
    <t>Potassium</t>
  </si>
  <si>
    <t>Sodium</t>
  </si>
  <si>
    <t>Conductivity that has been temperature corrected to 25 deg C</t>
  </si>
  <si>
    <t>Total Dissolved Solids</t>
  </si>
  <si>
    <t>Sampling_Date</t>
  </si>
  <si>
    <t>Source_Type</t>
  </si>
  <si>
    <t>Specific_Conductance</t>
  </si>
  <si>
    <t>https://geotracker.waterboards.ca.gov/getfile?filename=/esi/uploads/geo_report/1887885749/L10009422184.PDF</t>
  </si>
  <si>
    <t>Oxygen_18</t>
  </si>
  <si>
    <t>HCO3</t>
  </si>
  <si>
    <t>CO3</t>
  </si>
  <si>
    <t>OH</t>
  </si>
  <si>
    <t>Br</t>
  </si>
  <si>
    <t>Cl</t>
  </si>
  <si>
    <t>SO4</t>
  </si>
  <si>
    <t>Ca</t>
  </si>
  <si>
    <t>Mg</t>
  </si>
  <si>
    <t>K</t>
  </si>
  <si>
    <t>Na</t>
  </si>
  <si>
    <t>TDS</t>
  </si>
  <si>
    <t>Oil_Grease</t>
  </si>
  <si>
    <t>https://geotracker.waterboards.ca.gov/getfile?filename=/regulators%2Fdeliverable_documents%2F5217546761%2F13267Response_12-21-2015.pdf</t>
  </si>
  <si>
    <t>https://www.waterboards.ca.gov/centralvalley/water_issues/oil_fields/information/disposal_ponds/pyramid/2016_0225_pyramid_13267_p2.pdf</t>
  </si>
  <si>
    <t>https://www.waterboards.ca.gov/centralvalley/water_issues/oil_fields/information/disposal_ponds/pyramid/2016_0225_pyramid_13267_p1.pdf</t>
  </si>
  <si>
    <t>Notes</t>
  </si>
  <si>
    <t>https://www.waterboards.ca.gov/centralvalley/water_issues/oil_fields/information/disposal_ponds/pyramid/2016_0225_pyramid_13267_p4.pdf</t>
  </si>
  <si>
    <t>https://www.waterboards.ca.gov/centralvalley/water_issues/oil_fields/information/disposal_ponds/pyramid/2016_0225_pyramid_13267_p5.pdf</t>
  </si>
  <si>
    <t>NH3</t>
  </si>
  <si>
    <t>NH4</t>
  </si>
  <si>
    <t>NO3</t>
  </si>
  <si>
    <t>NO3_N</t>
  </si>
  <si>
    <t>https://www.waterboards.ca.gov/centralvalley/water_issues/oil_fields/information/disposal_ponds/fourstar/2016_0224_fourstar_13267_p2.pdf</t>
  </si>
  <si>
    <t>&lt;44</t>
  </si>
  <si>
    <t>https://www.waterboards.ca.gov/centralvalley/water_issues/oil_fields/information/disposal_ponds/crimson/2016_0224_crimson_13267_p1.pdf</t>
  </si>
  <si>
    <t>https://www.waterboards.ca.gov/centralvalley/water_issues/oil_fields/information/disposal_ponds/bob_ferguson/2015_0615_com_bfi_rpt.pdf</t>
  </si>
  <si>
    <t>https://www.waterboards.ca.gov/centralvalley/water_issues/oil_fields/information/disposal_ponds/cather_herley/2015_0617_cather_herley_com_rpt.pdf</t>
  </si>
  <si>
    <t>Location from Appendix B, verfied in ArcGIS</t>
  </si>
  <si>
    <t>C-60</t>
  </si>
  <si>
    <t>32 Water Plant V-200 In</t>
  </si>
  <si>
    <t>Datum</t>
  </si>
  <si>
    <t>Latitude</t>
  </si>
  <si>
    <t>Longitude</t>
  </si>
  <si>
    <t>Geography_Description</t>
  </si>
  <si>
    <t>?</t>
  </si>
  <si>
    <t>S.E. Taft New CP-1 (WDR100037548)</t>
  </si>
  <si>
    <t>https://geotracker.waterboards.ca.gov/regulators/deliverable_documents/1578087925/Mudway-Sunset_2019%20Annual%20Rpt_4-26-2019.pdf</t>
  </si>
  <si>
    <t>Detect_Limit</t>
  </si>
  <si>
    <t>MDL</t>
  </si>
  <si>
    <t>S.E. Taft New CP-4 (WDR100037548)</t>
  </si>
  <si>
    <t>&lt;0.90</t>
  </si>
  <si>
    <t>Bicarbonate was not analyzed but I assumed the majority of alkalinity was supplied by bicarbonate.</t>
  </si>
  <si>
    <t>S.E. Taft New P-4 (WDR100037548)</t>
  </si>
  <si>
    <t>S.E. Taft Old CP-1 (WDR100037548)</t>
  </si>
  <si>
    <t>&lt;7.8</t>
  </si>
  <si>
    <t>S.E. Taft Old CP-2 (WDR100037548)</t>
  </si>
  <si>
    <t>S.E. Taft Old P-2 (WDR100037548)</t>
  </si>
  <si>
    <t>wastewater sample P-1</t>
  </si>
  <si>
    <t>wastewater sample P-6</t>
  </si>
  <si>
    <t>wastewater sample P-8</t>
  </si>
  <si>
    <t>wastewater sample CP-1</t>
  </si>
  <si>
    <t>&lt;7</t>
  </si>
  <si>
    <t>&lt;14</t>
  </si>
  <si>
    <t>wastewater sample CP-2</t>
  </si>
  <si>
    <t>wastewater sample CP-7</t>
  </si>
  <si>
    <t>&lt;9.3</t>
  </si>
  <si>
    <t>wastewater sample P-2</t>
  </si>
  <si>
    <t>wastewater sample P-9</t>
  </si>
  <si>
    <t>wastewater sample P-12</t>
  </si>
  <si>
    <t>wastewater sample P-14</t>
  </si>
  <si>
    <t>wastewater sample CP-3</t>
  </si>
  <si>
    <t>RL</t>
  </si>
  <si>
    <t>2304-01</t>
  </si>
  <si>
    <t>New S.E. Taft - CP-1 discharge</t>
  </si>
  <si>
    <t>https://geotracker.waterboards.ca.gov/regulators/deliverable_documents/8967101156/2002%20ASMR%205-20-02_BV2_BV1_BC2_Quality_SETaft_MaricE_MaricW%20_Rcvd%205-21-02.pdf</t>
  </si>
  <si>
    <t>2304-02</t>
  </si>
  <si>
    <t>New S.E. Taft - P-3</t>
  </si>
  <si>
    <t>2304-03</t>
  </si>
  <si>
    <t>New S.E. Taft - last percolation pond</t>
  </si>
  <si>
    <t>L10002358017</t>
  </si>
  <si>
    <t>2304-04</t>
  </si>
  <si>
    <t>Quality- CP-1 discharge</t>
  </si>
  <si>
    <t>MIDWAY-SUNSET OIL FIELD, QUALITY FACILITY</t>
  </si>
  <si>
    <t>2304-05</t>
  </si>
  <si>
    <t>Quality- P-1</t>
  </si>
  <si>
    <t>2304-06</t>
  </si>
  <si>
    <t>Quality - Last percolation pond</t>
  </si>
  <si>
    <t>New Broadcreek 2 - CP-1</t>
  </si>
  <si>
    <t>2304-07</t>
  </si>
  <si>
    <t>New Broadcreek 2 - P-6</t>
  </si>
  <si>
    <t>2304-08</t>
  </si>
  <si>
    <t>New Broadcreek - P-8</t>
  </si>
  <si>
    <t>2304-09</t>
  </si>
  <si>
    <t>Old Broadcreek 2 - P-11</t>
  </si>
  <si>
    <t>2304-10</t>
  </si>
  <si>
    <t>2304-11</t>
  </si>
  <si>
    <t>Broadcreek - CP-2</t>
  </si>
  <si>
    <t>Broadcreek 1 - P-3</t>
  </si>
  <si>
    <t>2304-12</t>
  </si>
  <si>
    <t>Buena Vista 1 - CP-4</t>
  </si>
  <si>
    <t>2304-13</t>
  </si>
  <si>
    <t>Buena Vista 1 - CP-1</t>
  </si>
  <si>
    <t>2304-14</t>
  </si>
  <si>
    <t>Buena Vista 1 - P-8</t>
  </si>
  <si>
    <t>2304-15</t>
  </si>
  <si>
    <t>Buena Vista 1 - P-14 (last pond)</t>
  </si>
  <si>
    <t>2304-16</t>
  </si>
  <si>
    <t>Buena Vista 2 - CP-1</t>
  </si>
  <si>
    <t>2304-17</t>
  </si>
  <si>
    <t>Buena Vista 2 - P-5</t>
  </si>
  <si>
    <t>2304-18</t>
  </si>
  <si>
    <t>Buena Vista 2 - P-9</t>
  </si>
  <si>
    <t>2304-19</t>
  </si>
  <si>
    <t>MDL, PQL</t>
  </si>
  <si>
    <t>S.E. TAFT C.P.</t>
  </si>
  <si>
    <t>2438-01</t>
  </si>
  <si>
    <t>https://geotracker.waterboards.ca.gov/getfile?filename=/regulators%2Fdeliverable_documents%2F4255065023%2F2003%20ASMR%204-22-03_BV2_BV1_BC2_Quality_SETaft_MaricE_MaricW_Rcvd%204-23-03.pdf</t>
  </si>
  <si>
    <t>2438-02</t>
  </si>
  <si>
    <t>2438-03</t>
  </si>
  <si>
    <t>2438-04</t>
  </si>
  <si>
    <t>2438-05</t>
  </si>
  <si>
    <t>2438-06</t>
  </si>
  <si>
    <t>2438-07</t>
  </si>
  <si>
    <t>2438-08</t>
  </si>
  <si>
    <t>2438-09</t>
  </si>
  <si>
    <t>2438-10</t>
  </si>
  <si>
    <t>2438-11</t>
  </si>
  <si>
    <t>2438-12</t>
  </si>
  <si>
    <t>2438-13</t>
  </si>
  <si>
    <t>2438-14</t>
  </si>
  <si>
    <t>S.E. TAFT P4</t>
  </si>
  <si>
    <t>S.E. TAFT P5</t>
  </si>
  <si>
    <t>NEW BROADCREEK #2 P3</t>
  </si>
  <si>
    <t>NEW BROADCREEK #2 C.P.</t>
  </si>
  <si>
    <t>OLD BROADCREEK #2 P10</t>
  </si>
  <si>
    <t>BROADCREEK #1 C.P.</t>
  </si>
  <si>
    <t>BROADCREEK #1 P1</t>
  </si>
  <si>
    <t>BUENAVISTA#1 C.P.</t>
  </si>
  <si>
    <t>BUENAVISTA#1 P6</t>
  </si>
  <si>
    <t>BUENA VISTA#1 P15</t>
  </si>
  <si>
    <t>BUENA VISTA #2 C.P.</t>
  </si>
  <si>
    <t>BUENA VISTA#2 P4</t>
  </si>
  <si>
    <t>BUENA VISTA#2 P5</t>
  </si>
  <si>
    <t>https://geotracker.waterboards.ca.gov/regulators/deliverable_documents/7130009531/2004%20ASMR%205-20-04_BV2_BV1_BC2_Quality_SETaft_MaricE_MaricW_Rcvd%205-20-04.pdf</t>
  </si>
  <si>
    <t>2667-01</t>
  </si>
  <si>
    <t>2667-02</t>
  </si>
  <si>
    <t>2667-03</t>
  </si>
  <si>
    <t>2667-04</t>
  </si>
  <si>
    <t>2667-05</t>
  </si>
  <si>
    <t>2667-06</t>
  </si>
  <si>
    <t>2667-07</t>
  </si>
  <si>
    <t>2667-08</t>
  </si>
  <si>
    <t>2667-09</t>
  </si>
  <si>
    <t>2667-10</t>
  </si>
  <si>
    <t>2667-11</t>
  </si>
  <si>
    <t>2667-12</t>
  </si>
  <si>
    <t>2667-13</t>
  </si>
  <si>
    <t>2667-15</t>
  </si>
  <si>
    <t>2667-16</t>
  </si>
  <si>
    <t>2667-17</t>
  </si>
  <si>
    <t>2667-18</t>
  </si>
  <si>
    <t>NEW S.E. TAFT P-3</t>
  </si>
  <si>
    <t>NEW S.E. TAFT CP-1</t>
  </si>
  <si>
    <t>NEW S.E. TAFT LAST PERCOLATION POND</t>
  </si>
  <si>
    <t>NEW BROADCREEK 2 P-6</t>
  </si>
  <si>
    <t>NEW BROADCREEK 2 P-3</t>
  </si>
  <si>
    <t>NEW BROADCREEK 2 P-11</t>
  </si>
  <si>
    <t>OLD BROADCREEK 2 CP-2</t>
  </si>
  <si>
    <t>OLD BROADCREEK 2 P-3</t>
  </si>
  <si>
    <t>BUENA VISTA 2 CP-1</t>
  </si>
  <si>
    <t>BUENA VISTA 2 P-5</t>
  </si>
  <si>
    <t>BUENA VISTA 2 P-8</t>
  </si>
  <si>
    <t>BUENA VISTA 1 CP-4</t>
  </si>
  <si>
    <t>BUENA VISTA 1 P-10 (LAST PERCOLATION POND)</t>
  </si>
  <si>
    <t>BUENA VISTA 1 P-8</t>
  </si>
  <si>
    <t>BROADCREEK 1 LAST PERCOLATION POND</t>
  </si>
  <si>
    <t>BROADCREEK 2 QUALITY LINE</t>
  </si>
  <si>
    <t>BROADCREEK 1 CP-1</t>
  </si>
  <si>
    <t>NEW BROADCREEK 2 P-8</t>
  </si>
  <si>
    <t>NEW BROADCREEK 2 CP-1</t>
  </si>
  <si>
    <t>2667-19</t>
  </si>
  <si>
    <t>2667-20</t>
  </si>
  <si>
    <t>0503567-01</t>
  </si>
  <si>
    <t>New S.E. Taft CP-4</t>
  </si>
  <si>
    <t>New S.E. Taft CP-6</t>
  </si>
  <si>
    <t>New S.E. Taft P-8</t>
  </si>
  <si>
    <t>Old S.E. Taft CP-1</t>
  </si>
  <si>
    <t>Old S.E. Taft CP-2</t>
  </si>
  <si>
    <t>Old S.E. Taft CP-3</t>
  </si>
  <si>
    <t>0503567-02</t>
  </si>
  <si>
    <t>0503567-03</t>
  </si>
  <si>
    <t>0503567-04</t>
  </si>
  <si>
    <t>0503567-05</t>
  </si>
  <si>
    <t>Old S.E. Taft P-1</t>
  </si>
  <si>
    <t>Old Broad Creek 2 P-2 Discharge</t>
  </si>
  <si>
    <t>Old Broad Creek 2 P-6</t>
  </si>
  <si>
    <t>Old Broad Creek 2 P-12</t>
  </si>
  <si>
    <t>New Broad Creek 2 CP-1 Discharge 1</t>
  </si>
  <si>
    <t>New Broad Creek 2 CP-1 Discharge #2</t>
  </si>
  <si>
    <t>Quality CP-5</t>
  </si>
  <si>
    <t>New Broad Creek 2 / Quality P-1</t>
  </si>
  <si>
    <t>New Broad Creek 2 / Quality P-2</t>
  </si>
  <si>
    <t>Broad Creek 1 CP-2</t>
  </si>
  <si>
    <t>Broad Creek 1 CP-3</t>
  </si>
  <si>
    <t>Broad Creek 1 P-1</t>
  </si>
  <si>
    <t>Buena Vista 2 CP-1</t>
  </si>
  <si>
    <t>Buena Vista 2 (AERA)</t>
  </si>
  <si>
    <t>Buena Vista 2 P-1</t>
  </si>
  <si>
    <t>0503567-06</t>
  </si>
  <si>
    <t>0503567-07</t>
  </si>
  <si>
    <t>0503567-08</t>
  </si>
  <si>
    <t>0503567-09</t>
  </si>
  <si>
    <t>0503567-10</t>
  </si>
  <si>
    <t>0503567-11</t>
  </si>
  <si>
    <t>0503567-12</t>
  </si>
  <si>
    <t>0503567-13</t>
  </si>
  <si>
    <t>0503567-14</t>
  </si>
  <si>
    <t>0503567-15</t>
  </si>
  <si>
    <t>0503567-16</t>
  </si>
  <si>
    <t>0503567-17</t>
  </si>
  <si>
    <t>0503567-18</t>
  </si>
  <si>
    <t>0503567-19</t>
  </si>
  <si>
    <t>0503567-20</t>
  </si>
  <si>
    <t>Buena Vista 2 P-9</t>
  </si>
  <si>
    <t>Buena Vista 1 CP-1</t>
  </si>
  <si>
    <t>Buena Vista 1 CP-3</t>
  </si>
  <si>
    <t>Buena Vista 1 P-10</t>
  </si>
  <si>
    <t>0503567-21</t>
  </si>
  <si>
    <t>0503567-22</t>
  </si>
  <si>
    <t>0503567-23</t>
  </si>
  <si>
    <t>0503567-24</t>
  </si>
  <si>
    <t>https://geotracker.waterboards.ca.gov/regulators/deliverable_documents/9598952353/2005%20ASMR%204-19-05%20BV2_BV1_BC2_Quality_SETaft_MaricE_MaricW_ww%26sludge4-7-05_Rcvd%204-25-05.pdf</t>
  </si>
  <si>
    <t>Old Broadcreek #2 Taft P-6</t>
  </si>
  <si>
    <t>Old Broadcreek #2 Taft P-1</t>
  </si>
  <si>
    <t>Old Broadcreek #2 Taft P-8</t>
  </si>
  <si>
    <t>1A (3025-01)</t>
  </si>
  <si>
    <t>1B (3025-02)</t>
  </si>
  <si>
    <t>1C (3025-03)</t>
  </si>
  <si>
    <t>2A (3025-04)</t>
  </si>
  <si>
    <t>2B (3025-05)</t>
  </si>
  <si>
    <t>2C (3025-06)</t>
  </si>
  <si>
    <t>3A (3025-07)</t>
  </si>
  <si>
    <t>3B (3025-08)</t>
  </si>
  <si>
    <t>3C (3025-09)</t>
  </si>
  <si>
    <t>4A-1 (3025-10)</t>
  </si>
  <si>
    <t>4A-2 (3025-11)</t>
  </si>
  <si>
    <t>4B (3025-12)</t>
  </si>
  <si>
    <t>4C (3025-13)</t>
  </si>
  <si>
    <t>4D (3025-14)</t>
  </si>
  <si>
    <t>5A (3025-15)</t>
  </si>
  <si>
    <t>5B (3025-16)</t>
  </si>
  <si>
    <t>5C (3025-17)</t>
  </si>
  <si>
    <t>6A-1 (3025-18)</t>
  </si>
  <si>
    <t>Buena Vista 2 CP-1 Discharge 1</t>
  </si>
  <si>
    <t>6A-2 (3025-19)</t>
  </si>
  <si>
    <t>Buena Vista 2 CP-1 Discharge 2</t>
  </si>
  <si>
    <t>6B (3025-20)</t>
  </si>
  <si>
    <t>6C (3025-21)</t>
  </si>
  <si>
    <t>7A (3025-22)</t>
  </si>
  <si>
    <t>7B (3025-23)</t>
  </si>
  <si>
    <t>7C (3025-24)</t>
  </si>
  <si>
    <t>Buena Vista 1 P-13</t>
  </si>
  <si>
    <t>https://geotracker.waterboards.ca.gov/regulators/deliverable_documents/2979649424/2006%20Samples%204-21-06%20%20BV2_BV1_BC2_Quality_SETaft_MaricE_MaricW_Rcvd%206-26-06.pdf</t>
  </si>
  <si>
    <t>https://geotracker.waterboards.ca.gov/regulators/deliverable_documents/8504318714/2007%20ASMR%205-16-07BV2_BV1_BC2_Quality_SETaft_MaricE_MaricW_Rcvd%205-17-07.pdf</t>
  </si>
  <si>
    <t>New S.E. Taft P-7</t>
  </si>
  <si>
    <t>1A (3249-01)</t>
  </si>
  <si>
    <t>1B (3249-02)</t>
  </si>
  <si>
    <t>1C (3249-03)</t>
  </si>
  <si>
    <t>2A (3249-04)</t>
  </si>
  <si>
    <t>2B (3249-05)</t>
  </si>
  <si>
    <t>2C (3249-06)</t>
  </si>
  <si>
    <t>4A-1 (3249-07)</t>
  </si>
  <si>
    <t>4A-2 (3249-08)</t>
  </si>
  <si>
    <t>4B (3249-09)</t>
  </si>
  <si>
    <t>4C (3249-10)</t>
  </si>
  <si>
    <t>4D (3249-11)</t>
  </si>
  <si>
    <t>5A (3249-12)</t>
  </si>
  <si>
    <t>5B (3249-13)</t>
  </si>
  <si>
    <t>5C (3249-14)</t>
  </si>
  <si>
    <t>6A-1 (3249-15)</t>
  </si>
  <si>
    <t>6A-2 (3249-16)</t>
  </si>
  <si>
    <t>6B (3249-17)</t>
  </si>
  <si>
    <t>6C (3249-18)</t>
  </si>
  <si>
    <t>7A (3249-19)</t>
  </si>
  <si>
    <t>7B (3249-20)</t>
  </si>
  <si>
    <t>7C (3249-21)</t>
  </si>
  <si>
    <t>Broadcreek 2 P-2</t>
  </si>
  <si>
    <t>Broadcreek 2 P-9</t>
  </si>
  <si>
    <t>Buena Vista 2 P-8</t>
  </si>
  <si>
    <t>Buena Vista 1 P-5</t>
  </si>
  <si>
    <t>Buena Vista 1 P-14</t>
  </si>
  <si>
    <t>&lt;49</t>
  </si>
  <si>
    <t>1A (3460-01)</t>
  </si>
  <si>
    <t>1B (3460-02)</t>
  </si>
  <si>
    <t>1C (3460-03)</t>
  </si>
  <si>
    <t>2A (3460-04)</t>
  </si>
  <si>
    <t>2B (3460-05)</t>
  </si>
  <si>
    <t>2C (3460-06)</t>
  </si>
  <si>
    <t>3A (3460-07)</t>
  </si>
  <si>
    <t>Old Broad Creek 2 P-1</t>
  </si>
  <si>
    <t>3B (3460-08)</t>
  </si>
  <si>
    <t>3C (3460-09)</t>
  </si>
  <si>
    <t>Old Broad Creek 2 P-11</t>
  </si>
  <si>
    <t>4A-1 (3460-10)</t>
  </si>
  <si>
    <t>4A-2 (3460-11)</t>
  </si>
  <si>
    <t>4B (3460-12)</t>
  </si>
  <si>
    <t>4C (3460-13)</t>
  </si>
  <si>
    <t>4D (3460-14)</t>
  </si>
  <si>
    <t>5A (3460-15)</t>
  </si>
  <si>
    <t>5B (3460-16)</t>
  </si>
  <si>
    <t>6A-1 (3460-17)</t>
  </si>
  <si>
    <t>6A-2 (3460-18)</t>
  </si>
  <si>
    <t>6B (3460-19)</t>
  </si>
  <si>
    <t>6C (3460-20)</t>
  </si>
  <si>
    <t>7A (3460-21)</t>
  </si>
  <si>
    <t>7B (3460-22)</t>
  </si>
  <si>
    <t>7C (3460-23)</t>
  </si>
  <si>
    <t>https://geotracker.waterboards.ca.gov/getfile?filename=/regulators%2Fdeliverable_documents%2F8946790933%2F2008%20ASMR%205-28-08%20BV2_BV1_BC2_Quality_SETaft_MaricE_MaricW_Rcvd%206-13-08.pdf</t>
  </si>
  <si>
    <t>&lt;83</t>
  </si>
  <si>
    <t>&lt;89</t>
  </si>
  <si>
    <t>&lt;88</t>
  </si>
  <si>
    <t>https://geotracker.waterboards.ca.gov/getfile?filename=/regulators%2Fdeliverable_documents%2F3231373667%2F2009%20Samples%204-2-09_BV2_BV1_BC2_Quality_SETaft_MaricE_MaricW%206-1-09_Rcvd%206-4-09.pdf</t>
  </si>
  <si>
    <t>1A (3661-01)</t>
  </si>
  <si>
    <t>1B (3661-02)</t>
  </si>
  <si>
    <t>1C (3661-03)</t>
  </si>
  <si>
    <t>2A (3661-04)</t>
  </si>
  <si>
    <t>2B (3661-05)</t>
  </si>
  <si>
    <t>2C (3661-06)</t>
  </si>
  <si>
    <t>3A (3661-07)</t>
  </si>
  <si>
    <t>3B (3661-08)</t>
  </si>
  <si>
    <t>3C (3661-09)</t>
  </si>
  <si>
    <t>4A-1 (3661-10)</t>
  </si>
  <si>
    <t>4A-2 (3661-11)</t>
  </si>
  <si>
    <t>4B (3661-12)</t>
  </si>
  <si>
    <t>4C (3661-13)</t>
  </si>
  <si>
    <t>4D (3661-14)</t>
  </si>
  <si>
    <t>4E (3661-15)</t>
  </si>
  <si>
    <t>&lt;35</t>
  </si>
  <si>
    <t>New Broad Creek 2 CP-1 Discharge 2</t>
  </si>
  <si>
    <t>Broad Creek 2 P-15</t>
  </si>
  <si>
    <t>Broad Creek 2 P-7</t>
  </si>
  <si>
    <t>Broad Creek 2 P-1</t>
  </si>
  <si>
    <t>6A-1 (3661-16)</t>
  </si>
  <si>
    <t>6A-2 (3661-17)</t>
  </si>
  <si>
    <t>6A-3 (3661-18)</t>
  </si>
  <si>
    <t>6B (3661-19)</t>
  </si>
  <si>
    <t>6C (3661-20)</t>
  </si>
  <si>
    <t>7A1 (3661-21)</t>
  </si>
  <si>
    <t>7A2 (3661-22)</t>
  </si>
  <si>
    <t>7B (3661-23)</t>
  </si>
  <si>
    <t>7C (3661-24)</t>
  </si>
  <si>
    <t>Buena Vista 2 CP-1 Influent 1</t>
  </si>
  <si>
    <t>Buena Vista 1 CP-1 Discharge 1</t>
  </si>
  <si>
    <t>Buena Vista 1 CP-1 Discharge 2</t>
  </si>
  <si>
    <t>Buena Vista 1 P-4</t>
  </si>
  <si>
    <t>https://geotracker.waterboards.ca.gov/regulators/deliverable_documents/2057072520/2010%20ASMR%204-29-10%20BV2_BV1_BC2_Quality_SETaft_MaricE_MaricW_Rcvd%204-29-10.pdf</t>
  </si>
  <si>
    <t>1A (3850-01)</t>
  </si>
  <si>
    <t>1B (3850-02)</t>
  </si>
  <si>
    <t>1C (3850-03)</t>
  </si>
  <si>
    <t>2A (3850-04)</t>
  </si>
  <si>
    <t>2B (3850-05)</t>
  </si>
  <si>
    <t>2C (3850-06)</t>
  </si>
  <si>
    <t>3A (3850-07)</t>
  </si>
  <si>
    <t>3B (3850-08)</t>
  </si>
  <si>
    <t>3C (3850-09)</t>
  </si>
  <si>
    <t>4A-1 (3850-10)</t>
  </si>
  <si>
    <t>4A-2 (3850-11)</t>
  </si>
  <si>
    <t>4B (3850-12)</t>
  </si>
  <si>
    <t>4C (3850-13)</t>
  </si>
  <si>
    <t>4D (3850-14)</t>
  </si>
  <si>
    <t>6A-1 (3850-15)</t>
  </si>
  <si>
    <t>6A-2 (3850-16)</t>
  </si>
  <si>
    <t>6A-3 (3850-17)</t>
  </si>
  <si>
    <t>6B (3850-18)</t>
  </si>
  <si>
    <t>6C (3850-19)</t>
  </si>
  <si>
    <t>7A (3850-20)</t>
  </si>
  <si>
    <t>7B (3850-21)</t>
  </si>
  <si>
    <t>7C (3850-22)</t>
  </si>
  <si>
    <t>New S.E. Taft P-5</t>
  </si>
  <si>
    <t>Old Broad Creek 2 P-2</t>
  </si>
  <si>
    <t>Broad Creek 2 P-2</t>
  </si>
  <si>
    <t>Buena Vista 1 P-12</t>
  </si>
  <si>
    <t>&lt;0.044</t>
  </si>
  <si>
    <t>1A (4000-01)</t>
  </si>
  <si>
    <t>1B (4000-02)</t>
  </si>
  <si>
    <t>1C (4000-03)</t>
  </si>
  <si>
    <t>2A (4000-04)</t>
  </si>
  <si>
    <t>2B (4000-05)</t>
  </si>
  <si>
    <t>2C (4000-06)</t>
  </si>
  <si>
    <t>4A-1 (4000-07)</t>
  </si>
  <si>
    <t>4A-2 (4000-08)</t>
  </si>
  <si>
    <t>4B (4000-09)</t>
  </si>
  <si>
    <t>4C (4000-10)</t>
  </si>
  <si>
    <t>4D (4000-11)</t>
  </si>
  <si>
    <t>6A-1 (4000-12)</t>
  </si>
  <si>
    <t>6A-2 (4000-13)</t>
  </si>
  <si>
    <t>6A-3 (4000-14)</t>
  </si>
  <si>
    <t>6B (4000-15)</t>
  </si>
  <si>
    <t>6C (4000-16)</t>
  </si>
  <si>
    <t>7A-1 (4000-17)</t>
  </si>
  <si>
    <t>7A-2 (4000-18)</t>
  </si>
  <si>
    <t>7B (4000-19)</t>
  </si>
  <si>
    <t>7C (4000-20)</t>
  </si>
  <si>
    <t>New Broad Creek 2 P-3</t>
  </si>
  <si>
    <t>New Broad Creek 2 P-4</t>
  </si>
  <si>
    <t>Buena Vista 1 CP-1 #1</t>
  </si>
  <si>
    <t>Buena Vista 1 CP-1 #2</t>
  </si>
  <si>
    <t>https://geotracker.waterboards.ca.gov/getfile?filename=/regulators%2Fdeliverable_documents%2F9898192465%2F2011%20ASMR%205-1-11%20BV2_BV1_BC2_Quality_SETaft_MaricE_MaricW_Rcvd%205-5-11.pdf</t>
  </si>
  <si>
    <t>https://geotracker.waterboards.ca.gov/regulators/deliverable_documents/7462602913/4-13-2006%20VWMC_SE%20Taft%20HydroGoeChem%20Rpt_.pdf</t>
  </si>
  <si>
    <t>&lt;2.66</t>
  </si>
  <si>
    <t>https://geotracker.waterboards.ca.gov/getfile?filename=/regulators%2Fdeliverable_documents%2F3894954860%2FSE%20Taft%204Q1997%20SMR%202-27-98.pdf</t>
  </si>
  <si>
    <t>https://geotracker.waterboards.ca.gov/getfile?filename=/regulators%2Fdeliverable_documents%2F1216933310%2F5-5-1994_Lab%20data.pdf</t>
  </si>
  <si>
    <t>QL</t>
  </si>
  <si>
    <t>https://geotracker.waterboards.ca.gov/getfile?filename=/regulators%2Fdeliverable_documents%2F6106515049%2FInspRpt_1-11-1990.pdf</t>
  </si>
  <si>
    <t>https://geotracker.waterboards.ca.gov/getfile?filename=/regulators%2Fdeliverable_documents%2F2720016956%2F5-18-1989_Sample%20Data.pdf</t>
  </si>
  <si>
    <t>NA</t>
  </si>
  <si>
    <t>VWDC SE Taft Ponds</t>
  </si>
  <si>
    <t>Pond sample</t>
  </si>
  <si>
    <t>&lt;75</t>
  </si>
  <si>
    <t>&lt;98</t>
  </si>
  <si>
    <t>https://geotracker.waterboards.ca.gov/getfile?filename=/regulators%2Fdeliverable_documents%2F2802947103%2F7-11-2008%20Geomega-VWMC_II%20SE%20Taft.pdf</t>
  </si>
  <si>
    <t>wastewater sample P-7</t>
  </si>
  <si>
    <t>S.E. Taft New P-1 (WDR100037548)</t>
  </si>
  <si>
    <t>1A S.E. Taft New (WDR100037548) CP-4</t>
  </si>
  <si>
    <t>1C S.E. Taft New (WDR100037548) CP-4</t>
  </si>
  <si>
    <t>wastewater sample 3A OBC2 P-1</t>
  </si>
  <si>
    <t>wastewater sample 3B OBC2 P-6</t>
  </si>
  <si>
    <t>wastewater sample 4A-1 NBC CP-1</t>
  </si>
  <si>
    <t>wastewater sample 4A-2 NBC CP-2</t>
  </si>
  <si>
    <t>wastewater sample 4B NBC CP-3</t>
  </si>
  <si>
    <t>wastewater sample 4C NBC P-5</t>
  </si>
  <si>
    <t>wastewater sample 6A-1 BV2 CP-1</t>
  </si>
  <si>
    <t>wastewater sample 6A-3 BV2 CP-3</t>
  </si>
  <si>
    <t>wastewater sample 6A-2 BV2 CP-2</t>
  </si>
  <si>
    <t>wastewater sample 6 B BV2 P-1</t>
  </si>
  <si>
    <t>wastewater sample 7B BV1 P-3</t>
  </si>
  <si>
    <t>wastewater sample 7A BV1 CP-1</t>
  </si>
  <si>
    <t>&lt;540</t>
  </si>
  <si>
    <t>&lt;270</t>
  </si>
  <si>
    <t>&lt;180</t>
  </si>
  <si>
    <t>&lt;1400</t>
  </si>
  <si>
    <t>New S.E. Taft P-4</t>
  </si>
  <si>
    <t>Old S.E. Taft P-2</t>
  </si>
  <si>
    <t>Old Broad Creek 2 P-8</t>
  </si>
  <si>
    <t>New Broad Creek 2 CP-5 (Quality)</t>
  </si>
  <si>
    <t>New Broad Creek 2 P-2</t>
  </si>
  <si>
    <t>New Broad Creek 2 P-9</t>
  </si>
  <si>
    <t>Buena Vista 2 CP-2</t>
  </si>
  <si>
    <t>Buena Vista 1 CP-2</t>
  </si>
  <si>
    <t>Buena Vista 1 P-3</t>
  </si>
  <si>
    <t>1A (4438-01)</t>
  </si>
  <si>
    <t>1B (4438-02)</t>
  </si>
  <si>
    <t>1C (4438-03)</t>
  </si>
  <si>
    <t>2A (4438-04)</t>
  </si>
  <si>
    <t>2B (4438-05)</t>
  </si>
  <si>
    <t>2C (4438-06)</t>
  </si>
  <si>
    <t>3A (4438-07)</t>
  </si>
  <si>
    <t>3B (4438-08)</t>
  </si>
  <si>
    <t>3C (4438-09)</t>
  </si>
  <si>
    <t>4A-1 (4438-10)</t>
  </si>
  <si>
    <t>4A-2 (4438-11)</t>
  </si>
  <si>
    <t>4B (4438-12)</t>
  </si>
  <si>
    <t>4C (4438-13)</t>
  </si>
  <si>
    <t>4D (4438-14)</t>
  </si>
  <si>
    <t>6A-1 (4438-15)</t>
  </si>
  <si>
    <t>6A-2 (4438-16)</t>
  </si>
  <si>
    <t>7A-2 (4438-17)</t>
  </si>
  <si>
    <t>7B (4438-18)</t>
  </si>
  <si>
    <t>7C (4438-19)</t>
  </si>
  <si>
    <t>7D (4438-20)</t>
  </si>
  <si>
    <t>6C (4429-15)</t>
  </si>
  <si>
    <t>7A-1 (4429-16)</t>
  </si>
  <si>
    <t>7A-2 (4429-17)</t>
  </si>
  <si>
    <t>7B (4429-18)</t>
  </si>
  <si>
    <t>7C (4429-19)</t>
  </si>
  <si>
    <t>New Broad Creek 2 CP-1</t>
  </si>
  <si>
    <t>New Broad Creek 2 CP-2</t>
  </si>
  <si>
    <t>New Broad Creek 2 CP-3</t>
  </si>
  <si>
    <t>New Broad Creek 2 P-5</t>
  </si>
  <si>
    <t>Buena Vista 2 CP-3</t>
  </si>
  <si>
    <t>Buena Vista 2 P-6</t>
  </si>
  <si>
    <t>https://geotracker.waterboards.ca.gov/regulators/deliverable_documents/2098586142/160502_2016ASMR_BroadCreek%2CBuenaVista%2CQuality%2CSETaft.pdf</t>
  </si>
  <si>
    <t>https://geotracker.waterboards.ca.gov/getfile?filename=/regulators%2Fdeliverable_documents%2F7342514514%2F150424_ASMR_2015.pdf</t>
  </si>
  <si>
    <t>Buena Vista 1 CP-5</t>
  </si>
  <si>
    <t>&lt;0.011</t>
  </si>
  <si>
    <t>https://geotracker.waterboards.ca.gov/getfile?filename=/regulators%2Fdeliverable_documents%2F2906509876%2F2-4-15_SB_NOV_InpsRpt_%203-24-2015.pdf</t>
  </si>
  <si>
    <t>AL150402-4</t>
  </si>
  <si>
    <t>https://geotracker.waterboards.ca.gov/view_documents?global_id=T10000006739&amp;enforcement_id=6426308</t>
  </si>
  <si>
    <t>AL150402-3</t>
  </si>
  <si>
    <t>https://geotracker.waterboards.ca.gov/view_documents?global_id=T10000006736&amp;enforcement_id=6426319</t>
  </si>
  <si>
    <t>https://geotracker.waterboards.ca.gov/view_documents?global_id=L10003361492&amp;enforcement_id=6426311</t>
  </si>
  <si>
    <t>PQL</t>
  </si>
  <si>
    <t>&lt;4.51</t>
  </si>
  <si>
    <t>https://www.waterboards.ca.gov/centralvalley/water_issues/oil_fields/information/disposal_ponds/central_calif/2015_0615_cc_com_bocq_rpt.pdf</t>
  </si>
  <si>
    <t>https://www.waterboards.ca.gov/centralvalley/water_issues/oil_fields/information/disposal_ponds/central_calif/2015_0622_cc_com_getty_add.pdf</t>
  </si>
  <si>
    <t>&lt;113</t>
  </si>
  <si>
    <t>https://www.waterboards.ca.gov/centralvalley/water_issues/oil_fields/information/disposal_ponds/duncan/2015_0622_com_duncan_add.pdf</t>
  </si>
  <si>
    <t>https://www.waterboards.ca.gov/centralvalley/water_issues/oil_fields/information/disposal_ponds/compass_global/2015_0622_cgr_com_add.pdf</t>
  </si>
  <si>
    <t>https://ciwqs.waterboards.ca.gov/ciwqs/readOnly/PublicAttachmentRetriever?parentID=300622&amp;attachmentID=1613168&amp;attType=4</t>
  </si>
  <si>
    <t>DLR</t>
  </si>
  <si>
    <t>https://ciwqs.waterboards.ca.gov/ciwqs/readOnly/PublicAttachmentRetriever?parentID=1079851&amp;attachmentID=1601535&amp;attType=4</t>
  </si>
  <si>
    <t>https://ciwqs.waterboards.ca.gov/ciwqs/readOnly/PublicAttachmentRetriever?parentID=338728&amp;attachmentID=1613169&amp;attType=4</t>
  </si>
  <si>
    <t>https://ciwqs.waterboards.ca.gov/ciwqs/readOnly/PublicAttachmentRetriever?parentID=1084637&amp;attachmentID=1580857&amp;attType=4</t>
  </si>
  <si>
    <t>Data</t>
  </si>
  <si>
    <t>Checklist</t>
  </si>
  <si>
    <t>Field</t>
  </si>
  <si>
    <t>PQL, MDL</t>
  </si>
  <si>
    <t>Lab Sample ID 1711091-02</t>
  </si>
  <si>
    <t>RDL, PQL, MDL</t>
  </si>
  <si>
    <t>Fee A (1412223-06)</t>
  </si>
  <si>
    <t>FB (1412223-05)</t>
  </si>
  <si>
    <t>SA (141223-04)</t>
  </si>
  <si>
    <t>FBS (1412223-01)</t>
  </si>
  <si>
    <t>G (1412223-02)</t>
  </si>
  <si>
    <t>Leb (1412223-03)</t>
  </si>
  <si>
    <t>https://geotracker.waterboards.ca.gov/regulators/deliverable_documents/1593094348/Draft-CAO-Comments_%26RWD_12-11-2015.pdf</t>
  </si>
  <si>
    <t>Guessing this is Fee A</t>
  </si>
  <si>
    <t>Guessing this is Fee B</t>
  </si>
  <si>
    <t>L10006782732</t>
  </si>
  <si>
    <t>DEVILS DEN OIL FIELD, GRACE CAIRNS LEASE</t>
  </si>
  <si>
    <t>Sump sample</t>
  </si>
  <si>
    <t>https://www.waterboards.ca.gov/centralvalley/water_issues/oil_fields/information/disposal_ponds/hathaway/2016_0224_hathaway_13267_p2.pdf</t>
  </si>
  <si>
    <t>Fee A (1529855-01)</t>
  </si>
  <si>
    <t>Fee B (1529855-03)</t>
  </si>
  <si>
    <t>T10000008896</t>
  </si>
  <si>
    <t>JASMIN OIL FIELD, DAVIES REALTY CO. LEASE(WATER REUSE PROJECT)</t>
  </si>
  <si>
    <t>Davies (1529656-01)</t>
  </si>
  <si>
    <t>Davies wastewater</t>
  </si>
  <si>
    <t>Jasmin Sump #1 (1503332-01)</t>
  </si>
  <si>
    <t>Jasmin Sump #3 (1503332-03)</t>
  </si>
  <si>
    <t>Jasmin Sump #2 (1503332-02)</t>
  </si>
  <si>
    <t>Jasmin Sump #4 (1503332-04)</t>
  </si>
  <si>
    <t>Jasmin Sump #5 (1503332-05)</t>
  </si>
  <si>
    <t>Jasmin Sump #6 (1503332-06)</t>
  </si>
  <si>
    <t>Jasmin Sump #7 (1503332-07)</t>
  </si>
  <si>
    <t>Jasmin Sump #8 (1503332-08)</t>
  </si>
  <si>
    <t>https://geotracker.waterboards.ca.gov/getfile?filename=/esi/uploads/geo_report/3971681594/T10000007320.PDF</t>
  </si>
  <si>
    <t>Pond #1 (Wemco Out) 1604465-02 (Produced Water)</t>
  </si>
  <si>
    <t>https://geotracker.waterboards.ca.gov/getfile?filename=/esi/uploads/geo_report/9000500023/T10000007320.PDF</t>
  </si>
  <si>
    <t>sample from wastewater pond 7</t>
  </si>
  <si>
    <t>https://geotracker.waterboards.ca.gov/getfile?filename=/regulators%2Fdeliverable_documents%2F4082991659%2FHathaway_Quinn_Jasmin_98-205_2003.pdf</t>
  </si>
  <si>
    <t>sample from wastewater pond 6</t>
  </si>
  <si>
    <t>https://geotracker.waterboards.ca.gov/getfile?filename=/regulators%2Fdeliverable_documents%2F9540424942%2F2-26-09_A_Insp_NOV_5-12-09.pdf</t>
  </si>
  <si>
    <t>sample from wastewater influent to reservoir (presumably pumped from pond 7)</t>
  </si>
  <si>
    <t>https://geotracker.waterboards.ca.gov/getfile?filename=/regulators%2Fdeliverable_documents%2F8813031852%2F5-26-11_A-Insp_07-27-11.pdf</t>
  </si>
  <si>
    <t>Upstream Pond (RKW141007-3)</t>
  </si>
  <si>
    <t>sample from wastewater pond 8</t>
  </si>
  <si>
    <t>https://geotracker.waterboards.ca.gov/getfile?filename=/regulators%2Fdeliverable_documents%2F7915394663%2F2014_Hathaway_Insp.pdf</t>
  </si>
  <si>
    <t>sample from wastewater pond 1</t>
  </si>
  <si>
    <t>sample from wastewater pond 2</t>
  </si>
  <si>
    <t>sample from wastewater pond 3</t>
  </si>
  <si>
    <t>sample from wastewater pond 4</t>
  </si>
  <si>
    <t>sample from wastewater pond 5</t>
  </si>
  <si>
    <t>Pond 7 (1926160-01)</t>
  </si>
  <si>
    <t>https://geotracker.waterboards.ca.gov/getfile?filename=/esi/uploads/geo_report/5715556263/T10000007320.PDF</t>
  </si>
  <si>
    <t>https://geotracker.waterboards.ca.gov/getfile?filename=/esi/uploads/geo_report/2830465495/T10000007320.PDF</t>
  </si>
  <si>
    <t>Pond 7 (1916697-01)</t>
  </si>
  <si>
    <t>https://geotracker.waterboards.ca.gov/getfile?filename=/esi/uploads/geo_report/9709703445/T10000007320.PDF</t>
  </si>
  <si>
    <t>Pond 7 (1839098-01)</t>
  </si>
  <si>
    <t>&lt;0.019</t>
  </si>
  <si>
    <t>Pond 7 (827037-01)</t>
  </si>
  <si>
    <t>https://geotracker.waterboards.ca.gov/getfile?filename=/esi/uploads/geo_report/9437517166/T10000007320.PDF</t>
  </si>
  <si>
    <t>https://geotracker.waterboards.ca.gov/view_document?docurl=/regulators/deliverable_documents/8146027088/NOV%2DInspection%20Reports%20%28WDR%2098%2D205%29%2Epdf</t>
  </si>
  <si>
    <t>Produced wastewater from the Quinn Lease (valve south of pond 6)</t>
  </si>
  <si>
    <t>Pond 6 (JGM041918-06)</t>
  </si>
  <si>
    <t>Pond #7 (1703775-01)</t>
  </si>
  <si>
    <t>https://geotracker.waterboards.ca.gov/getfile?filename=/esi/uploads/geo_report/5693902790/T10000007320.PDF</t>
  </si>
  <si>
    <t>https://geotracker.waterboards.ca.gov/esi/uploads/geo_report/1959089815/T10000007320.PDF</t>
  </si>
  <si>
    <t>Pond #7 (1702468-01)</t>
  </si>
  <si>
    <t>https://geotracker.waterboards.ca.gov/getfile?filename=/esi/uploads/geo_report/1395011603/T10000007320.PDF</t>
  </si>
  <si>
    <t>Pond #1 (1603382-02)</t>
  </si>
  <si>
    <t>https://geotracker.waterboards.ca.gov/getfile?filename=/esi/uploads/geo_report/9312384068/T10000007320.PDF</t>
  </si>
  <si>
    <t>https://geotracker.waterboards.ca.gov/getfile?filename=/esi/uploads/geo_report/6764654576/T10000007320.PDF</t>
  </si>
  <si>
    <t>Pond #7 (1800337-02)</t>
  </si>
  <si>
    <t>https://geotracker.waterboards.ca.gov/getfile?filename=/esi/uploads/geo_report/2917785882/T10000007320.PDF</t>
  </si>
  <si>
    <t>D001 - Pond 7 (1906084‐01)</t>
  </si>
  <si>
    <t>1A (4429-01)</t>
  </si>
  <si>
    <t>1B (4429-02)</t>
  </si>
  <si>
    <t>1C (4429-03)</t>
  </si>
  <si>
    <t>2A (4429-04)</t>
  </si>
  <si>
    <t>2B (4429-05)</t>
  </si>
  <si>
    <t>2C (4429-06)</t>
  </si>
  <si>
    <t>6B (4429-14)</t>
  </si>
  <si>
    <t>6A-3 (4429-13)</t>
  </si>
  <si>
    <t>6A-1 (4429-12)</t>
  </si>
  <si>
    <t>4D (4429-11)</t>
  </si>
  <si>
    <t>4C (4429-10)</t>
  </si>
  <si>
    <t>4B (4429-09)</t>
  </si>
  <si>
    <t>4A-2 (4429-08)</t>
  </si>
  <si>
    <t>4A-1 (4429-07)</t>
  </si>
  <si>
    <t>L10007759258</t>
  </si>
  <si>
    <t>L10003586624</t>
  </si>
  <si>
    <t>L10009454173</t>
  </si>
  <si>
    <t>2012-2014 ANNUAL REPORTS ARE MISSING FROM GEOTRACKER</t>
  </si>
  <si>
    <t>L10004301387</t>
  </si>
  <si>
    <t>&lt;2.03</t>
  </si>
  <si>
    <t>&lt;3.54</t>
  </si>
  <si>
    <t>&lt;8.86</t>
  </si>
  <si>
    <t>&lt;354</t>
  </si>
  <si>
    <t>&lt;2.22</t>
  </si>
  <si>
    <t>&lt;2.44</t>
  </si>
  <si>
    <t>&lt;4.43</t>
  </si>
  <si>
    <t>&lt;9.75</t>
  </si>
  <si>
    <t>&lt;177</t>
  </si>
  <si>
    <t>&lt;10.2</t>
  </si>
  <si>
    <t>&lt;1.98</t>
  </si>
  <si>
    <t>&lt;4.92</t>
  </si>
  <si>
    <t>&lt;2.79</t>
  </si>
  <si>
    <t>&lt;1.36</t>
  </si>
  <si>
    <t>&lt;1.12</t>
  </si>
  <si>
    <t>&lt;1.02</t>
  </si>
  <si>
    <t>&lt;9.86</t>
  </si>
  <si>
    <t>Waterboards/Geotracker Global ID. If there is no Global ID in Geotracker it is designated as NGID_LEASENAME</t>
  </si>
  <si>
    <t>NGID_CAFEDA</t>
  </si>
  <si>
    <t>NGID_SEC1924</t>
  </si>
  <si>
    <t>NGID_SEC32</t>
  </si>
  <si>
    <t>NGID_MESTATE</t>
  </si>
  <si>
    <t>NGID_SEC1112</t>
  </si>
  <si>
    <t>NGID_SEC27</t>
  </si>
  <si>
    <t>NGID_SEC31</t>
  </si>
  <si>
    <t>NGID_SEC30</t>
  </si>
  <si>
    <t>https://www.waterboards.ca.gov/centralvalley/water_issues/oil_fields/information/disposal_ponds/general_prod/2016_0224_generalproduction_13267_p1.pdf</t>
  </si>
  <si>
    <t>PQL, RL</t>
  </si>
  <si>
    <t>https://www.waterboards.ca.gov/centralvalley/water_issues/oil_fields/information/disposal_ponds/cmo/2016_0224_cmo_13267_p2.pdf</t>
  </si>
  <si>
    <t>https://geotracker.waterboards.ca.gov/getfile?filename=/esi/uploads/geo_report/9836149752/L10004438026.PDF</t>
  </si>
  <si>
    <t>https://geotracker.waterboards.ca.gov/getfile?filename=/esi/uploads/geo_report/3995338141/L10004438026.PDF</t>
  </si>
  <si>
    <t>https://geotracker.waterboards.ca.gov/getfile?filename=/esi/uploads/geo_report/3219937264/L10004438026.PDF</t>
  </si>
  <si>
    <t>https://geotracker.waterboards.ca.gov/getfile?filename=/esi/uploads/geo_report/6433300912/L10004438026.PDF</t>
  </si>
  <si>
    <t>https://geotracker.waterboards.ca.gov/getfile?filename=/esi/uploads/geo_report/8869631290/L10004438026.PDF</t>
  </si>
  <si>
    <t>https://geotracker.waterboards.ca.gov/getfile?filename=/regulators%2Fdeliverable_documents%2F7969360172%2FQ2-18%20Status%20Report%20(8-27-18).pdf</t>
  </si>
  <si>
    <t>Mitchel (440-109149-1)</t>
  </si>
  <si>
    <t>RL, MDL</t>
  </si>
  <si>
    <t>RL, MDL, PQL</t>
  </si>
  <si>
    <t>RL, PQL</t>
  </si>
  <si>
    <t>https://geotracker.waterboards.ca.gov/esi/uploads/geo_report/7832525670/L10004438026.PDF</t>
  </si>
  <si>
    <t>PW-01 (1703221-01)</t>
  </si>
  <si>
    <t>&lt;1.78</t>
  </si>
  <si>
    <t>PW-01 (1705112-01)</t>
  </si>
  <si>
    <t>https://geotracker.waterboards.ca.gov/esi/uploads/geo_report/4598350226/L10004438026.PDF</t>
  </si>
  <si>
    <t>https://geotracker.waterboards.ca.gov/getfile?filename=/esi/uploads/geo_report/9606958746/L10004438026.PDF</t>
  </si>
  <si>
    <t>Pond#1 or Pond #2</t>
  </si>
  <si>
    <t>PW-01</t>
  </si>
  <si>
    <t>Spill</t>
  </si>
  <si>
    <t>Clarifier</t>
  </si>
  <si>
    <t>WW Tank</t>
  </si>
  <si>
    <t>DERIVED LOCATION OF CLARIFIER TANK (APPROXIMATE SAMPLING LOCATION)</t>
  </si>
  <si>
    <t>DERIVED LOCATION OF WASTEWATER TANK (APPROXIMATE SAMPLING LOCATION)</t>
  </si>
  <si>
    <t>CENTROID OF LEASE (APPROXIMATE SAMPLING LOCATION)</t>
  </si>
  <si>
    <t>Spill from vaccum truck on lease roads</t>
  </si>
  <si>
    <t>https://geotracker.waterboards.ca.gov/esi/uploads/geo_report/3013312220/L10004438026.PDF</t>
  </si>
  <si>
    <t>PW-01 (18-09-0967-1)</t>
  </si>
  <si>
    <t>PW-02 (18-09-0967-2)</t>
  </si>
  <si>
    <t>PW-01 (18-11-1588-1)</t>
  </si>
  <si>
    <t>PW-02 (18-11-1588-2)</t>
  </si>
  <si>
    <t>https://geotracker.waterboards.ca.gov/esi/uploads/geo_report/4888046503/L10004438026.PDF</t>
  </si>
  <si>
    <t>https://geotracker.waterboards.ca.gov/esi/uploads/geo_report/2663260340/L10004438026.PDF</t>
  </si>
  <si>
    <t>https://geotracker.waterboards.ca.gov/esi/uploads/geo_report/1574761450/L10004438026.PDF</t>
  </si>
  <si>
    <t>PW-01 (19-03-0692-1)</t>
  </si>
  <si>
    <t>PW-02 (19-03-0692-2)</t>
  </si>
  <si>
    <t>PW-01 (19-05-0847-1)</t>
  </si>
  <si>
    <t>PW-02 (19-05-0847-2)</t>
  </si>
  <si>
    <t>PW-02 (570-5200-2)</t>
  </si>
  <si>
    <t>PW-01 (570-5200-1)</t>
  </si>
  <si>
    <t>Distal end of Pond #1</t>
  </si>
  <si>
    <t>Distal end of Pond #3</t>
  </si>
  <si>
    <t>Pond-01 (570-5200-3)</t>
  </si>
  <si>
    <t>Pond-03 (570-5200-4)</t>
  </si>
  <si>
    <t>Sample from clarifier discharge line</t>
  </si>
  <si>
    <t>Sample from produced water softening system line</t>
  </si>
  <si>
    <t>PW-01 (570-12364-1)</t>
  </si>
  <si>
    <t>PW-02 (570-12364-2)</t>
  </si>
  <si>
    <t>Pond-03 (570-12364-4)</t>
  </si>
  <si>
    <t>Pond-01 (570-12364-3)</t>
  </si>
  <si>
    <t>DERIVED LOCATION OF DISCHARGE VALVE (APPROXIMATE SAMPLING LOCATION)</t>
  </si>
  <si>
    <t>Wastewater discharge point (appears to be PW-01)</t>
  </si>
  <si>
    <t>Pond-03</t>
  </si>
  <si>
    <t>Sample from clarifier discharge line - duplicate</t>
  </si>
  <si>
    <t>PW-01 DUP (1703221-02)</t>
  </si>
  <si>
    <t>PW-01 (17-09-1105-1)</t>
  </si>
  <si>
    <t>PW-01 (17-11-1426-1)</t>
  </si>
  <si>
    <t>PW-01 (18-03-2253-1)</t>
  </si>
  <si>
    <t>Effluent</t>
  </si>
  <si>
    <t/>
  </si>
  <si>
    <t>"first pond" of MCK 1</t>
  </si>
  <si>
    <t>MCK 1 Cl</t>
  </si>
  <si>
    <t>MCK 1 T</t>
  </si>
  <si>
    <t>MCK 1-3 Cl</t>
  </si>
  <si>
    <t>MCK 1-3 T</t>
  </si>
  <si>
    <t>"Produced Water"</t>
  </si>
  <si>
    <t>"Pond Water"</t>
  </si>
  <si>
    <t>MCK 1-3 Upstream Pond</t>
  </si>
  <si>
    <t>MCK 1-3 Downstream Pond</t>
  </si>
  <si>
    <t>MCK 1 (CP-1)</t>
  </si>
  <si>
    <t>MCK 1 (CP-2)</t>
  </si>
  <si>
    <t>MCK 1-3 "Downstream Pond"</t>
  </si>
  <si>
    <t>MCK 1-3 "Upstream Pond"</t>
  </si>
  <si>
    <t>MCK 1-3 (P-11)</t>
  </si>
  <si>
    <t>MCK 1-3 (P-14)</t>
  </si>
  <si>
    <t>MCK 1-3 (P-2)</t>
  </si>
  <si>
    <t>MCK (P-2)</t>
  </si>
  <si>
    <t>MCK (P-5)</t>
  </si>
  <si>
    <t>MCK (P-3)</t>
  </si>
  <si>
    <t>https://geotracker.waterboards.ca.gov/getfile?filename=/esi/uploads/geo_report/3087552011/L10007494132.PDF</t>
  </si>
  <si>
    <t>P-2 Pond Influent (MCK 1-3)</t>
  </si>
  <si>
    <t>P-7 Pond Effluent (MCK 1-3)</t>
  </si>
  <si>
    <t>P-12 Pond Effluent (MCK 1-3)</t>
  </si>
  <si>
    <t>P-23 Pond Effluent (MCK 1-3)</t>
  </si>
  <si>
    <t>P-22 Pond Effluent (MCK 1-3)</t>
  </si>
  <si>
    <t>https://geotracker.waterboards.ca.gov/getfile?filename=/regulators%2Fdeliverable_documents%2F2719879627%2F2017%202nd%20SA-SMR.pdf</t>
  </si>
  <si>
    <t>Pond Effluent (440-199660-8)</t>
  </si>
  <si>
    <t>Pond Influent (440-199660-9)</t>
  </si>
  <si>
    <t>https://geotracker.waterboards.ca.gov/getfile?filename=/regulators%2Fdeliverable_documents%2F3963625848%2F054118_R3_Cymric_SA1_2014_Report_20AUG2014.pdf</t>
  </si>
  <si>
    <t>Pond Influent (440-78395-5)</t>
  </si>
  <si>
    <t>Pond Effluent (440-78395-6)</t>
  </si>
  <si>
    <t>From second smaller impoundment after cleaning ponds at McKittrick 1</t>
  </si>
  <si>
    <t>From the small pond next to the larger final impoundment at McKittrick 1-3.</t>
  </si>
  <si>
    <t>McKittrick 1 (AE16024-06)</t>
  </si>
  <si>
    <t>McKittrick 1-3 (AE16024-07)</t>
  </si>
  <si>
    <t>https://geotracker.waterboards.ca.gov/getfile?filename=/regulators%2Fdeliverable_documents%2F5799896717%2F1st%20Semi-Annual%202017%20SMR_Cymric%20Area.pdf</t>
  </si>
  <si>
    <t>Pond Effluent (440-187447-8)</t>
  </si>
  <si>
    <t>Pond Influent (440-187447-9)</t>
  </si>
  <si>
    <t>MCK 1 CL (S200105-0001)</t>
  </si>
  <si>
    <t>MCK 1 T (S200105-0022)</t>
  </si>
  <si>
    <t>MCK 1-3 CL (S200105-0023)</t>
  </si>
  <si>
    <t>https://geotracker.waterboards.ca.gov/getfile?filename=/regulators%2Fdeliverable_documents%2F8353256702%2F4-27-2001%20Insp_Rpt%208-1-2001_Ww%20data.pdf</t>
  </si>
  <si>
    <t>MCK 1-3 T (S200105-0024)</t>
  </si>
  <si>
    <t>https://geotracker.waterboards.ca.gov/getfile?filename=/regulators%2Fdeliverable_documents%2F2921166539%2F2-10-1988_A-InspRpt_DS.pdf</t>
  </si>
  <si>
    <t>MCK 1 (23898)</t>
  </si>
  <si>
    <t>https://geotracker.waterboards.ca.gov/getfile?filename=/regulators%2Fdeliverable_documents%2F1837215602%2F6-26-1997_A-InspRpt_RD.pdf</t>
  </si>
  <si>
    <t>https://geotracker.waterboards.ca.gov/getfile?filename=/regulators%2Fdeliverable_documents%2F3513229846%2FVWDC_Hydrogeologic%20Rpt_Cymric%20Field_McKittrick%201%20%26%201-3%20Ponds_3-26-2004.pdf</t>
  </si>
  <si>
    <t>MDL, RL</t>
  </si>
  <si>
    <t>https://geotracker.waterboards.ca.gov/getfile?filename=/regulators%2Fdeliverable_documents%2F7577984035%2F1st%202011%20SAMR%207-13-11_Rcvd%207-21-11.pdf</t>
  </si>
  <si>
    <t>DOWNSTREAM POND Ml-3 (IUA1187-04)</t>
  </si>
  <si>
    <t>UPSTREAM POND Ml-3 (IUA1187-05)</t>
  </si>
  <si>
    <t>DOWNSTREAM POND Ml-3 (IUF1946-04)</t>
  </si>
  <si>
    <t>UPSTREAM POND Ml-3 (IUF1946-05)</t>
  </si>
  <si>
    <t>https://geotracker.waterboards.ca.gov/getfile?filename=/regulators%2Fdeliverable_documents%2F2628830432%2F2nd%202011%20SAMR%2010-21-11_Rcvd%2012-2-11.pdf</t>
  </si>
  <si>
    <t>https://geotracker.waterboards.ca.gov/getfile?filename=/regulators%2Fdeliverable_documents%2F1808151721%2F1st%202012%20SAMR%208-17-12_Rcvd%208-27-12.pdf</t>
  </si>
  <si>
    <t>Pond Influent Ml-3 (IVA0970-04)</t>
  </si>
  <si>
    <t>Pond Effluent Ml-3 (IVA0970-05)</t>
  </si>
  <si>
    <t>Pond Influent (440-15960-8)</t>
  </si>
  <si>
    <t>Pond Effluent (440-15960-9)</t>
  </si>
  <si>
    <t>https://geotracker.waterboards.ca.gov/getfile?filename=/regulators%2Fdeliverable_documents%2F5245224475%2FVWMC_2nd%20Semi-Annual%202012_Voluntary%20MR_11-7-2012.pdf</t>
  </si>
  <si>
    <t>Pond Influent (440-50107-4)</t>
  </si>
  <si>
    <t>Pond Effluent (440-50107-5)</t>
  </si>
  <si>
    <t>https://geotracker.waterboards.ca.gov/getfile?filename=/regulators%2Fdeliverable_documents%2F9791179835%2FVWMC_1nd%20Semi-Annual%202013_Voluntary%20MR_10-17-2013.pdf</t>
  </si>
  <si>
    <t>Pond Effluent (440-62770-6)</t>
  </si>
  <si>
    <t>Pond Influent (440-62770-5)</t>
  </si>
  <si>
    <t>https://geotracker.waterboards.ca.gov/getfile?filename=/regulators%2Fdeliverable_documents%2F8679259359%2FVWMC_2nd%20Semi-Annual%202013_Voluntary%20MR_3-4-2014.pdf</t>
  </si>
  <si>
    <t>Upstream Pond Ml-3 (TF2254-05)</t>
  </si>
  <si>
    <t>Downstream Pond Ml-3 (ITF2254-04)</t>
  </si>
  <si>
    <t>https://geotracker.waterboards.ca.gov/getfile?filename=/regulators%2Fdeliverable_documents%2F5721756458%2F1st%202010%20SAMR%209-22-10_Rcvd%206-2-14.pdf</t>
  </si>
  <si>
    <t>Pond Influent (440-93889-8)</t>
  </si>
  <si>
    <t>https://geotracker.waterboards.ca.gov/getfile?filename=/regulators%2Fdeliverable_documents%2F8900730967%2FVWMC_2nd%20Semi-Annual%202014_Voluntary%20MR_3-12-2015.pdf</t>
  </si>
  <si>
    <t>Pond Effluent (440-93889-9)</t>
  </si>
  <si>
    <t>Pond Influent (440-110715-8)</t>
  </si>
  <si>
    <t>Pond Effluent (440-110715-9)</t>
  </si>
  <si>
    <t>Sample ID given in Geotracker. Generally the lab sample ID is provided in parentheses</t>
  </si>
  <si>
    <t>https://geotracker.waterboards.ca.gov/getfile?filename=/regulators%2Fdeliverable_documents%2F9900527060%2F1SA%20SMR%202015_VWMC_McKittrick%201%20%26%201-3.pdf</t>
  </si>
  <si>
    <t>https://geotracker.waterboards.ca.gov/getfile?filename=/regulators%2Fdeliverable_documents%2F9712265491%2F2SA%20SMR%202015_VWMC_McKittrick%201%20%26%201-3.pdf</t>
  </si>
  <si>
    <t>Pond Influent (440-128384-8)</t>
  </si>
  <si>
    <t>Pond Effluent (440-128384-9)</t>
  </si>
  <si>
    <t>https://geotracker.waterboards.ca.gov/getfile?filename=/regulators%2Fdeliverable_documents%2F9276091635%2F1SA%20SMR%202016_VWMV_McKittrick%201%20%26%201-3.pdf</t>
  </si>
  <si>
    <t>Pond Influent (440-147918-9)</t>
  </si>
  <si>
    <t>Pond Effluent (440-147918-8)</t>
  </si>
  <si>
    <t>https://geotracker.waterboards.ca.gov/getfile?filename=/regulators%2Fdeliverable_documents%2F3188171863%2F2016%202SAMR_McKittrick%201%20%26%201-3.pdf</t>
  </si>
  <si>
    <t>Pond Influent (440-167625-9)</t>
  </si>
  <si>
    <t>Pond Effluent (440-167625-8)</t>
  </si>
  <si>
    <t>https://geotracker.waterboards.ca.gov/getfile?filename=/regulators%2Fdeliverable_documents%2F3635814845%2FMcHitt1%261-3_1SA-2018MRP_8-1-2018.pdf</t>
  </si>
  <si>
    <t>McKittrick P-11 Influent (1802253-01)</t>
  </si>
  <si>
    <t>McKittrick P-14 Effluent (1802257-01)</t>
  </si>
  <si>
    <t>P-12 Effluent (1804131-01)</t>
  </si>
  <si>
    <t>P-2 Influent (1804131-02)</t>
  </si>
  <si>
    <t>https://geotracker.waterboards.ca.gov/getfile?filename=/esi/uploads/geo_report/8418935954/L10007494132.PDF</t>
  </si>
  <si>
    <t>P-2 Influent (1905818-01)</t>
  </si>
  <si>
    <t>P-5 Effluent (1905866-01)</t>
  </si>
  <si>
    <t>P-22 Effluent (1901196-01)</t>
  </si>
  <si>
    <t>P-2 Influent (1901196-02)</t>
  </si>
  <si>
    <t>P-23 Effluent (1902508-02)</t>
  </si>
  <si>
    <t>P-2 Influent (1902508-01)</t>
  </si>
  <si>
    <t>P-2 Influent (1805065-06)</t>
  </si>
  <si>
    <t>P-7 Effluent (1805065-05)</t>
  </si>
  <si>
    <t>P-2 Influent (1903914-01)</t>
  </si>
  <si>
    <t>P-14 Effluent (1903914-02)</t>
  </si>
  <si>
    <t>P-2 Influent (2000570-01)</t>
  </si>
  <si>
    <t>P-5 Effluent (2000570-02)</t>
  </si>
  <si>
    <t>https://geotracker.waterboards.ca.gov/getfile?filename=/regulators%2Fdeliverable_documents%2F8075437247%2F1SA-SMR-2020_searchable_8-7-2020.PDF</t>
  </si>
  <si>
    <t>P-2 Pond Influent (2002638-01)</t>
  </si>
  <si>
    <t>P-3 Pond Effluent (2002638-03)</t>
  </si>
  <si>
    <t>McKittrick Effluent P-8 (2003145-01)</t>
  </si>
  <si>
    <t>MCK (P-8)</t>
  </si>
  <si>
    <t>McKittrick Influent CP-1 (2003145-02)</t>
  </si>
  <si>
    <t>MCK (CP-1)</t>
  </si>
  <si>
    <t>https://geotracker.waterboards.ca.gov/getfile?filename=/esi/uploads/geo_report/1042690575/L10007494132.PDF</t>
  </si>
  <si>
    <t>P-8 Pond Effluent (2005080-02)</t>
  </si>
  <si>
    <t>P-2 Pond Influent (2005080-01)</t>
  </si>
  <si>
    <t>https://geotracker.waterboards.ca.gov/getfile?filename=/regulators%2Fdeliverable_documents%2F6597504138%2FVWDC_Phase%20II%20Hydrogeo%20Rpt_8-16-2007.pdf</t>
  </si>
  <si>
    <t>Pond-Water (IPI0650-04)</t>
  </si>
  <si>
    <t>McKittrick No. 1 CP-1 (1505089-01)</t>
  </si>
  <si>
    <t>https://geotracker.waterboards.ca.gov/getfile?filename=/regulators%2Fdeliverable_documents%2F8194504261%2F1505089_001.pdf</t>
  </si>
  <si>
    <t>McKittrick No. 1 CP-2 (1505090-01)</t>
  </si>
  <si>
    <t>https://geotracker.waterboards.ca.gov/getfile?filename=/regulators%2Fdeliverable_documents%2F9422451198%2F1505090_001.pdf</t>
  </si>
  <si>
    <t>OOE171012-1 (DJ12042-01)</t>
  </si>
  <si>
    <t>OOE171012-2 (DJ12042-02)</t>
  </si>
  <si>
    <t>wastewater sample [MCK 1 (P-7)]</t>
  </si>
  <si>
    <t>wastewater sample ["waste water"]</t>
  </si>
  <si>
    <t>FACILITY CENTROID - DERIVED</t>
  </si>
  <si>
    <t>EXCEL</t>
  </si>
  <si>
    <t>https://geotracker.waterboards.ca.gov/regulators/deliverable_documents/3142678380/7-29-13_2012-2013_A_SMR_8-1-13.pdf</t>
  </si>
  <si>
    <t>Produced Water RTC-Plant (1307211-01)</t>
  </si>
  <si>
    <t>https://geotracker.waterboards.ca.gov/regulators/deliverable_documents/4342871427/5-27-14_2013-2014_A-SMR_5-28-14.pdf</t>
  </si>
  <si>
    <t>Race Track C (1404259-01)</t>
  </si>
  <si>
    <t>https://geotracker.waterboards.ca.gov/getfile?filename=/esi/uploads/geo_report/3186270177/T10000005197.PDF</t>
  </si>
  <si>
    <t>https://geotracker.waterboards.ca.gov/getfile?filename=/esi/uploads/geo_report/5959520339/T10000005197.PDF</t>
  </si>
  <si>
    <t>https://geotracker.waterboards.ca.gov/getfile?filename=/esi/uploads/geo_report/9427595674/T10000005197.PDF</t>
  </si>
  <si>
    <t>PW-1 (CB22034-01)</t>
  </si>
  <si>
    <t>https://geotracker.waterboards.ca.gov/getfile?filename=/esi/uploads/geo_report/7890207648/T10000005197.PDF</t>
  </si>
  <si>
    <t>PW-1 (CE18017-01)</t>
  </si>
  <si>
    <t>PW-1 (CG29020-01)</t>
  </si>
  <si>
    <t>https://geotracker.waterboards.ca.gov/getfile?filename=/esi/uploads/geo_report/6762182652/T10000005197.PDF</t>
  </si>
  <si>
    <t>https://geotracker.waterboards.ca.gov/getfile?filename=/esi/uploads/geo_report/6537237584/T10000005199.PDF</t>
  </si>
  <si>
    <t>https://geotracker.waterboards.ca.gov/getfile?filename=/esi/uploads/geo_report/9609640955/T10000005197.PDF</t>
  </si>
  <si>
    <t>PW-1 (EC13003-01)</t>
  </si>
  <si>
    <t>https://geotracker.waterboards.ca.gov/getfile?filename=/esi/uploads/geo_report/4873498737/T10000005197.PDF</t>
  </si>
  <si>
    <t>PW-1 (DJ19001-01)</t>
  </si>
  <si>
    <t>https://geotracker.waterboards.ca.gov/getfile?filename=/esi/uploads/geo_report/5827749848/T10000005197.PDF</t>
  </si>
  <si>
    <t>PW-1 (1802598-02)</t>
  </si>
  <si>
    <t>https://geotracker.waterboards.ca.gov/getfile?filename=/esi/uploads/geo_report/1416806161/T10000005197.PDF</t>
  </si>
  <si>
    <t>PW-1 (1803692-01)</t>
  </si>
  <si>
    <t>PW-1 (DD26007-01)</t>
  </si>
  <si>
    <t>https://geotracker.waterboards.ca.gov/getfile?filename=/esi/uploads/geo_report/3879396438/T10000005197.PDF</t>
  </si>
  <si>
    <t>https://geotracker.waterboards.ca.gov/getfile?filename=/esi/uploads/geo_report/6016440033/T10000005197.PDF</t>
  </si>
  <si>
    <t>PW-1 (DG18001-01)</t>
  </si>
  <si>
    <t>https://geotracker.waterboards.ca.gov/getfile?filename=/esi/uploads/geo_report/2455156326/T10000005197.PDF</t>
  </si>
  <si>
    <t>PW-1 (DB01001-01)</t>
  </si>
  <si>
    <t>https://geotracker.waterboards.ca.gov/getfile?filename=/esi/uploads/geo_report/1850655615/T10000005197.PDF</t>
  </si>
  <si>
    <t>PW-1 (1805291-01)</t>
  </si>
  <si>
    <t>VWD-ED S-1 (R9071-60639W)</t>
  </si>
  <si>
    <t>https://geotracker.waterboards.ca.gov/getfile?filename=/regulators%2Fdeliverable_documents%2F7481853663%2F6-13-91_Datum_7-18-91.pdf</t>
  </si>
  <si>
    <t>VWD-ED S-2 (R9071-60640W)</t>
  </si>
  <si>
    <t>Pond A (inlet)</t>
  </si>
  <si>
    <t>North Canyon (terminal pond)</t>
  </si>
  <si>
    <t>Wastewater sample from race track C plant</t>
  </si>
  <si>
    <t>https://geotracker.waterboards.ca.gov/getfile?filename=/regulators%2Fdeliverable_documents%2F3938263416%2F6-13-96_A_Insp_8-16-96.pdf</t>
  </si>
  <si>
    <t>Oil Fields VW-1 (R22981-39299W)</t>
  </si>
  <si>
    <t>Oil Fields VW-2 (R22981-39300W)</t>
  </si>
  <si>
    <t>CENTROID OF FACILITY (APPROXIMATE SAMPLING LOCATION)</t>
  </si>
  <si>
    <t>Wastewater pond, collected during field inspection</t>
  </si>
  <si>
    <t>Wastewater pond</t>
  </si>
  <si>
    <t>Containment pond</t>
  </si>
  <si>
    <t>Stormwater basin containing wastewater, collected during field inspection</t>
  </si>
  <si>
    <t>https://geotracker.waterboards.ca.gov/getfile?filename=/regulators%2Fdeliverable_documents%2F2688786387%2F3-27-15_NOV_B-Insp_4-10-15.pdf</t>
  </si>
  <si>
    <t>Race Track A Section (60008-3)</t>
  </si>
  <si>
    <t>https://geotracker.waterboards.ca.gov/getfile?filename=/regulators%2Fdeliverable_documents%2F8386215686%2FVWMC%20-%20Lab%20Analysis%20(10-2-95).pdf</t>
  </si>
  <si>
    <t>DL</t>
  </si>
  <si>
    <t>https://geotracker.waterboards.ca.gov/getfile?filename=/regulators%2Fdeliverable_documents%2F5064345419%2FPhase%202%20Subsurface%20Investigation%20Report%206-30-2015.pdf</t>
  </si>
  <si>
    <t>Racetrack - A (3607-1)</t>
  </si>
  <si>
    <t>Produced water, valley waste Edison Field Section 34</t>
  </si>
  <si>
    <t>Produced Water (36035)</t>
  </si>
  <si>
    <t>Rt, A Incoming Water (36408-2)</t>
  </si>
  <si>
    <t>R.T.A. (69325-1)</t>
  </si>
  <si>
    <t xml:space="preserve">Racetrack A </t>
  </si>
  <si>
    <t>RTC Discharge Water (1307211-01)</t>
  </si>
  <si>
    <t>Racetrack Hill Influent</t>
  </si>
  <si>
    <t>Racetrack Hill Influent (VI 1541268-002)</t>
  </si>
  <si>
    <t>Pond Effluent (1501060-01)</t>
  </si>
  <si>
    <t>Presumably effluent from Fee 34 sent to Race Track Hill</t>
  </si>
  <si>
    <t>V.W.D. East Side Race Track (12364)</t>
  </si>
  <si>
    <t>Race Track C</t>
  </si>
  <si>
    <t>Race Track Filtered Water</t>
  </si>
  <si>
    <t>Race Track A Sec. Sump #4</t>
  </si>
  <si>
    <t>Race track hill sump</t>
  </si>
  <si>
    <t>https://geotracker.waterboards.ca.gov/getfile?filename=/regulators%2Fdeliverable_documents%2F2823513209%2F1-31-61_ROC_SpringDevelopedCottonwoodCreek.pdf</t>
  </si>
  <si>
    <t>waste water sample from Race Track Hill</t>
  </si>
  <si>
    <t>Water to top side XX</t>
  </si>
  <si>
    <t>Seepage Pits (40543)</t>
  </si>
  <si>
    <t>Seepage pits at Santa Margarita Outcrop Sec 24 T 29S R 29E</t>
  </si>
  <si>
    <t>RKW052113-3 (3E21048-03)</t>
  </si>
  <si>
    <t>RKW141604-1 (AD17045-01)</t>
  </si>
  <si>
    <t>Race Track Lined Sump (1415884-01)</t>
  </si>
  <si>
    <t>https://geotracker.waterboards.ca.gov/regulators/deliverable_documents/3898655772/Naftex%20RWD%20App_11-6-2014.pdf</t>
  </si>
  <si>
    <t>Race Track Emergency Sump (1510325-01)</t>
  </si>
  <si>
    <t>&lt;0.017</t>
  </si>
  <si>
    <t>https://geotracker.waterboards.ca.gov/getfile?filename=/regulators%2Fdeliverable_documents%2F4349699258%2F8-3-15%20BC%20Labs__LIMS10194_ClientFiles_Year2015_Grp17500_W1517579_WO_1517579_FinalReport.pdf</t>
  </si>
  <si>
    <t>Race Track Brine Water Secondary Containment (1517579-01)</t>
  </si>
  <si>
    <t>Brine sample from secondary containment area</t>
  </si>
  <si>
    <t>Race Track Hill Facility (1509202-01)</t>
  </si>
  <si>
    <t>https://geotracker.waterboards.ca.gov/getfile?filename=/esi/uploads/geo_report/6416529059/T10000005199.PDF</t>
  </si>
  <si>
    <t>https://geotracker.waterboards.ca.gov/getfile?filename=/esi/uploads/geo_report/1482078254/T10000005199.PDF</t>
  </si>
  <si>
    <t>https://geotracker.waterboards.ca.gov/getfile?filename=/esi/uploads/geo_report/6074431002/T10000005199.PDF</t>
  </si>
  <si>
    <t>PW-2 (CE18002-01)</t>
  </si>
  <si>
    <t>PW-2 (CB22033-01)</t>
  </si>
  <si>
    <t>CP-3 Sump (BL08083-01)</t>
  </si>
  <si>
    <t>https://geotracker.waterboards.ca.gov/getfile?filename=/esi/uploads/geo_report/4310449421/T10000005199.PDF</t>
  </si>
  <si>
    <t>PW-2 (CG29021-01)</t>
  </si>
  <si>
    <t>https://geotracker.waterboards.ca.gov/getfile?filename=/esi/uploads/geo_report/6339271247/T10000005199.PDF</t>
  </si>
  <si>
    <t>PW-2 (CJ12009-01)</t>
  </si>
  <si>
    <t>https://geotracker.waterboards.ca.gov/getfile?filename=/esi/uploads/geo_report/6261095046/T10000005199.PDF</t>
  </si>
  <si>
    <t>PW-2 (DB01002-01)</t>
  </si>
  <si>
    <t>https://geotracker.waterboards.ca.gov/getfile?filename=/esi/uploads/geo_report/8770761311/T10000005199.PDF</t>
  </si>
  <si>
    <t>PW-2 (DD26006-01)</t>
  </si>
  <si>
    <t>https://geotracker.waterboards.ca.gov/getfile?filename=/esi/uploads/geo_report/4592523396/T10000005199.PDF</t>
  </si>
  <si>
    <t>PW-2 (DG18001-02)</t>
  </si>
  <si>
    <t>https://geotracker.waterboards.ca.gov/getfile?filename=/esi/uploads/geo_report/7662094354/T10000005199.PDF</t>
  </si>
  <si>
    <t>PW-2 (DJ19002-01)</t>
  </si>
  <si>
    <t>https://geotracker.waterboards.ca.gov/getfile?filename=/esi/uploads/geo_report/5328789770/T10000005199.PDF</t>
  </si>
  <si>
    <t>PW-2 (EC13004-01)</t>
  </si>
  <si>
    <t>https://geotracker.waterboards.ca.gov/getfile?filename=/esi/uploads/geo_report/6355847299/T10000005199.PDF</t>
  </si>
  <si>
    <t>PW-2 (1802598-01)</t>
  </si>
  <si>
    <t>https://geotracker.waterboards.ca.gov/getfile?filename=/esi/uploads/geo_report/5429726660/T10000005199.PDF</t>
  </si>
  <si>
    <t>PW-2 (1803736-04)</t>
  </si>
  <si>
    <t>PW-2 (1805265-02)</t>
  </si>
  <si>
    <t>https://geotracker.waterboards.ca.gov/getfile?filename=/esi/uploads/geo_report/3977719247/T10000005199.PDF</t>
  </si>
  <si>
    <t>PW-2 (1901403-02)</t>
  </si>
  <si>
    <t>https://geotracker.waterboards.ca.gov/getfile?filename=/esi/uploads/geo_report/2678475439/T10000005199.PDF</t>
  </si>
  <si>
    <t>Race Track Hill (1902779-03)</t>
  </si>
  <si>
    <t>https://geotracker.waterboards.ca.gov/getfile?filename=/regulators%2Fdeliverable_documents%2F5083531260%2F5-12-89_A_Insp.pdf</t>
  </si>
  <si>
    <t>Valley Waste, Edison (689-2493.3)</t>
  </si>
  <si>
    <t>Waste water sample from Pond #1</t>
  </si>
  <si>
    <t>9-031-150-0 E-1</t>
  </si>
  <si>
    <t>https://geotracker.waterboards.ca.gov/getfile?filename=/regulators%2Fdeliverable_documents%2F2463573634%2F5-30-90_A_Insp_6-30-90.pdf</t>
  </si>
  <si>
    <t>Inflow to Race Track Hill disposal ponds</t>
  </si>
  <si>
    <t>https://geotracker.waterboards.ca.gov/getfile?filename=/regulators%2Fdeliverable_documents%2F6179848790%2F12-8-70_SampleDatum.pdf</t>
  </si>
  <si>
    <t>VWDRT Race Track (R10972-71301W)</t>
  </si>
  <si>
    <t>https://geotracker.waterboards.ca.gov/getfile?filename=/regulators%2Fdeliverable_documents%2F3542705714%2F1-27-92_RctkSampleDatum_2-25-92.pdf</t>
  </si>
  <si>
    <t>Sample from Sump A, inlet to facility</t>
  </si>
  <si>
    <t>https://geotracker.waterboards.ca.gov/getfile?filename=/regulators%2Fdeliverable_documents%2F1609249293%2F6-11-93_RctkSampleDatum_6-28-93.pdf</t>
  </si>
  <si>
    <t>RT HJ930611-1 (R14631-92567WA-D)</t>
  </si>
  <si>
    <t>outlet of sump C</t>
  </si>
  <si>
    <t>RT HJ930611-2 (R14631-92568WA-C)</t>
  </si>
  <si>
    <t>sump in Central Canyon area</t>
  </si>
  <si>
    <t>sump in North Canyon area</t>
  </si>
  <si>
    <t>RT HJ930611-3 (R14631-92569WA-C)</t>
  </si>
  <si>
    <t>Sample from inlet to facility (presumably sump A)</t>
  </si>
  <si>
    <t>C-Plant Fee 34 P-1 (1505107-01)</t>
  </si>
  <si>
    <t>https://geotracker.waterboards.ca.gov/regulators/deliverable_documents/1771072864/6-2-15_LaboratoryDatum_Excel%20in%20ECM%202865472.pdf</t>
  </si>
  <si>
    <t>Edison C-Plant Fee 34 CP-1 (1505108-01)</t>
  </si>
  <si>
    <t>Edison Reacetrack Hill P-1 (1505109-01)</t>
  </si>
  <si>
    <t>https://geotracker.waterboards.ca.gov/getfile?filename=/esi/uploads/geo_report/8372637271/L10003546304.PDF</t>
  </si>
  <si>
    <t>Sec26-W3 (1901952-01)</t>
  </si>
  <si>
    <t>Sec26-W5 (1901952-02)</t>
  </si>
  <si>
    <t>Lehr (3390-1)</t>
  </si>
  <si>
    <t>CENTROID OF LEASE</t>
  </si>
  <si>
    <t>Hydroxide as hydroxide. Calculated from OHAlk * 0.34</t>
  </si>
  <si>
    <t>Nitrate as nitrate. In some records calculated from NO3_N*4.43</t>
  </si>
  <si>
    <t>L10001997433</t>
  </si>
  <si>
    <t>SOUTH COLES LEVEE OIL FIELD, SCLU-SECTION 11 LEASE</t>
  </si>
  <si>
    <t>SOUTH COLES LEVEE</t>
  </si>
  <si>
    <t>NO ANALYTICAL DATA IN GEOTRACKER</t>
  </si>
  <si>
    <t>L10009030083</t>
  </si>
  <si>
    <t>TEN SECTION, KCL</t>
  </si>
  <si>
    <t>CANAL</t>
  </si>
  <si>
    <t>L10005003284</t>
  </si>
  <si>
    <t>CANAL OIL FIELD, KCL-E (SECTION 14)</t>
  </si>
  <si>
    <t>L10009651722</t>
  </si>
  <si>
    <t>STRAND, POSUNCULA KCL</t>
  </si>
  <si>
    <t>L10001490443</t>
  </si>
  <si>
    <t>BELLEVUE, WEST, THORNTON</t>
  </si>
  <si>
    <t>L10003875920</t>
  </si>
  <si>
    <t>BELLEVUE, WEST, WILLIAMS</t>
  </si>
  <si>
    <t>L10007274345</t>
  </si>
  <si>
    <t>BELLEVUE, WEST, WESCO-CLARK</t>
  </si>
  <si>
    <t>L10004101189</t>
  </si>
  <si>
    <t>BELLEVUE, HOUGHTON</t>
  </si>
  <si>
    <t>L10002222565</t>
  </si>
  <si>
    <t>TEJON SE</t>
  </si>
  <si>
    <t>TEJON SE OIL FIELD, SCT LEASE</t>
  </si>
  <si>
    <t>SEMITROPIC</t>
  </si>
  <si>
    <t>SEMITROPIC OIL FIELD, USL LEASE</t>
  </si>
  <si>
    <t>L10006410854</t>
  </si>
  <si>
    <t>https://geotracker.waterboards.ca.gov/getfile?filename=/regulators%2Fdeliverable_documents%2F2661514759%2FR5-2016-0709%20Little_Creek_Daybreak_.pdf</t>
  </si>
  <si>
    <t>MOUNT POSO OIL FIELD, BLACK SATIN LEASE</t>
  </si>
  <si>
    <t>T10000008070</t>
  </si>
  <si>
    <t>water sample from secondary oil separation unit at the Black Satin Lease.</t>
  </si>
  <si>
    <t>WASTEWATER SAMPLE</t>
  </si>
  <si>
    <t>L10008716482</t>
  </si>
  <si>
    <t>https://geotracker.waterboards.ca.gov/getfile?filename=/regulators%2Fdeliverable_documents%2F7234654307%2FFINAL%20Technical%20Report%2013267%20Order%20required%20-%20LINN%20Berry_06122015.pdf</t>
  </si>
  <si>
    <t>Berry &amp; Ewing (Pond #4) (440-107071-1)</t>
  </si>
  <si>
    <t>Desert Glow Pond #1 (440-107073-1)</t>
  </si>
  <si>
    <t>Desert Glow Pond #2 (440-107073-2)</t>
  </si>
  <si>
    <t>McVan Pond #3 (440-107072-1)</t>
  </si>
  <si>
    <t>&lt;451</t>
  </si>
  <si>
    <t>T10000009509</t>
  </si>
  <si>
    <t>WDR100037556</t>
  </si>
  <si>
    <t>WDR100036605</t>
  </si>
  <si>
    <t>WDR100037548</t>
  </si>
  <si>
    <t>L10003337742</t>
  </si>
  <si>
    <t>WDR100029884</t>
  </si>
  <si>
    <t>T10000008096</t>
  </si>
  <si>
    <t>T10000008097</t>
  </si>
  <si>
    <t>L10009907605</t>
  </si>
  <si>
    <t>L10009511447</t>
  </si>
  <si>
    <t>T10000008071</t>
  </si>
  <si>
    <t>L10003899389</t>
  </si>
  <si>
    <t>L10001092931</t>
  </si>
  <si>
    <t>T10000007301</t>
  </si>
  <si>
    <t>T10000007317</t>
  </si>
  <si>
    <t>L10008397884</t>
  </si>
  <si>
    <t>T10000008331</t>
  </si>
  <si>
    <t>WDR100039691</t>
  </si>
  <si>
    <t>T10000006602</t>
  </si>
  <si>
    <t>T10000006733</t>
  </si>
  <si>
    <t>L10006987566</t>
  </si>
  <si>
    <t>T10000008059</t>
  </si>
  <si>
    <t>T10000008061</t>
  </si>
  <si>
    <t>L10008526008</t>
  </si>
  <si>
    <t>L10003677914</t>
  </si>
  <si>
    <t>T10000008063</t>
  </si>
  <si>
    <t>L10006490391</t>
  </si>
  <si>
    <t>STRAND</t>
  </si>
  <si>
    <t>BELLEVUE</t>
  </si>
  <si>
    <t>MIDWAY-SUNSET, SECTION 28</t>
  </si>
  <si>
    <t>MIDWAY-SUNSET OIL FIELD, MARICOPA EAST FACILITY</t>
  </si>
  <si>
    <t>WDR_link</t>
  </si>
  <si>
    <t>Geotracker Profile</t>
  </si>
  <si>
    <t>MIDWAY-SUNSET OIL FIELD, HOLMES LEASE</t>
  </si>
  <si>
    <t>MOUNT POSO OIL FIELD, VEDDER-USL LEASE</t>
  </si>
  <si>
    <t>RAISIN CITY OIL FIELD, SURFLUH LEASE</t>
  </si>
  <si>
    <t>RIO BRAVO OIL FIELD, KERNCO LEASE</t>
  </si>
  <si>
    <t>ROUND MOUNTAIN OIL FIELD, COFFEE LEASE</t>
  </si>
  <si>
    <t>ROUND MOUNTAIN OIL FIELD, BISHOP LEASE</t>
  </si>
  <si>
    <t>ROUND MOUNTAIN OIL FIELD, CALDWELL (3,4,&amp;7) LEASE</t>
  </si>
  <si>
    <t>ROUND MTN. CALDWELL 5 AND 6</t>
  </si>
  <si>
    <t>ROUND MOUNTAIN, EAST SIGNAL</t>
  </si>
  <si>
    <t>ROUND MOUNTAIN, ROUND MOUNTAIN</t>
  </si>
  <si>
    <t>SEMITROPIC OIL FIELD, BRADFORD LEASE</t>
  </si>
  <si>
    <t>ROUND MOUNTAIN</t>
  </si>
  <si>
    <t>RIO BRAVO</t>
  </si>
  <si>
    <t>RAISIN CITY</t>
  </si>
  <si>
    <t>MOUNT POSO OIL FIELD, DYER CREEK LEASE</t>
  </si>
  <si>
    <t>MOUNT POSO OIL FIELD, SUNDAY LEASE</t>
  </si>
  <si>
    <t>MOUNT POSO OIL FIELD, SP GRANITE CANYON LEASE</t>
  </si>
  <si>
    <t>MOUNT POSO OIL FIELD, GLIDE 15 LEASE</t>
  </si>
  <si>
    <t xml:space="preserve">LITTLE CREEK PROPERTIES, INC. - SALISBURY LEASE </t>
  </si>
  <si>
    <t>Mount Poso Pond (A5D2476-01)</t>
  </si>
  <si>
    <t>https://www.waterboards.ca.gov/centralvalley/water_issues/oil_fields/information/disposal_ponds/ca_resources_corp/2015_0615_com_crc.pdf</t>
  </si>
  <si>
    <t>MOUNTAIN VIEW OIL FIELD, DERBY LEASE</t>
  </si>
  <si>
    <t>MOUNTAIN VIEW OIL FIELD, MYER-WALKMEISTER LEASE</t>
  </si>
  <si>
    <t>POSO CREEK, POSO LEASE</t>
  </si>
  <si>
    <t>KERN RIVER OIL FIELD, CHEVRON'S STATION 36 FACILITY &amp; RESERVOIR B</t>
  </si>
  <si>
    <t>POSO CREEK OIL FIELD, CAULEY LEASE</t>
  </si>
  <si>
    <t>POSO CREEK OIL FIELD, SECTION 5 LEASE</t>
  </si>
  <si>
    <t>MOUNTAIN VIEW</t>
  </si>
  <si>
    <t>KERN RIVER</t>
  </si>
  <si>
    <t>WDR100036607</t>
  </si>
  <si>
    <t>CARNEROS CREEK</t>
  </si>
  <si>
    <t>T10000008002</t>
  </si>
  <si>
    <t>JASMIN OIL FIELD, JOL-23 LEASE</t>
  </si>
  <si>
    <t>ASPHALTO, ALL SUMPS</t>
  </si>
  <si>
    <t>L10002848267</t>
  </si>
  <si>
    <t>L10003715841</t>
  </si>
  <si>
    <t>ASPHALTO, GOVT-FERGUSON (C)</t>
  </si>
  <si>
    <t>ASPHALTO OIL FIELD, BEAR VALLEY LEASE</t>
  </si>
  <si>
    <t>T10000006823</t>
  </si>
  <si>
    <t>ASPHALTO, GOVT-FERGUSON (B)</t>
  </si>
  <si>
    <t>L10008321033</t>
  </si>
  <si>
    <t>JASMIN, QUINN 3-15</t>
  </si>
  <si>
    <t>L10005770070</t>
  </si>
  <si>
    <t>L10005216221</t>
  </si>
  <si>
    <t>JASMIN, QUINN</t>
  </si>
  <si>
    <t>JASMIN, QUINN 31-15</t>
  </si>
  <si>
    <t>L10006033656</t>
  </si>
  <si>
    <t>JASMIN, QUINN 37-10</t>
  </si>
  <si>
    <t>L10004686644</t>
  </si>
  <si>
    <t>JASMIN, TCM</t>
  </si>
  <si>
    <t>L10007803394</t>
  </si>
  <si>
    <t>JASMIN, QUINN I-15</t>
  </si>
  <si>
    <t>L10008595170</t>
  </si>
  <si>
    <t>L10004066395</t>
  </si>
  <si>
    <t>DEVILS DEN OIL FIELD, ALFERITZ LEASE</t>
  </si>
  <si>
    <t>L10005854223</t>
  </si>
  <si>
    <t>EDISON, PORTALS</t>
  </si>
  <si>
    <t>L10007181177</t>
  </si>
  <si>
    <t>MIDWAY-SUNSET OIL FIELD, BRONCO LEASE</t>
  </si>
  <si>
    <t>T10000008146</t>
  </si>
  <si>
    <t>MIDWAY SUNSET OIL FIELD, FORMAX WEST LEASE</t>
  </si>
  <si>
    <t>L10002106097</t>
  </si>
  <si>
    <t>MIDWAY-SUNSET OIL FIELD, BALLAGH LEASE</t>
  </si>
  <si>
    <t>L10002084775</t>
  </si>
  <si>
    <t>MIDWAY-SUNSET OIL FIELD, PATRICIA LEASE</t>
  </si>
  <si>
    <t>T10000007030</t>
  </si>
  <si>
    <t>MIDWAY-SUNSET OIL FIELD, FULTON LEASE</t>
  </si>
  <si>
    <t>Fulton Overflow Pit</t>
  </si>
  <si>
    <t>Lockwood Dehy EOB</t>
  </si>
  <si>
    <t>National Recycle Pit Condensation Pit (Pond 2)</t>
  </si>
  <si>
    <t>MW118 (1513515-01)</t>
  </si>
  <si>
    <t>MW87 (1513515-09)</t>
  </si>
  <si>
    <t>MW27 (1513515-03)</t>
  </si>
  <si>
    <t>MW22 (1513515-04)</t>
  </si>
  <si>
    <t>MW17 (1513515-05)</t>
  </si>
  <si>
    <t>&lt;1.76</t>
  </si>
  <si>
    <t>MW72 (1513515-07)</t>
  </si>
  <si>
    <t>MW71 (1513515-06)</t>
  </si>
  <si>
    <t>MOCO Dehy San Basin (east side) (Pond 1)</t>
  </si>
  <si>
    <t>MOCO Dehy Sand Basin (west side) (Pond 2)</t>
  </si>
  <si>
    <t>Lockwood Wtr Pit, T-8 (Pond 3)</t>
  </si>
  <si>
    <t>T10000007105</t>
  </si>
  <si>
    <t>KERN RIVER OIL FIELD, SAN JOAQUIN LEASE</t>
  </si>
  <si>
    <t>L10009978175</t>
  </si>
  <si>
    <t>EDISON OIL FIELD, BROWN LEASE</t>
  </si>
  <si>
    <t>L10004361518</t>
  </si>
  <si>
    <t>EDISON, WILKE</t>
  </si>
  <si>
    <t>T10000008330</t>
  </si>
  <si>
    <t>MCKITTRICK OIL FIELD, LAYMANCE LEASE</t>
  </si>
  <si>
    <t>ELK HILLS OIL FIELD, ALL SUMPS</t>
  </si>
  <si>
    <t>L10007804479</t>
  </si>
  <si>
    <t>ELK HILLS</t>
  </si>
  <si>
    <t>KERN BLUFF</t>
  </si>
  <si>
    <t>L10003352385</t>
  </si>
  <si>
    <t>KERN BLUFF OIL FIELD, VEDDER-PARKFORD U.S LEASE</t>
  </si>
  <si>
    <t>L10006732393</t>
  </si>
  <si>
    <t>KERN FRONT OIL FIELD, SECTION 27 LEASE</t>
  </si>
  <si>
    <t>KERN FRONT OIL FIELD, SECTION 11 LEASE</t>
  </si>
  <si>
    <t>T10000007104</t>
  </si>
  <si>
    <t>T10000007103</t>
  </si>
  <si>
    <t>KERN FRONT OIL FIELD, SILL ONE LEASE</t>
  </si>
  <si>
    <t>T10000009275</t>
  </si>
  <si>
    <t>KERN FRONT OIL FIELD, SECTION 23 TREATMENT FACILITY</t>
  </si>
  <si>
    <t>T10000011704</t>
  </si>
  <si>
    <t>KERN RIVER OIL FIELD, RAMBLER LEASE</t>
  </si>
  <si>
    <t>KERN FRONT, WETMORE</t>
  </si>
  <si>
    <t>L10002907947</t>
  </si>
  <si>
    <t>L10006020380</t>
  </si>
  <si>
    <t>KERN FRONT, YOUNG</t>
  </si>
  <si>
    <t>LOST HILLS OIL FIELD, WILLIAMSON (SECTION 2) LEASE</t>
  </si>
  <si>
    <t>L10001842708</t>
  </si>
  <si>
    <t>MCDONALD ANTICLINE OIL FIELD, HONOLULU-LAYMAN LEASE</t>
  </si>
  <si>
    <t>L10008572198</t>
  </si>
  <si>
    <t>MCDONALD ANTICLINE OIL FIELD, LAYMAN A LEASE</t>
  </si>
  <si>
    <t>L10004365367</t>
  </si>
  <si>
    <t>T10000007140</t>
  </si>
  <si>
    <t>MCDONALD ANTICLINE OIL FIELD, MITCHELL LEASE</t>
  </si>
  <si>
    <t>L10003868171</t>
  </si>
  <si>
    <t>MCDONALD ANTICLINE OIL FIELD, ALL LEASES</t>
  </si>
  <si>
    <t>MCDONALD ANTICLINE OIL FIELD, INTEX-LAYMAN LEASE</t>
  </si>
  <si>
    <t>L10008187374</t>
  </si>
  <si>
    <t>L10001432166</t>
  </si>
  <si>
    <t>MCDONALD ANTICLINE OIL FIELD, LAYMAN B LEASE</t>
  </si>
  <si>
    <t>ONLY 2020 DATA</t>
  </si>
  <si>
    <t>WDR100029886</t>
  </si>
  <si>
    <t>KERN FRONT OIL FIELD, SECTION 23 LEASE</t>
  </si>
  <si>
    <t>L10001277360</t>
  </si>
  <si>
    <t>MIDWAY-SUNSET OIL FIELD, ANDERSON-GOODWIN LEASE</t>
  </si>
  <si>
    <t>Wier Drain Pit (Wier Sump 1)</t>
  </si>
  <si>
    <t>https://geotracker.waterboards.ca.gov/regulators/deliverable_documents/3274823844/MIDWAY_SUNSET.pdf</t>
  </si>
  <si>
    <t>Victory Water Plant, Vessel 105 Discharge</t>
  </si>
  <si>
    <t>E-3553</t>
  </si>
  <si>
    <t>https://geotracker.waterboards.ca.gov/getfile?filename=/regulators%2Fdeliverable_documents%2F1281170070%2F11-13-87_Anderson-Goodwin_CoGenSoilCompact.pdf</t>
  </si>
  <si>
    <t>L10007018654</t>
  </si>
  <si>
    <t>MIDWAY-SUNSET OIL FIELD, SECTION 8 LEASE</t>
  </si>
  <si>
    <t>T10000011587</t>
  </si>
  <si>
    <t>MIDWAY-SUNSET OIL FIELD, VEDDER LEASE</t>
  </si>
  <si>
    <t>T10000007034</t>
  </si>
  <si>
    <t>MIDWAY-SUNSET OIL FIELD, W &amp; S LEASE</t>
  </si>
  <si>
    <t>NO SPECIFIC ANALYTICAL DATA IN GEOTRACKER</t>
  </si>
  <si>
    <t>L10004074848</t>
  </si>
  <si>
    <t xml:space="preserve">MIDWAY-SUNSET OIL FIELD, O'BRIEN-SILL LEASE </t>
  </si>
  <si>
    <t>MIDWAY-SUNSET OIL FIELD, HAVENSTRITE LEASE</t>
  </si>
  <si>
    <t>T10000006789</t>
  </si>
  <si>
    <t>MIDWAY-SUNSET OIL FIELD, MITCHELL LEASE</t>
  </si>
  <si>
    <t>T10000006777</t>
  </si>
  <si>
    <t>MIDWAY-SUNSET OIL FIELD, SP LEASE</t>
  </si>
  <si>
    <t>T10000006790</t>
  </si>
  <si>
    <t>MIDWAY-SUNSET OIL FIELD, MARICOPA LEASE</t>
  </si>
  <si>
    <t>T10000006766</t>
  </si>
  <si>
    <t>MIDWAY-SUNSET OIL FIELD, SECTION 20 LEASE</t>
  </si>
  <si>
    <t>T10000006762</t>
  </si>
  <si>
    <t>https://geotracker.waterboards.ca.gov/view_document?docurl=/regulators/deliverable_documents/5078078329/Britany%2Epdf</t>
  </si>
  <si>
    <t>Section 20 Lease produced wastewater</t>
  </si>
  <si>
    <t>Wash Tank Wastewater Sample, Havenstrite Lease</t>
  </si>
  <si>
    <t>https://geotracker.waterboards.ca.gov/getfile?filename=/esi/uploads/geo_report/8781884968/T10000006789.PDF</t>
  </si>
  <si>
    <t>ROUND MOUNTAIN OIL FIELD, BELL LEASE</t>
  </si>
  <si>
    <t>ROUND MOUNTAIN OIL FIELD. ROUND MOUNTAIN LEASE</t>
  </si>
  <si>
    <t>ROUND MOUNTAIN, COFFEE</t>
  </si>
  <si>
    <t>ROUND MTN, COFFEE-SECTION 6</t>
  </si>
  <si>
    <t>L10009258184</t>
  </si>
  <si>
    <t>T10000010921</t>
  </si>
  <si>
    <t>L10009451771</t>
  </si>
  <si>
    <t>L10009139854</t>
  </si>
  <si>
    <t>RAISIN CITY, SURFLUH (08)</t>
  </si>
  <si>
    <t>L10007187349</t>
  </si>
  <si>
    <t>POSO CREEK OIL FIELD, NEWHOUSE FEE LEASE</t>
  </si>
  <si>
    <t>POSO CREEK, CARIBOU-RECORD</t>
  </si>
  <si>
    <t>POSO CREEK, CAULEY</t>
  </si>
  <si>
    <t>POSO CREEK, CUCCIA-USL</t>
  </si>
  <si>
    <t>POSO CREEK, GILL</t>
  </si>
  <si>
    <t>POSO CREEK, GILL (NORTH)</t>
  </si>
  <si>
    <t>POSO CREEK, LERDO-SESNON</t>
  </si>
  <si>
    <t>POSO CREEK, SESNON</t>
  </si>
  <si>
    <t>POSO CREEK, USL-28</t>
  </si>
  <si>
    <t>L10002205087</t>
  </si>
  <si>
    <t>L10004880142</t>
  </si>
  <si>
    <t>L10005866483</t>
  </si>
  <si>
    <t>SAMPLE APPARENTLY COLLECTED, NO DATA IN GEOTRACKER FILE</t>
  </si>
  <si>
    <t>L10006672585</t>
  </si>
  <si>
    <t>L10008138858</t>
  </si>
  <si>
    <t>L10009914530</t>
  </si>
  <si>
    <t>L10009669214</t>
  </si>
  <si>
    <t>L10005398996</t>
  </si>
  <si>
    <t>L10007219630</t>
  </si>
  <si>
    <t>Gov't Waste Water Tank (1505299-01)</t>
  </si>
  <si>
    <t>https://www.waterboards.ca.gov/centralvalley/water_issues/oil_fields/information/disposal_ponds/ebnrmc/2015_0626_com_eb_natural_add.pdf</t>
  </si>
  <si>
    <t>&lt;0.91</t>
  </si>
  <si>
    <t>KERN BLUFF, TITUS</t>
  </si>
  <si>
    <t>L10001530713</t>
  </si>
  <si>
    <t xml:space="preserve">DEER CREEK OIL FIELD, PENTARCH LEASE </t>
  </si>
  <si>
    <t>WDR100032111</t>
  </si>
  <si>
    <t>WDR100028032</t>
  </si>
  <si>
    <t>WDR100034360</t>
  </si>
  <si>
    <t>WDR100028320</t>
  </si>
  <si>
    <t>WDR100033407</t>
  </si>
  <si>
    <t>https://geotracker.waterboards.ca.gov/getfile?filename=/regulators%2Fdeliverable_documents%2F6153227865%2F4-11-2002_Pentarch_SMR_4-19-2002.pdf</t>
  </si>
  <si>
    <t>https://geotracker.waterboards.ca.gov/getfile?filename=/regulators%2Fdeliverable_documents%2F3838100612%2F7-14-2003_Penarch_SMR_7-24-2003.pdf</t>
  </si>
  <si>
    <t>https://geotracker.waterboards.ca.gov/getfile?filename=/regulators%2Fdeliverable_documents%2F4562836170%2F4-5-2004_Pentarch_SMR_6-4-2004.pdf</t>
  </si>
  <si>
    <t>https://geotracker.waterboards.ca.gov/getfile?filename=/regulators%2Fdeliverable_documents%2F3212154567%2F4-8-2005_Pentarch_SMR_4-25-2005.pdf</t>
  </si>
  <si>
    <t>https://geotracker.waterboards.ca.gov/getfile?filename=/regulators%2Fdeliverable_documents%2F7269417881%2F4-10-2006_Pentarch_SMR_4-28-2006.pdf</t>
  </si>
  <si>
    <t>https://geotracker.waterboards.ca.gov/getfile?filename=/regulators%2Fdeliverable_documents%2F3260906398%2F3-28-2007_Pentarch_SMR_4-19-2007.pdf</t>
  </si>
  <si>
    <t>https://geotracker.waterboards.ca.gov/getfile?filename=/regulators%2Fdeliverable_documents%2F1090432286%2F4-17-2008_Pentarch_SMR_5-29-2008.pdf</t>
  </si>
  <si>
    <t>https://geotracker.waterboards.ca.gov/getfile?filename=/regulators%2Fdeliverable_documents%2F7604933798%2F3-3-2009_Pentarch_SMR_4-3-2009.pdf</t>
  </si>
  <si>
    <t>https://geotracker.waterboards.ca.gov/getfile?filename=/regulators%2Fdeliverable_documents%2F1356975734%2F4-2-2010_Pentarch_SMR_4-22-2010.pdf</t>
  </si>
  <si>
    <t>https://geotracker.waterboards.ca.gov/getfile?filename=/regulators%2Fdeliverable_documents%2F5853301107%2F2-16-2011_Pentarch_SMR_3-2-2011.pdf</t>
  </si>
  <si>
    <t>https://geotracker.waterboards.ca.gov/getfile?filename=/regulators%2Fdeliverable_documents%2F6800713658%2F4-10-2012_Pentarch_SMR_4-23-2012.pdf</t>
  </si>
  <si>
    <t>https://geotracker.waterboards.ca.gov/getfile?filename=/regulators%2Fdeliverable_documents%2F7267395496%2F4-1-2013_Pentarch_SMR_4-18-2013.pdf</t>
  </si>
  <si>
    <t>https://geotracker.waterboards.ca.gov/getfile?filename=/regulators%2Fdeliverable_documents%2F6368711709%2F3-7-2014_Pentarch_SMR_3-18-2014.pdf</t>
  </si>
  <si>
    <t>https://geotracker.waterboards.ca.gov/getfile?filename=/regulators%2Fdeliverable_documents%2F6649651646%2F2015_%20Annual%20Report.pdf</t>
  </si>
  <si>
    <t>https://geotracker.waterboards.ca.gov/getfile?filename=/regulators%2Fdeliverable_documents%2F7076708137%2F2016_Annual%20Report_3-9-2017.pdf</t>
  </si>
  <si>
    <t>https://geotracker.waterboards.ca.gov/getfile?filename=/regulators%2Fdeliverable_documents%2F1884094715%2F2017_%20Annual%20Report.pdf</t>
  </si>
  <si>
    <t>https://geotracker.waterboards.ca.gov/getfile?filename=/regulators%2Fdeliverable_documents%2F7773278355%2F2018Annual%20Report_4-4-2019.pdf</t>
  </si>
  <si>
    <t>Sec. Waste Tank</t>
  </si>
  <si>
    <t>(190222Q001)</t>
  </si>
  <si>
    <t>https://geotracker.waterboards.ca.gov/getfile?filename=/regulators%2Fdeliverable_documents%2F7086220860%2F8-27-1980_Pentarch_Ww_9-4-1980.pdf</t>
  </si>
  <si>
    <t>Well water (wastewater)</t>
  </si>
  <si>
    <t>https://geotracker.waterboards.ca.gov/getfile?filename=/regulators%2Fdeliverable_documents%2F1147686183%2F3-9-1981_Pentarch_Ww_3-20-1981.pdf</t>
  </si>
  <si>
    <t>waste water</t>
  </si>
  <si>
    <t>810309-17</t>
  </si>
  <si>
    <t>https://geotracker.waterboards.ca.gov/getfile?filename=/regulators%2Fdeliverable_documents%2F5132460653%2F7-9-1997_CVWB_Ww_8-1-1997.pdf</t>
  </si>
  <si>
    <t>https://geotracker.waterboards.ca.gov/getfile?filename=/regulators%2Fdeliverable_documents%2F1252880275%2F3-29-2000_CVWB_Ww_4-11-2000.pdf</t>
  </si>
  <si>
    <t>Pentarch</t>
  </si>
  <si>
    <t>`(5)</t>
  </si>
  <si>
    <t>https://geotracker.waterboards.ca.gov/getfile?filename=/regulators%2Fdeliverable_documents%2F2821640491%2F3-20-2002_CVWB_Ww_3-28-2002.pdf</t>
  </si>
  <si>
    <t>https://geotracker.waterboards.ca.gov/getfile?filename=/regulators%2Fdeliverable_documents%2F3107680380%2F4-21-2005_A-Inp_5-13-2005.pdf</t>
  </si>
  <si>
    <t>https://geotracker.waterboards.ca.gov/getfile?filename=/regulators%2Fdeliverable_documents%2F3150681018%2F2-28-2008_A-Insp_3-25-2008.pdf</t>
  </si>
  <si>
    <t>https://geotracker.waterboards.ca.gov/getfile?filename=/regulators%2Fdeliverable_documents%2F2236269295%2F10-17-2012_A-Insp-NOV_11-14-2012.pdf</t>
  </si>
  <si>
    <t>https://geotracker.waterboards.ca.gov/getfile?filename=/regulators%2Fdeliverable_documents%2F2212311267%2FAPR_2_PENTRCH_REH.pdf</t>
  </si>
  <si>
    <t>wash tank sample</t>
  </si>
  <si>
    <t>REH141610-1 (AJ17009-01)</t>
  </si>
  <si>
    <t>https://geotracker.waterboards.ca.gov/regulators/deliverable_documents/3552489340/Re_%20Water%20Report.pdf</t>
  </si>
  <si>
    <t>DEER CREEK, NATL DEV MERZOIAN</t>
  </si>
  <si>
    <t>DEER CREEK, T.B.I.D. &amp; SMITH-RHOADS</t>
  </si>
  <si>
    <t>L10004269189</t>
  </si>
  <si>
    <t>L10008670463</t>
  </si>
  <si>
    <t>L10005976225</t>
  </si>
  <si>
    <t>CARNEROS CREEK, SFE</t>
  </si>
  <si>
    <t>CARNEROS CREEK OIL FIELD, SANTA FE LEASE</t>
  </si>
  <si>
    <t>T10000006769</t>
  </si>
  <si>
    <t>https://geotracker.waterboards.ca.gov/getfile?filename=/regulators%2Fdeliverable_documents%2F9819744288%2F4-17-1995_Q-SMR_4-18-1995.pdf</t>
  </si>
  <si>
    <t>https://geotracker.waterboards.ca.gov/getfile?filename=/regulators%2Fdeliverable_documents%2F1472057521%2F7-21-1995_Q-SMR_7-24-1995.pdf</t>
  </si>
  <si>
    <t>https://geotracker.waterboards.ca.gov/getfile?filename=/regulators%2Fdeliverable_documents%2F6656380772%2F10-25-1995_Q-SMR_10-26-1995.pdf</t>
  </si>
  <si>
    <t>https://geotracker.waterboards.ca.gov/getfile?filename=/regulators%2Fdeliverable_documents%2F3167160511%2F8-5-1997_Q-SMR_8-5-1997.pdf</t>
  </si>
  <si>
    <t>https://geotracker.waterboards.ca.gov/getfile?filename=/regulators%2Fdeliverable_documents%2F3182766139%2F5-23-2002_A-SMR_5-23-2002.pdf</t>
  </si>
  <si>
    <t>https://geotracker.waterboards.ca.gov/getfile?filename=/regulators%2Fdeliverable_documents%2F4409264683%2F4-14-2003_A-SMR_4-17-2003.pdf</t>
  </si>
  <si>
    <t>https://geotracker.waterboards.ca.gov/getfile?filename=/regulators%2Fdeliverable_documents%2F4626918971%2F3-12-2004_A-SMR_3-15-2004.pdf</t>
  </si>
  <si>
    <t>https://geotracker.waterboards.ca.gov/getfile?filename=/regulators%2Fdeliverable_documents%2F5525496542%2F3-23-2005_A-SMR_3-30-2005.pdf</t>
  </si>
  <si>
    <t>https://geotracker.waterboards.ca.gov/getfile?filename=/regulators%2Fdeliverable_documents%2F3116566538%2F2-21-2006_A-SMR_2-22-2006.pdf</t>
  </si>
  <si>
    <t>https://geotracker.waterboards.ca.gov/getfile?filename=/regulators%2Fdeliverable_documents%2F5917400538%2F3-20-2007_A-SMR_3-22-2007.pdf</t>
  </si>
  <si>
    <t>https://geotracker.waterboards.ca.gov/getfile?filename=/regulators%2Fdeliverable_documents%2F6126545786%2F3-13-2008_A-SMR_3-17-2008.pdf</t>
  </si>
  <si>
    <t>https://geotracker.waterboards.ca.gov/getfile?filename=/regulators%2Fdeliverable_documents%2F7613585531%2F4-13-2009_A-SMR_4-14-2009.pdf</t>
  </si>
  <si>
    <t>https://geotracker.waterboards.ca.gov/getfile?filename=/regulators%2Fdeliverable_documents%2F7567677378%2F3-3-2010_A-SMR_3-4-2010.pdf</t>
  </si>
  <si>
    <t>https://geotracker.waterboards.ca.gov/getfile?filename=/regulators%2Fdeliverable_documents%2F6287220835%2F2-23-2011_A-SMR_2-25-2011.pdf</t>
  </si>
  <si>
    <t>https://geotracker.waterboards.ca.gov/getfile?filename=/regulators%2Fdeliverable_documents%2F4781826198%2F2-23-2012_A-SMR_3-25-2012.pdf</t>
  </si>
  <si>
    <t>https://geotracker.waterboards.ca.gov/getfile?filename=/regulators%2Fdeliverable_documents%2F9425522327%2F3-13-2013_A-SMR_3-15-2013.pdf</t>
  </si>
  <si>
    <t>https://geotracker.waterboards.ca.gov/getfile?filename=/regulators%2Fdeliverable_documents%2F8620636463%2F3-4-2015_A-SMR_3-9-2015.pdf</t>
  </si>
  <si>
    <t>https://geotracker.waterboards.ca.gov/getfile?filename=/regulators%2Fdeliverable_documents%2F3921871364%2F11-15-1994_Lab%20rpt_12-2-1994.pdf</t>
  </si>
  <si>
    <t>https://geotracker.waterboards.ca.gov/getfile?filename=/regulators%2Fdeliverable_documents%2F2819954991%2F7-9-1997_Lab-Rpt_8-1-1997.pdf</t>
  </si>
  <si>
    <t>https://geotracker.waterboards.ca.gov/view_document?docurl=/regulators/deliverable_documents/5912020027/3%2D29%2D2000%5FA%2DInspection%5F5%2D4%2D2000%2Epdf</t>
  </si>
  <si>
    <t>https://geotracker.waterboards.ca.gov/view_document?docurl=/regulators/deliverable_documents/1050367593/3%2D6%2D2002%5FA%2DInspection%5F4%2D15%2D2002%2Epdf</t>
  </si>
  <si>
    <t>030702-1215-KE3</t>
  </si>
  <si>
    <t>Storage tank sample</t>
  </si>
  <si>
    <t>https://geotracker.waterboards.ca.gov/view_document?docurl=/regulators/deliverable_documents/1226107537/5%2D10%2D2006%5FA%2DInspection%5F6%2D6%2D2006%2Epdf</t>
  </si>
  <si>
    <t>https://geotracker.waterboards.ca.gov/getfile?filename=/regulators%2Fdeliverable_documents%2F6829415440%2F2-28-2008_A-Inspection_3-25-2008.pdf</t>
  </si>
  <si>
    <t>https://geotracker.waterboards.ca.gov/getfile?filename=/regulators%2Fdeliverable_documents%2F6318806529%2F5-26-2011_A-Inspection_7-27-2011.pdf</t>
  </si>
  <si>
    <t>https://geotracker.waterboards.ca.gov/getfile?filename=/regulators%2Fdeliverable_documents%2F8982535123%2F10-17-2012_A-Inspction_11-14-2012.pdf</t>
  </si>
  <si>
    <t>https://geotracker.waterboards.ca.gov/getfile?filename=/regulators%2Fdeliverable_documents%2F7004628062%2F10-16-2014_A-Inspection_4-3-2015.pdf</t>
  </si>
  <si>
    <t>https://geotracker.waterboards.ca.gov/regulators/deliverable_documents/7495998561/4-13-2015_Response%20to%2013267_4-15-2015.pdf</t>
  </si>
  <si>
    <t>&lt;0.018</t>
  </si>
  <si>
    <t>EDISON OIL FIELD, SADIE ANDREWS LEASE</t>
  </si>
  <si>
    <t>WDR100027639</t>
  </si>
  <si>
    <t>WDR100037543</t>
  </si>
  <si>
    <t>WDR100033241</t>
  </si>
  <si>
    <t>EDISON OIL FIELD, CAULEY 2 LEASE</t>
  </si>
  <si>
    <t>L10002535254</t>
  </si>
  <si>
    <t>WDR100037491</t>
  </si>
  <si>
    <t>COALINGA OIL FIELD, CONTINENTAL LEASE</t>
  </si>
  <si>
    <t>T10000006735</t>
  </si>
  <si>
    <t>T10000006955</t>
  </si>
  <si>
    <t>COALINGA, NATIONAL</t>
  </si>
  <si>
    <t>LOCATION OF TANK (APPROXIMATE SAMPLING LOCATION)</t>
  </si>
  <si>
    <t>AL1501802-1 ()</t>
  </si>
  <si>
    <t>Wastewater tank that contains Continental &amp; National Leases wastewater</t>
  </si>
  <si>
    <t>https://geotracker.waterboards.ca.gov/view_document?docurl=/regulators/deliverable_documents/2181786656/1%2D8%5F2%2D20%2D15%5FNOV%2DA%2DInspRpt%5FCONTINENTAL%5F4%2D1%2D15%2Epdf</t>
  </si>
  <si>
    <t>T10000009074</t>
  </si>
  <si>
    <t>https://geotracker.waterboards.ca.gov/getfile?filename=/regulators%2Fdeliverable_documents%2F1401482701%2F1-8-15_First%20Oil_Sec%2035A_Insp%20Rpt_4-1-2015.pdf</t>
  </si>
  <si>
    <t>R021918C-Bottom Tank</t>
  </si>
  <si>
    <t>Watewater tank bottom</t>
  </si>
  <si>
    <t>35A PONDS HAVEN'T BEEN ACTIVE SINCE 2013 ALL DATA IN THIS CASE COMES FROM SECTION 23D LEASE</t>
  </si>
  <si>
    <t>CANFIELD RANCH OIL FIELD, KCL LEASE</t>
  </si>
  <si>
    <t>L10004826842</t>
  </si>
  <si>
    <t>CANFIELD RANCH</t>
  </si>
  <si>
    <t>L10006752047</t>
  </si>
  <si>
    <t>CANFIELD RANCH, EDGAR</t>
  </si>
  <si>
    <t>STRAND, KCL 56</t>
  </si>
  <si>
    <t>L10004954529</t>
  </si>
  <si>
    <t>L10003204044</t>
  </si>
  <si>
    <t>STRAND, KCL 66</t>
  </si>
  <si>
    <t>L10009628444</t>
  </si>
  <si>
    <t>STRAND, SHELL-OHIO</t>
  </si>
  <si>
    <t>COALINGA, SUPERIOR</t>
  </si>
  <si>
    <t>L10004292773</t>
  </si>
  <si>
    <t>COALINGA, (SEC 30)</t>
  </si>
  <si>
    <t>L10004795703</t>
  </si>
  <si>
    <t>T10000006734</t>
  </si>
  <si>
    <t>COALINGA, COMPASS</t>
  </si>
  <si>
    <t>COALINGA, STAR 12</t>
  </si>
  <si>
    <t>L10008319555</t>
  </si>
  <si>
    <t>COALINGA, STAR 14</t>
  </si>
  <si>
    <t>L10003069348</t>
  </si>
  <si>
    <t>COALINGA, STAR 24</t>
  </si>
  <si>
    <t>L10005276415</t>
  </si>
  <si>
    <t>COALINGA, USL</t>
  </si>
  <si>
    <t>L10008350533</t>
  </si>
  <si>
    <t>COALINGA NOSE UNIT, ZWANG</t>
  </si>
  <si>
    <t>L10002082663</t>
  </si>
  <si>
    <t>COALINGA NOSE UNIT</t>
  </si>
  <si>
    <t>COALINGA NOSE UNIT, 6F</t>
  </si>
  <si>
    <t>L10003504574</t>
  </si>
  <si>
    <t>COALINGA NOSE UNIT, BASS PONDS</t>
  </si>
  <si>
    <t>L10006383848</t>
  </si>
  <si>
    <t>L10002635211</t>
  </si>
  <si>
    <t>COALINGA NOSE UNIT, BINKLEY</t>
  </si>
  <si>
    <t>L10001846740</t>
  </si>
  <si>
    <t>COALINGA NOSE UNIT, CAGLE</t>
  </si>
  <si>
    <t>COALINGA, EAST EXT. CAGLE, USL</t>
  </si>
  <si>
    <t>COALINGA EAST EXTENSION</t>
  </si>
  <si>
    <t>L10008008498</t>
  </si>
  <si>
    <t>L10002909621</t>
  </si>
  <si>
    <t>GUIJARRAL HILLS, DESSEL</t>
  </si>
  <si>
    <t>GUIJARRAL HILLS</t>
  </si>
  <si>
    <t>T10000011749</t>
  </si>
  <si>
    <t>GUIJARRAL HILLS OIL FIELD, SANGER LEASE</t>
  </si>
  <si>
    <t>L10004196478</t>
  </si>
  <si>
    <t>L10005909720</t>
  </si>
  <si>
    <t xml:space="preserve">CHICO-MARTINEZ, </t>
  </si>
  <si>
    <t>Sample from a hose connected to a produced wastewater tank</t>
  </si>
  <si>
    <t>LEASE WELL PAD (APPROXIMATE SAMPLING LOCATION)</t>
  </si>
  <si>
    <t>https://geotracker.waterboards.ca.gov/view_document?docurl=/regulators/deliverable_documents/7968993246/NOV%20%2D%20Follow%20Up%20Inspection%28Unreg%29%2Epdf</t>
  </si>
  <si>
    <t>RTA170824-1 (DH24016-01)</t>
  </si>
  <si>
    <t>https://geotracker.waterboards.ca.gov/view_document?docurl=/regulators/deliverable_documents/9712952136/NOV%2DComplaint%20Inspection%28Unreg%29%2Epdf</t>
  </si>
  <si>
    <t>Produced water being used as dust control</t>
  </si>
  <si>
    <t>WELL PAD SPRINKLER (APPROXIMATE SAMPLING LOCATION)</t>
  </si>
  <si>
    <t>RTA170804-02 (DH04020-02)</t>
  </si>
  <si>
    <t>RTA170804-2 DUP (DH04020-04)</t>
  </si>
  <si>
    <t>Produced water being used as dust control (duplicate)</t>
  </si>
  <si>
    <t>GUIJARRAL HILLS, FRED HOLMES 34</t>
  </si>
  <si>
    <t>PYRAMID HILLS, 7Y</t>
  </si>
  <si>
    <t>PYRAMID HILLS, BALFOUR</t>
  </si>
  <si>
    <t>PYRAMID HILLS, DAVIS-SMITH</t>
  </si>
  <si>
    <t>PYRAMID HILLS, H &amp; W</t>
  </si>
  <si>
    <t>PYRAMID HILLS, NORRIS-BAYLIS</t>
  </si>
  <si>
    <t>PYRAMID HILLS, NRIS-DRLXCO-HND</t>
  </si>
  <si>
    <t>PYRAMID HILLS, NRS-DRLXCO-BYLS</t>
  </si>
  <si>
    <t>PYRAMID HILLS, SECTION 17</t>
  </si>
  <si>
    <t>PYRAMID HILLS, SOUTHERN LEASES</t>
  </si>
  <si>
    <t>L10002381597</t>
  </si>
  <si>
    <t>L10004927368</t>
  </si>
  <si>
    <t>L10007834024</t>
  </si>
  <si>
    <t>L10002708383</t>
  </si>
  <si>
    <t>PYRAMID HILLS, 58-283</t>
  </si>
  <si>
    <t>PYRAMID HILLS, NORRIS-HAND</t>
  </si>
  <si>
    <t>L10007053662</t>
  </si>
  <si>
    <t>L10006622315</t>
  </si>
  <si>
    <t>PYRAMID HILLS, DAGANY</t>
  </si>
  <si>
    <t>L10004744848</t>
  </si>
  <si>
    <t>L10002783025</t>
  </si>
  <si>
    <t>L10006846272</t>
  </si>
  <si>
    <t>L10001458725</t>
  </si>
  <si>
    <t>L10002698430</t>
  </si>
  <si>
    <t>L10003888267</t>
  </si>
  <si>
    <t>SEMITROPIC, B B J BAMB</t>
  </si>
  <si>
    <t>SEMITROPIC, BRADFORD</t>
  </si>
  <si>
    <t>SEMITROPIC, BRADFORD B</t>
  </si>
  <si>
    <t>SEMITROPIC, CD WALTER MITCHELL</t>
  </si>
  <si>
    <t>SEMITROPIC, CHAPMAN BHM</t>
  </si>
  <si>
    <t>SEMITROPIC, COMMUNITY - CM</t>
  </si>
  <si>
    <t>SEMITROPIC, HARDESTY - VICA</t>
  </si>
  <si>
    <t>SEMITROPIC, JOHNSON</t>
  </si>
  <si>
    <t>SEMITROPIC, LIZA G WILLIAMS</t>
  </si>
  <si>
    <t>SEMITROPIC, SUPREME</t>
  </si>
  <si>
    <t>SEMITROPIC, WILLIAMS ELLIOT-15</t>
  </si>
  <si>
    <t>SEMITROPIC, WILLIAMS ELLIOT-24</t>
  </si>
  <si>
    <t>L10008029327</t>
  </si>
  <si>
    <t>L10004932596</t>
  </si>
  <si>
    <t>L10001544070</t>
  </si>
  <si>
    <t>L10002269916</t>
  </si>
  <si>
    <t>L10006303448</t>
  </si>
  <si>
    <t>L10009848795</t>
  </si>
  <si>
    <t>L10006016912</t>
  </si>
  <si>
    <t>L10007525056</t>
  </si>
  <si>
    <t>L10006954648</t>
  </si>
  <si>
    <t>L10006216376</t>
  </si>
  <si>
    <t>L10003664008</t>
  </si>
  <si>
    <t>L10008264964</t>
  </si>
  <si>
    <t>B-Zone Sump (1502744-03)</t>
  </si>
  <si>
    <t>Sec 24 Sump (1502744-02)</t>
  </si>
  <si>
    <t>Virg Sump (1502744-01)</t>
  </si>
  <si>
    <t>https://www.waterboards.ca.gov/centralvalley/water_issues/oil_fields/information/disposal_ponds/25_hills/2016_0223_25hills_13267_p1.pdf</t>
  </si>
  <si>
    <t>Virgina Lease Sump</t>
  </si>
  <si>
    <t>B-Zone (Shell) Lease Sump</t>
  </si>
  <si>
    <t>Jameson Trust Lease Sump</t>
  </si>
  <si>
    <t>SAME AS B-ZONE</t>
  </si>
  <si>
    <t>ANT HILL, ALL LEASES</t>
  </si>
  <si>
    <t>ANT HILL, SIEGFUS</t>
  </si>
  <si>
    <t>ANT HILL, SIEGFUS LEASE</t>
  </si>
  <si>
    <t>ANT HILL, SPA</t>
  </si>
  <si>
    <t>ANT HILL</t>
  </si>
  <si>
    <t>L10004886923</t>
  </si>
  <si>
    <t>L10006244581</t>
  </si>
  <si>
    <t>L10004560099</t>
  </si>
  <si>
    <t>L10004068323</t>
  </si>
  <si>
    <t>BLACKWELLS CORNER, BCU</t>
  </si>
  <si>
    <t>BLACKWELLS CORNER, WAGE</t>
  </si>
  <si>
    <t>L10004260120</t>
  </si>
  <si>
    <t>L10001153710</t>
  </si>
  <si>
    <t>BLACKWELLS CORNER</t>
  </si>
  <si>
    <t>FRUITVALE - KCL</t>
  </si>
  <si>
    <t>L10002720707</t>
  </si>
  <si>
    <t>FRUITVALE - RED RIBBON</t>
  </si>
  <si>
    <t>L10003697716</t>
  </si>
  <si>
    <t>FRUITVALE, ANSOLEABEHERE</t>
  </si>
  <si>
    <t>L10005810852</t>
  </si>
  <si>
    <t>FRUITVALE, HENRY</t>
  </si>
  <si>
    <t>L10008573722</t>
  </si>
  <si>
    <t>L10004608469</t>
  </si>
  <si>
    <t>FRUITVALE, KCL (A)</t>
  </si>
  <si>
    <t>FRUITVALE, KCL (B)</t>
  </si>
  <si>
    <t>L10005975846</t>
  </si>
  <si>
    <t>L10003296586</t>
  </si>
  <si>
    <t>FRUITVALE, TENNECO WEST</t>
  </si>
  <si>
    <t>FRUITVALE</t>
  </si>
  <si>
    <t>HELM</t>
  </si>
  <si>
    <t>HELM, HAWN LEASE</t>
  </si>
  <si>
    <t>L10003906343</t>
  </si>
  <si>
    <t>L10003698378</t>
  </si>
  <si>
    <t>HELM, STEINES</t>
  </si>
  <si>
    <t>L10009139462</t>
  </si>
  <si>
    <t>L10008197366</t>
  </si>
  <si>
    <t>MCDONALD ANTICLINE OIL FIELD, M &amp; B LEASE</t>
  </si>
  <si>
    <t>COMMUNITY LEASE DEER CREEK OIL</t>
  </si>
  <si>
    <t>L10002340750</t>
  </si>
  <si>
    <t>RKW080423-C (8D23016-01)</t>
  </si>
  <si>
    <t>https://geotracker.waterboards.ca.gov/view_document?docurl=/regulators/deliverable_documents/7374749302/3%2D26%2D08%5FA%2DInsp%5FNOV%5F5%2D2%2D08%2Epdf</t>
  </si>
  <si>
    <t>Sump wastewater sample</t>
  </si>
  <si>
    <t>Water that was coated with crude oil</t>
  </si>
  <si>
    <t>RKW032013-3 (1305970-03)</t>
  </si>
  <si>
    <t>https://geotracker.waterboards.ca.gov/view_document?docurl=/regulators/deliverable_documents/7370067775/3%2D20%2D13%5FInsp%2DNOV%5F5%2D30%5F13%5F%2Epdf</t>
  </si>
  <si>
    <t xml:space="preserve">DEER CREEK, TBID </t>
  </si>
  <si>
    <t>L10006074087</t>
  </si>
  <si>
    <t>D.C. Unit 1 &amp; 2 Lease, Last Pond, Tulare County, CA</t>
  </si>
  <si>
    <t>https://geotracker.waterboards.ca.gov/regulators/deliverable_documents/4079394280/A-SMR_8-15-1985.pdf</t>
  </si>
  <si>
    <t>https://geotracker.waterboards.ca.gov/regulators/deliverable_documents/5799484729/A-SMR_6-13-1987.pdf</t>
  </si>
  <si>
    <t>https://geotracker.waterboards.ca.gov/regulators/deliverable_documents/8541628777/A-SMR_1-4-1988.pdf</t>
  </si>
  <si>
    <t>https://geotracker.waterboards.ca.gov/regulators/deliverable_documents/5405058920/A-SMR_7-12-1989.pdf</t>
  </si>
  <si>
    <t>https://geotracker.waterboards.ca.gov/regulators/deliverable_documents/7234805047/A-SMR_3-18-1991.pdf</t>
  </si>
  <si>
    <t>https://geotracker.waterboards.ca.gov/regulators/deliverable_documents/8600811183/A-SMR_9-3-2003.pdf</t>
  </si>
  <si>
    <t>https://geotracker.waterboards.ca.gov/regulators/deliverable_documents/3556725621/A-SMR_6-25-2004.pdf</t>
  </si>
  <si>
    <t>https://geotracker.waterboards.ca.gov/regulators/deliverable_documents/8243651449/A-SMR_5-10-2005.pdf</t>
  </si>
  <si>
    <t>https://geotracker.waterboards.ca.gov/regulators/deliverable_documents/2809676229/A-SMR_4-27-2006.pdf</t>
  </si>
  <si>
    <t>https://geotracker.waterboards.ca.gov/regulators/deliverable_documents/9087692737/A-SMR_8-16-2007.pdf</t>
  </si>
  <si>
    <t>https://geotracker.waterboards.ca.gov/regulators/deliverable_documents/5184725105/A-SMR_7-14-2008.pdf</t>
  </si>
  <si>
    <t>https://geotracker.waterboards.ca.gov/regulators/deliverable_documents/8628414332/A-SMR_4-28-2009.pdf</t>
  </si>
  <si>
    <t>https://geotracker.waterboards.ca.gov/regulators/deliverable_documents/8100417196/A-SMR-4-30-2010.pdf</t>
  </si>
  <si>
    <t>https://geotracker.waterboards.ca.gov/regulators/deliverable_documents/4750839710/A-SMR_4-29-2011.pdf</t>
  </si>
  <si>
    <t>https://geotracker.waterboards.ca.gov/regulators/deliverable_documents/1871959865/A-SMR_5-15-2012.pdf</t>
  </si>
  <si>
    <t>https://geotracker.waterboards.ca.gov/regulators/deliverable_documents/3359234035/A-SMR_6-3-2013.pdf</t>
  </si>
  <si>
    <t>https://geotracker.waterboards.ca.gov/regulators/deliverable_documents/1631609261/A-SMR_T-page_5-5-2014.pdf</t>
  </si>
  <si>
    <t>REH141610-2 (AJ17009-02)</t>
  </si>
  <si>
    <t>https://geotracker.waterboards.ca.gov/regulators/deliverable_documents/6738778233/A-SMR_5-1-2015.pdf</t>
  </si>
  <si>
    <t>https://geotracker.waterboards.ca.gov/regulators/deliverable_documents/3498810291/A-SMR_5-6-2016.pdf</t>
  </si>
  <si>
    <t>https://geotracker.waterboards.ca.gov/getfile?filename=/regulators%2Fdeliverable_documents%2F6559601306%2F1-23-1980_9-11-1980_Ww-data_9-18-1980.pdf</t>
  </si>
  <si>
    <t>MOUNTAIN VIEW - FEEPORT</t>
  </si>
  <si>
    <t>MOUNTAIN VIEW - FULLER ACRES</t>
  </si>
  <si>
    <t>MOUNTAIN VIEW OIL FIELD, MULLANEY LEASE</t>
  </si>
  <si>
    <t>MOUNTAIN VIEW, EASTMAN WIBLE</t>
  </si>
  <si>
    <t>MOUNTAIN VIEW, KUNDERT</t>
  </si>
  <si>
    <t>MOUNTAIN VIEW, MONTEREY</t>
  </si>
  <si>
    <t>MOUNTAIN VIEW, PD#1-29</t>
  </si>
  <si>
    <t>MOUNTAIN VIEW, RANTON</t>
  </si>
  <si>
    <t>MOUNTAIN VIEW, SYNDICATE-MONTEREY</t>
  </si>
  <si>
    <t>MOUNTAIN VIEW, UNION-SIGNAL-AN</t>
  </si>
  <si>
    <t>MOUNTAIN VIEW, VARIOUS LEASES</t>
  </si>
  <si>
    <t>MOUNTAIN VIEW, WARREN</t>
  </si>
  <si>
    <t>MOUNTAIN VIEW, WIBLE</t>
  </si>
  <si>
    <t>MOUNTAIN VIEW, WIBLE H.O. STRI</t>
  </si>
  <si>
    <t>MOUNTAIN VIEW, WILSON</t>
  </si>
  <si>
    <t>TEJON HILLS, TEJON RANCH 22</t>
  </si>
  <si>
    <t>TEJON, JV-32</t>
  </si>
  <si>
    <t>TEJON, NORTH, KCL</t>
  </si>
  <si>
    <t>TEJON, NORTH, W-T</t>
  </si>
  <si>
    <t>TEJON, OMB-33</t>
  </si>
  <si>
    <t>TEJON, SEC 32</t>
  </si>
  <si>
    <t>TEJON HILLS, ROCO LEASE (A)</t>
  </si>
  <si>
    <t>TEJON HILLS, ROCO LEASE (B)</t>
  </si>
  <si>
    <t>TEJON HILLS, ROCO LEASE (C)</t>
  </si>
  <si>
    <t>TEJON HILLS, SUNSET-TEJON 10</t>
  </si>
  <si>
    <t>L10007393549</t>
  </si>
  <si>
    <t>WASCO, MUSHRUSH</t>
  </si>
  <si>
    <t>WOODWARD, CUNNING HAM LEASE, MIDWAY-SUNSET</t>
  </si>
  <si>
    <t>WASCO</t>
  </si>
  <si>
    <t>WELCOME VALLEY</t>
  </si>
  <si>
    <t>WELCOME VALLEY, MACKESSY</t>
  </si>
  <si>
    <t xml:space="preserve">WELCOME VALLEY, SUN-MAYBERRY </t>
  </si>
  <si>
    <t>L10009251743</t>
  </si>
  <si>
    <t>L10004263820</t>
  </si>
  <si>
    <t>https://geotracker.waterboards.ca.gov/regulators/deliverable_documents/8022688925/12-14-1988_Lab-Rpt_12-15-1988.pdf</t>
  </si>
  <si>
    <t>D.C. Unit #I (8631-1)</t>
  </si>
  <si>
    <t>Overflow (sumps) (8631-2)</t>
  </si>
  <si>
    <t>https://geotracker.waterboards.ca.gov/view_document?docurl=/regulators/deliverable_documents/1685054957/6%2D4%2D1997%5FWw%2Dlab%2DRpt%5F6%2D23%2D1997%2Epdf</t>
  </si>
  <si>
    <t>https://geotracker.waterboards.ca.gov/view_document?docurl=/regulators/deliverable_documents/3376238167/9%2D28%2D2004%5FSample%2DLab%2DRpt%5F10%2D13%2D2004%2Epdf</t>
  </si>
  <si>
    <t>Modus (700-1979.3)</t>
  </si>
  <si>
    <t>Kathy (700-1979.1)</t>
  </si>
  <si>
    <t>Smilidon (700-1979.6)</t>
  </si>
  <si>
    <t>Sherman (700-1979.4)</t>
  </si>
  <si>
    <t>Ellison (700-1979.2)</t>
  </si>
  <si>
    <t>DH92804-1345 (4129001-02)</t>
  </si>
  <si>
    <t>https://geotracker.waterboards.ca.gov/view_document?docurl=/regulators/deliverable_documents/1193450033/2%2D28%2D2008%5FA%2DInspection%5F3%2D25%2D2008%2Epdf</t>
  </si>
  <si>
    <t>RKW080228-1:45 (8B28030-07)</t>
  </si>
  <si>
    <t>https://geotracker.waterboards.ca.gov/view_document?docurl=/regulators/deliverable_documents/8996456325/5%2D10%2D2006%5FA%2DInspection%2DNOV%5F6%2D6%2D2006%2Epdf</t>
  </si>
  <si>
    <t>RW060510-2:00 (6E11005-03)</t>
  </si>
  <si>
    <t>DH92804-1315 (4129001-01)</t>
  </si>
  <si>
    <t>https://geotracker.waterboards.ca.gov/view_document?docurl=/regulators/deliverable_documents/3368709743/3%2D29%2D2000%5FSample%2DLab%2DRpt%5F4%2D11%2D2000%2Epdf</t>
  </si>
  <si>
    <t>S2 D.C. Unit Sump 2 Outfall (1505289·01)</t>
  </si>
  <si>
    <t>S1 D.C. Unit Sump 1 (1505053-01)</t>
  </si>
  <si>
    <t>Sump 2 Outfall</t>
  </si>
  <si>
    <t>https://geotracker.waterboards.ca.gov/regulators/deliverable_documents/2353847682/13267%20Response_7-12-2015.pdf</t>
  </si>
  <si>
    <t>L10003550937</t>
  </si>
  <si>
    <t>L10004633346</t>
  </si>
  <si>
    <t>L10003223363</t>
  </si>
  <si>
    <t>T10000006814</t>
  </si>
  <si>
    <t>L10007621397</t>
  </si>
  <si>
    <t>L10009232853</t>
  </si>
  <si>
    <t>L10003819252</t>
  </si>
  <si>
    <t>L10007724964</t>
  </si>
  <si>
    <t>L10008455577</t>
  </si>
  <si>
    <t>L10001758719</t>
  </si>
  <si>
    <t>TEJON</t>
  </si>
  <si>
    <t>ELECTRONIC</t>
  </si>
  <si>
    <t>https://geotracker.waterboards.ca.gov/profile_report?global_id=L10001758719</t>
  </si>
  <si>
    <t>09/14/2000 "A" Inspection:</t>
  </si>
  <si>
    <t>Presumably water from a lined sump</t>
  </si>
  <si>
    <t>TEJON HILLS</t>
  </si>
  <si>
    <t>TEJON, NORTH</t>
  </si>
  <si>
    <t>COMANCHE POINT, TEJON</t>
  </si>
  <si>
    <t>L10005791912</t>
  </si>
  <si>
    <t>COMANCHE POINT, TEJON RANCH</t>
  </si>
  <si>
    <t>L10006625132</t>
  </si>
  <si>
    <t>COMANCHE POINT</t>
  </si>
  <si>
    <t>L10005421086</t>
  </si>
  <si>
    <t>L10002408778</t>
  </si>
  <si>
    <t>L10006875743</t>
  </si>
  <si>
    <t>L10003194373</t>
  </si>
  <si>
    <t>L10007476306</t>
  </si>
  <si>
    <t>L10009755731</t>
  </si>
  <si>
    <t>L10006519334</t>
  </si>
  <si>
    <t>L10007829537</t>
  </si>
  <si>
    <t>L10007124664</t>
  </si>
  <si>
    <t>L10009518805</t>
  </si>
  <si>
    <t>L10004051826</t>
  </si>
  <si>
    <t>L10002851009</t>
  </si>
  <si>
    <t>L10004616191</t>
  </si>
  <si>
    <t>L10003961831</t>
  </si>
  <si>
    <t>L10002572342</t>
  </si>
  <si>
    <t>MOUNTAIN VIEW - ALL LEASES</t>
  </si>
  <si>
    <t>L10006514984</t>
  </si>
  <si>
    <t>L10007562705</t>
  </si>
  <si>
    <t xml:space="preserve">MOUNTAIN VIEW - ALL LEASES </t>
  </si>
  <si>
    <t>L10005229875</t>
  </si>
  <si>
    <t>ONE WATER SAMPLE OF RAINWATER IN OLD SUMP, NOT PW</t>
  </si>
  <si>
    <t>MOUNT POSO, BISHOP 22</t>
  </si>
  <si>
    <t>L10005302584</t>
  </si>
  <si>
    <t>L10003211150</t>
  </si>
  <si>
    <t>MOUNT POSO, ELLIOT-GLIDE</t>
  </si>
  <si>
    <t>MOUNT POSO, MON</t>
  </si>
  <si>
    <t>L10003862214</t>
  </si>
  <si>
    <t>L10004938039</t>
  </si>
  <si>
    <t>MOUNT POSO, NUGGET-BOWLES</t>
  </si>
  <si>
    <t>L10009891335</t>
  </si>
  <si>
    <t>MOUNT POSO, RING 20</t>
  </si>
  <si>
    <t>L10003565277</t>
  </si>
  <si>
    <t>MOUNT POSO, SIGNAL 22</t>
  </si>
  <si>
    <t>L10008235773</t>
  </si>
  <si>
    <t>MOUNT POSO, TRIBE A</t>
  </si>
  <si>
    <t>L10009370954</t>
  </si>
  <si>
    <t>KERN BLUFF, SEC 12</t>
  </si>
  <si>
    <t>L10009443367</t>
  </si>
  <si>
    <t>KERN BLUFF, KBLP</t>
  </si>
  <si>
    <t>L10001139650</t>
  </si>
  <si>
    <t>KERN BLUFF, AFANA</t>
  </si>
  <si>
    <t>https://www.waterboards.ca.gov/centralvalley/water_issues/oil_fields/information/disposal_ponds/vaughn/2015_0706_com_vaughn_add.pdf</t>
  </si>
  <si>
    <t>USL 15 Lease (1504120-01)</t>
  </si>
  <si>
    <t>Jameson Trust (440-107180-1)</t>
  </si>
  <si>
    <t>https://www.waterboards.ca.gov/centralvalley/water_issues/oil_fields/information/disposal_ponds/midway_sunset/2016_0225_midway_sunset_13267_p2.pdf</t>
  </si>
  <si>
    <t>&lt;5.64</t>
  </si>
  <si>
    <t>APPEARS TO BE A DUPLICATION OF OTHER JAMESON LEASE (L10002548641)</t>
  </si>
  <si>
    <t>MIDWAY-SUNSET OIL FIELD, WIER LEASE</t>
  </si>
  <si>
    <t>NGID_WIER</t>
  </si>
  <si>
    <t>NO SAMPLES APPEAR TO HAVE BEEN COLLECTED FROM THIS LEASE</t>
  </si>
  <si>
    <t>https://geotracker.waterboards.ca.gov/view_document?docurl=/regulators/deliverable_documents/3476409018/Appendix%20F%2E%20BC%20Lab%20Reports%2Epdf</t>
  </si>
  <si>
    <t>Sand Sump Discharge Going to T-1100 (1900086-01</t>
  </si>
  <si>
    <t>Sand Sump Discharge Going to T-1100 (1911523-01)</t>
  </si>
  <si>
    <t>Sand Sump Discharge (1922399-01)</t>
  </si>
  <si>
    <t>Central Plant Sand Pit (1706315-01)</t>
  </si>
  <si>
    <t>https://geotracker.waterboards.ca.gov/regulators/deliverable_documents/3376310050/NOI-%20GO3%20%28CAO%20R5-2016-0706%29.pdf</t>
  </si>
  <si>
    <t>MIDWAY-SUNSET, TEETERTOTTER</t>
  </si>
  <si>
    <t>L10008413715</t>
  </si>
  <si>
    <t>L10006389415</t>
  </si>
  <si>
    <t>RIVERDALE, LEVEE</t>
  </si>
  <si>
    <t>RIVERDALE</t>
  </si>
  <si>
    <t>RAILROAD GAP, ALL SUMPS</t>
  </si>
  <si>
    <t>L10003058073</t>
  </si>
  <si>
    <t>RAILROAD GAP</t>
  </si>
  <si>
    <t>PLEITO, TEN WEST</t>
  </si>
  <si>
    <t>L10009915733</t>
  </si>
  <si>
    <t>PLEITO</t>
  </si>
  <si>
    <t>RW050421-1150 (5D21031-02)</t>
  </si>
  <si>
    <t>https://geotracker.waterboards.ca.gov/view_document?docurl=/regulators/deliverable_documents/6629538297/4%2D21%2D2005%5FA%2DInsp%5F5%2D13%2D2005%2Epdf</t>
  </si>
  <si>
    <t>https://geotracker.waterboards.ca.gov/view_document?docurl=/regulators/deliverable_documents/3341530919/12%2D19%2D2001%5FLab%2DRpt%5F1%2D14%2D2002%2Epdf</t>
  </si>
  <si>
    <t>121901-KE1 (701-5925.1)</t>
  </si>
  <si>
    <t>121901-KE2 (701-5925.2)</t>
  </si>
  <si>
    <t>https://geotracker.waterboards.ca.gov/view_document?docurl=/regulators/deliverable_documents/7810806751/7%2D9%2D1997%5FLab%2DRpt%5F8%2D1%2D1997%2Epdf</t>
  </si>
  <si>
    <t>https://geotracker.waterboards.ca.gov/regulators/deliverable_documents/7673146128/May2014-2015_A-SMR_7-15-2014.pdf</t>
  </si>
  <si>
    <t>https://geotracker.waterboards.ca.gov/regulators/deliverable_documents/4940765857/2012-2013-A_SMR_7-10-2013.pdf</t>
  </si>
  <si>
    <t>https://geotracker.waterboards.ca.gov/regulators/deliverable_documents/3000151693/2011-2012_A-SMR_6-24-2012.pdf</t>
  </si>
  <si>
    <t>https://geotracker.waterboards.ca.gov/regulators/deliverable_documents/9895737171/2010-2011_A-SMR_6-20-2011.pdf</t>
  </si>
  <si>
    <t>https://geotracker.waterboards.ca.gov/regulators/deliverable_documents/1979384481/2009-2010_A-SMR_6-13-2010.pdf</t>
  </si>
  <si>
    <t>https://geotracker.waterboards.ca.gov/regulators/deliverable_documents/3689098536/2008-2009_A-SMR_6-15-2009.pdf</t>
  </si>
  <si>
    <t>https://geotracker.waterboards.ca.gov/regulators/deliverable_documents/3024151027/2007-2008_A-SMR_7-3-2008.pdf</t>
  </si>
  <si>
    <t>https://geotracker.waterboards.ca.gov/regulators/deliverable_documents/8289324104/2006-2007_A-SMR_5-7-2007.pdf</t>
  </si>
  <si>
    <t>https://geotracker.waterboards.ca.gov/regulators/deliverable_documents/3929045736/2005-2006_A-SMR_9-27-2006.pdf</t>
  </si>
  <si>
    <t>https://geotracker.waterboards.ca.gov/regulators/deliverable_documents/4705145597/2002-2003_A-SMR_12-10-2003.pdf</t>
  </si>
  <si>
    <t>https://geotracker.waterboards.ca.gov/view_document?docurl=/regulators/deliverable_documents/4735539317/3%2D29%2D2000%5FA%2DInsp%5F5%2D4%2D2000%2Epdf</t>
  </si>
  <si>
    <t>RKW080228-12:45 (8B28030-05)</t>
  </si>
  <si>
    <t>https://geotracker.waterboards.ca.gov/view_document?docurl=/regulators/deliverable_documents/4966292440/2%2D28%2D2008%5FA%2DInsp%5F3%2D25%2D2008%2Epdf</t>
  </si>
  <si>
    <t>RKW101712-3 (2117028-03)</t>
  </si>
  <si>
    <t>https://geotracker.waterboards.ca.gov/view_document?docurl=/regulators/deliverable_documents/3821483790/10%2D17%2D2012%5FA%2DInsp%5F11%2D14%2D2012%2Epdf</t>
  </si>
  <si>
    <t>One sample collected from the flow of water into pond 1.</t>
  </si>
  <si>
    <t>https://geotracker.waterboards.ca.gov/view_document?docurl=/regulators/deliverable_documents/1814466178/NOV%5FBinioE%26D%5FKathyLease%5F9%2D23%2D2020%2Epdf</t>
  </si>
  <si>
    <t>OOE160502-04 (CE02038-06)</t>
  </si>
  <si>
    <t>https://geotracker.waterboards.ca.gov/view_document?docurl=/regulators/deliverable_documents/5317319571/NOV%2D13260%5FKathy%5F5%2D21%2D2020%2Epdf</t>
  </si>
  <si>
    <t>Pond Water (1529872-01)</t>
  </si>
  <si>
    <t>&lt;0.0062</t>
  </si>
  <si>
    <t>3 SAMPLES IN THE 2016 INSPECTION THAT ARE NOT IN THE DATABASE BUT UNSURE OF WHAT LEASE THEY CAME FROM</t>
  </si>
  <si>
    <t>RKW-0812181330 (8LI8030-05)</t>
  </si>
  <si>
    <t>https://geotracker.waterboards.ca.gov/view_document?docurl=/regulators/deliverable_documents/9686019003/Inca%20Ins%2012%2D18%2D2009%20Rpt%20with%20sample%20data%20%2Epdf</t>
  </si>
  <si>
    <t>L10008435213</t>
  </si>
  <si>
    <t>NO ANALYTICAL DATA IN GEOTRACKER. DUPLICATE OF L10009562448</t>
  </si>
  <si>
    <t>L10008715033</t>
  </si>
  <si>
    <t>BUENA VISTA OIL FIELD, SECTION 36B LEASE</t>
  </si>
  <si>
    <t>BUENA VISTA, BUENA VISTA USL</t>
  </si>
  <si>
    <t>BUENA VISTA, NCT-2</t>
  </si>
  <si>
    <t>L10006710706</t>
  </si>
  <si>
    <t>BUENA VISTA</t>
  </si>
  <si>
    <t>L10002787246</t>
  </si>
  <si>
    <t>https://geotracker.waterboards.ca.gov/profile_report?global_id=L10002787246</t>
  </si>
  <si>
    <t>Sample from an unlined sump. No date given</t>
  </si>
  <si>
    <t>LAB REPORTS NOT IN GEOTRACKER FILE</t>
  </si>
  <si>
    <t>L10001883726</t>
  </si>
  <si>
    <t>COALINGA OIL FIELD, CHAMBER AND MOURAN LEASE</t>
  </si>
  <si>
    <t>COALINGA, PENN-ZIER (SANTA FE ENERGY)</t>
  </si>
  <si>
    <t>T10000008035</t>
  </si>
  <si>
    <t>Section 1 Produced Water (Sec 1) (A6B1232-01)</t>
  </si>
  <si>
    <t>&lt;102</t>
  </si>
  <si>
    <t>Sump 1 Section 2 (BG24012-01)</t>
  </si>
  <si>
    <t>https://geotracker.waterboards.ca.gov/getfile?filename=/esi/uploads/geo_report/8625388801/L10004649409.PDF</t>
  </si>
  <si>
    <t>L10008128743</t>
  </si>
  <si>
    <t>RKW012213-4 (3A22034-04)</t>
  </si>
  <si>
    <t>MCKITTRICK OIL FIELD, MCKITTRICK LEASE</t>
  </si>
  <si>
    <t>https://geotracker.waterboards.ca.gov/regulators/deliverable_documents/2904549717/Griffin%20Resources%20McKittrick%20NOV%20response%2011.27.19.pdf</t>
  </si>
  <si>
    <t>GR Lease Sump (1909274-01)</t>
  </si>
  <si>
    <t>McKittrick (440-106783-1)</t>
  </si>
  <si>
    <t>https://www.waterboards.ca.gov/centralvalley/water_issues/oil_fields/information/disposal_ponds/longbow/2016_0224_longbow_13267_p2.pdf</t>
  </si>
  <si>
    <t>GR Sump (1906273-02)</t>
  </si>
  <si>
    <t>Gabriel Sump (1906273-01)</t>
  </si>
  <si>
    <t>Gabriel Lease Sump (1909274-01)</t>
  </si>
  <si>
    <t>Pond 1 (1839370-01)</t>
  </si>
  <si>
    <t>https://geotracker.waterboards.ca.gov/getfile?filename=/esi/uploads/geo_report/6346481561/T10000006768.PDF</t>
  </si>
  <si>
    <t>NORTH BELRIDGE</t>
  </si>
  <si>
    <t>N BELRIDGE, MCPHAIL</t>
  </si>
  <si>
    <t>L10007815205</t>
  </si>
  <si>
    <t>ROSEDALE RANCH, ROSDLE RNCH #1</t>
  </si>
  <si>
    <t>L10002726534</t>
  </si>
  <si>
    <t>L10001224685</t>
  </si>
  <si>
    <t xml:space="preserve">ROSEDALE RANCH, </t>
  </si>
  <si>
    <t>ROSEDALE RANCH, ISAAK</t>
  </si>
  <si>
    <t>L10009747819</t>
  </si>
  <si>
    <t>ROSEDALE RANCH, SEC 1, 2 &amp; 11</t>
  </si>
  <si>
    <t>L10003628922</t>
  </si>
  <si>
    <t>ROSEDALE RANCH</t>
  </si>
  <si>
    <t>SENECA, MIDWAY SUNSET, USC LEASE</t>
  </si>
  <si>
    <t>L10002250653</t>
  </si>
  <si>
    <t>NO POND ANALYTICAL DATA IN GEOTRACKER</t>
  </si>
  <si>
    <t>L10008116431</t>
  </si>
  <si>
    <t>TEMBLOR RANCH, DELANTY</t>
  </si>
  <si>
    <t>TEMBLOR RANCH</t>
  </si>
  <si>
    <t>SOUTH BELRIDGE OIL FIELD, DOW CHANSLOR LEASE</t>
  </si>
  <si>
    <t>SOUTH BELRIDGE, HILL LEASE</t>
  </si>
  <si>
    <t>S. BELRIDGE OIL FIELD, HILL LEASE</t>
  </si>
  <si>
    <t>NORTH BELRIDGE OIL FIELD, BELRIDGE A LEASE</t>
  </si>
  <si>
    <t>NORTH BELRIDGE OIL FIELD, SECTION 27 LEASE</t>
  </si>
  <si>
    <t>NORTH ANTELOPE HILLS OIL FIELD, HOPKINS B LEASE</t>
  </si>
  <si>
    <t>MIDWAY-SUNSET J.D. KNEEN LEASE</t>
  </si>
  <si>
    <t>MIDWAY-SUNSET OIL FIELD, BUENA FE LEASE</t>
  </si>
  <si>
    <t>MIDWAY-SUNSET OIL FIELD, SECTION 14 PRODUCTION FACILITY</t>
  </si>
  <si>
    <t>MIDWAY-SUNSET OIL FIELD, SECTION 35D LEASE</t>
  </si>
  <si>
    <t>SOUTH BELRIDGE</t>
  </si>
  <si>
    <t>LOST HILLS OIL FIELD GALBREATH LEASE</t>
  </si>
  <si>
    <t>LOST HILLS OIL FILED, THETA LEASE</t>
  </si>
  <si>
    <t>L10005978689</t>
  </si>
  <si>
    <t>AERA ENERGY LLC, NORTH BELRIDGE DISPOSAL PONDS</t>
  </si>
  <si>
    <t>SL0602993186</t>
  </si>
  <si>
    <t>Pond (1911493-01)</t>
  </si>
  <si>
    <t>https://geotracker.waterboards.ca.gov/esi/uploads/geo_report/7234314203/T10000006768.PDF</t>
  </si>
  <si>
    <t>&lt;3.72</t>
  </si>
  <si>
    <t>https://geotracker.waterboards.ca.gov/getfile?filename=/esi/uploads/geo_report/9527319133/T10000006768.PDF</t>
  </si>
  <si>
    <t>https://geotracker.waterboards.ca.gov/getfile?filename=/esi/uploads/geo_report/5284475922/T10000006768.PDF</t>
  </si>
  <si>
    <t>Pond (1920049-01)</t>
  </si>
  <si>
    <t>https://geotracker.waterboards.ca.gov/esi/uploads/geo_report/8763638436/T10000006759.PDF</t>
  </si>
  <si>
    <t>LH2_EHP (1820258-01)</t>
  </si>
  <si>
    <t>LH2_SB (1820258-02)</t>
  </si>
  <si>
    <t>LH1_SB (1820258-03)</t>
  </si>
  <si>
    <t>LH2_SB (1826639-01)</t>
  </si>
  <si>
    <t>LH2_EHP (1826639-02)</t>
  </si>
  <si>
    <t>MDLs ARE AVAILABLE FOR MOST DATA, CURRENTLY MOST ARE PQLs</t>
  </si>
  <si>
    <t>LAB REPORT NOT IN GEOTRACKER FILE</t>
  </si>
  <si>
    <t>BL 1776 (1512692-02)</t>
  </si>
  <si>
    <t>BL 1786 (1512692-01)</t>
  </si>
  <si>
    <t>BL 1794 (1512692-03)</t>
  </si>
  <si>
    <t>BL1757 (1513817-01)</t>
  </si>
  <si>
    <t>https://geotracker.waterboards.ca.gov/regulators/deliverable_documents/8334399163/Aera%20Energy%20LLC%2C%20Addendum%20to%20Technical%20Report%2C%20Potential%20Discharges%20to%20Land%2C%20Lost%20Hills%20Oil%20Field%202-3-2016.pdf</t>
  </si>
  <si>
    <t>BL150 (1514366-01)</t>
  </si>
  <si>
    <t>BL1773 (1515133-01)</t>
  </si>
  <si>
    <t>LH2 EHP (1720235-02)</t>
  </si>
  <si>
    <t>LH1 Sand Basin (1720235-03)</t>
  </si>
  <si>
    <t>LH2 Sand Basin (1720235-01)</t>
  </si>
  <si>
    <t>https://geotracker.waterboards.ca.gov/regulators/deliverable_documents/8372342765/2017-11-2%2C%20Aera%20Energy%20Lost%20Hills%201%2C%20Addendum%20to%20the%20Technical%20Report%20for%20General%20Order%20Two.pdf</t>
  </si>
  <si>
    <t>&lt;1.86</t>
  </si>
  <si>
    <t>https://geotracker.waterboards.ca.gov/getfile?filename=/regulators%2Fdeliverable_documents%2F3583676993%2F2017-11-2%2C%20Aera%20Energy%20Lost%20Hills%202%2C%20Addendum%20to%20the%20Technical%20Report%20for%20General%20Order%20Two.pdf</t>
  </si>
  <si>
    <t>ANTELOPE HILLS, ALL LEASES</t>
  </si>
  <si>
    <t>ANTELOPE HILLS, VOIGT(MARLYN COMPANY)</t>
  </si>
  <si>
    <t>ANTELOPE HILLS, VOIGT(VERJIL OIL CO.)</t>
  </si>
  <si>
    <t>L10001127889</t>
  </si>
  <si>
    <t>T10000006757</t>
  </si>
  <si>
    <t>L10002981694</t>
  </si>
  <si>
    <t>BELRIDGE NORTH OIL FIELD, SECTION 35 LEASE</t>
  </si>
  <si>
    <t>T10000006758</t>
  </si>
  <si>
    <t>ANTELOPE HILLS, VOIGT LEASE</t>
  </si>
  <si>
    <t>L10006852985</t>
  </si>
  <si>
    <t>ANTELOPE HILLS OIL FIELD, WILLIAMS LEASE</t>
  </si>
  <si>
    <t>L10003428746</t>
  </si>
  <si>
    <t>ANTELOPE HILLS OIL FIELD, PICKRELL-WILLIAMS LEASE</t>
  </si>
  <si>
    <t>L10004307745</t>
  </si>
  <si>
    <t>ANTELOPE HILLS OIL FIELD, PICKRELL-MITCHEL LEASE</t>
  </si>
  <si>
    <t>L10002086184</t>
  </si>
  <si>
    <t>ANTELOPE HILLS OIL FIELD, PHIPPEN LEASE</t>
  </si>
  <si>
    <t>L10001795802</t>
  </si>
  <si>
    <t>ANTELOPE HILLS OIL FIELD, HOPKINS A SOUTH LEASE</t>
  </si>
  <si>
    <t>L10001757670</t>
  </si>
  <si>
    <t>ANTELOPE HILLS OIL FIELD, HOPKINS A LEASE (AKA: EVAPORATION PONDS)</t>
  </si>
  <si>
    <t>L10001705200</t>
  </si>
  <si>
    <t>CYMRIC, SHEEP SPRINGS</t>
  </si>
  <si>
    <t>T10000006964</t>
  </si>
  <si>
    <t>CYMRIC, MCKITTRICK 7</t>
  </si>
  <si>
    <t>WDR100037494</t>
  </si>
  <si>
    <t>WDR100037493</t>
  </si>
  <si>
    <t>CYMRIC, BALL (KB OIL &amp; GAS, INC. )</t>
  </si>
  <si>
    <t>T10000006970</t>
  </si>
  <si>
    <t>CYMRIC, ANDERSON</t>
  </si>
  <si>
    <t>L10008256827</t>
  </si>
  <si>
    <t xml:space="preserve">BELRIDGE, NORTH OIL FIELD, GIBSON &amp; MCPHAIL LEASES </t>
  </si>
  <si>
    <t>L10005431189</t>
  </si>
  <si>
    <t>BELRIDGE SOUTH OIL FIELD, KING-ELLIS LEASE</t>
  </si>
  <si>
    <t>L10006298687</t>
  </si>
  <si>
    <t>BELRIDGE SOUTH OIL FIELD, AERA BELRIDGE SOUTH FACILITY PONDS</t>
  </si>
  <si>
    <t>T10000008078</t>
  </si>
  <si>
    <t>WDR100035369</t>
  </si>
  <si>
    <t>https://www.waterboards.ca.gov/centralvalley/water_issues/oil_fields/information/disposal_ponds/riobravo/2016_0225_riobravo_13267_p1.pdf</t>
  </si>
  <si>
    <t>RKW141007-1 (AG10028-01)</t>
  </si>
  <si>
    <t>Drain sample</t>
  </si>
  <si>
    <t>CENTROID OF SUMP AREA</t>
  </si>
  <si>
    <t>JASMIN, CANTLEBERRY LEASE</t>
  </si>
  <si>
    <t>https://geotracker.waterboards.ca.gov/regulators/deliverable_documents/2704455316/2002-2003%20MRP%20Rpt.pdf</t>
  </si>
  <si>
    <t>SP Section 33 Lease, Midway Sunset Field (0307182-001A)</t>
  </si>
  <si>
    <t>https://geotracker.waterboards.ca.gov/regulators/deliverable_documents/2869094669/2003-2004%20MRP%20Rpt.pdf</t>
  </si>
  <si>
    <t>MIDWAY-SUNSET, S.P. SECTION 29</t>
  </si>
  <si>
    <t>Sec. 29 (0404104-001A)</t>
  </si>
  <si>
    <t>WDR100032233</t>
  </si>
  <si>
    <t>https://geotracker.waterboards.ca.gov/regulators/deliverable_documents/9805923938/2004-2005%20MRP%20Rpt.pdf</t>
  </si>
  <si>
    <t>Sec. 33, R5-2002-0195 (0504138-2)</t>
  </si>
  <si>
    <t>https://geotracker.waterboards.ca.gov/regulators/deliverable_documents/5626722574/2005-2006%20MRP%20Rpt.pdf</t>
  </si>
  <si>
    <t>SP 33 Lease, Midway Sunset (0602329-002B)</t>
  </si>
  <si>
    <t>https://geotracker.waterboards.ca.gov/regulators/deliverable_documents/5353794932/2006-2007%20MRP%20Rpt.pdf</t>
  </si>
  <si>
    <t>https://geotracker.waterboards.ca.gov/regulators/deliverable_documents/6672854363/2007-2008%20MRP%20Rpt.pdf</t>
  </si>
  <si>
    <t>Water from SP Sec 33 Lease (0803281-001)</t>
  </si>
  <si>
    <t>Produced Water SEC 33 (0703276-001A)</t>
  </si>
  <si>
    <t>https://geotracker.waterboards.ca.gov/regulators/deliverable_documents/4168644785/2008-2009%20MRP%20Rpt.pdf</t>
  </si>
  <si>
    <t>SP Sec. 33 (0904259-001)</t>
  </si>
  <si>
    <t>1 Sec 33 RR Strip Lease (0904406-001A)</t>
  </si>
  <si>
    <t>Sec. 33, R5-2002-0195 (0504315-002A)</t>
  </si>
  <si>
    <t>https://geotracker.waterboards.ca.gov/regulators/deliverable_documents/7741180896/2013-2014%20MRP%20Rpt.pdf</t>
  </si>
  <si>
    <t>SP 29 (1405087-01)</t>
  </si>
  <si>
    <t>SP 33 (1405087-02)</t>
  </si>
  <si>
    <t>https://geotracker.waterboards.ca.gov/regulators/deliverable_documents/6169131219/2012-2013%20MRP%20Rpt.pdf</t>
  </si>
  <si>
    <t>Water SP29-R5-2002-0194 (1305278-01)</t>
  </si>
  <si>
    <t>Water SP33-R5-2002-0195 (1305278-02)</t>
  </si>
  <si>
    <t>https://geotracker.waterboards.ca.gov/regulators/deliverable_documents/9565048694/2011-2012%20MRP%20Rpt.pdf</t>
  </si>
  <si>
    <t>Sec 33 Water (1204355-01)</t>
  </si>
  <si>
    <t>https://geotracker.waterboards.ca.gov/regulators/deliverable_documents/9456679403/2009-2010%20MRP%20Rpt.pdf</t>
  </si>
  <si>
    <t>Sec 33 (1006166-02)</t>
  </si>
  <si>
    <t>https://www.waterboards.ca.gov/centralvalley/water_issues/oil_fields/information/disposal_ponds/petro/2016_0225_petro_13267_p3.pdf</t>
  </si>
  <si>
    <t>https://www.waterboards.ca.gov/centralvalley/water_issues/oil_fields/information/disposal_ponds/petro/2016_0225_petro_13267_p2.pdf</t>
  </si>
  <si>
    <t>Sec 29 (1505047-01)</t>
  </si>
  <si>
    <t>Sec 33 (1505048-01)</t>
  </si>
  <si>
    <t>S.P. SECTION 29 DATA IS IN THIS PROFILE</t>
  </si>
  <si>
    <t>DATA FOR THIS LEASE IS CONTAINED WITHIN S.P. SECTION 33</t>
  </si>
  <si>
    <t>https://www.waterboards.ca.gov/centralvalley/water_issues/oil_fields/information/disposal_ponds/caywood/2016_0224_caywood_13267_p1.pdf</t>
  </si>
  <si>
    <t>Bankline (440-107652-1)</t>
  </si>
  <si>
    <t>https://www.waterboards.ca.gov/centralvalley/water_issues/oil_fields/information/disposal_ponds/caywood/2016_0224_caywood_13267_p2.pdf</t>
  </si>
  <si>
    <t>Buick Fee (440-106784-2)</t>
  </si>
  <si>
    <t>West Side Lumber (440-106784-3)</t>
  </si>
  <si>
    <t>Section 19 &amp; 24 (440-106784-1)</t>
  </si>
  <si>
    <t>Snook and Wells (440-109586-1)</t>
  </si>
  <si>
    <t>https://geotracker.waterboards.ca.gov/regulators/deliverable_documents/5733379542/13267ResponseFinal_6-10-2015.pdf</t>
  </si>
  <si>
    <t>AFS_EOB (1939495-01)</t>
  </si>
  <si>
    <t>&lt;78</t>
  </si>
  <si>
    <t>AFS_EOB (1923596-01)</t>
  </si>
  <si>
    <t>AFS_EOB (1912538-01)</t>
  </si>
  <si>
    <t>AFS_EOB (1904077-01)</t>
  </si>
  <si>
    <t>AFS_EOB (1835904-01)</t>
  </si>
  <si>
    <t>https://geotracker.waterboards.ca.gov/getfile?filename=/esi/uploads/geo_report/7883414149/T10000007033.PDF</t>
  </si>
  <si>
    <t>https://geotracker.waterboards.ca.gov/esi/uploads/geo_report/2180108129/T10000007033.PDF</t>
  </si>
  <si>
    <t>https://geotracker.waterboards.ca.gov/esi/uploads/geo_report/8142828822/T10000007033.PDF</t>
  </si>
  <si>
    <t>MW-103 (1731199-01)</t>
  </si>
  <si>
    <t>https://geotracker.waterboards.ca.gov/getfile?filename=/regulators%2Fdeliverable_documents%2F9454086780%2F2018-03-05%2C%20Aera%20Energy%2C%20AFS%20Dehydration%20Plant%2C%20Technical%20Report%20for%20General%20Order%20Number%20Three.pdf</t>
  </si>
  <si>
    <t>https://geotracker.waterboards.ca.gov/regulators/deliverable_documents/5981807887/3-31-81_Sec32_T31S_R23E_WaterData.pdf</t>
  </si>
  <si>
    <t>Getty Oil Company Sec. 32</t>
  </si>
  <si>
    <t>Pond 1 (1504196-01)</t>
  </si>
  <si>
    <t>Sample 112 Produced Water Secion 32 (3110)</t>
  </si>
  <si>
    <t>https://www.waterboards.ca.gov/centralvalley/water_issues/oil_fields/information/disposal_ponds/mclennan/2016_0225_mclennan_13267_p1.pdf</t>
  </si>
  <si>
    <t>L10003442283</t>
  </si>
  <si>
    <t>https://geotracker.waterboards.ca.gov/view_document?docurl=/regulators/deliverable_documents/2593672037/NOV%5FMacphersonOC%5FHoyt%5F4%2D8%2D14%2Epdf</t>
  </si>
  <si>
    <t>Water sample – Sump 2</t>
  </si>
  <si>
    <t>Water sample – Sump 3</t>
  </si>
  <si>
    <t>Water sample – Ponded water on lease road</t>
  </si>
  <si>
    <t>RKW030314-1 (AC03057-01)</t>
  </si>
  <si>
    <t>RKW030314-2 (AC03057-02)</t>
  </si>
  <si>
    <t>RKW030314-3 (AC03057-03)</t>
  </si>
  <si>
    <t>https://geotracker.waterboards.ca.gov/regulators/deliverable_documents/7699245631/13267%20Response%20Addendum_Macpherson%20OC_7-20-15.pdf</t>
  </si>
  <si>
    <t>https://geotracker.waterboards.ca.gov/regulators/deliverable_documents/7111373007/13267%20response_Macpherson%20OC_Hoyt_4-23-15.pdf</t>
  </si>
  <si>
    <t>ZJJ150311-7 (BC12001-07)</t>
  </si>
  <si>
    <t>L10006917276</t>
  </si>
  <si>
    <t>L10005743360</t>
  </si>
  <si>
    <t>L10003243959</t>
  </si>
  <si>
    <t>WDR100052278</t>
  </si>
  <si>
    <t>ANTELOPE HILLS</t>
  </si>
  <si>
    <t>NORTH ANTELOPE HILLS</t>
  </si>
  <si>
    <t>L10005566912</t>
  </si>
  <si>
    <t>T10000011701</t>
  </si>
  <si>
    <t>BELGIAN ANTICLINE, CLINE FEE</t>
  </si>
  <si>
    <t>BELRIDGE SOUTH OIL FIELD, MISSION LEASE</t>
  </si>
  <si>
    <t>BELRIDGE SOUTH OIL FIELD, SECTION 20 LEASE (DEHYDRATION PLANT 20)</t>
  </si>
  <si>
    <t>BELRIDGE SOUTH OIL FIELD, SECTION 27 LEASE (WATER PLANT 27)</t>
  </si>
  <si>
    <t>BELRIDGE, SOUTH OIL FIELD, CARNEROS (AKA: LUNDIN-WEBBER) LEASE</t>
  </si>
  <si>
    <t>BELRIDGE, SOUTH OIL FIELD, HOPKINS LEASE</t>
  </si>
  <si>
    <t>BELRIDGE, SOUTH, VICTORIA</t>
  </si>
  <si>
    <t>BELRIDGE, SOUTH, BELRIDGE V</t>
  </si>
  <si>
    <t>BELRIDGE, SOUTH, COLM</t>
  </si>
  <si>
    <t>BELRIDGE, SOUTH, LORD ONE</t>
  </si>
  <si>
    <t>BELRIDGE, SOUTH, MARINA SEC.10</t>
  </si>
  <si>
    <t>BELRIDGE, SOUTH, MARINA SEC3</t>
  </si>
  <si>
    <t>BELRIDGE, SOUTH, SEBU T</t>
  </si>
  <si>
    <t>BELRIDGE, SOUTH, SEC 21</t>
  </si>
  <si>
    <t>BELRIDGE, SOUTH, YOUNG ESTATE</t>
  </si>
  <si>
    <t>CYMRIC 1Y</t>
  </si>
  <si>
    <t>CYMRIC, ANDERSON (KB OIL &amp; GAS, INC.)</t>
  </si>
  <si>
    <t>CYMRIC, BALL</t>
  </si>
  <si>
    <t>CYMRIC, RICHARDSON</t>
  </si>
  <si>
    <t>CYMRIC, RICHARDSON (KB OIL &amp; GAS, INC. )</t>
  </si>
  <si>
    <t>CYMRIC, ROCO (KB OIL &amp; GAS, INC.)</t>
  </si>
  <si>
    <t>DEVILS DEN OIL FIELD, ELIZABETH LEASE</t>
  </si>
  <si>
    <t>DEVILS DEN OIL FIELD, FEE B</t>
  </si>
  <si>
    <t>DEVILS DEN, DAGNEY GAP UNIT</t>
  </si>
  <si>
    <t>DEVILS DEN, TEDROW-BOWMAN</t>
  </si>
  <si>
    <t>KERN FRONT OIL FIELD, KERN FRONT NO. 2</t>
  </si>
  <si>
    <t>KERN FRONT, SNOW-G.P. LEASE</t>
  </si>
  <si>
    <t>KERN RIVER OIL FIELD, HH&amp;F LEASE</t>
  </si>
  <si>
    <t>KERN RIVER OIL FIELD, KERN CO. LAND LEASE</t>
  </si>
  <si>
    <t>KERN RIVER OIL FIELD, MONTE CRISTO NO.1 LEASE</t>
  </si>
  <si>
    <t>KERN RIVER OIL FIELD, WINSPEAR LEASE</t>
  </si>
  <si>
    <t>T10000011736</t>
  </si>
  <si>
    <t>T10000011711</t>
  </si>
  <si>
    <t>T10000011710</t>
  </si>
  <si>
    <t>T10000011765</t>
  </si>
  <si>
    <t>L10001724314</t>
  </si>
  <si>
    <t>L10006619419</t>
  </si>
  <si>
    <t>L10004096303</t>
  </si>
  <si>
    <t>L10007540655</t>
  </si>
  <si>
    <t>L10002120019</t>
  </si>
  <si>
    <t>L10005634091</t>
  </si>
  <si>
    <t>L10005127945</t>
  </si>
  <si>
    <t>L10007178780</t>
  </si>
  <si>
    <t>L10005069316</t>
  </si>
  <si>
    <t>SL0602935481</t>
  </si>
  <si>
    <t>SL0602990565</t>
  </si>
  <si>
    <t>L10002607484</t>
  </si>
  <si>
    <t>L10009257411</t>
  </si>
  <si>
    <t>L10003059451</t>
  </si>
  <si>
    <t>L10008801574</t>
  </si>
  <si>
    <t>L10003759005</t>
  </si>
  <si>
    <t>L10008251641</t>
  </si>
  <si>
    <t>T10000007097</t>
  </si>
  <si>
    <t>T10000007339</t>
  </si>
  <si>
    <t>https://geotracker.waterboards.ca.gov/regulators/deliverable_documents/7681305408/------Tetra%20Oil%20Co_Kern%20Front_Snow%20G.P.%20Lease_WDR%20App%208-17-2015.pdf</t>
  </si>
  <si>
    <t>Snow G.P. Produced Water (1505260-01)</t>
  </si>
  <si>
    <t>L10001834172</t>
  </si>
  <si>
    <t>L10002381492</t>
  </si>
  <si>
    <t>JACALITOS</t>
  </si>
  <si>
    <t>L10008046006</t>
  </si>
  <si>
    <t>JACALITOS, SECTION 17</t>
  </si>
  <si>
    <t>L10003318335</t>
  </si>
  <si>
    <t>JACALITOS, SECTION 27 (NE)</t>
  </si>
  <si>
    <t>L10004426771</t>
  </si>
  <si>
    <t>JACALITOS, SECTION 27 (SE)</t>
  </si>
  <si>
    <t>L10001575840</t>
  </si>
  <si>
    <t>JACALITOS, JUTBU LEASE</t>
  </si>
  <si>
    <t>L10007369494</t>
  </si>
  <si>
    <t>L10007272123</t>
  </si>
  <si>
    <t>JACALITOS, SHERMAN</t>
  </si>
  <si>
    <t>Pedro-U.S.L. (1502572-01)</t>
  </si>
  <si>
    <t>https://geotracker.waterboards.ca.gov/regulators/deliverable_documents/7963473260/West%20AmericanenergyCorp._Pedro%20USL_WDR%20App_8-7-2015%20Incomplete.pdf</t>
  </si>
  <si>
    <t>&lt;8.9</t>
  </si>
  <si>
    <t>https://geotracker.waterboards.ca.gov/regulators/deliverable_documents/6793422877/2006_A-SMR_11-8-06.pdf</t>
  </si>
  <si>
    <t>Wastewater-Kern Front Sect 35 Wash Tank (0609463-001A)</t>
  </si>
  <si>
    <t>https://geotracker.waterboards.ca.gov/view_document?docurl=/regulators/deliverable_documents/7789196193/6%2D9%2D05%5FA%5FInsp%5F8%2D30%2D05%2Epdf</t>
  </si>
  <si>
    <t>RW050609-1230 (5F10004-01)</t>
  </si>
  <si>
    <t>https://geotracker.waterboards.ca.gov/regulators/deliverable_documents/7330017566/KERN_FRONT_SECT_35_1.pdf</t>
  </si>
  <si>
    <t>Sect 35 Wash Tank (1603220-01)</t>
  </si>
  <si>
    <t>&lt;11.3</t>
  </si>
  <si>
    <t>https://geotracker.waterboards.ca.gov/regulators/deliverable_documents/4936231315/McAdams%20O%26G%2C%20Crystal%20Fee%20Lease%2C%20NOI%2C%20Form%20200%2C%20Technical%20Report%2C%20Exhibits.pdf</t>
  </si>
  <si>
    <t>JGM140412-1 (AL04081-01)</t>
  </si>
  <si>
    <t>https://geotracker.waterboards.ca.gov/getfile?filename=/regulators%2Fdeliverable_documents%2F4024743199%2F8-26-02_B_Insp_10-9-02.pdf</t>
  </si>
  <si>
    <t>AL150402-6 (BB05002-05)</t>
  </si>
  <si>
    <t>https://geotracker.waterboards.ca.gov/view_document?docurl=/regulators/deliverable_documents/6833023548/MAR%5F27%5FLONGVIEW%5FAL%2Epdf</t>
  </si>
  <si>
    <t>Discharge to Unlined Sump 15S/18E-19E MDB&amp;M</t>
  </si>
  <si>
    <t>Unlined Sump</t>
  </si>
  <si>
    <t>https://geotracker.waterboards.ca.gov/regulators/deliverable_documents/7948223292/RaisinCityGWDegradation_1967.pdf</t>
  </si>
  <si>
    <t>https://geotracker.waterboards.ca.gov/regulators/deliverable_documents/7779770374/13267_QA%20QC_Aug2015.pdf</t>
  </si>
  <si>
    <t>Longview Surfluh 14 Injection Water Tank (1505349-01)</t>
  </si>
  <si>
    <t>Pike Lease Water from Sump (0805255-01)</t>
  </si>
  <si>
    <t>Pike Lease Water from Sump (0904733-01)</t>
  </si>
  <si>
    <t>Pike Lease Water (1104333-01)</t>
  </si>
  <si>
    <t>Pike Sump (1205335-01)</t>
  </si>
  <si>
    <t>Pike Sump (1305255-06)</t>
  </si>
  <si>
    <t>Water-Pike Lease WDR S-2002-019-6 (1404107-01)</t>
  </si>
  <si>
    <t>Pike Sump (1505171-01)</t>
  </si>
  <si>
    <t>Pike Sump Water (1604049-01)</t>
  </si>
  <si>
    <t>Pike Produced Wtr #1 (1704114-01)</t>
  </si>
  <si>
    <t>Pike Sump (1804249-01)</t>
  </si>
  <si>
    <t>Pike Sump Water (1904231-01)</t>
  </si>
  <si>
    <t>Pike Lease Produced Water (1507104-01)</t>
  </si>
  <si>
    <t>https://geotracker.waterboards.ca.gov/view_document?docurl=/regulators/deliverable_documents/9319212973/Lab%20data%5F5%2D21%2D2013%20Insp%5FPike%2Epdf</t>
  </si>
  <si>
    <t>KSP130521-1 (3E21031-01)</t>
  </si>
  <si>
    <t>&lt;226</t>
  </si>
  <si>
    <t>RW050324-1515 (5C25023-04)</t>
  </si>
  <si>
    <t>Sample collected from tank adjacent to sump inlet</t>
  </si>
  <si>
    <t>https://geotracker.waterboards.ca.gov/view_document?docurl=/regulators/deliverable_documents/3576521933/Insp%203%2D24%2D05%20Rpt%2Epdf</t>
  </si>
  <si>
    <t>Sample collected from tank influent to sump</t>
  </si>
  <si>
    <t>https://www.waterboards.ca.gov/centralvalley/water_issues/oil_fields/information/disposal_ponds/ballard_oil/2016_0223_ballard_13267_p1.pdf</t>
  </si>
  <si>
    <t>Newson-Windes (440-109585-1)</t>
  </si>
  <si>
    <t>https://www.waterboards.ca.gov/centralvalley/water_issues/oil_fields/information/disposal_ponds/jaco/2016_0224_jaco_13267_p1.pdf</t>
  </si>
  <si>
    <t>Waste Water Disposal Pond (West) (1504281-01)</t>
  </si>
  <si>
    <t>Waste Water Disposal Pond (East) (1504281-02)</t>
  </si>
  <si>
    <t>L10009467282</t>
  </si>
  <si>
    <t>https://www.waterboards.ca.gov/centralvalley/water_issues/oil_fields/information/disposal_ponds/caleco/2016_0224_caleco_13267_p1.pdf</t>
  </si>
  <si>
    <t>Essex (440-110664-1)</t>
  </si>
  <si>
    <t>Sheehan (440-110664-2)</t>
  </si>
  <si>
    <t>Temblor (440-110664-3)</t>
  </si>
  <si>
    <t>Sheep Springs Fee (440-110664-4)</t>
  </si>
  <si>
    <t>NO ANALYTICAL DATA SPECIFIC TO THIS PROFILE. SEEMS TO BE A DUPLICATION OF MARICOPA EAST/WEST</t>
  </si>
  <si>
    <t>Pond Effluent (IRI1295-08)</t>
  </si>
  <si>
    <t>Pond Influent (IRI1295-07)</t>
  </si>
  <si>
    <t>https://geotracker.waterboards.ca.gov/getfile?filename=/regulators%2Fdeliverable_documents%2F3145874500%2F1Q2009%20SMR%20MaricopaFlatsArea%208-30-09_Rcvd%209-2-09.pdf</t>
  </si>
  <si>
    <t>Pond Influent (ISC2218-07)</t>
  </si>
  <si>
    <t>Pond Effluent (ISC2218-08)</t>
  </si>
  <si>
    <t>Pond Infleunt (ISJ0029-07)</t>
  </si>
  <si>
    <t>Pond Effluent (ISJ0029-08)</t>
  </si>
  <si>
    <t>Pond Effluent (ITL2659-08)</t>
  </si>
  <si>
    <t>Pond Influent (ITL2659-07)</t>
  </si>
  <si>
    <t>Pond Influent (IUF2506-06)</t>
  </si>
  <si>
    <t>Pond Effluent (IUF2506-07)</t>
  </si>
  <si>
    <t>Pond Effluent (IUL2348-07)</t>
  </si>
  <si>
    <t>Pond Effluent (440-62890-9)</t>
  </si>
  <si>
    <t>Pond Effluent (440-15129-8)</t>
  </si>
  <si>
    <t>Pond Effluent (440-167394-8)</t>
  </si>
  <si>
    <t>Pond Effluent (440-110419-9)</t>
  </si>
  <si>
    <t>Pond Effluent (440-77885-9)</t>
  </si>
  <si>
    <t>Pond Effluent (440-93615-9)</t>
  </si>
  <si>
    <t>Pond Effluent (440-128017-9)</t>
  </si>
  <si>
    <t>Pond Effluent (440-147672-7)</t>
  </si>
  <si>
    <t>Pond Effluent (440-187388-8)</t>
  </si>
  <si>
    <t>Pond Effluent (440-198841-8)</t>
  </si>
  <si>
    <t>Pond Effluent (440-49004-8)</t>
  </si>
  <si>
    <t>Pond Influent (440-49004-7)</t>
  </si>
  <si>
    <t>Pond Influent (440-33082-7)</t>
  </si>
  <si>
    <t>Pond Influent (IUL2348-06)</t>
  </si>
  <si>
    <t>Pond Influent (440-62890-8)</t>
  </si>
  <si>
    <t>Pond Influent (440-15129-7)</t>
  </si>
  <si>
    <t>Pond Influent (440-167394-9)</t>
  </si>
  <si>
    <t>Pond Influent (440-198841-9)</t>
  </si>
  <si>
    <t>Pond Influent (440-187388-9)</t>
  </si>
  <si>
    <t>Pond Influent (440-147672-6)</t>
  </si>
  <si>
    <t>Pond Influent (440-128017-8)</t>
  </si>
  <si>
    <t>Pond Influent (440-93615-8)</t>
  </si>
  <si>
    <t>Pond Influent (440-77885-8)</t>
  </si>
  <si>
    <t>Pond Influent (440-110419-8)</t>
  </si>
  <si>
    <t>Pond Effluent (440-33082-8)</t>
  </si>
  <si>
    <t>https://geotracker.waterboards.ca.gov/view_document?docurl=/regulators/deliverable_documents/8137749791/1%2D10%2D1991%5FA%5FInsp%5F2%2D5%2D1991%2Epdf</t>
  </si>
  <si>
    <t>https://geotracker.waterboards.ca.gov/regulators/deliverable_documents/5697171866/GW%20Beneficial%20Uses%20of%20the%20Misway%20Valley%20Study%20Area_Phase%20II_Vol1of3_Uribe_Jan1992.pdf</t>
  </si>
  <si>
    <t>Maricopa (R7802-54139W)</t>
  </si>
  <si>
    <t>initial distribution/settlement pond</t>
  </si>
  <si>
    <t>last disposal pond</t>
  </si>
  <si>
    <t>MW1 (23877)</t>
  </si>
  <si>
    <t>https://geotracker.waterboards.ca.gov/view_document?docurl=/regulators/deliverable_documents/6731383383/6%2D26%2D1997%5FA%5FInsp%5F8%2D29%2D1997%2Epdf</t>
  </si>
  <si>
    <t>MW2 (23877)</t>
  </si>
  <si>
    <t>https://geotracker.waterboards.ca.gov/view_document?docurl=/regulators/deliverable_documents/8192806422/5%2D5%2D94%5FSamples%5F5%2D24%2D94%2Epdf</t>
  </si>
  <si>
    <t>MW1 Mancepa West (R17153-06376W A-B)</t>
  </si>
  <si>
    <t>MW2 Mancepa West (R17153-06392W)</t>
  </si>
  <si>
    <t>https://geotracker.waterboards.ca.gov/regulators/deliverable_documents/9455128550/Maricopa%20W_Phase%20II%20HydroGeo%203of3%20%20June%201994.pdf</t>
  </si>
  <si>
    <t>CENTROID OF FACILITY (APPROXIMATE)</t>
  </si>
  <si>
    <t>MW P-6 (700-1877.8)</t>
  </si>
  <si>
    <t>MW-CP2 (700-1901.7)</t>
  </si>
  <si>
    <t>https://geotracker.waterboards.ca.gov/view_document?docurl=/regulators/deliverable_documents/7816112697/3%2D28%2D00%5FSamples%5F5%2D2%2D00%2Epdf</t>
  </si>
  <si>
    <t>P-1 Mar West Pond (99-04305-1)</t>
  </si>
  <si>
    <t>P-1 MPCA West-Pond #6 (99-07191-1)</t>
  </si>
  <si>
    <t>Pond Valley Waste West (02-01948-6)</t>
  </si>
  <si>
    <t>https://geotracker.waterboards.ca.gov/view_document?docurl=/regulators/deliverable_documents/4510576546/5%2D15%2D14%5FA%2DInsp%5F6%2D16%2D14%2Epdf</t>
  </si>
  <si>
    <t>From second cleaning pond</t>
  </si>
  <si>
    <t>From the 8th of the 10 larger impoundments (last disposal pond)</t>
  </si>
  <si>
    <t>POND WATER (04-09974-5)</t>
  </si>
  <si>
    <t>https://www.waterboards.ca.gov/centralvalley/water_issues/oil_fields/information/disposal_ponds/ldd/2016_0224_ldd_13267_p1.pdf</t>
  </si>
  <si>
    <t>Webber (440-109121-1)</t>
  </si>
  <si>
    <t>Web0204 A-N (1600541-01)</t>
  </si>
  <si>
    <t>https://geotracker.waterboards.ca.gov/getfile?filename=/esi/uploads/geo_report/5731554031/T10000006776.PDF</t>
  </si>
  <si>
    <t>ANALYTICAL DATA FOR THIS POND IS FOUND IN T10000007031</t>
  </si>
  <si>
    <t>Section 14 Lease (1712093-01)</t>
  </si>
  <si>
    <t>https://geotracker.waterboards.ca.gov/getfile?filename=/esi/uploads/geo_report/3452505707/T10000006778.PDF</t>
  </si>
  <si>
    <t>Section 14 Lease (1805117-01)</t>
  </si>
  <si>
    <t>https://geotracker.waterboards.ca.gov/getfile?filename=/esi/uploads/geo_report/9706814706/T10000006778.PDF</t>
  </si>
  <si>
    <t>https://geotracker.waterboards.ca.gov/getfile?filename=/esi/uploads/geo_report/9763586878/T10000006778.PDF</t>
  </si>
  <si>
    <t>Sec. 14 Wash TK. 209 &amp; TK 440 (1838550-01)</t>
  </si>
  <si>
    <t>https://geotracker.waterboards.ca.gov/getfile?filename=/esi/uploads/geo_report/8800298869/T10000006778.PDF</t>
  </si>
  <si>
    <t>Sec. 14 Lease (1938249-01)</t>
  </si>
  <si>
    <t>https://geotracker.waterboards.ca.gov/regulators/deliverable_documents/1074811637/05-13-15%20Response%20to%2013267Order.pdf</t>
  </si>
  <si>
    <t>Pond #1 (1504197-01)</t>
  </si>
  <si>
    <t>https://www.waterboards.ca.gov/centralvalley/water_issues/oil_fields/information/disposal_ponds/jkoperating/2015_0601_com_jk_operating_rpt.pdf</t>
  </si>
  <si>
    <t>Jade Kern Project (1504121-01)</t>
  </si>
  <si>
    <t>https://geotracker.waterboards.ca.gov/view_document?docurl=/regulators/deliverable_documents/7551375448/June%5F16%5FVWMC%5FMaricopa%2DEast%5FDLW%2Epdf</t>
  </si>
  <si>
    <t>DLW14051513-18 (AE16024-03)</t>
  </si>
  <si>
    <t>DLW14051519-24 (AE16024-04)</t>
  </si>
  <si>
    <t>DLW14151507-12 (AE16024-02)</t>
  </si>
  <si>
    <t>sample from 5th impoundment</t>
  </si>
  <si>
    <t>Skim tank sample</t>
  </si>
  <si>
    <t>1-A (1802024-01)</t>
  </si>
  <si>
    <t>https://geotracker.waterboards.ca.gov/regulators/deliverable_documents/6677517116/VWMC_2Q-2018-Monitor-Rpt-Maricopa-East_08-14-18.pdf</t>
  </si>
  <si>
    <t>P-2 (1802028-01)</t>
  </si>
  <si>
    <t>Sample from pond P-2</t>
  </si>
  <si>
    <t>Maricopa West Pond Effluent P-2 (1804037-01)</t>
  </si>
  <si>
    <t>Maricopa West Pond Influent W-1 (1804037-02)</t>
  </si>
  <si>
    <t>Maricopa East Pond Influent E-1 (1804037-03)</t>
  </si>
  <si>
    <t>Maricopa East Pond Effluent P-3 (1804037-04)</t>
  </si>
  <si>
    <t>Maricopa East Pond Influent E-1 (1804904-02)</t>
  </si>
  <si>
    <t>Maricopa East Pond Effluent P-3 (1804904-05)</t>
  </si>
  <si>
    <t>Maricopa West Pond Effluent P-2 (1804904-06)</t>
  </si>
  <si>
    <t>Maricopa West Pond Influent W-1 (1804904-07)</t>
  </si>
  <si>
    <t>https://geotracker.waterboards.ca.gov/esi/uploads/geo_report/7005715429/WDR100037556.PDF</t>
  </si>
  <si>
    <t>https://geotracker.waterboards.ca.gov/getfile?filename=/esi/uploads/geo_report/5827542245/WDR100037556.PDF</t>
  </si>
  <si>
    <t>https://geotracker.waterboards.ca.gov/esi/uploads/geo_report/9100893497/WDR100037556.PDF</t>
  </si>
  <si>
    <t>https://geotracker.waterboards.ca.gov/getfile?filename=/esi/uploads/geo_report/7624742984/WDR100037556.PDF</t>
  </si>
  <si>
    <t>https://geotracker.waterboards.ca.gov/esi/uploads/geo_report/8642020106/WDR100037556.PDF</t>
  </si>
  <si>
    <t>Maricopa West Pond Effluent P-5 (1904266-01)</t>
  </si>
  <si>
    <t>Maricopa West Pond Influent W-1 (1904266-02)</t>
  </si>
  <si>
    <t>Maricopa East Pond Influent E-1 (1904266-03)</t>
  </si>
  <si>
    <t>Maricopa East Pond Effluent P-1A (1904266-04)</t>
  </si>
  <si>
    <t>Maricopa West Pond Effluent P-1 (1902277-02)</t>
  </si>
  <si>
    <t>Maricopa West Pond Influent W-1 (1902277-01)</t>
  </si>
  <si>
    <t>Maricopa East Pond Effluent P-2 (1900963-01)</t>
  </si>
  <si>
    <t>Maricopa West Pond Influent W-1 (1900963-04)</t>
  </si>
  <si>
    <t>Maricopa East Pond Influent E-1 (1900963-02)</t>
  </si>
  <si>
    <t>Sample from pond which has contained wastewater the longest</t>
  </si>
  <si>
    <t>Sample of influent to CP-1</t>
  </si>
  <si>
    <t>Maricopa West Pond Effluent P-3 (1900963-03)</t>
  </si>
  <si>
    <t>&lt;44.3</t>
  </si>
  <si>
    <t>&lt;22.2</t>
  </si>
  <si>
    <t>Maricopa East Pond Effluent P-1A (1902338-01)</t>
  </si>
  <si>
    <t>Maricopa East Pond Influent E-1 (1902338-02)</t>
  </si>
  <si>
    <t>MARICOPA WEST DATA CONTAINED IN THIS PROFILE</t>
  </si>
  <si>
    <t>WDR100037492</t>
  </si>
  <si>
    <t>T10000010524</t>
  </si>
  <si>
    <t>L10007654422</t>
  </si>
  <si>
    <t>CYMRIC, ANDERSON COMM</t>
  </si>
  <si>
    <t>L10002663549</t>
  </si>
  <si>
    <t>DUPLICATE OF T10000006970</t>
  </si>
  <si>
    <t>DUPLICATE OF T10000006971</t>
  </si>
  <si>
    <t>L10001396934</t>
  </si>
  <si>
    <t>Moco Emergency Overflow Basin (EOB)</t>
  </si>
  <si>
    <t>MW-76 (1731345-02)</t>
  </si>
  <si>
    <t>Moco Sand Basin</t>
  </si>
  <si>
    <t>MW-72 (1731345-03)</t>
  </si>
  <si>
    <t>https://geotracker.waterboards.ca.gov/regulators/deliverable_documents/3504850089/2018-03-05%2C%20Aera%20Energy%2C%20MOCO%20Dehydration%20Plant%2C%20Technical%20Report%20for%20General%20Order%20Number%20Two.pdf</t>
  </si>
  <si>
    <t>MW-22 (1731345-01)</t>
  </si>
  <si>
    <t>https://geotracker.waterboards.ca.gov/getfile?filename=/esi/uploads/geo_report/3144480824/T10000007031.PDF</t>
  </si>
  <si>
    <t>MOCO_EOB (1826796-01)</t>
  </si>
  <si>
    <t>MOCO_SB (1826796-02)</t>
  </si>
  <si>
    <t>MOCO_EOB (1835905-01)</t>
  </si>
  <si>
    <t>MOCO_SB (1835905-02)</t>
  </si>
  <si>
    <t>https://geotracker.waterboards.ca.gov/esi/uploads/geo_report/3717535853/T10000007031.PDF</t>
  </si>
  <si>
    <t>MOCO_SB (1904076-02)</t>
  </si>
  <si>
    <t>MOCO_EOB (1904076-01)</t>
  </si>
  <si>
    <t>Lockwood_EOB (1904075-01)</t>
  </si>
  <si>
    <t>MOCO_EOB (1912536-01)</t>
  </si>
  <si>
    <t>MOCO_SB (1912536-02)</t>
  </si>
  <si>
    <t>Lockwood_EOB (1912537-01)</t>
  </si>
  <si>
    <t>MOCO_EOB (1923594-01)</t>
  </si>
  <si>
    <t>MOCO_SB (1923594-02)</t>
  </si>
  <si>
    <t>Lockwood_EOB (1923595-01)</t>
  </si>
  <si>
    <t>&lt;5.32</t>
  </si>
  <si>
    <t>https://www.waterboards.ca.gov/centralvalley/water_issues/oil_fields/information/disposal_ponds/valleywater_mgmtco/2015_0701_com_vwmc_add.pdf</t>
  </si>
  <si>
    <t>https://www.waterboards.ca.gov/centralvalley/water_issues/oil_fields/information/disposal_ponds/anderson/2016_0224_anderson_13267_p1.pdf</t>
  </si>
  <si>
    <t>Chambers and Mouren (440-108243-1)</t>
  </si>
  <si>
    <t>Continental (440-108243-3)</t>
  </si>
  <si>
    <t>Compass Lease (440-108243-2)</t>
  </si>
  <si>
    <t>Deer Creek Lease (2A-1613)</t>
  </si>
  <si>
    <t>https://geotracker.waterboards.ca.gov/regulators/deliverable_documents/9407756984/4-20-1979_1QSMR_4-23-1979.pdf</t>
  </si>
  <si>
    <t>https://geotracker.waterboards.ca.gov/regulators/deliverable_documents/9235278069/8-31-1979_2Q-SMR_9-4-1979.pdf</t>
  </si>
  <si>
    <t>J.O. # 2A 227-1</t>
  </si>
  <si>
    <t>#79295</t>
  </si>
  <si>
    <t>https://geotracker.waterboards.ca.gov/regulators/deliverable_documents/8333343982/11-6-1979_QSMR_11-7-1979.pdf</t>
  </si>
  <si>
    <t>#79639</t>
  </si>
  <si>
    <t>#80001</t>
  </si>
  <si>
    <t>https://geotracker.waterboards.ca.gov/regulators/deliverable_documents/1872109532/3-5-1980_Q-SMR_3-6-1980.pdf</t>
  </si>
  <si>
    <t>2A 1397</t>
  </si>
  <si>
    <t>https://geotracker.waterboards.ca.gov/regulators/deliverable_documents/5926239490/7-29-1980_2Q-SMR_7-30-1980.pdf</t>
  </si>
  <si>
    <t>https://geotracker.waterboards.ca.gov/regulators/deliverable_documents/7394424915/10-29-1980_Q-SMR_10-30-1980.pdf</t>
  </si>
  <si>
    <t>Deer Creek Lease (2A 1826)</t>
  </si>
  <si>
    <t>https://geotracker.waterboards.ca.gov/regulators/deliverable_documents/3717500984/2-10-1981_Q-SMR_2-11-1981.pdf</t>
  </si>
  <si>
    <t>https://geotracker.waterboards.ca.gov/regulators/deliverable_documents/5082569956/5-4-1981_Q-SMR_5-5-1981.pdf</t>
  </si>
  <si>
    <t>2A-1993</t>
  </si>
  <si>
    <t>https://geotracker.waterboards.ca.gov/regulators/deliverable_documents/1492193937/10-22-1981_Q-SMR_10-23-1981.pdf</t>
  </si>
  <si>
    <t>https://geotracker.waterboards.ca.gov/regulators/deliverable_documents/6034954249/5-13-1982_Q-SMR_5-14-1982.pdf</t>
  </si>
  <si>
    <t>https://geotracker.waterboards.ca.gov/regulators/deliverable_documents/8695738852/10-26-1982_Q-SMR_10-27-1982.pdf</t>
  </si>
  <si>
    <t>https://geotracker.waterboards.ca.gov/regulators/deliverable_documents/2416107654/7-11-1987_Q-SMR_7-13-1987.pdf</t>
  </si>
  <si>
    <t>https://geotracker.waterboards.ca.gov/regulators/deliverable_documents/2534298121/2-13-1988_Q-SMR_2-17-1988.pdf</t>
  </si>
  <si>
    <t>https://geotracker.waterboards.ca.gov/regulators/deliverable_documents/7019878566/10-5-1989_Q-SMR_10-10-1989.pdf</t>
  </si>
  <si>
    <t>Terra Bella Lease (2A 2473)</t>
  </si>
  <si>
    <t>Deer Creek (2A 2886)</t>
  </si>
  <si>
    <t>Deer Creek (2A 3326)</t>
  </si>
  <si>
    <t>DEER CREEK LEASE (11687)</t>
  </si>
  <si>
    <t>Deer creek lease (13024)</t>
  </si>
  <si>
    <t>https://geotracker.waterboards.ca.gov/regulators/deliverable_documents/5949410557/4-5-1990_Q-SMR_4-13-1990.pdf</t>
  </si>
  <si>
    <t>https://geotracker.waterboards.ca.gov/regulators/deliverable_documents/4051697254/7-5-1990_Q-SMR_7-20-1990.pdf</t>
  </si>
  <si>
    <t>https://geotracker.waterboards.ca.gov/regulators/deliverable_documents/8695876181/9-27-1990_Q-SMR_10-10-1990.pdf</t>
  </si>
  <si>
    <t>https://geotracker.waterboards.ca.gov/regulators/deliverable_documents/6288463771/1-7-1991_Q-SMR_1-14-1991.pdf</t>
  </si>
  <si>
    <t>https://geotracker.waterboards.ca.gov/regulators/deliverable_documents/2358275473/4-5-1991_Q-SMR_4-15-1991.pdf</t>
  </si>
  <si>
    <t>https://geotracker.waterboards.ca.gov/regulators/deliverable_documents/4797481715/Q-SMR_10-8-1991.pdf</t>
  </si>
  <si>
    <t>https://geotracker.waterboards.ca.gov/regulators/deliverable_documents/7884810507/Q-SMR_1-10-1992.pdf</t>
  </si>
  <si>
    <t>https://geotracker.waterboards.ca.gov/regulators/deliverable_documents/7633739650/2-27-1990_Q-SMR_4-13-1990.pdf</t>
  </si>
  <si>
    <t>M-151-R</t>
  </si>
  <si>
    <t>M-228-R</t>
  </si>
  <si>
    <t>M-427-R</t>
  </si>
  <si>
    <t>M-550-R</t>
  </si>
  <si>
    <t>M-021-S</t>
  </si>
  <si>
    <t>M-091-S</t>
  </si>
  <si>
    <t>M-382-S</t>
  </si>
  <si>
    <t>M-012-T</t>
  </si>
  <si>
    <t>HASTINGS LEASE-DEER CREEK OILFIELD (7498-1)</t>
  </si>
  <si>
    <t>https://geotracker.waterboards.ca.gov/regulators/deliverable_documents/5230730354/4-20-1992_Q-SMR_4-27-1992.pdf</t>
  </si>
  <si>
    <t>https://geotracker.waterboards.ca.gov/regulators/deliverable_documents/3686659872/Q-SMR-7-8-1992.pdf</t>
  </si>
  <si>
    <t>https://geotracker.waterboards.ca.gov/regulators/deliverable_documents/3175762355/1-9-1995_Q-SMR_1-23-1995.pdf</t>
  </si>
  <si>
    <t>https://geotracker.waterboards.ca.gov/regulators/deliverable_documents/1798247396/11-4-1994_Q-SMR_11-17-1994.pdf</t>
  </si>
  <si>
    <t>https://geotracker.waterboards.ca.gov/regulators/deliverable_documents/2132231771/7-14-1994_Q-SMR_7-25-1994.pdf</t>
  </si>
  <si>
    <t>https://geotracker.waterboards.ca.gov/regulators/deliverable_documents/1953096687/4-11-1994_Q-SMR_4-20-1994.pdf</t>
  </si>
  <si>
    <t>https://geotracker.waterboards.ca.gov/regulators/deliverable_documents/1797657847/1-10-1994_Q-SMR.pdf</t>
  </si>
  <si>
    <t>https://geotracker.waterboards.ca.gov/regulators/deliverable_documents/9716643393/10-1-1993_Q-SMR8.pdf</t>
  </si>
  <si>
    <t>https://geotracker.waterboards.ca.gov/regulators/deliverable_documents/8026962757/7-7-1993_Q-SMR_7-15-1993.pdf</t>
  </si>
  <si>
    <t>https://geotracker.waterboards.ca.gov/regulators/deliverable_documents/3054219126/4-6-1993_Q-SMR_4-20-1993.pdf</t>
  </si>
  <si>
    <t>https://geotracker.waterboards.ca.gov/regulators/deliverable_documents/2521227180/1-7-1993_Q-SMR_1-15-1993.pdf</t>
  </si>
  <si>
    <t>https://geotracker.waterboards.ca.gov/regulators/deliverable_documents/1751006186/10-6-1992_SMR_10-13-1992.pdf</t>
  </si>
  <si>
    <t>M-163-T</t>
  </si>
  <si>
    <t>M-299-T</t>
  </si>
  <si>
    <t>M-463-T</t>
  </si>
  <si>
    <t>M-007-U</t>
  </si>
  <si>
    <t>M-199-U</t>
  </si>
  <si>
    <t>M-024-V</t>
  </si>
  <si>
    <t>M-198-V</t>
  </si>
  <si>
    <t>M-326-V</t>
  </si>
  <si>
    <t>M-535-V</t>
  </si>
  <si>
    <t>M-014-W</t>
  </si>
  <si>
    <t>https://geotracker.waterboards.ca.gov/regulators/deliverable_documents/7369936883/7-12-1996_Q_SMR_7-15-1996.pdf</t>
  </si>
  <si>
    <t>https://geotracker.waterboards.ca.gov/regulators/deliverable_documents/3255974888/4-9-1996_Q-SMR_4-11-1996.pdf</t>
  </si>
  <si>
    <t>https://geotracker.waterboards.ca.gov/regulators/deliverable_documents/7518770515/1-1-1996_Q-SMR_1-17-1996.pdf</t>
  </si>
  <si>
    <t>https://geotracker.waterboards.ca.gov/regulators/deliverable_documents/3924805164/10-6-1995_Q-SMR_10-10-1995.pdf</t>
  </si>
  <si>
    <t>https://geotracker.waterboards.ca.gov/regulators/deliverable_documents/4583298206/7-12-1995_Q1-Q2-SMR_7-14-1995.pdf</t>
  </si>
  <si>
    <t>M-208-4</t>
  </si>
  <si>
    <t>M-476-W</t>
  </si>
  <si>
    <t>M-615-W</t>
  </si>
  <si>
    <t>M-020-X</t>
  </si>
  <si>
    <t>M-172-X</t>
  </si>
  <si>
    <t>https://geotracker.waterboards.ca.gov/regulators/deliverable_documents/6281097888/10-11-1997_3Q1997_SMR_10-14-1997.pdf</t>
  </si>
  <si>
    <t>https://geotracker.waterboards.ca.gov/regulators/deliverable_documents/9080672323/7-23-1997_2Q1997_7-24-1997.pdf</t>
  </si>
  <si>
    <t>https://geotracker.waterboards.ca.gov/regulators/deliverable_documents/2300904631/4-18-1997_Q-SMR_4-21-1997.pdf</t>
  </si>
  <si>
    <t>https://geotracker.waterboards.ca.gov/regulators/deliverable_documents/5906276881/1-19-1997_Q_SMR_1-22-1997.pdf</t>
  </si>
  <si>
    <t>https://geotracker.waterboards.ca.gov/regulators/deliverable_documents/5080803990/10-11-1996_Q-SMR_10-21-1996.pdf</t>
  </si>
  <si>
    <t>M-341-X</t>
  </si>
  <si>
    <t>M-527-X</t>
  </si>
  <si>
    <t>M-024-Y</t>
  </si>
  <si>
    <t>M-220-Y</t>
  </si>
  <si>
    <t>M-425-Y</t>
  </si>
  <si>
    <t>https://geotracker.waterboards.ca.gov/regulators/deliverable_documents/9244310677/A-SMR_5-1-2015.pdf</t>
  </si>
  <si>
    <t>https://geotracker.waterboards.ca.gov/regulators/deliverable_documents/6140456259/9-4-2014_A-SMR_9-8-2014.pdf</t>
  </si>
  <si>
    <t>https://geotracker.waterboards.ca.gov/regulators/deliverable_documents/4644784092/7-8-2013_A-SMR_7-11-2013.pdf</t>
  </si>
  <si>
    <t>https://geotracker.waterboards.ca.gov/regulators/deliverable_documents/6203594386/5-29-2012_Lab-Rpt_6-8-2012.pdf</t>
  </si>
  <si>
    <t>https://geotracker.waterboards.ca.gov/regulators/deliverable_documents/9764824986/4-18-2011_A-SMR_4-4-2011.pdf</t>
  </si>
  <si>
    <t>https://geotracker.waterboards.ca.gov/regulators/deliverable_documents/5859834969/6-15-2010_A-SMR_6-17-2010.pdf</t>
  </si>
  <si>
    <t>https://geotracker.waterboards.ca.gov/regulators/deliverable_documents/3954230070/5-8-2009_A-SMR_5-11-2009.pdf</t>
  </si>
  <si>
    <t>https://geotracker.waterboards.ca.gov/regulators/deliverable_documents/9934276759/4-28-2008_A-SMR_4-29-2008.pdf</t>
  </si>
  <si>
    <t>https://geotracker.waterboards.ca.gov/regulators/deliverable_documents/4108414173/4-11-2007_Lab-Rpt_4-30-2007.pdf</t>
  </si>
  <si>
    <t>https://geotracker.waterboards.ca.gov/regulators/deliverable_documents/8266826808/4-28-2006_A-SMR_5-5-2006.pdf</t>
  </si>
  <si>
    <t>https://geotracker.waterboards.ca.gov/regulators/deliverable_documents/4431412220/4-13-2005_A-SMR_4-26-2005.pdf</t>
  </si>
  <si>
    <t>https://geotracker.waterboards.ca.gov/regulators/deliverable_documents/9123910069/9-11-2003_A-SMR_9-17-2003.pdf</t>
  </si>
  <si>
    <t>https://geotracker.waterboards.ca.gov/regulators/deliverable_documents/2180291593/4-11-2002_A-SMR_4-19-2002.pdf</t>
  </si>
  <si>
    <t>M-261-AD</t>
  </si>
  <si>
    <t>M-722-AE</t>
  </si>
  <si>
    <t>Waste Water (0703455-001A)</t>
  </si>
  <si>
    <t>Yearly H20 Sample Regional Water Quality Board (0804274-001)</t>
  </si>
  <si>
    <t>Smilodon Oil Co. (17165-1)</t>
  </si>
  <si>
    <t>Smilodon Wash Tank (18706-1)</t>
  </si>
  <si>
    <t>Deer Creek Oil (20400-1)</t>
  </si>
  <si>
    <t>Hastings Lease (22451-1)</t>
  </si>
  <si>
    <t>Hastings Lease (245041-1)</t>
  </si>
  <si>
    <t>Hastings Lease (26501-1)</t>
  </si>
  <si>
    <t>Smilodon Oil Field (28345-1)</t>
  </si>
  <si>
    <t>M-378-U</t>
  </si>
  <si>
    <t>M-496-U</t>
  </si>
  <si>
    <t>Hastings Lease Wash Tank (0504114-001A)</t>
  </si>
  <si>
    <t>https://geotracker.waterboards.ca.gov/regulators/deliverable_documents/1032616734/12-23-1977_ww-data_12-29-1977.pdf</t>
  </si>
  <si>
    <t>Water (258417)</t>
  </si>
  <si>
    <t>https://geotracker.waterboards.ca.gov/getfile?filename=/regulators%2Fdeliverable_documents%2F6501923084%2F12-2-1994_Lab-Rpt_12-2-1994.pdf</t>
  </si>
  <si>
    <t>https://geotracker.waterboards.ca.gov/getfile?filename=/regulators%2Fdeliverable_documents%2F3712357044%2F2-20-1997_Lab%20Rpt.pdf</t>
  </si>
  <si>
    <t>S-1/Smilodon Deer Creek (13476)</t>
  </si>
  <si>
    <t>https://geotracker.waterboards.ca.gov/getfile?filename=/regulators%2Fdeliverable_documents%2F7772280037%2F3-29-2000_Lab-Rpt_4-11-2000.pdf</t>
  </si>
  <si>
    <t>https://geotracker.waterboards.ca.gov/view_document?docurl=/regulators/deliverable_documents/4529415309/3%2D7%2D2002%5FLab%2DRpt%5F3%2D28%2D2002%2Epdf</t>
  </si>
  <si>
    <t>030702-1015-KE1 (2)</t>
  </si>
  <si>
    <t>https://geotracker.waterboards.ca.gov/getfile?filename=/regulators%2Fdeliverable_documents%2F8485779285%2F4-2-2004_Lab-Rpt_4-23-2004.pdf</t>
  </si>
  <si>
    <t>DH040204-0915 (4005006.2)</t>
  </si>
  <si>
    <t>RKW101712-2 (2Jl 7028-02)</t>
  </si>
  <si>
    <t>https://geotracker.waterboards.ca.gov/view_document?docurl=/regulators/deliverable_documents/8629288196/10%2D17%2D2012%5FA%2DInsp%5F11%2D14%2D2012%2Epdf</t>
  </si>
  <si>
    <t>https://geotracker.waterboards.ca.gov/view_document?docurl=/regulators/deliverable_documents/4657043933/2%2D28%2D2008%5FA%2DInsp%5F3%2D25%2D2008%2Epdf</t>
  </si>
  <si>
    <t>https://geotracker.waterboards.ca.gov/getfile?filename=/regulators%2Fdeliverable_documents%2F1504088461%2F4-21-2005_A-Insp_5-13-2005.pdf</t>
  </si>
  <si>
    <t>RW050421-110 (5D2I031-03)</t>
  </si>
  <si>
    <t>https://www.waterboards.ca.gov/centralvalley/water_issues/oil_fields/information/disposal_ponds/smilodon/2016_0225_smilodon_13267_p2.pdf</t>
  </si>
  <si>
    <t>S1 Hasting Sump 1 Outfall (1505052-01)</t>
  </si>
  <si>
    <t>WASTEWATER SAMPLE FROM POND 1 OUTFALL</t>
  </si>
  <si>
    <t>https://geotracker.waterboards.ca.gov/getfile?filename=/esi/uploads/geo_report/2161098778/T10000013206.PDF</t>
  </si>
  <si>
    <t>Sump (1940304-02)</t>
  </si>
  <si>
    <t>Hastings sump sample</t>
  </si>
  <si>
    <t xml:space="preserve">Hastings wash tank sample </t>
  </si>
  <si>
    <t>Wash Tank (1940304-01)</t>
  </si>
  <si>
    <t>&lt;6.6</t>
  </si>
  <si>
    <t>&lt;2.46</t>
  </si>
  <si>
    <t>&lt;1.39</t>
  </si>
  <si>
    <t>ONE SAMPLE THAT I CANNOT FIND IN PROFILE, THINK IT IS AN ERROR</t>
  </si>
  <si>
    <t>Rio Bravo Kernco Sump #1</t>
  </si>
  <si>
    <t>Rio Bravo Kernco Sump #2</t>
  </si>
  <si>
    <t>Sump Sample ABU-1031/AD15705</t>
  </si>
  <si>
    <t>Sump Sample ABU-1031/AD15706</t>
  </si>
  <si>
    <t>Produced Water From 3 Phase Separator (1506216-01)</t>
  </si>
  <si>
    <t>https://geotracker.waterboards.ca.gov/regulators/deliverable_documents/5790089488/FINAL%20FINAL%20Technical%20Report%20-JPO_0707205.pdf]</t>
  </si>
  <si>
    <t>https://geotracker.waterboards.ca.gov/getfile?filename=/esi/uploads/geo_report/5666902065/T10000006733.PDF</t>
  </si>
  <si>
    <t>J.P Oil Produced Water Re-Testing (1412289-01)</t>
  </si>
  <si>
    <t>Hasting's Lease, Deer Creek Field, Tulare County (0604141-001A)</t>
  </si>
  <si>
    <t>https://www.waterboards.ca.gov/centralvalley/water_issues/oil_fields/information/disposal_ponds/aera_energy/2015_0616_com_north_belridge.pdf</t>
  </si>
  <si>
    <t>Wet LACT Sump</t>
  </si>
  <si>
    <t>Dehydrator sample?</t>
  </si>
  <si>
    <t>Richardson S-2964-7-1 (1502448-01)</t>
  </si>
  <si>
    <t>BL1847 DOW Dhy 2 (1512508-01)</t>
  </si>
  <si>
    <t>BL1807 DOW Sec. 12 (1512508-02)</t>
  </si>
  <si>
    <t>&lt;0.090</t>
  </si>
  <si>
    <t>BL12 Energy L3543 (1512258-01)</t>
  </si>
  <si>
    <t>LOCATION OF POND</t>
  </si>
  <si>
    <t>Section 35, Pond 5</t>
  </si>
  <si>
    <t>J.W.P. Beardsley (1706)</t>
  </si>
  <si>
    <t>#3 - Sample F (16457)</t>
  </si>
  <si>
    <t>#2 - Sample D (16456)</t>
  </si>
  <si>
    <t>#1 - Sample C (16455)</t>
  </si>
  <si>
    <t>Junction Outlet (6037-2)</t>
  </si>
  <si>
    <t>https://geotracker.waterboards.ca.gov/regulators/deliverable_documents/8605667591/1988%20Feb-%20Tech%20Report.pdf</t>
  </si>
  <si>
    <t>https://geotracker.waterboards.ca.gov/regulators/deliverable_documents/4234020411/1991%20Apr%20-%20Chevron%20Discharge%20Testing%20%28CA0082295%20Order%20No.%2088-119%29.pdf</t>
  </si>
  <si>
    <t>https://geotracker.waterboards.ca.gov/regulators/deliverable_documents/4986452996/1992%20Feb%20-%20Chevron%20Test%20Results%20%28CA0082295%29.pdf</t>
  </si>
  <si>
    <t>TEXACO WEMCO #3 DOORS OPEN INLET (22255-1)</t>
  </si>
  <si>
    <t>https://geotracker.waterboards.ca.gov/regulators/deliverable_documents/8899551868/1992%20May%20-%20Analysis%20for%20Arco.pdf</t>
  </si>
  <si>
    <t>Arco Effluent to Beardsley Canal (92-1361)</t>
  </si>
  <si>
    <t>Discharge to Beardsley Canal</t>
  </si>
  <si>
    <t>NOT A DISPOSAL POND FACILITY</t>
  </si>
  <si>
    <t>https://geotracker.waterboards.ca.gov/getfile?filename=/esi/uploads/geo_report/5855872809/T10000007036.PDF</t>
  </si>
  <si>
    <t>USL Lease Pond 1 (1504237-01)</t>
  </si>
  <si>
    <t>USL Lease Pond 2 (1504237-02)</t>
  </si>
  <si>
    <t>LEHI Lease Pond 1 (1504237-03)</t>
  </si>
  <si>
    <t>LEHI Lease Pond 2 (1504237-04)</t>
  </si>
  <si>
    <t>LEHI Lease Pond 3 (1504237-05)</t>
  </si>
  <si>
    <t>Lemi Richardson Tank 400 (1412242-01)</t>
  </si>
  <si>
    <t>USL Tank 166 (1412242-02)</t>
  </si>
  <si>
    <t>https://geotracker.waterboards.ca.gov/getfile?filename=/esi/uploads/geo_report/5373971045/T10000007036.PDF</t>
  </si>
  <si>
    <t>Tank 422 Drain Water ()</t>
  </si>
  <si>
    <t>Tank 166 Drain Water ()</t>
  </si>
  <si>
    <t>USL Produced Water (1808141-01)</t>
  </si>
  <si>
    <t>L-R Produced Water (1808141-02)</t>
  </si>
  <si>
    <t>USL CAS 0193290 Tank #156166 Sump 1 (1812129-01)</t>
  </si>
  <si>
    <t>Richardson Tank #156422 Sump 1 (1812129-02)</t>
  </si>
  <si>
    <t>https://geotracker.waterboards.ca.gov/getfile?filename=/esi/uploads/geo_report/9623293399/T10000007036.PDF</t>
  </si>
  <si>
    <t>Produced Water USL Drain 166 (1904250-01)</t>
  </si>
  <si>
    <t>Produced Water LEHI Drain 422 (1904250-02)</t>
  </si>
  <si>
    <t>https://geotracker.waterboards.ca.gov/esi/uploads/geo_report/1951565682/T10000007036.PDF</t>
  </si>
  <si>
    <t>Produced Water Richardson 422 (1907125-01)</t>
  </si>
  <si>
    <t>Produced Water USL Tank 166 (1907125-02)</t>
  </si>
  <si>
    <t>https://geotracker.waterboards.ca.gov/esi/uploads/geo_report/4669565021/T10000007036.PDF</t>
  </si>
  <si>
    <t>USL 166 Drain Produced Water (1910044-02)</t>
  </si>
  <si>
    <t>Richardson 422 Produced Water (1910044-01)</t>
  </si>
  <si>
    <t>Bowles (440-106779-2)</t>
  </si>
  <si>
    <t>Clifford (440-106779-1)</t>
  </si>
  <si>
    <t>https://www.waterboards.ca.gov/centralvalley/water_issues/oil_fields/information/disposal_ponds/tamarack/2016_0225_tamarack_13267_p2.pdf</t>
  </si>
  <si>
    <t>https://geotracker.waterboards.ca.gov/view_document?docurl=/regulators/deliverable_documents/9110290348/R5%2D2015%2D0720%5FTamarack%5FEnergy%5F08%2D24%2D15%2Epdf</t>
  </si>
  <si>
    <t>https://geotracker.waterboards.ca.gov/view_document?docurl=/regulators/deliverable_documents/1728855967/R5%2D2015%2D0708%5FCaleco%5FCymric%2Epdf</t>
  </si>
  <si>
    <t>Wastewater sample from wash tank</t>
  </si>
  <si>
    <t>https://www.waterboards.ca.gov/centralvalley/water_issues/oil_fields/information/disposal_ponds/kb_oil/2016_0224_kbKB_13267_p1.pdf</t>
  </si>
  <si>
    <t>&lt;35.4</t>
  </si>
  <si>
    <t>Ball S-2964-1-1 (1502448-04)</t>
  </si>
  <si>
    <t>Roco S-2964-4-1 (1502448-02)</t>
  </si>
  <si>
    <t>Anderson S-2964-9-0 (1502448-03)</t>
  </si>
  <si>
    <t>LOOKS LIKE DUPLICATE OF T10000006968</t>
  </si>
  <si>
    <t>L10003336811</t>
  </si>
  <si>
    <t>Kern Front 2 CP-2 (1505111-01)</t>
  </si>
  <si>
    <t>Kern Front 2 CP-1 (1505110-01)</t>
  </si>
  <si>
    <t>Kern Front 2 P-1 (1505112-01)</t>
  </si>
  <si>
    <t>Wastewater sample from pond P-1</t>
  </si>
  <si>
    <t>JGM-150212-1 (BB13033-01)</t>
  </si>
  <si>
    <t>JGM-150212-2 (BB13033-02)</t>
  </si>
  <si>
    <t>https://geotracker.waterboards.ca.gov/view_document?docurl=/regulators/deliverable_documents/5162415027/2%2D13%2D15%5FNOV%2DA%2DInsp%5F3%2D24%2D15%2Epdf</t>
  </si>
  <si>
    <t>NO ANALYTICAL DATA IN GEOTRACKER PROFILE</t>
  </si>
  <si>
    <t>NO POND ANALYTICAL DATA IN GEOTRACKER PROFILE</t>
  </si>
  <si>
    <t>DUPLICATE OF T10000008063</t>
  </si>
  <si>
    <t>LAB REPORT MENTIONED, NO FILES IN GEOTRACKER PROFILE</t>
  </si>
  <si>
    <t>DUPLICATE OF T10000006602</t>
  </si>
  <si>
    <t>WDR100027642</t>
  </si>
  <si>
    <t>SGS 2-3 Blowdown Pit</t>
  </si>
  <si>
    <t>https://geotracker.waterboards.ca.gov/regulators/deliverable_documents/2233457267/2017-12-08_NOI-GO2_Dehydration%20Plant%2020.pdf</t>
  </si>
  <si>
    <t>2-3/3-2 (1720505-04)</t>
  </si>
  <si>
    <t>DHY20_LPS (1720505-05)</t>
  </si>
  <si>
    <t>WP27_MPP (1720505-01)</t>
  </si>
  <si>
    <t>WP27_LPS (1720505-02)</t>
  </si>
  <si>
    <t>DHY2_EHP (1720505-03)</t>
  </si>
  <si>
    <t>WP27_MPP (1939309-02)</t>
  </si>
  <si>
    <t>https://geotracker.waterboards.ca.gov/regulators/deliverable_documents/5512878894/7-22-2003_Ww-data.pdf</t>
  </si>
  <si>
    <t>https://geotracker.waterboards.ca.gov/regulators/deliverable_documents/5573012411/5-9-2004_Ww-data.pdf</t>
  </si>
  <si>
    <t>https://geotracker.waterboards.ca.gov/regulators/deliverable_documents/9307756721/4-24-2005_Ww-data.pdf</t>
  </si>
  <si>
    <t>https://geotracker.waterboards.ca.gov/regulators/deliverable_documents/4720727086/11-3-2005_Ww-data.pdf</t>
  </si>
  <si>
    <t>https://geotracker.waterboards.ca.gov/esi/uploads/geo_report/6587915778/WDR100027639.PDF</t>
  </si>
  <si>
    <t>https://geotracker.waterboards.ca.gov/regulators/deliverable_documents/9790268421/2016-Annual-SMR_4-22-2019.pdf</t>
  </si>
  <si>
    <t>https://geotracker.waterboards.ca.gov/regulators/deliverable_documents/6040422737/2015-Annual_4-23-2015.pdf</t>
  </si>
  <si>
    <t>https://geotracker.waterboards.ca.gov/regulators/deliverable_documents/6581573963/3-25-2014_Ww-data.pdf</t>
  </si>
  <si>
    <t>https://geotracker.waterboards.ca.gov/regulators/deliverable_documents/7123062610/3-11-2013_Ww-data.pdf</t>
  </si>
  <si>
    <t>https://geotracker.waterboards.ca.gov/regulators/deliverable_documents/9633656382/5-23-2012_Ww-data.pdf</t>
  </si>
  <si>
    <t>https://geotracker.waterboards.ca.gov/regulators/deliverable_documents/3918725132/4-1-2011_Ww-data.pdf</t>
  </si>
  <si>
    <t>https://geotracker.waterboards.ca.gov/regulators/deliverable_documents/5888424098/3-22-2010_Ww-data.pdf</t>
  </si>
  <si>
    <t>https://geotracker.waterboards.ca.gov/regulators/deliverable_documents/8491634547/3-4-2009_Ww-data.pdf</t>
  </si>
  <si>
    <t>https://geotracker.waterboards.ca.gov/regulators/deliverable_documents/5162770152/4-10-2008_Ww-data.pdf</t>
  </si>
  <si>
    <t>https://geotracker.waterboards.ca.gov/regulators/deliverable_documents/9237639486/4-25-2007_Ww-data.pdf</t>
  </si>
  <si>
    <t>Sadie Andrews (03-06739-2)</t>
  </si>
  <si>
    <t>Edison, Sadie Andrews Facility (0405118-001A)</t>
  </si>
  <si>
    <t>Edison Field, Sadie Andrews Facilities (0504383-001A)</t>
  </si>
  <si>
    <t>Saddie Andrews Tank Farm (1003316-01)</t>
  </si>
  <si>
    <t>Saddie Andrews Tank Farm (1104014-01)</t>
  </si>
  <si>
    <t>Sadie Andrews Tank Farm Sumps (1205279-01)</t>
  </si>
  <si>
    <t>Cohn Lease (0511062-001)</t>
  </si>
  <si>
    <t>Water Smnple From Sadie Andrews (0704363-001A)</t>
  </si>
  <si>
    <t>Sadie Andrews (0804173-001)</t>
  </si>
  <si>
    <t>Water Sample From Sadie Andrews (0905035-001A)</t>
  </si>
  <si>
    <t>Sadie Andrews (1303116-01)</t>
  </si>
  <si>
    <t>Sadie Andrews (1403289-01)</t>
  </si>
  <si>
    <t>Sadie Andrews Tank Farm (1503213-01)</t>
  </si>
  <si>
    <t>Water From Sadie Andrews Tank Farm (1603210-01)</t>
  </si>
  <si>
    <t>Bellaire-Sadie Andrews (1504109-01)</t>
  </si>
  <si>
    <t>NEARBY WELL LOCATIONS GIVEN</t>
  </si>
  <si>
    <t>https://geotracker.waterboards.ca.gov/esi/uploads/geo_report/8911616444/WDR100027639.PDF</t>
  </si>
  <si>
    <t>Sadie Andrews Pond #2 (19121440-01)</t>
  </si>
  <si>
    <t>https://geotracker.waterboards.ca.gov/regulators/deliverable_documents/9523381114/Lab%20Rpt_10-22-1997.pdf</t>
  </si>
  <si>
    <t>https://geotracker.waterboards.ca.gov/view_document?docurl=/regulators/deliverable_documents/8773329794/Ww%20sample%5F2%2D13%2D1997%2Epdf</t>
  </si>
  <si>
    <t>SADIE AMDREW/ANDREWS LEASE (8425-1)</t>
  </si>
  <si>
    <t>https://geotracker.waterboards.ca.gov/regulators/deliverable_documents/7164486110/RWD_7-17-1991.pdf</t>
  </si>
  <si>
    <t>Atlantic-Sade Andrews #22 (14289)</t>
  </si>
  <si>
    <t>SADE ANDREWS (700-1353.2)</t>
  </si>
  <si>
    <t>ANDREWS (700-1353.3)</t>
  </si>
  <si>
    <t>BERRY (700-1353.4)</t>
  </si>
  <si>
    <t>CLAFIN (700-1353.5)</t>
  </si>
  <si>
    <t>LEHRI (700-1353.1)</t>
  </si>
  <si>
    <t>https://geotracker.waterboards.ca.gov/view_document?docurl=/regulators/deliverable_documents/4778028726/A%2DInsp%5F2%2D25%2D2000%5FRpt%5F3%2D20%2D2000%2Epdf</t>
  </si>
  <si>
    <t>Sadie Andrews (70625-1)</t>
  </si>
  <si>
    <t>sample from wash tank nearest to sump</t>
  </si>
  <si>
    <t>https://geotracker.waterboards.ca.gov/view_document?docurl=/regulators/deliverable_documents/4006878077/A%2DInsp%5F12%2D8%2D2003%5FRpt%5F12%2D29%2D2003%2Epdf</t>
  </si>
  <si>
    <t>https://geotracker.waterboards.ca.gov/view_document?docurl=/regulators/deliverable_documents/5778044760/A%2DInsp%5F6%2D7%2D2005%5FRpt%5F7%2D7%2D2005%2Epdf</t>
  </si>
  <si>
    <t>https://geotracker.waterboards.ca.gov/view_document?docurl=/regulators/deliverable_documents/8609375476/A%2DInsp%5F4%2D8%2D2010%5FRpt%5F6%2D1%2D2010%2Epdf</t>
  </si>
  <si>
    <t>Wastewater sample from flow control tank</t>
  </si>
  <si>
    <t>DH120803-1 (703-6595.1)</t>
  </si>
  <si>
    <t>RW050607-1215 (5F08004-03)</t>
  </si>
  <si>
    <t>Wastewater sample from pond influent</t>
  </si>
  <si>
    <t>RKW100408-3 (0D08045-03)</t>
  </si>
  <si>
    <t>RKW100408-1 (0D08045-01)</t>
  </si>
  <si>
    <t>RKW100408-2 (0D08045-02)</t>
  </si>
  <si>
    <t>Wastewater sample from wash tank piping</t>
  </si>
  <si>
    <t>L10001150960</t>
  </si>
  <si>
    <t>EDISON, HANDEL A-1</t>
  </si>
  <si>
    <t>L10001415012</t>
  </si>
  <si>
    <t>EDISON, MATTSON</t>
  </si>
  <si>
    <t>L10002046458</t>
  </si>
  <si>
    <t>EDISON, IRM/MARK MORRIS</t>
  </si>
  <si>
    <t>L10002522014</t>
  </si>
  <si>
    <t>EDISON, KERNCO 1 &amp; 2</t>
  </si>
  <si>
    <t>EDISON, PORTER 28</t>
  </si>
  <si>
    <t>L10007136520</t>
  </si>
  <si>
    <t>L10006312690</t>
  </si>
  <si>
    <t>EDISON, HARRIS</t>
  </si>
  <si>
    <t>L10007286739</t>
  </si>
  <si>
    <t>EDISON, SMALL</t>
  </si>
  <si>
    <t>EDISON, KIRK</t>
  </si>
  <si>
    <t>L10007739439</t>
  </si>
  <si>
    <t>EDISON, HOPKINS</t>
  </si>
  <si>
    <t>L10007871443</t>
  </si>
  <si>
    <t>L10008549541</t>
  </si>
  <si>
    <t>EDISON, F &amp; D</t>
  </si>
  <si>
    <t>EDISON, TEGET, ET AL</t>
  </si>
  <si>
    <t>L10008708006</t>
  </si>
  <si>
    <t>L10009682607</t>
  </si>
  <si>
    <t>EDISON, BAUGHMAN</t>
  </si>
  <si>
    <t>L10009578798</t>
  </si>
  <si>
    <t>EDISON, K P FARMS</t>
  </si>
  <si>
    <t>L10009500517</t>
  </si>
  <si>
    <t>EDISON, WOOD-CALLAGHAN</t>
  </si>
  <si>
    <t>L10009497079</t>
  </si>
  <si>
    <t>EDISON, KERNCO 3</t>
  </si>
  <si>
    <t>L10008110779</t>
  </si>
  <si>
    <t>EDISON, BIGGAR</t>
  </si>
  <si>
    <t>L10007971609</t>
  </si>
  <si>
    <t>EDISON, BERRY</t>
  </si>
  <si>
    <t>L10006088059</t>
  </si>
  <si>
    <t>EDISON, SHEARER</t>
  </si>
  <si>
    <t>L10003040054</t>
  </si>
  <si>
    <t>EDISON, GERALD-HAWK</t>
  </si>
  <si>
    <t>L10003190762</t>
  </si>
  <si>
    <t>EDISON, CLINTON LAND CO</t>
  </si>
  <si>
    <t>L10003233058</t>
  </si>
  <si>
    <t>EDISON, ANNA RUSH</t>
  </si>
  <si>
    <t>L10003431014</t>
  </si>
  <si>
    <t>EDISON, BOWLES</t>
  </si>
  <si>
    <t>L10004019771</t>
  </si>
  <si>
    <t>EDISON, MAUL</t>
  </si>
  <si>
    <t>L10004101300</t>
  </si>
  <si>
    <t>EDISON, LAWSON-BENNETT</t>
  </si>
  <si>
    <t>L10004440253</t>
  </si>
  <si>
    <t>EDISON, EDISON</t>
  </si>
  <si>
    <t>L10004850600</t>
  </si>
  <si>
    <t>L10005046996</t>
  </si>
  <si>
    <t>L10005854877</t>
  </si>
  <si>
    <t>EDISON, USL</t>
  </si>
  <si>
    <t>L10005965851</t>
  </si>
  <si>
    <t>EDISON, EAST PUENTE</t>
  </si>
  <si>
    <t>L10003666695</t>
  </si>
  <si>
    <t>HELM, CALIFORNIA LANDS</t>
  </si>
  <si>
    <t>L10008658805</t>
  </si>
  <si>
    <t>PYRAMID HILLS, NORTHERN LEASES</t>
  </si>
  <si>
    <t>WDR100037547</t>
  </si>
  <si>
    <t>WDR100037545</t>
  </si>
  <si>
    <t>WDR100037551</t>
  </si>
  <si>
    <t>WDR100037554</t>
  </si>
  <si>
    <t>https://geotracker.waterboards.ca.gov/regulators/deliverable_documents/4968056797/8-22-2019_Lehr_Berry_B%26K_LabData.pdf</t>
  </si>
  <si>
    <t>https://geotracker.waterboards.ca.gov/regulators/deliverable_documents/4528728663/9-1-2016_A-SMR_2-10-2017.pdf</t>
  </si>
  <si>
    <t>https://geotracker.waterboards.ca.gov/regulators/deliverable_documents/2001186549/4-16-2014_A-SMR_2-9-2017.pdf</t>
  </si>
  <si>
    <t>https://geotracker.waterboards.ca.gov/regulators/deliverable_documents/1958901524/4-16-2013_A_SMR_5-1-2013.pdf</t>
  </si>
  <si>
    <t>https://geotracker.waterboards.ca.gov/regulators/deliverable_documents/5765102565/5-17-2012_A-SMR_5-31-2012.pdf</t>
  </si>
  <si>
    <t>https://geotracker.waterboards.ca.gov/regulators/deliverable_documents/2820250570/6-28-2011_A-SMR_7-20-2011.pdf</t>
  </si>
  <si>
    <t>https://geotracker.waterboards.ca.gov/regulators/deliverable_documents/2759963095/7-9-2010_A-SMR_7-27-2010.pdf</t>
  </si>
  <si>
    <t>https://geotracker.waterboards.ca.gov/regulators/deliverable_documents/7518383204/6-19-2009_A-SMR_7-13-2009.pdf</t>
  </si>
  <si>
    <t>https://geotracker.waterboards.ca.gov/regulators/deliverable_documents/9592202305/8-5-2008_A-SMR_8-22-2008.pdf</t>
  </si>
  <si>
    <t>https://geotracker.waterboards.ca.gov/regulators/deliverable_documents/7242214381/7-23-2007_A-SMR_7-19-2006.pdf</t>
  </si>
  <si>
    <t>https://geotracker.waterboards.ca.gov/regulators/deliverable_documents/2389153599/8-31-2005_A-SMR_9-22-2005.pdf</t>
  </si>
  <si>
    <t>https://geotracker.waterboards.ca.gov/regulators/deliverable_documents/8283580958/3-10-2000_A-SMR_5-15-2000.pdf</t>
  </si>
  <si>
    <t>https://geotracker.waterboards.ca.gov/regulators/deliverable_documents/2014088511/12-29-1994_A-SMR_1-26-1995.pdf</t>
  </si>
  <si>
    <t>https://geotracker.waterboards.ca.gov/regulators/deliverable_documents/4028625965/2-26-1991_A-SMR_3-26-1991.pdf</t>
  </si>
  <si>
    <t>LEHR (3390-1)</t>
  </si>
  <si>
    <t>BERRY/B &amp; K (3390-2)</t>
  </si>
  <si>
    <t>ENU (3390-3)</t>
  </si>
  <si>
    <t>APPROXIMATE SAMPLING LOCATION</t>
  </si>
  <si>
    <t>PRODUCED OILFIELD WATER ENU (2051-1)</t>
  </si>
  <si>
    <t>PRODUCED OILFIELD WATER LEHR (2051-2)</t>
  </si>
  <si>
    <t>PRODUCED OILFIELD WATER BERRY &amp; B &amp; K (2051-3)</t>
  </si>
  <si>
    <t>LEHR (6104-2)</t>
  </si>
  <si>
    <t>ENU (6104-1)</t>
  </si>
  <si>
    <t>BERRY (6104-3)</t>
  </si>
  <si>
    <t>LEHR #1 PRODUCED WATER (93-00642-1)</t>
  </si>
  <si>
    <t>BERRY &amp; B &amp; K PRODUGED WATER (93-00642-2)</t>
  </si>
  <si>
    <t>EDISON "NORTH UNIT" PRODUCED WATER (93-00642-3)</t>
  </si>
  <si>
    <t>NGTID_ENU</t>
  </si>
  <si>
    <t>LEHR (94-14525-1)</t>
  </si>
  <si>
    <t>BERRY (94-14525-3)</t>
  </si>
  <si>
    <t>ENU (94-14525-2)</t>
  </si>
  <si>
    <t>ANDREWS (94-14525-4)</t>
  </si>
  <si>
    <t>SADDIE ANDREWS (94-14525-5)</t>
  </si>
  <si>
    <t>LEHR Lease (0003164-2)</t>
  </si>
  <si>
    <t>LEHR Water (0509002-2)</t>
  </si>
  <si>
    <t>Lehr Lease Produced Water (0707346-001)</t>
  </si>
  <si>
    <t>Lease Lehr Wash Tank (0808072-001)</t>
  </si>
  <si>
    <t>Lehr Wash Tk - Produced Water (0906266-001A)</t>
  </si>
  <si>
    <t>Berry Wash Tk (1007136-04)</t>
  </si>
  <si>
    <t>Lehr Produced Water (1404193-01)</t>
  </si>
  <si>
    <t>Lehr Wash Tank (1304191-01)</t>
  </si>
  <si>
    <t>Lehr, Produced Water (1205225-01)</t>
  </si>
  <si>
    <t>Lehr Produced Water (1609006-01)</t>
  </si>
  <si>
    <t>B&amp;K Produced Water (1609006-02)</t>
  </si>
  <si>
    <t>Berry Wash Tank (1908038-02)</t>
  </si>
  <si>
    <t>B&amp;K Wash Tank (1908038-03)</t>
  </si>
  <si>
    <t>Berry Produced Water (1609006-03)</t>
  </si>
  <si>
    <t>Lehr Wash Tank (1908038-01)</t>
  </si>
  <si>
    <t>https://www.waterboards.ca.gov/centralvalley/water_issues/oil_fields/information/disposal_ponds/randr/2016_0225_randr_13267_p1.pdf</t>
  </si>
  <si>
    <t>Berry Produced Water (1106364-01)</t>
  </si>
  <si>
    <t>B&amp;K Produced Water (1504227-02)</t>
  </si>
  <si>
    <t>Berry Produced Water (1504227-03)</t>
  </si>
  <si>
    <t>12 Water Samples For Sump Site (1505346-01)</t>
  </si>
  <si>
    <t>Lehr pond composite sample (EC, Cl, and B taken from 4/21/15 sample)</t>
  </si>
  <si>
    <t>https://geotracker.waterboards.ca.gov/view_document?docurl=/regulators/deliverable_documents/4588654041/2%2D13%2D1997%5FLab%2DRpt%5F3%2D6%2D1997%2Epdf</t>
  </si>
  <si>
    <t>Alanmar-Lehr #21 (14290)</t>
  </si>
  <si>
    <t>RW050607-1120 (5F08004-02)</t>
  </si>
  <si>
    <t>https://geotracker.waterboards.ca.gov/view_document?docurl=/regulators/deliverable_documents/6711175084/6%2D7%2D2005%5FA%2DInspection%5F7%2D7%2D2005%2Epdf</t>
  </si>
  <si>
    <t>ZJJ150511-1 (BEI1055-01)</t>
  </si>
  <si>
    <t>Light brown wastewater taken from sampling station</t>
  </si>
  <si>
    <t>https://ciwqs.waterboards.ca.gov/ciwqs/readOnly/PublicAttachmentRetriever?parentID=20479203&amp;attachmentID=1638296&amp;attType=4</t>
  </si>
  <si>
    <t>Cooler #1 (1937483-01)</t>
  </si>
  <si>
    <t>https://geotracker.waterboards.ca.gov/getfile?filename=/esi/uploads/geo_report/2357210636/T10000008008.PDF</t>
  </si>
  <si>
    <t>EDISON OIL FIELD, EDISON NORTH UNIT</t>
  </si>
  <si>
    <t>wastewater sample from Lehr pond</t>
  </si>
  <si>
    <t xml:space="preserve">wastewater sample </t>
  </si>
  <si>
    <t>SAMPLES UNDER T10000008008</t>
  </si>
  <si>
    <t>APPROXIMATE CENTROID OF FACILITY</t>
  </si>
  <si>
    <t>MCK 1-1 (12025)</t>
  </si>
  <si>
    <t>https://geotracker.waterboards.ca.gov/regulators/deliverable_documents/3941347420/9-21-84_ww-data.pdf</t>
  </si>
  <si>
    <t>https://geotracker.waterboards.ca.gov/view_document?docurl=/regulators/deliverable_documents/6680401027/A%5FInsp%20Rpt%5F2%2D10%2D88%2Epdf</t>
  </si>
  <si>
    <t xml:space="preserve">MCK 1-1 </t>
  </si>
  <si>
    <t>https://geotracker.waterboards.ca.gov/view_document?docurl=/regulators/deliverable_documents/7138949334/A%5FInsp%20Rpt%5F6%2D24%2D94%2Epdf</t>
  </si>
  <si>
    <t>MCK 1-1 (R17610-08942W)</t>
  </si>
  <si>
    <t>https://geotracker.waterboards.ca.gov/view_document?docurl=/regulators/deliverable_documents/2687413096/A%5FInsp%20rpt%5F6%2D26%2D97%2Epdf</t>
  </si>
  <si>
    <t>MCK 1-1 (23899)</t>
  </si>
  <si>
    <t>MCK 1-12</t>
  </si>
  <si>
    <t>wastewater sample from twelfth? Pond</t>
  </si>
  <si>
    <t>DLW1204061355 (2D06031-01)</t>
  </si>
  <si>
    <t>DLW1405161-6 (AE16024-05)</t>
  </si>
  <si>
    <t>https://ciwqs.waterboards.ca.gov/ciwqs/readOnly/PublicAttachmentRetriever?parentID=8163008&amp;attachmentID=1965999&amp;attType=4</t>
  </si>
  <si>
    <t>DLW120420-1 (2D20025-01)</t>
  </si>
  <si>
    <t>DLW120420-2  (2D20025-02)</t>
  </si>
  <si>
    <t>wastewater sample collected from pipe inflow to the cleaning pond at 6B</t>
  </si>
  <si>
    <t>wastewater sample collected from pipe inflow to the Chevron cleaning pond at 7 old</t>
  </si>
  <si>
    <t>Discharge 001b Holmes Western (1904528-01)</t>
  </si>
  <si>
    <t>Discharge 001c CRC (1904528-02)</t>
  </si>
  <si>
    <t>Discharge 002a P-3 (1904528-03)</t>
  </si>
  <si>
    <t>https://geotracker.waterboards.ca.gov/getfile?filename=/esi/uploads/geo_report/6454661488/L10004955136.PDF</t>
  </si>
  <si>
    <t>Pipeline 2 discharge from Holmes Western</t>
  </si>
  <si>
    <t>Pipeline 3 discharge from California Resources Corporation</t>
  </si>
  <si>
    <t>Produced water from within the pond with the longest residence time</t>
  </si>
  <si>
    <t>CANNOT FIND 6 OCT 17 INSPECTION DATA</t>
  </si>
  <si>
    <t>https://ciwqs.waterboards.ca.gov/ciwqs/readOnly/PublicAttachmentRetriever?parentID=1379596&amp;attachmentID=1826570&amp;attType=4</t>
  </si>
  <si>
    <t>RKW080326-1:00 (8C26023-03)</t>
  </si>
  <si>
    <t>wastewater sample from Sump No. 1</t>
  </si>
  <si>
    <t>EAF-207 (0702084-01)</t>
  </si>
  <si>
    <t>EAF-1 (03-01926-1)</t>
  </si>
  <si>
    <t>EAF-1 (02-04026-1)</t>
  </si>
  <si>
    <t>EAF-1 (04-01859-1)</t>
  </si>
  <si>
    <t>EAF-210 (1001641-01)</t>
  </si>
  <si>
    <t>EAF-11 (1101650-01)</t>
  </si>
  <si>
    <t>https://www.waterboards.ca.gov/centralvalley/water_issues/oil_fields/information/disposal_ponds/summit/2016_0225_summit_13267_p1.pdf</t>
  </si>
  <si>
    <t>Miami (440-110712-1)</t>
  </si>
  <si>
    <t>Sample from in-ground tank that collects rain-water from within the bermed area of the tank farm</t>
  </si>
  <si>
    <t>NGTID_MIA</t>
  </si>
  <si>
    <t>ONLY DATA IS FROM 2015 13267 ORDER</t>
  </si>
  <si>
    <t>FRUITVALE, MIAMI LEASE</t>
  </si>
  <si>
    <t>RW060510-12:40 (6E11005-02)</t>
  </si>
  <si>
    <t>RW060517-10P (6E17040-01)</t>
  </si>
  <si>
    <t>RW060517-10P (6E17040-02)</t>
  </si>
  <si>
    <t>https://ciwqs.waterboards.ca.gov/ciwqs/readOnly/PublicAttachmentRetriever?parentID=1055792&amp;attachmentID=1826572&amp;attType=4</t>
  </si>
  <si>
    <t>wastewater sample from pipe</t>
  </si>
  <si>
    <t>https://geotracker.waterboards.ca.gov/getfile?filename=/regulators%2Fdeliverable_documents%2F1226107537%2F5-10-2006_A-Inspection_6-6-2006.pdf</t>
  </si>
  <si>
    <t>DEER CREEK NORTH OIL FIELD, BASTIAN LEASE</t>
  </si>
  <si>
    <t>RW060510-11:00 (6E11005-01)</t>
  </si>
  <si>
    <t>NGTID_BAS</t>
  </si>
  <si>
    <t>ANALYTICAL DATA IN CIWQS</t>
  </si>
  <si>
    <t>NO GEOTRACKER PROFILE SAMPLE MATCHED BY PROCESS OF ELIMINATION</t>
  </si>
  <si>
    <t>RKW080228-11:45 (8B28030-03)</t>
  </si>
  <si>
    <t>RKW080228-12:20 (8B28030-04)</t>
  </si>
  <si>
    <t>RKW080228-1:10 (8B28030-06)</t>
  </si>
  <si>
    <t>https://geotracker.waterboards.ca.gov/esi/uploads/geo_report/9830255329/L10001795802.PDF</t>
  </si>
  <si>
    <t>https://geotracker.waterboards.ca.gov/esi/uploads/geo_report/2391000568/L10001795802.PDF</t>
  </si>
  <si>
    <t>https://geotracker.waterboards.ca.gov/esi/uploads/geo_report/5418718338/L10001795802.PDF</t>
  </si>
  <si>
    <t>001b Phippen (1602679-01)</t>
  </si>
  <si>
    <t>002A HopkinsA (1602679-03)</t>
  </si>
  <si>
    <t>001a Pickrell-Mitchel (1602679-04)</t>
  </si>
  <si>
    <t>001b Pickrell-Williams (1602679-05)</t>
  </si>
  <si>
    <t>Evap Pond (1602679-06)</t>
  </si>
  <si>
    <t>001a Hopkins A South (1602712-01)</t>
  </si>
  <si>
    <t>001d Williams (1602712-02)</t>
  </si>
  <si>
    <t>Inlet discharge to Williams #1</t>
  </si>
  <si>
    <t>Inlet discharge to pond #1</t>
  </si>
  <si>
    <t>Wastewater from the last pond (pond #4) in the series containing wastewater</t>
  </si>
  <si>
    <t>discharge outlet of Williams pond #3</t>
  </si>
  <si>
    <t>001a Hopkins A South (1603848-01)</t>
  </si>
  <si>
    <t>001b Phippen (1603848-02)</t>
  </si>
  <si>
    <t>001d Williams (1603848-04)</t>
  </si>
  <si>
    <t>002A HopkinsA (1603848-05)</t>
  </si>
  <si>
    <t>001a Pickrell-Mitchel (1603848-06)</t>
  </si>
  <si>
    <t>001b Pickrell-Williams (1603848-07)</t>
  </si>
  <si>
    <t>Evap Pond (1603848-08)</t>
  </si>
  <si>
    <t>&lt;3.86</t>
  </si>
  <si>
    <t>&lt;1.68</t>
  </si>
  <si>
    <t>&lt;0.0093</t>
  </si>
  <si>
    <t>001a Hopkins A South (1700262-01)</t>
  </si>
  <si>
    <t>Evap Pond (1700262-08)</t>
  </si>
  <si>
    <t>001b Pickrell-Williams (1700262-07)</t>
  </si>
  <si>
    <t>001a Pickrell-Mitchel (1700262-06)</t>
  </si>
  <si>
    <t>002a HopkinsA (1700262-05)</t>
  </si>
  <si>
    <t>001d Williams (1700262-04)</t>
  </si>
  <si>
    <t>001b Phippen (1700262-02)</t>
  </si>
  <si>
    <t>https://geotracker.waterboards.ca.gov/esi/uploads/geo_report/8718429803/L10001795802.PDF</t>
  </si>
  <si>
    <t>https://geotracker.waterboards.ca.gov/esi/uploads/geo_report/7091775715/L10001795802.PDF</t>
  </si>
  <si>
    <t>https://geotracker.waterboards.ca.gov/esi/uploads/geo_report/3965567231/L10001795802.PDF</t>
  </si>
  <si>
    <t>https://geotracker.waterboards.ca.gov/esi/uploads/geo_report/7079962193/L10001795802.PDF</t>
  </si>
  <si>
    <t>001a Hopkins A South (1701325-01)</t>
  </si>
  <si>
    <t>001b Phippen (1701325-02)</t>
  </si>
  <si>
    <t>001d Williams (1701325-04)</t>
  </si>
  <si>
    <t>002a HopkinsA (1701325-05)</t>
  </si>
  <si>
    <t>001a Pickrell-Mitchel (1701325-06)</t>
  </si>
  <si>
    <t>001b Pickrell-Williams (1701325-07)</t>
  </si>
  <si>
    <t>&lt;0.89</t>
  </si>
  <si>
    <t>&lt;443</t>
  </si>
  <si>
    <t>001a Hopkins A South (1702617-01)</t>
  </si>
  <si>
    <t>001b Phippen (1702617-02)</t>
  </si>
  <si>
    <t>001d Williams (1702617-04)</t>
  </si>
  <si>
    <t>002a HopkinsA (1702617-05)</t>
  </si>
  <si>
    <t>001a Pickrell-Mitchel (1702617-06)</t>
  </si>
  <si>
    <t>001b Pickrell-Williams (1702617-07)</t>
  </si>
  <si>
    <t>https://geotracker.waterboards.ca.gov/esi/uploads/geo_report/5663645863/L10001795802.PDF</t>
  </si>
  <si>
    <t>001a Hopkins A South (1703702-01)</t>
  </si>
  <si>
    <t>001b Phippen (1703702-02)</t>
  </si>
  <si>
    <t>001d Williams (1703702-04)</t>
  </si>
  <si>
    <t>002a HopkinsA (1703702-05)</t>
  </si>
  <si>
    <t>001a Pickrell-Mitchel (1703702-06)</t>
  </si>
  <si>
    <t>001b Pickrell-Williams (1703702-07)</t>
  </si>
  <si>
    <t>001a Hopkins A South (1800358-01)</t>
  </si>
  <si>
    <t>001b Phippen (1800358-02)</t>
  </si>
  <si>
    <t>001d Williams (1800358-04)</t>
  </si>
  <si>
    <t>002a Hopkins A (1800358-05)</t>
  </si>
  <si>
    <t>001a Pickrell-Mitchel (1800358-06)</t>
  </si>
  <si>
    <t>001b Pickrell-Williams (1800358-07)</t>
  </si>
  <si>
    <t>https://geotracker.waterboards.ca.gov/esi/uploads/geo_report/3763479411/L10001795802.PDF</t>
  </si>
  <si>
    <t>https://geotracker.waterboards.ca.gov/esi/uploads/geo_report/5297308146/L10001795802.PDF</t>
  </si>
  <si>
    <t>https://geotracker.waterboards.ca.gov/esi/uploads/geo_report/1133523046/L10001795802.PDF</t>
  </si>
  <si>
    <t>https://geotracker.waterboards.ca.gov/regulators/deliverable_documents/5656475245/AntelopeHills_3Q2018SMR_10-31-2018.pdf</t>
  </si>
  <si>
    <t>https://geotracker.waterboards.ca.gov/esi/uploads/geo_report/9562738239/L10001795802.PDF</t>
  </si>
  <si>
    <t>001a Hopkins A South (1801551-01)</t>
  </si>
  <si>
    <t>001b Phippen (1801551-02)</t>
  </si>
  <si>
    <t>001d Williams (1801551-04)</t>
  </si>
  <si>
    <t>002a HopkinsA (1801551-05)</t>
  </si>
  <si>
    <t>001a Pickrell-Mitchel (1801551-06)</t>
  </si>
  <si>
    <t>001b Pickrell-Williams (1801551-07)</t>
  </si>
  <si>
    <t>01a Hopkins A South (1802889-01)</t>
  </si>
  <si>
    <t>001b Phippen (1802889-02)</t>
  </si>
  <si>
    <t>001d Williams (1802889-04)</t>
  </si>
  <si>
    <t>002a HopkinsA (1802889-05)</t>
  </si>
  <si>
    <t>001a Pickrell-Mitchel (1802889-06)</t>
  </si>
  <si>
    <t>001b Pickrell-Williams (1802889-07)</t>
  </si>
  <si>
    <t>001a Hopkins A South (1804523-01)</t>
  </si>
  <si>
    <t>001b Phippen (1804523-02)</t>
  </si>
  <si>
    <t>001d Williams (1804523-04)</t>
  </si>
  <si>
    <t>002a Hopkins A (1804523-05)</t>
  </si>
  <si>
    <t>001a Pickrell-Mitchel (1804523-06)</t>
  </si>
  <si>
    <t>001b Pickrell-Williams (1804523-07)</t>
  </si>
  <si>
    <t>001a Hopkins A South (1900534-01)</t>
  </si>
  <si>
    <t>001b Phippen (1900534-02)</t>
  </si>
  <si>
    <t>001d Williams (1900534-04)</t>
  </si>
  <si>
    <t>002a HopkinsA (1900534-05)</t>
  </si>
  <si>
    <t>001a Pickrell-Mitchel (1900534-06)</t>
  </si>
  <si>
    <t>001b Pickrell-Williams (1900534-07)</t>
  </si>
  <si>
    <t>https://geotracker.waterboards.ca.gov/regulators/deliverable_documents/8853269279/ANTELOPE_HILLS_OIL_FIELD.pdf</t>
  </si>
  <si>
    <t>Shell Oil Company Williams Lease</t>
  </si>
  <si>
    <t>Sump</t>
  </si>
  <si>
    <t>approximately 1,400 feet south of section line</t>
  </si>
  <si>
    <t>001a Hopkins A South (1901756-01)</t>
  </si>
  <si>
    <t>001b Phippen (1901756-02)</t>
  </si>
  <si>
    <t>001d Williams (1901756-04)</t>
  </si>
  <si>
    <t>002a HopkinsA (1901756-05)</t>
  </si>
  <si>
    <t>001a Pickrell-Mitchell (1901756-06)</t>
  </si>
  <si>
    <t>001b Pickrell-Williams (1901756-07)</t>
  </si>
  <si>
    <t>001a Hopkins A South (1903399-01)</t>
  </si>
  <si>
    <t>001b Phippen (1903399-02)</t>
  </si>
  <si>
    <t>001d Williams (1903399-04)</t>
  </si>
  <si>
    <t>002a HopkinsA (1903399-05)</t>
  </si>
  <si>
    <t>001a Pickrell-Mitchel (1903399-06)</t>
  </si>
  <si>
    <t>001b Pickrell-Williams (1903399-07)</t>
  </si>
  <si>
    <t>001a Hopkins A South (1905206-01)</t>
  </si>
  <si>
    <t>001b Phippen (1905206-02)</t>
  </si>
  <si>
    <t>001d Williams (1905206-04)</t>
  </si>
  <si>
    <t>002a HopkinsA (1905206-05)</t>
  </si>
  <si>
    <t>001a Pickrell-Mitchel (1905206-06)</t>
  </si>
  <si>
    <t>001b Pickrell-Williams (1905206-07)</t>
  </si>
  <si>
    <t>https://geotracker.waterboards.ca.gov/getfile?filename=/esi/uploads/geo_report/5894415080/L10001795802.PDF</t>
  </si>
  <si>
    <t>Alkalinity as CaCO3</t>
  </si>
  <si>
    <t>Bicarbonate alkalinity as CaCO3. Check this carefully, this is sometimes poorly labeled</t>
  </si>
  <si>
    <t>Carbonate alkalinity as CaCO3. Check this carefully, this is sometimes poorly labeled</t>
  </si>
  <si>
    <t>Hydroxide alkalinity as CaCO3. Check this carefully, this is sometimes poorly labeled</t>
  </si>
  <si>
    <t>The type of detection limit used. DLR: Detection Limit of Reporting; RL: Reporting Limit; PQL: Practical Quantitation Limit; NA: Nothing is less than a value; MDL: Method Detection Limit; DL: Detection Limit (generally used when its just &lt;10 with no explanation); QL: Quantitation Limit</t>
  </si>
  <si>
    <t>https://documents.geotracker.waterboards.ca.gov/regulators/deliverable_documents/2030882894/2015_0617_com_eb_natural_report.pdf</t>
  </si>
  <si>
    <t>https://documents.geotracker.waterboards.ca.gov/regulators/deliverable_documents/2030882894/2015_0626_com_eb_natural_add.pdf</t>
  </si>
  <si>
    <t>https://documents.geotracker.waterboards.ca.gov/esi/uploads/geo_report/9302248001/L10001127889.PDF</t>
  </si>
  <si>
    <t>Pond #1 is first wastewater pond in a series of 4 ponds</t>
  </si>
  <si>
    <t>Pond #1 is first wastewater pond in a series of 3 ponds</t>
  </si>
  <si>
    <t>Hopkins B</t>
  </si>
  <si>
    <t>Hopkins A</t>
  </si>
  <si>
    <t>Phippen</t>
  </si>
  <si>
    <t>Williams</t>
  </si>
  <si>
    <t>Pond #1 is first wastewater pond in series of 2 ponds</t>
  </si>
  <si>
    <t>Pond #1 is first wastewater pond in a series of 2 ponds</t>
  </si>
  <si>
    <t>Mc Van/ Gov't Waste Water Tank (1504299-01)</t>
  </si>
  <si>
    <t>Hopkins A (1505136-01)</t>
  </si>
  <si>
    <t>Hopkins Evaporation  (1505137-01)</t>
  </si>
  <si>
    <t>Hopkins B (1505135-01)</t>
  </si>
  <si>
    <t>Phippen (1505141-01)</t>
  </si>
  <si>
    <t>Mitchel (1505141-02)</t>
  </si>
  <si>
    <t>Williams (1505138-01)</t>
  </si>
  <si>
    <t>Wastewater tank representative of ponds 1 and 2</t>
  </si>
  <si>
    <t>Hopkins B (1602373-01)</t>
  </si>
  <si>
    <t>Inlet to Pond #1 at Hopkins B</t>
  </si>
  <si>
    <t>SOME DUPLICATE DATA FROM HOPKINS B and PHIPPEN</t>
  </si>
  <si>
    <t>Evap pond #1 of 7 ponds</t>
  </si>
  <si>
    <t>001c Voigt (1602679-02)</t>
  </si>
  <si>
    <t>001c Voigt (1603848-03)</t>
  </si>
  <si>
    <t>001c Voigt (1700262-03)</t>
  </si>
  <si>
    <t>001c Voigt (1701325-03)</t>
  </si>
  <si>
    <t>001c Voigt (1702617-03)</t>
  </si>
  <si>
    <t>001c Voigt (1703702-03)</t>
  </si>
  <si>
    <t>001c Voigt (1800358-03)</t>
  </si>
  <si>
    <t>001c Voigt (1801551-03)</t>
  </si>
  <si>
    <t>001c Voigt (1802889-03)</t>
  </si>
  <si>
    <t>001c Voigt (1804523-03)</t>
  </si>
  <si>
    <t>001c Voigt (1900534-03)</t>
  </si>
  <si>
    <t>001c Voigt (1901756-03)</t>
  </si>
  <si>
    <t>001c Voigt (1903399-03)</t>
  </si>
  <si>
    <t>001c Voigt (1905206-03)</t>
  </si>
  <si>
    <t>Voigt (1505139-01)</t>
  </si>
  <si>
    <t>DLW-1004211105</t>
  </si>
  <si>
    <t>DLW-1114211220</t>
  </si>
  <si>
    <t>DLW-1004211235</t>
  </si>
  <si>
    <t>DLW-1004211305</t>
  </si>
  <si>
    <t>DLW-1004211330</t>
  </si>
  <si>
    <t>DLW-1004211345</t>
  </si>
  <si>
    <t>DLW-1004211400</t>
  </si>
  <si>
    <t>DLW-1004211415</t>
  </si>
  <si>
    <t>ANTELOPE HILLS OIL FIELD, HOPKINS B LEASE</t>
  </si>
  <si>
    <t>ANTELOPE HILLS OIL FIELD, VOIGT LEASE</t>
  </si>
  <si>
    <t>Voigt</t>
  </si>
  <si>
    <t>Pickrell-Williams</t>
  </si>
  <si>
    <t>Pickrell-Mitchell</t>
  </si>
  <si>
    <t>Hopkins A South</t>
  </si>
  <si>
    <t>https://documents.geotracker.waterboards.ca.gov/esi/uploads/geo_report/4204834222/T10000007744.PDF</t>
  </si>
  <si>
    <t>https://documents.geotracker.waterboards.ca.gov/esi/uploads/geo_report/9575461030/T10000007744.PDF</t>
  </si>
  <si>
    <t>NOT A DISPOSAL POND FACILITY; mention of arsenic contamination</t>
  </si>
  <si>
    <t>1813461-01 (D-001)</t>
  </si>
  <si>
    <t>1816648-01 (D-001)</t>
  </si>
  <si>
    <t>1819825-01 (D-001)</t>
  </si>
  <si>
    <t>1823559-01 (D-001)</t>
  </si>
  <si>
    <t>1826423-01 (D-001)</t>
  </si>
  <si>
    <t>1829595-01 (D-001)</t>
  </si>
  <si>
    <t>https://www.waterboards.ca.gov/centralvalley/water_issues/oil_fields/information/disposal_ponds/belridge/2016_0223_belridge_13267_b1.pdf</t>
  </si>
  <si>
    <t>https://www.waterboards.ca.gov/centralvalley/water_issues/oil_fields/information/disposal_ponds/incremental/2016_0224_incremental_13267_p1.pdf</t>
  </si>
  <si>
    <t>https://www.waterboards.ca.gov/centralvalley/water_issues/oil_fields/information/disposal_ponds/obrien/2016_0225_obrien_13267_p2.pdf</t>
  </si>
  <si>
    <t>440-109141-1 (Mission)</t>
  </si>
  <si>
    <t>Wash tank samples representative of wastewater</t>
  </si>
  <si>
    <t>Sheep Springs (440-107179-1)</t>
  </si>
  <si>
    <t>CYMRIC OIL FIELD, SHEEP SPRINGS LEASE</t>
  </si>
  <si>
    <t>0..59</t>
  </si>
  <si>
    <t>California Water Code Section 13267 Orders</t>
  </si>
  <si>
    <t>O'BRIEN SILL LEASE</t>
  </si>
  <si>
    <t>1506073-01</t>
  </si>
  <si>
    <t>https://ciwqs.waterboards.ca.gov/ciwqs/readOnly/PublicAttachmentRetriever?parentID=2305397&amp;attachmentID=1786581&amp;attType=4</t>
  </si>
  <si>
    <t>SS Facility (1716792-01)</t>
  </si>
  <si>
    <t>SS Pond 2 (1716792-03)</t>
  </si>
  <si>
    <t>SS Pond 1 (1716792-02)</t>
  </si>
  <si>
    <t>https://documents.geotracker.waterboards.ca.gov/regulators/deliverable_documents/3034621298/WO_1716792_FinalReport.pdf</t>
  </si>
  <si>
    <t>sample from sheep springs lease facility</t>
  </si>
  <si>
    <t>2015 WAWC Sec 13267 Orders</t>
  </si>
  <si>
    <t>32 DEHY V-307 Drain well - feeds water to sec 26 impoundments</t>
  </si>
  <si>
    <t>Pond 1 (1802109-01)</t>
  </si>
  <si>
    <t>https://geotracker.waterboards.ca.gov/getfile?filename=/esi/uploads/geo_report/8633587777/L10007381237.PDF</t>
  </si>
  <si>
    <t>https://geotracker.waterboards.ca.gov/getfile?filename=/esi/uploads/geo_report/3443101882/L10007381237.PDF</t>
  </si>
  <si>
    <t>Mission Lease Produced Water Tank (1628178-01)</t>
  </si>
  <si>
    <t>Mission Lease Pond 1 (South) (1628178-02)</t>
  </si>
  <si>
    <t>https://geotracker.waterboards.ca.gov/getfile?filename=/esi/uploads/geo_report/9880930304/L10007381237.PDF</t>
  </si>
  <si>
    <t>Pond1 (1700537-01)</t>
  </si>
  <si>
    <t>https://geotracker.waterboards.ca.gov/getfile?filename=/esi/uploads/geo_report/5645860671/L10007381237.PDF</t>
  </si>
  <si>
    <t>Pond1 (1701707-01)</t>
  </si>
  <si>
    <t>https://geotracker.waterboards.ca.gov/getfile?filename=/esi/uploads/geo_report/9083889901/L10007381237.PDF</t>
  </si>
  <si>
    <t>Pond1 (1703052-01)</t>
  </si>
  <si>
    <t>https://geotracker.waterboards.ca.gov/getfile?filename=/esi/uploads/geo_report/4570001423/L10007381237.PDF</t>
  </si>
  <si>
    <t>Pond #1 (1704260-01)</t>
  </si>
  <si>
    <t>https://geotracker.waterboards.ca.gov/getfile?filename=/esi/uploads/geo_report/7504586994/L10007381237.PDF</t>
  </si>
  <si>
    <t>Pond #1 (1800828-01)</t>
  </si>
  <si>
    <t>&lt;0.095</t>
  </si>
  <si>
    <t>&lt;8.13</t>
  </si>
  <si>
    <t>&lt;1.13</t>
  </si>
  <si>
    <t>&lt;1.22</t>
  </si>
  <si>
    <t>&lt;1.31</t>
  </si>
  <si>
    <t>&lt;1.42</t>
  </si>
  <si>
    <t>&lt;0.002</t>
  </si>
  <si>
    <t>https://www.waterboards.ca.gov/centralvalley/water_issues/oil_fields/information/disposal_ponds/woodward/2016_0225_woodward_13267_p1.pdf</t>
  </si>
  <si>
    <t>&lt;0.443</t>
  </si>
  <si>
    <t>&lt;4.74</t>
  </si>
  <si>
    <t>&lt;5.19</t>
  </si>
  <si>
    <t>https://geotracker.waterboards.ca.gov/getfile?filename=/regulators%2Fdeliverable_documents%2F4697918117%2F12-15-1958_Lease_Info.pdf</t>
  </si>
  <si>
    <t>APPROXIMATE CENTROID OF TWO PONDS</t>
  </si>
  <si>
    <t>https://geotracker.waterboards.ca.gov/regulators/deliverable_documents/4600173056/11-18-57_Attachemnts.pdf</t>
  </si>
  <si>
    <t>Shell Oil Company 2A</t>
  </si>
  <si>
    <t>Shell Oil Company 36A</t>
  </si>
  <si>
    <t>Waste Disposal Water (26424)</t>
  </si>
  <si>
    <t>Waste Disposal Water (26423)</t>
  </si>
  <si>
    <t>Waste Disposal Water (26422)</t>
  </si>
  <si>
    <t>Waste Disposal Water (26421)</t>
  </si>
  <si>
    <t>Shell Oil Company No. 26</t>
  </si>
  <si>
    <t>Shell Oil Company 36 B</t>
  </si>
  <si>
    <t>Disposal data from https://geotracker.waterboards.ca.gov/getfile?filename=/regulators%2Fdeliverable_documents%2F4894573390%2F9-10-69_SMR.pdf</t>
  </si>
  <si>
    <t>https://geotracker.waterboards.ca.gov/getfile?filename=/regulators%2Fdeliverable_documents%2F4894573390%2F9-10-69_SMR.pdf</t>
  </si>
  <si>
    <t>https://geotracker.waterboards.ca.gov/regulators/deliverable_documents/8833721339/5-24-56_SampleData.pdf</t>
  </si>
  <si>
    <t>Water</t>
  </si>
  <si>
    <t>APPROXIMATE LOCATION DERIVED BY OIL AND GAS WELL LEASES &amp; 1965 AERIAL SURVEY</t>
  </si>
  <si>
    <t>APPROXIMATE LOCATION DERIVED BY 9-10-69 SMR REPORT &amp; 1965 AERIAL SURVEY</t>
  </si>
  <si>
    <t>NO OFFICIAL LEASE NAME - DESIGNATED SECTION 36 POE-B</t>
  </si>
  <si>
    <t>NGID_SEC36PB</t>
  </si>
  <si>
    <t>NO OFFICIAL LEASE NAME - DESIGNATED SECTION 36 SHELL</t>
  </si>
  <si>
    <t>NGID_SEC36SH</t>
  </si>
  <si>
    <t>NGID_SEC36CA</t>
  </si>
  <si>
    <t>NO OFFICIAL LEASE NAME - DESIGNATED SECTION 36 COALINGA ASSOCIATES</t>
  </si>
  <si>
    <t>NGID_SEC6PVF</t>
  </si>
  <si>
    <t>NO OFFICIAL LEASE NAME - DESIGNATED SECTION 6 PVF</t>
  </si>
  <si>
    <t>NO OFFICIAL LEASE NAME - DESIGNATED SECTION 11/12 PVF</t>
  </si>
  <si>
    <t>APPROXIMATE LOCATION DERIVED BY 09-30-57 SMR REPORT &amp; 1965 AERIAL SURVEY</t>
  </si>
  <si>
    <t>https://geotracker.waterboards.ca.gov/regulators/deliverable_documents/5027775645/9-21-67_ASMR.pdf</t>
  </si>
  <si>
    <t>https://geotracker.waterboards.ca.gov/regulators/deliverable_documents/3251738607/9-22-66_SMR.pdf</t>
  </si>
  <si>
    <t>https://geotracker.waterboards.ca.gov/regulators/deliverable_documents/9643051624/10-2-68_ASMR.pdf</t>
  </si>
  <si>
    <t>https://geotracker.waterboards.ca.gov/regulators/deliverable_documents/4960403919/2-2-65_SMR.pdf</t>
  </si>
  <si>
    <t>Waste Water Section 2 North (159574)</t>
  </si>
  <si>
    <t>Waste Water Sec., 2 South (159578)</t>
  </si>
  <si>
    <t>https://geotracker.waterboards.ca.gov/regulators/deliverable_documents/7601891636/10-5-65_ASMR.pdf</t>
  </si>
  <si>
    <t>https://geotracker.waterboards.ca.gov/regulators/deliverable_documents/5010866463/11-18-60_AnnualSMR_11-21-60.pdf</t>
  </si>
  <si>
    <t>Waste Water, East Coalinga Section 2 (43430-34)</t>
  </si>
  <si>
    <t>Section 2 North (Lube)</t>
  </si>
  <si>
    <t>Section 2 South (Light Ref.)</t>
  </si>
  <si>
    <t>Waste Water-East Coalinga-Section-36 (43430-34)</t>
  </si>
  <si>
    <t>Section 36 Composite</t>
  </si>
  <si>
    <t>Waste Water -- East Coalinga, Section 26 (43430-34)</t>
  </si>
  <si>
    <t>Section 26 Heavy Ref. Tanks</t>
  </si>
  <si>
    <t>Section 26 Lube Stock Tanks</t>
  </si>
  <si>
    <t>E. Coalinga, Sec. 2, Waste Water (35576-30)</t>
  </si>
  <si>
    <t>Section 2 Lube Stock Tanks (South)</t>
  </si>
  <si>
    <t>Section 2 Heavy Refining Tanks (North)</t>
  </si>
  <si>
    <t>E. Coalinga--Sec. 26--Waste Water (35576-30)</t>
  </si>
  <si>
    <t>E. Coalinga---Sec. 36--Composite Sample</t>
  </si>
  <si>
    <t>https://geotracker.waterboards.ca.gov/regulators/deliverable_documents/3106186389/9-14-59_ASMR.pdf</t>
  </si>
  <si>
    <t>Sump Waters from East Coalinga (30552-56)</t>
  </si>
  <si>
    <t>https://geotracker.waterboards.ca.gov/regulators/deliverable_documents/9072998523/10-7-58_DischargeVolumeQuality.pdf</t>
  </si>
  <si>
    <t>https://geotracker.waterboards.ca.gov/regulators/deliverable_documents/8093380153/11-22-57_ASMR.pdf</t>
  </si>
  <si>
    <t>Water (109715)</t>
  </si>
  <si>
    <t>H &amp; B Oil Co. Sec. 30-19/15</t>
  </si>
  <si>
    <t>Water (109714)</t>
  </si>
  <si>
    <t>H &amp; B Oil Co. Sec. 20-19/15</t>
  </si>
  <si>
    <t>Water (109716)</t>
  </si>
  <si>
    <t>H &amp; B Oil Co. Sec. 32-12/23</t>
  </si>
  <si>
    <t>LEASE CENTROID TAKEN FROM MAP IN https://geotracker.waterboards.ca.gov/getfile?filename=/regulators%2Fdeliverable_documents%2F2674648463%2F2006%20Hydrogeologic%20Assessment_Geomega%202007.pdf DATA IN SECTION 26</t>
  </si>
  <si>
    <t>DATA IN SECTION 26</t>
  </si>
  <si>
    <t>APPROXIMATE LOCATION DERIVED BY 2-2-65 SMR &amp; 1965 AERIAL SURVEY</t>
  </si>
  <si>
    <t>L10006316813</t>
  </si>
  <si>
    <t>MIDWAY-SUNSET, MIOCENE</t>
  </si>
  <si>
    <t>L10009836745</t>
  </si>
  <si>
    <t>MIDWAY-SUNSET, TROJAN</t>
  </si>
  <si>
    <t>APPROXIMATE LOCATION DERIVED BY OIL AND GAS LEASES, 11-22-57 ASMR &amp; 1956 AERIAL SURVEY</t>
  </si>
  <si>
    <t>APPROXIMATE LOCATION DERVIVED BY 9-22-66 SMR &amp; 1965 AERIAL SURVEY</t>
  </si>
  <si>
    <t>NO OFFICIAL LEASE NAME - DESIGNATED SECTION 2 SHELL</t>
  </si>
  <si>
    <t>NGID_SEC2SH</t>
  </si>
  <si>
    <t>DATA IN 13267 ORDER</t>
  </si>
  <si>
    <t>APPROXIMATE LOCATION DERIVED BY 9-22-66 SMR &amp; 1965 AERIAL SURVEY</t>
  </si>
  <si>
    <t>https://geotracker.waterboards.ca.gov/getfile?filename=/esi/uploads/geo_report/6638470590/L10003546304.PDF</t>
  </si>
  <si>
    <t>https://geotracker.waterboards.ca.gov/getfile?filename=/esi/uploads/geo_report/2496460199/L10003546304.PDF</t>
  </si>
  <si>
    <t>dec. deg.</t>
  </si>
  <si>
    <t>Description of coordinates used for sampling coordinates</t>
  </si>
  <si>
    <t>Temperature.</t>
  </si>
  <si>
    <t>Isotopes</t>
  </si>
  <si>
    <t>I have hand verified this by going into the lab reports.</t>
  </si>
  <si>
    <t xml:space="preserve">I was unable to find the original document (or lab reports), but this data appears correct, and is not a duplicate </t>
  </si>
  <si>
    <t>These cells have been calculated (e.g., converting HCO3 as CaCO3 to HCO3).</t>
  </si>
  <si>
    <t>Data came from the link provided, however I do not entirely trust that it is correct. When I went through the actual lab reports sometimes the values from this document were incorrect. A quick check suggests this only happened a few times, however to be complete I have flagged the ones I cannot find the lab reports for. When taken directly from a lab report I am suspect of the result.</t>
  </si>
  <si>
    <t>PONDS FOR IRRIGATION, NOT DISPOSAL</t>
  </si>
  <si>
    <t>DOES NOT APPEAR TO BE DISPOSAL POND</t>
  </si>
  <si>
    <t>UNSURE IF THIS WDR IS SPECIFICALLY FOR THIS LEASE OR A MORE GENERAL "MCVAN"</t>
  </si>
  <si>
    <t>HISTORIC REPORTS PRESENT, CANNOT DETERMINE SAMPLING LOCATION</t>
  </si>
  <si>
    <t xml:space="preserve">2012-2014 ANNUAL REPORTS ARE MISSING FROM GEOTRACKER. </t>
  </si>
  <si>
    <t>APPEARS TO BE A DUPLICATION OF THE PIKE LEASE (T10000009521)?</t>
  </si>
  <si>
    <t>UNSURE IF 1958 SAMPLES ARE PRODUCED WATER</t>
  </si>
  <si>
    <t>Sr</t>
  </si>
  <si>
    <t>OOE160613-4 (CF13055-07)</t>
  </si>
  <si>
    <t>sample from  tank port</t>
  </si>
  <si>
    <t>https://ciwqs.waterboards.ca.gov/ciwqs/readOnly/PublicAttachmentRetriever?parentID=24866301&amp;attachmentID=2660628&amp;attType=4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</si>
</sst>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\”@\”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1" fontId="0" fillId="3" borderId="0" xfId="0" applyNumberFormat="1" applyFill="1"/>
    <xf numFmtId="164" fontId="0" fillId="0" borderId="0" xfId="0" applyNumberFormat="1"/>
    <xf numFmtId="0" fontId="0" fillId="6" borderId="0" xfId="0" applyFill="1"/>
    <xf numFmtId="3" fontId="0" fillId="3" borderId="0" xfId="0" applyNumberFormat="1" applyFill="1"/>
    <xf numFmtId="0" fontId="3" fillId="3" borderId="0" xfId="0" applyFont="1" applyFill="1"/>
    <xf numFmtId="2" fontId="0" fillId="3" borderId="0" xfId="0" applyNumberFormat="1" applyFill="1"/>
    <xf numFmtId="0" fontId="8" fillId="0" borderId="0" xfId="1"/>
    <xf numFmtId="0" fontId="0" fillId="2" borderId="0" xfId="0" applyFill="1"/>
    <xf numFmtId="0" fontId="2" fillId="0" borderId="0" xfId="0" applyFont="1"/>
    <xf numFmtId="0" fontId="7" fillId="0" borderId="0" xfId="0" applyFont="1"/>
    <xf numFmtId="1" fontId="0" fillId="2" borderId="0" xfId="0" applyNumberFormat="1" applyFill="1"/>
    <xf numFmtId="9" fontId="2" fillId="0" borderId="0" xfId="2" applyFont="1"/>
    <xf numFmtId="0" fontId="0" fillId="8" borderId="0" xfId="0" applyFill="1"/>
    <xf numFmtId="166" fontId="0" fillId="0" borderId="0" xfId="0" applyNumberFormat="1"/>
    <xf numFmtId="0" fontId="7" fillId="0" borderId="0" xfId="0" applyFont="1" applyAlignment="1">
      <alignment horizontal="left" indent="4"/>
    </xf>
    <xf numFmtId="0" fontId="7" fillId="0" borderId="0" xfId="0" applyFont="1" applyAlignment="1">
      <alignment horizontal="left" indent="2"/>
    </xf>
    <xf numFmtId="167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/>
    <xf numFmtId="0" fontId="0" fillId="9" borderId="0" xfId="0" applyFill="1"/>
    <xf numFmtId="0" fontId="0" fillId="10" borderId="0" xfId="0" applyFill="1"/>
    <xf numFmtId="14" fontId="8" fillId="0" borderId="0" xfId="1" applyNumberFormat="1" applyAlignment="1"/>
    <xf numFmtId="0" fontId="8" fillId="0" borderId="0" xfId="1" applyAlignment="1"/>
    <xf numFmtId="0" fontId="0" fillId="0" borderId="1" xfId="0" applyBorder="1"/>
    <xf numFmtId="14" fontId="0" fillId="3" borderId="0" xfId="0" applyNumberFormat="1" applyFill="1"/>
    <xf numFmtId="0" fontId="0" fillId="7" borderId="0" xfId="0" applyFill="1"/>
    <xf numFmtId="0" fontId="8" fillId="0" borderId="0" xfId="1" applyBorder="1" applyAlignment="1"/>
    <xf numFmtId="0" fontId="9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14" fontId="8" fillId="0" borderId="0" xfId="1" applyNumberFormat="1" applyFill="1" applyBorder="1" applyAlignment="1"/>
    <xf numFmtId="0" fontId="0" fillId="0" borderId="0" xfId="0" applyAlignment="1">
      <alignment horizontal="right"/>
    </xf>
    <xf numFmtId="0" fontId="8" fillId="0" borderId="0" xfId="1" applyFill="1" applyBorder="1"/>
    <xf numFmtId="0" fontId="8" fillId="0" borderId="0" xfId="1" applyFill="1" applyBorder="1" applyAlignment="1"/>
    <xf numFmtId="0" fontId="8" fillId="0" borderId="0" xfId="1" applyFill="1"/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right"/>
    </xf>
    <xf numFmtId="14" fontId="0" fillId="3" borderId="0" xfId="0" applyNumberFormat="1" applyFill="1" applyAlignment="1">
      <alignment horizontal="right"/>
    </xf>
    <xf numFmtId="0" fontId="8" fillId="0" borderId="0" xfId="1" applyFill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165" fontId="2" fillId="0" borderId="0" xfId="2" applyNumberFormat="1" applyFon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Rossi" id="{B915AEC0-3F12-4497-B97C-C8597A78A5D3}" userId="S::rob.rossi@psehealthyenergy.org::f7d5fa0d-0d30-4590-a041-a39cd9cfa97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532" dT="2021-02-27T02:23:01.25" personId="{B915AEC0-3F12-4497-B97C-C8597A78A5D3}" id="{85FF40E3-6E30-4746-A5E2-77C9E93B5F21}">
    <text>average of duplicates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tracker.waterboards.ca.gov/regulators/deliverable_documents/7601891636/10-5-65_ASMR.pdf" TargetMode="External"/><Relationship Id="rId21" Type="http://schemas.openxmlformats.org/officeDocument/2006/relationships/hyperlink" Target="https://geotracker.waterboards.ca.gov/regulators/deliverable_documents/2820250570/6-28-2011_A-SMR_7-20-2011.pdf" TargetMode="External"/><Relationship Id="rId42" Type="http://schemas.openxmlformats.org/officeDocument/2006/relationships/hyperlink" Target="https://geotracker.waterboards.ca.gov/getfile?filename=/esi/uploads/geo_report/4570001423/L10007381237.PDF" TargetMode="External"/><Relationship Id="rId63" Type="http://schemas.openxmlformats.org/officeDocument/2006/relationships/hyperlink" Target="https://geotracker.waterboards.ca.gov/getfile?filename=/regulators%2Fdeliverable_documents%2F4894573390%2F9-10-69_SMR.pdf" TargetMode="External"/><Relationship Id="rId84" Type="http://schemas.openxmlformats.org/officeDocument/2006/relationships/hyperlink" Target="https://geotracker.waterboards.ca.gov/regulators/deliverable_documents/3251738607/9-22-66_SMR.pdf" TargetMode="External"/><Relationship Id="rId138" Type="http://schemas.openxmlformats.org/officeDocument/2006/relationships/hyperlink" Target="https://geotracker.waterboards.ca.gov/regulators/deliverable_documents/8093380153/11-22-57_ASMR.pdf" TargetMode="External"/><Relationship Id="rId107" Type="http://schemas.openxmlformats.org/officeDocument/2006/relationships/hyperlink" Target="https://geotracker.waterboards.ca.gov/regulators/deliverable_documents/4960403919/2-2-65_SMR.pdf" TargetMode="External"/><Relationship Id="rId11" Type="http://schemas.openxmlformats.org/officeDocument/2006/relationships/hyperlink" Target="https://documents.geotracker.waterboards.ca.gov/esi/uploads/geo_report/9575461030/T10000007744.PDF" TargetMode="External"/><Relationship Id="rId32" Type="http://schemas.openxmlformats.org/officeDocument/2006/relationships/hyperlink" Target="https://www.waterboards.ca.gov/centralvalley/water_issues/oil_fields/information/disposal_ponds/obrien/2016_0225_obrien_13267_p2.pdf" TargetMode="External"/><Relationship Id="rId53" Type="http://schemas.openxmlformats.org/officeDocument/2006/relationships/hyperlink" Target="https://geotracker.waterboards.ca.gov/getfile?filename=/regulators%2Fdeliverable_documents%2F4697918117%2F12-15-1958_Lease_Info.pdf" TargetMode="External"/><Relationship Id="rId74" Type="http://schemas.openxmlformats.org/officeDocument/2006/relationships/hyperlink" Target="https://geotracker.waterboards.ca.gov/regulators/deliverable_documents/5027775645/9-21-67_ASMR.pdf" TargetMode="External"/><Relationship Id="rId128" Type="http://schemas.openxmlformats.org/officeDocument/2006/relationships/hyperlink" Target="https://geotracker.waterboards.ca.gov/regulators/deliverable_documents/3106186389/9-14-59_ASMR.pdf" TargetMode="External"/><Relationship Id="rId149" Type="http://schemas.openxmlformats.org/officeDocument/2006/relationships/printerSettings" Target="../printerSettings/printerSettings2.bin"/><Relationship Id="rId5" Type="http://schemas.openxmlformats.org/officeDocument/2006/relationships/hyperlink" Target="https://geotracker.waterboards.ca.gov/esi/uploads/geo_report/5663645863/L10001795802.PDF" TargetMode="External"/><Relationship Id="rId95" Type="http://schemas.openxmlformats.org/officeDocument/2006/relationships/hyperlink" Target="https://geotracker.waterboards.ca.gov/regulators/deliverable_documents/9643051624/10-2-68_ASMR.pdf" TargetMode="External"/><Relationship Id="rId22" Type="http://schemas.openxmlformats.org/officeDocument/2006/relationships/hyperlink" Target="https://documents.geotracker.waterboards.ca.gov/esi/uploads/geo_report/9302248001/L10001127889.PDF" TargetMode="External"/><Relationship Id="rId27" Type="http://schemas.openxmlformats.org/officeDocument/2006/relationships/hyperlink" Target="https://ciwqs.waterboards.ca.gov/ciwqs/readOnly/PublicAttachmentRetriever?parentID=2305397&amp;attachmentID=1786581&amp;attType=4" TargetMode="External"/><Relationship Id="rId43" Type="http://schemas.openxmlformats.org/officeDocument/2006/relationships/hyperlink" Target="https://geotracker.waterboards.ca.gov/getfile?filename=/esi/uploads/geo_report/7504586994/L10007381237.PDF" TargetMode="External"/><Relationship Id="rId48" Type="http://schemas.openxmlformats.org/officeDocument/2006/relationships/hyperlink" Target="https://geotracker.waterboards.ca.gov/regulators/deliverable_documents/3504850089/2018-03-05%2C%20Aera%20Energy%2C%20MOCO%20Dehydration%20Plant%2C%20Technical%20Report%20for%20General%20Order%20Number%20Two.pdf" TargetMode="External"/><Relationship Id="rId64" Type="http://schemas.openxmlformats.org/officeDocument/2006/relationships/hyperlink" Target="https://geotracker.waterboards.ca.gov/getfile?filename=/regulators%2Fdeliverable_documents%2F4894573390%2F9-10-69_SMR.pdf" TargetMode="External"/><Relationship Id="rId69" Type="http://schemas.openxmlformats.org/officeDocument/2006/relationships/hyperlink" Target="https://geotracker.waterboards.ca.gov/regulators/deliverable_documents/5027775645/9-21-67_ASMR.pdf" TargetMode="External"/><Relationship Id="rId113" Type="http://schemas.openxmlformats.org/officeDocument/2006/relationships/hyperlink" Target="https://geotracker.waterboards.ca.gov/regulators/deliverable_documents/7601891636/10-5-65_ASMR.pdf" TargetMode="External"/><Relationship Id="rId118" Type="http://schemas.openxmlformats.org/officeDocument/2006/relationships/hyperlink" Target="https://geotracker.waterboards.ca.gov/regulators/deliverable_documents/7601891636/10-5-65_ASMR.pdf" TargetMode="External"/><Relationship Id="rId134" Type="http://schemas.openxmlformats.org/officeDocument/2006/relationships/hyperlink" Target="https://geotracker.waterboards.ca.gov/regulators/deliverable_documents/9072998523/10-7-58_DischargeVolumeQuality.pdf" TargetMode="External"/><Relationship Id="rId139" Type="http://schemas.openxmlformats.org/officeDocument/2006/relationships/hyperlink" Target="https://geotracker.waterboards.ca.gov/regulators/deliverable_documents/8093380153/11-22-57_ASMR.pdf" TargetMode="External"/><Relationship Id="rId80" Type="http://schemas.openxmlformats.org/officeDocument/2006/relationships/hyperlink" Target="https://geotracker.waterboards.ca.gov/regulators/deliverable_documents/3251738607/9-22-66_SMR.pdf" TargetMode="External"/><Relationship Id="rId85" Type="http://schemas.openxmlformats.org/officeDocument/2006/relationships/hyperlink" Target="https://geotracker.waterboards.ca.gov/regulators/deliverable_documents/3251738607/9-22-66_SMR.pdf" TargetMode="External"/><Relationship Id="rId150" Type="http://schemas.openxmlformats.org/officeDocument/2006/relationships/vmlDrawing" Target="../drawings/vmlDrawing1.vml"/><Relationship Id="rId12" Type="http://schemas.openxmlformats.org/officeDocument/2006/relationships/hyperlink" Target="https://documents.geotracker.waterboards.ca.gov/esi/uploads/geo_report/9575461030/T10000007744.PDF" TargetMode="External"/><Relationship Id="rId17" Type="http://schemas.openxmlformats.org/officeDocument/2006/relationships/hyperlink" Target="https://geotracker.waterboards.ca.gov/profile_report?global_id=L10001758719" TargetMode="External"/><Relationship Id="rId33" Type="http://schemas.openxmlformats.org/officeDocument/2006/relationships/hyperlink" Target="https://www.waterboards.ca.gov/centralvalley/water_issues/oil_fields/information/disposal_ponds/aera_energy/2015_0616_com_coalinga.pdf" TargetMode="External"/><Relationship Id="rId38" Type="http://schemas.openxmlformats.org/officeDocument/2006/relationships/hyperlink" Target="https://geotracker.waterboards.ca.gov/getfile?filename=/esi/uploads/geo_report/3443101882/L10007381237.PDF" TargetMode="External"/><Relationship Id="rId59" Type="http://schemas.openxmlformats.org/officeDocument/2006/relationships/hyperlink" Target="https://geotracker.waterboards.ca.gov/getfile?filename=/regulators%2Fdeliverable_documents%2F4894573390%2F9-10-69_SMR.pdf" TargetMode="External"/><Relationship Id="rId103" Type="http://schemas.openxmlformats.org/officeDocument/2006/relationships/hyperlink" Target="https://geotracker.waterboards.ca.gov/regulators/deliverable_documents/4960403919/2-2-65_SMR.pdf" TargetMode="External"/><Relationship Id="rId108" Type="http://schemas.openxmlformats.org/officeDocument/2006/relationships/hyperlink" Target="https://geotracker.waterboards.ca.gov/regulators/deliverable_documents/4960403919/2-2-65_SMR.pdf" TargetMode="External"/><Relationship Id="rId124" Type="http://schemas.openxmlformats.org/officeDocument/2006/relationships/hyperlink" Target="https://geotracker.waterboards.ca.gov/regulators/deliverable_documents/5010866463/11-18-60_AnnualSMR_11-21-60.pdf" TargetMode="External"/><Relationship Id="rId129" Type="http://schemas.openxmlformats.org/officeDocument/2006/relationships/hyperlink" Target="https://geotracker.waterboards.ca.gov/regulators/deliverable_documents/3106186389/9-14-59_ASMR.pdf" TargetMode="External"/><Relationship Id="rId54" Type="http://schemas.openxmlformats.org/officeDocument/2006/relationships/hyperlink" Target="https://geotracker.waterboards.ca.gov/getfile?filename=/regulators%2Fdeliverable_documents%2F4697918117%2F12-15-1958_Lease_Info.pdf" TargetMode="External"/><Relationship Id="rId70" Type="http://schemas.openxmlformats.org/officeDocument/2006/relationships/hyperlink" Target="https://geotracker.waterboards.ca.gov/regulators/deliverable_documents/5027775645/9-21-67_ASMR.pdf" TargetMode="External"/><Relationship Id="rId75" Type="http://schemas.openxmlformats.org/officeDocument/2006/relationships/hyperlink" Target="https://geotracker.waterboards.ca.gov/regulators/deliverable_documents/5027775645/9-21-67_ASMR.pdf" TargetMode="External"/><Relationship Id="rId91" Type="http://schemas.openxmlformats.org/officeDocument/2006/relationships/hyperlink" Target="https://geotracker.waterboards.ca.gov/regulators/deliverable_documents/9643051624/10-2-68_ASMR.pdf" TargetMode="External"/><Relationship Id="rId96" Type="http://schemas.openxmlformats.org/officeDocument/2006/relationships/hyperlink" Target="https://geotracker.waterboards.ca.gov/regulators/deliverable_documents/9643051624/10-2-68_ASMR.pdf" TargetMode="External"/><Relationship Id="rId140" Type="http://schemas.openxmlformats.org/officeDocument/2006/relationships/hyperlink" Target="https://geotracker.waterboards.ca.gov/getfile?filename=/esi/uploads/geo_report/2496460199/L10003546304.PDF" TargetMode="External"/><Relationship Id="rId145" Type="http://schemas.openxmlformats.org/officeDocument/2006/relationships/hyperlink" Target="https://geotracker.waterboards.ca.gov/regulators/deliverable_documents/2057072520/2010%20ASMR%204-29-10%20BV2_BV1_BC2_Quality_SETaft_MaricE_MaricW_Rcvd%204-29-10.pdf" TargetMode="External"/><Relationship Id="rId1" Type="http://schemas.openxmlformats.org/officeDocument/2006/relationships/hyperlink" Target="https://geotracker.waterboards.ca.gov/getfile?filename=/esi/uploads/geo_report/5894415080/L10001795802.PDF" TargetMode="External"/><Relationship Id="rId6" Type="http://schemas.openxmlformats.org/officeDocument/2006/relationships/hyperlink" Target="https://geotracker.waterboards.ca.gov/regulators/deliverable_documents/8853269279/ANTELOPE_HILLS_OIL_FIELD.pdf" TargetMode="External"/><Relationship Id="rId23" Type="http://schemas.openxmlformats.org/officeDocument/2006/relationships/hyperlink" Target="https://ciwqs.waterboards.ca.gov/ciwqs/readOnly/PublicAttachmentRetriever?parentID=2305397&amp;attachmentID=1786581&amp;attType=4" TargetMode="External"/><Relationship Id="rId28" Type="http://schemas.openxmlformats.org/officeDocument/2006/relationships/hyperlink" Target="https://ciwqs.waterboards.ca.gov/ciwqs/readOnly/PublicAttachmentRetriever?parentID=2305397&amp;attachmentID=1786581&amp;attType=4" TargetMode="External"/><Relationship Id="rId49" Type="http://schemas.openxmlformats.org/officeDocument/2006/relationships/hyperlink" Target="https://geotracker.waterboards.ca.gov/regulators/deliverable_documents/3274823844/MIDWAY_SUNSET.pdf" TargetMode="External"/><Relationship Id="rId114" Type="http://schemas.openxmlformats.org/officeDocument/2006/relationships/hyperlink" Target="https://geotracker.waterboards.ca.gov/regulators/deliverable_documents/7601891636/10-5-65_ASMR.pdf" TargetMode="External"/><Relationship Id="rId119" Type="http://schemas.openxmlformats.org/officeDocument/2006/relationships/hyperlink" Target="https://geotracker.waterboards.ca.gov/regulators/deliverable_documents/7601891636/10-5-65_ASMR.pdf" TargetMode="External"/><Relationship Id="rId44" Type="http://schemas.openxmlformats.org/officeDocument/2006/relationships/hyperlink" Target="https://geotracker.waterboards.ca.gov/getfile?filename=/esi/uploads/geo_report/8372637271/L10003546304.PDF" TargetMode="External"/><Relationship Id="rId60" Type="http://schemas.openxmlformats.org/officeDocument/2006/relationships/hyperlink" Target="https://geotracker.waterboards.ca.gov/getfile?filename=/regulators%2Fdeliverable_documents%2F4894573390%2F9-10-69_SMR.pdf" TargetMode="External"/><Relationship Id="rId65" Type="http://schemas.openxmlformats.org/officeDocument/2006/relationships/hyperlink" Target="https://geotracker.waterboards.ca.gov/getfile?filename=/regulators%2Fdeliverable_documents%2F4894573390%2F9-10-69_SMR.pdf" TargetMode="External"/><Relationship Id="rId81" Type="http://schemas.openxmlformats.org/officeDocument/2006/relationships/hyperlink" Target="https://geotracker.waterboards.ca.gov/regulators/deliverable_documents/3251738607/9-22-66_SMR.pdf" TargetMode="External"/><Relationship Id="rId86" Type="http://schemas.openxmlformats.org/officeDocument/2006/relationships/hyperlink" Target="https://geotracker.waterboards.ca.gov/regulators/deliverable_documents/3251738607/9-22-66_SMR.pdf" TargetMode="External"/><Relationship Id="rId130" Type="http://schemas.openxmlformats.org/officeDocument/2006/relationships/hyperlink" Target="https://geotracker.waterboards.ca.gov/regulators/deliverable_documents/3106186389/9-14-59_ASMR.pdf" TargetMode="External"/><Relationship Id="rId135" Type="http://schemas.openxmlformats.org/officeDocument/2006/relationships/hyperlink" Target="https://geotracker.waterboards.ca.gov/regulators/deliverable_documents/9072998523/10-7-58_DischargeVolumeQuality.pdf" TargetMode="External"/><Relationship Id="rId151" Type="http://schemas.openxmlformats.org/officeDocument/2006/relationships/comments" Target="../comments1.xml"/><Relationship Id="rId13" Type="http://schemas.openxmlformats.org/officeDocument/2006/relationships/hyperlink" Target="https://www.waterboards.ca.gov/centralvalley/water_issues/oil_fields/information/disposal_ponds/caleco/2016_0224_caleco_13267_p1.pdf" TargetMode="External"/><Relationship Id="rId18" Type="http://schemas.openxmlformats.org/officeDocument/2006/relationships/hyperlink" Target="https://www.waterboards.ca.gov/centralvalley/water_issues/oil_fields/information/disposal_ponds/caleco/2016_0224_caleco_13267_p1.pdf" TargetMode="External"/><Relationship Id="rId39" Type="http://schemas.openxmlformats.org/officeDocument/2006/relationships/hyperlink" Target="https://geotracker.waterboards.ca.gov/getfile?filename=/esi/uploads/geo_report/9880930304/L10007381237.PDF" TargetMode="External"/><Relationship Id="rId109" Type="http://schemas.openxmlformats.org/officeDocument/2006/relationships/hyperlink" Target="https://geotracker.waterboards.ca.gov/regulators/deliverable_documents/7601891636/10-5-65_ASMR.pdf" TargetMode="External"/><Relationship Id="rId34" Type="http://schemas.openxmlformats.org/officeDocument/2006/relationships/hyperlink" Target="https://geotracker.waterboards.ca.gov/regulators/deliverable_documents/5405058920/A-SMR_7-12-1989.pdf" TargetMode="External"/><Relationship Id="rId50" Type="http://schemas.openxmlformats.org/officeDocument/2006/relationships/hyperlink" Target="https://geotracker.waterboards.ca.gov/regulators/deliverable_documents/7681305408/------Tetra%20Oil%20Co_Kern%20Front_Snow%20G.P.%20Lease_WDR%20App%208-17-2015.pdf" TargetMode="External"/><Relationship Id="rId55" Type="http://schemas.openxmlformats.org/officeDocument/2006/relationships/hyperlink" Target="https://geotracker.waterboards.ca.gov/regulators/deliverable_documents/4600173056/11-18-57_Attachemnts.pdf" TargetMode="External"/><Relationship Id="rId76" Type="http://schemas.openxmlformats.org/officeDocument/2006/relationships/hyperlink" Target="https://geotracker.waterboards.ca.gov/regulators/deliverable_documents/5027775645/9-21-67_ASMR.pdf" TargetMode="External"/><Relationship Id="rId97" Type="http://schemas.openxmlformats.org/officeDocument/2006/relationships/hyperlink" Target="https://geotracker.waterboards.ca.gov/regulators/deliverable_documents/9643051624/10-2-68_ASMR.pdf" TargetMode="External"/><Relationship Id="rId104" Type="http://schemas.openxmlformats.org/officeDocument/2006/relationships/hyperlink" Target="https://geotracker.waterboards.ca.gov/regulators/deliverable_documents/4960403919/2-2-65_SMR.pdf" TargetMode="External"/><Relationship Id="rId120" Type="http://schemas.openxmlformats.org/officeDocument/2006/relationships/hyperlink" Target="https://geotracker.waterboards.ca.gov/regulators/deliverable_documents/7601891636/10-5-65_ASMR.pdf" TargetMode="External"/><Relationship Id="rId125" Type="http://schemas.openxmlformats.org/officeDocument/2006/relationships/hyperlink" Target="https://geotracker.waterboards.ca.gov/regulators/deliverable_documents/5010866463/11-18-60_AnnualSMR_11-21-60.pdf" TargetMode="External"/><Relationship Id="rId141" Type="http://schemas.openxmlformats.org/officeDocument/2006/relationships/hyperlink" Target="https://geotracker.waterboards.ca.gov/getfile?filename=/esi/uploads/geo_report/2496460199/L10003546304.PDF" TargetMode="External"/><Relationship Id="rId146" Type="http://schemas.openxmlformats.org/officeDocument/2006/relationships/hyperlink" Target="https://www.waterboards.ca.gov/centralvalley/water_issues/oil_fields/information/disposal_ponds/hathaway/2016_0224_hathaway_13267_p2.pdf" TargetMode="External"/><Relationship Id="rId7" Type="http://schemas.openxmlformats.org/officeDocument/2006/relationships/hyperlink" Target="https://documents.geotracker.waterboards.ca.gov/esi/uploads/geo_report/4204834222/T10000007744.PDF" TargetMode="External"/><Relationship Id="rId71" Type="http://schemas.openxmlformats.org/officeDocument/2006/relationships/hyperlink" Target="https://geotracker.waterboards.ca.gov/regulators/deliverable_documents/5027775645/9-21-67_ASMR.pdf" TargetMode="External"/><Relationship Id="rId92" Type="http://schemas.openxmlformats.org/officeDocument/2006/relationships/hyperlink" Target="https://geotracker.waterboards.ca.gov/regulators/deliverable_documents/9643051624/10-2-68_ASMR.pdf" TargetMode="External"/><Relationship Id="rId2" Type="http://schemas.openxmlformats.org/officeDocument/2006/relationships/hyperlink" Target="https://geotracker.waterboards.ca.gov/esi/uploads/geo_report/3763479411/L10001795802.PDF" TargetMode="External"/><Relationship Id="rId29" Type="http://schemas.openxmlformats.org/officeDocument/2006/relationships/hyperlink" Target="https://ciwqs.waterboards.ca.gov/ciwqs/readOnly/PublicAttachmentRetriever?parentID=2305397&amp;attachmentID=1786581&amp;attType=4" TargetMode="External"/><Relationship Id="rId24" Type="http://schemas.openxmlformats.org/officeDocument/2006/relationships/hyperlink" Target="https://ciwqs.waterboards.ca.gov/ciwqs/readOnly/PublicAttachmentRetriever?parentID=2305397&amp;attachmentID=1786581&amp;attType=4" TargetMode="External"/><Relationship Id="rId40" Type="http://schemas.openxmlformats.org/officeDocument/2006/relationships/hyperlink" Target="https://geotracker.waterboards.ca.gov/getfile?filename=/esi/uploads/geo_report/5645860671/L10007381237.PDF" TargetMode="External"/><Relationship Id="rId45" Type="http://schemas.openxmlformats.org/officeDocument/2006/relationships/hyperlink" Target="https://www.waterboards.ca.gov/centralvalley/water_issues/oil_fields/information/disposal_ponds/woodward/2016_0225_woodward_13267_p1.pdf" TargetMode="External"/><Relationship Id="rId66" Type="http://schemas.openxmlformats.org/officeDocument/2006/relationships/hyperlink" Target="https://geotracker.waterboards.ca.gov/getfile?filename=/regulators%2Fdeliverable_documents%2F4894573390%2F9-10-69_SMR.pdf" TargetMode="External"/><Relationship Id="rId87" Type="http://schemas.openxmlformats.org/officeDocument/2006/relationships/hyperlink" Target="https://geotracker.waterboards.ca.gov/regulators/deliverable_documents/3251738607/9-22-66_SMR.pdf" TargetMode="External"/><Relationship Id="rId110" Type="http://schemas.openxmlformats.org/officeDocument/2006/relationships/hyperlink" Target="https://geotracker.waterboards.ca.gov/regulators/deliverable_documents/7601891636/10-5-65_ASMR.pdf" TargetMode="External"/><Relationship Id="rId115" Type="http://schemas.openxmlformats.org/officeDocument/2006/relationships/hyperlink" Target="https://geotracker.waterboards.ca.gov/regulators/deliverable_documents/7601891636/10-5-65_ASMR.pdf" TargetMode="External"/><Relationship Id="rId131" Type="http://schemas.openxmlformats.org/officeDocument/2006/relationships/hyperlink" Target="https://geotracker.waterboards.ca.gov/regulators/deliverable_documents/3106186389/9-14-59_ASMR.pdf" TargetMode="External"/><Relationship Id="rId136" Type="http://schemas.openxmlformats.org/officeDocument/2006/relationships/hyperlink" Target="https://geotracker.waterboards.ca.gov/regulators/deliverable_documents/9072998523/10-7-58_DischargeVolumeQuality.pdf" TargetMode="External"/><Relationship Id="rId61" Type="http://schemas.openxmlformats.org/officeDocument/2006/relationships/hyperlink" Target="https://geotracker.waterboards.ca.gov/getfile?filename=/regulators%2Fdeliverable_documents%2F4894573390%2F9-10-69_SMR.pdf" TargetMode="External"/><Relationship Id="rId82" Type="http://schemas.openxmlformats.org/officeDocument/2006/relationships/hyperlink" Target="https://geotracker.waterboards.ca.gov/regulators/deliverable_documents/3251738607/9-22-66_SMR.pdf" TargetMode="External"/><Relationship Id="rId152" Type="http://schemas.microsoft.com/office/2017/10/relationships/threadedComment" Target="../threadedComments/threadedComment1.xml"/><Relationship Id="rId19" Type="http://schemas.openxmlformats.org/officeDocument/2006/relationships/hyperlink" Target="https://www.waterboards.ca.gov/centralvalley/water_issues/oil_fields/information/disposal_ponds/incremental/2016_0224_incremental_13267_p1.pdf" TargetMode="External"/><Relationship Id="rId14" Type="http://schemas.openxmlformats.org/officeDocument/2006/relationships/hyperlink" Target="https://www.waterboards.ca.gov/centralvalley/water_issues/oil_fields/information/disposal_ponds/cmo/2016_0224_cmo_13267_p2.pdf" TargetMode="External"/><Relationship Id="rId30" Type="http://schemas.openxmlformats.org/officeDocument/2006/relationships/hyperlink" Target="https://ciwqs.waterboards.ca.gov/ciwqs/readOnly/PublicAttachmentRetriever?parentID=2305397&amp;attachmentID=1786581&amp;attType=4" TargetMode="External"/><Relationship Id="rId35" Type="http://schemas.openxmlformats.org/officeDocument/2006/relationships/hyperlink" Target="https://geotracker.waterboards.ca.gov/regulators/deliverable_documents/1631609261/A-SMR_T-page_5-5-2014.pdf" TargetMode="External"/><Relationship Id="rId56" Type="http://schemas.openxmlformats.org/officeDocument/2006/relationships/hyperlink" Target="https://geotracker.waterboards.ca.gov/regulators/deliverable_documents/4600173056/11-18-57_Attachemnts.pdf" TargetMode="External"/><Relationship Id="rId77" Type="http://schemas.openxmlformats.org/officeDocument/2006/relationships/hyperlink" Target="https://geotracker.waterboards.ca.gov/regulators/deliverable_documents/5027775645/9-21-67_ASMR.pdf" TargetMode="External"/><Relationship Id="rId100" Type="http://schemas.openxmlformats.org/officeDocument/2006/relationships/hyperlink" Target="https://geotracker.waterboards.ca.gov/regulators/deliverable_documents/4960403919/2-2-65_SMR.pdf" TargetMode="External"/><Relationship Id="rId105" Type="http://schemas.openxmlformats.org/officeDocument/2006/relationships/hyperlink" Target="https://geotracker.waterboards.ca.gov/regulators/deliverable_documents/4960403919/2-2-65_SMR.pdf" TargetMode="External"/><Relationship Id="rId126" Type="http://schemas.openxmlformats.org/officeDocument/2006/relationships/hyperlink" Target="https://geotracker.waterboards.ca.gov/regulators/deliverable_documents/5010866463/11-18-60_AnnualSMR_11-21-60.pdf" TargetMode="External"/><Relationship Id="rId147" Type="http://schemas.openxmlformats.org/officeDocument/2006/relationships/hyperlink" Target="https://geotracker.waterboards.ca.gov/regulators/deliverable_documents/2979649424/2006%20Samples%204-21-06%20%20BV2_BV1_BC2_Quality_SETaft_MaricE_MaricW_Rcvd%206-26-06.pdf" TargetMode="External"/><Relationship Id="rId8" Type="http://schemas.openxmlformats.org/officeDocument/2006/relationships/hyperlink" Target="https://documents.geotracker.waterboards.ca.gov/esi/uploads/geo_report/4204834222/T10000007744.PDF" TargetMode="External"/><Relationship Id="rId51" Type="http://schemas.openxmlformats.org/officeDocument/2006/relationships/hyperlink" Target="https://geotracker.waterboards.ca.gov/getfile?filename=/regulators%2Fdeliverable_documents%2F4697918117%2F12-15-1958_Lease_Info.pdf" TargetMode="External"/><Relationship Id="rId72" Type="http://schemas.openxmlformats.org/officeDocument/2006/relationships/hyperlink" Target="https://geotracker.waterboards.ca.gov/regulators/deliverable_documents/5027775645/9-21-67_ASMR.pdf" TargetMode="External"/><Relationship Id="rId93" Type="http://schemas.openxmlformats.org/officeDocument/2006/relationships/hyperlink" Target="https://geotracker.waterboards.ca.gov/regulators/deliverable_documents/9643051624/10-2-68_ASMR.pdf" TargetMode="External"/><Relationship Id="rId98" Type="http://schemas.openxmlformats.org/officeDocument/2006/relationships/hyperlink" Target="https://geotracker.waterboards.ca.gov/regulators/deliverable_documents/4960403919/2-2-65_SMR.pdf" TargetMode="External"/><Relationship Id="rId121" Type="http://schemas.openxmlformats.org/officeDocument/2006/relationships/hyperlink" Target="https://geotracker.waterboards.ca.gov/regulators/deliverable_documents/7601891636/10-5-65_ASMR.pdf" TargetMode="External"/><Relationship Id="rId142" Type="http://schemas.openxmlformats.org/officeDocument/2006/relationships/hyperlink" Target="https://geotracker.waterboards.ca.gov/getfile?filename=/esi/uploads/geo_report/6638470590/L10003546304.PDF" TargetMode="External"/><Relationship Id="rId3" Type="http://schemas.openxmlformats.org/officeDocument/2006/relationships/hyperlink" Target="https://geotracker.waterboards.ca.gov/getfile?filename=/esi/uploads/geo_report/5894415080/L10001795802.PDF" TargetMode="External"/><Relationship Id="rId25" Type="http://schemas.openxmlformats.org/officeDocument/2006/relationships/hyperlink" Target="https://ciwqs.waterboards.ca.gov/ciwqs/readOnly/PublicAttachmentRetriever?parentID=2305397&amp;attachmentID=1786581&amp;attType=4" TargetMode="External"/><Relationship Id="rId46" Type="http://schemas.openxmlformats.org/officeDocument/2006/relationships/hyperlink" Target="https://geotracker.waterboards.ca.gov/getfile?filename=/esi/uploads/geo_report/5894415080/L10001795802.PDF" TargetMode="External"/><Relationship Id="rId67" Type="http://schemas.openxmlformats.org/officeDocument/2006/relationships/hyperlink" Target="https://geotracker.waterboards.ca.gov/regulators/deliverable_documents/8833721339/5-24-56_SampleData.pdf" TargetMode="External"/><Relationship Id="rId116" Type="http://schemas.openxmlformats.org/officeDocument/2006/relationships/hyperlink" Target="https://geotracker.waterboards.ca.gov/regulators/deliverable_documents/7601891636/10-5-65_ASMR.pdf" TargetMode="External"/><Relationship Id="rId137" Type="http://schemas.openxmlformats.org/officeDocument/2006/relationships/hyperlink" Target="https://geotracker.waterboards.ca.gov/regulators/deliverable_documents/8093380153/11-22-57_ASMR.pdf" TargetMode="External"/><Relationship Id="rId20" Type="http://schemas.openxmlformats.org/officeDocument/2006/relationships/hyperlink" Target="https://geotracker.waterboards.ca.gov/regulators/deliverable_documents/5790089488/FINAL%20FINAL%20Technical%20Report%20-JPO_0707205.pdf%5d" TargetMode="External"/><Relationship Id="rId41" Type="http://schemas.openxmlformats.org/officeDocument/2006/relationships/hyperlink" Target="https://geotracker.waterboards.ca.gov/getfile?filename=/esi/uploads/geo_report/9083889901/L10007381237.PDF" TargetMode="External"/><Relationship Id="rId62" Type="http://schemas.openxmlformats.org/officeDocument/2006/relationships/hyperlink" Target="https://geotracker.waterboards.ca.gov/getfile?filename=/regulators%2Fdeliverable_documents%2F4894573390%2F9-10-69_SMR.pdf" TargetMode="External"/><Relationship Id="rId83" Type="http://schemas.openxmlformats.org/officeDocument/2006/relationships/hyperlink" Target="https://geotracker.waterboards.ca.gov/regulators/deliverable_documents/3251738607/9-22-66_SMR.pdf" TargetMode="External"/><Relationship Id="rId88" Type="http://schemas.openxmlformats.org/officeDocument/2006/relationships/hyperlink" Target="https://geotracker.waterboards.ca.gov/regulators/deliverable_documents/3251738607/9-22-66_SMR.pdf" TargetMode="External"/><Relationship Id="rId111" Type="http://schemas.openxmlformats.org/officeDocument/2006/relationships/hyperlink" Target="https://geotracker.waterboards.ca.gov/regulators/deliverable_documents/7601891636/10-5-65_ASMR.pdf" TargetMode="External"/><Relationship Id="rId132" Type="http://schemas.openxmlformats.org/officeDocument/2006/relationships/hyperlink" Target="https://geotracker.waterboards.ca.gov/regulators/deliverable_documents/9072998523/10-7-58_DischargeVolumeQuality.pdf" TargetMode="External"/><Relationship Id="rId15" Type="http://schemas.openxmlformats.org/officeDocument/2006/relationships/hyperlink" Target="https://www.waterboards.ca.gov/centralvalley/water_issues/oil_fields/information/disposal_ponds/pyramid/2016_0225_pyramid_13267_p1.pdf" TargetMode="External"/><Relationship Id="rId36" Type="http://schemas.openxmlformats.org/officeDocument/2006/relationships/hyperlink" Target="https://geotracker.waterboards.ca.gov/getfile?filename=/esi/uploads/geo_report/8633587777/L10007381237.PDF" TargetMode="External"/><Relationship Id="rId57" Type="http://schemas.openxmlformats.org/officeDocument/2006/relationships/hyperlink" Target="https://geotracker.waterboards.ca.gov/regulators/deliverable_documents/4600173056/11-18-57_Attachemnts.pdf" TargetMode="External"/><Relationship Id="rId106" Type="http://schemas.openxmlformats.org/officeDocument/2006/relationships/hyperlink" Target="https://geotracker.waterboards.ca.gov/regulators/deliverable_documents/4960403919/2-2-65_SMR.pdf" TargetMode="External"/><Relationship Id="rId127" Type="http://schemas.openxmlformats.org/officeDocument/2006/relationships/hyperlink" Target="https://geotracker.waterboards.ca.gov/regulators/deliverable_documents/3106186389/9-14-59_ASMR.pdf" TargetMode="External"/><Relationship Id="rId10" Type="http://schemas.openxmlformats.org/officeDocument/2006/relationships/hyperlink" Target="https://documents.geotracker.waterboards.ca.gov/esi/uploads/geo_report/9575461030/T10000007744.PDF" TargetMode="External"/><Relationship Id="rId31" Type="http://schemas.openxmlformats.org/officeDocument/2006/relationships/hyperlink" Target="https://documents.geotracker.waterboards.ca.gov/regulators/deliverable_documents/2030882894/2015_0617_com_eb_natural_report.pdf" TargetMode="External"/><Relationship Id="rId52" Type="http://schemas.openxmlformats.org/officeDocument/2006/relationships/hyperlink" Target="https://geotracker.waterboards.ca.gov/getfile?filename=/regulators%2Fdeliverable_documents%2F4697918117%2F12-15-1958_Lease_Info.pdf" TargetMode="External"/><Relationship Id="rId73" Type="http://schemas.openxmlformats.org/officeDocument/2006/relationships/hyperlink" Target="https://geotracker.waterboards.ca.gov/regulators/deliverable_documents/5027775645/9-21-67_ASMR.pdf" TargetMode="External"/><Relationship Id="rId78" Type="http://schemas.openxmlformats.org/officeDocument/2006/relationships/hyperlink" Target="https://geotracker.waterboards.ca.gov/regulators/deliverable_documents/3251738607/9-22-66_SMR.pdf" TargetMode="External"/><Relationship Id="rId94" Type="http://schemas.openxmlformats.org/officeDocument/2006/relationships/hyperlink" Target="https://geotracker.waterboards.ca.gov/regulators/deliverable_documents/9643051624/10-2-68_ASMR.pdf" TargetMode="External"/><Relationship Id="rId99" Type="http://schemas.openxmlformats.org/officeDocument/2006/relationships/hyperlink" Target="https://geotracker.waterboards.ca.gov/regulators/deliverable_documents/4960403919/2-2-65_SMR.pdf" TargetMode="External"/><Relationship Id="rId101" Type="http://schemas.openxmlformats.org/officeDocument/2006/relationships/hyperlink" Target="https://geotracker.waterboards.ca.gov/regulators/deliverable_documents/4960403919/2-2-65_SMR.pdf" TargetMode="External"/><Relationship Id="rId122" Type="http://schemas.openxmlformats.org/officeDocument/2006/relationships/hyperlink" Target="https://geotracker.waterboards.ca.gov/regulators/deliverable_documents/5010866463/11-18-60_AnnualSMR_11-21-60.pdf" TargetMode="External"/><Relationship Id="rId143" Type="http://schemas.openxmlformats.org/officeDocument/2006/relationships/hyperlink" Target="https://geotracker.waterboards.ca.gov/getfile?filename=/esi/uploads/geo_report/6638470590/L10003546304.PDF" TargetMode="External"/><Relationship Id="rId148" Type="http://schemas.openxmlformats.org/officeDocument/2006/relationships/hyperlink" Target="https://www.waterboards.ca.gov/centralvalley/water_issues/oil_fields/information/disposal_ponds/aera_energy/2015_0616_com_north_belridge.pdf" TargetMode="External"/><Relationship Id="rId4" Type="http://schemas.openxmlformats.org/officeDocument/2006/relationships/hyperlink" Target="https://geotracker.waterboards.ca.gov/getfile?filename=/esi/uploads/geo_report/5894415080/L10001795802.PDF" TargetMode="External"/><Relationship Id="rId9" Type="http://schemas.openxmlformats.org/officeDocument/2006/relationships/hyperlink" Target="https://documents.geotracker.waterboards.ca.gov/esi/uploads/geo_report/4204834222/T10000007744.PDF" TargetMode="External"/><Relationship Id="rId26" Type="http://schemas.openxmlformats.org/officeDocument/2006/relationships/hyperlink" Target="https://ciwqs.waterboards.ca.gov/ciwqs/readOnly/PublicAttachmentRetriever?parentID=2305397&amp;attachmentID=1786581&amp;attType=4" TargetMode="External"/><Relationship Id="rId47" Type="http://schemas.openxmlformats.org/officeDocument/2006/relationships/hyperlink" Target="https://geotracker.waterboards.ca.gov/getfile?filename=/esi/uploads/geo_report/6454661488/L10004955136.PDF" TargetMode="External"/><Relationship Id="rId68" Type="http://schemas.openxmlformats.org/officeDocument/2006/relationships/hyperlink" Target="https://documents.geotracker.waterboards.ca.gov/regulators/deliverable_documents/2030882894/2015_0626_com_eb_natural_add.pdf" TargetMode="External"/><Relationship Id="rId89" Type="http://schemas.openxmlformats.org/officeDocument/2006/relationships/hyperlink" Target="https://geotracker.waterboards.ca.gov/regulators/deliverable_documents/3251738607/9-22-66_SMR.pdf" TargetMode="External"/><Relationship Id="rId112" Type="http://schemas.openxmlformats.org/officeDocument/2006/relationships/hyperlink" Target="https://geotracker.waterboards.ca.gov/regulators/deliverable_documents/7601891636/10-5-65_ASMR.pdf" TargetMode="External"/><Relationship Id="rId133" Type="http://schemas.openxmlformats.org/officeDocument/2006/relationships/hyperlink" Target="https://geotracker.waterboards.ca.gov/regulators/deliverable_documents/9072998523/10-7-58_DischargeVolumeQuality.pdf" TargetMode="External"/><Relationship Id="rId16" Type="http://schemas.openxmlformats.org/officeDocument/2006/relationships/hyperlink" Target="https://www.waterboards.ca.gov/centralvalley/water_issues/oil_fields/information/disposal_ponds/belridge/2016_0223_belridge_13267_b1.pdf" TargetMode="External"/><Relationship Id="rId37" Type="http://schemas.openxmlformats.org/officeDocument/2006/relationships/hyperlink" Target="https://geotracker.waterboards.ca.gov/getfile?filename=/esi/uploads/geo_report/3443101882/L10007381237.PDF" TargetMode="External"/><Relationship Id="rId58" Type="http://schemas.openxmlformats.org/officeDocument/2006/relationships/hyperlink" Target="https://geotracker.waterboards.ca.gov/regulators/deliverable_documents/4600173056/11-18-57_Attachemnts.pdf" TargetMode="External"/><Relationship Id="rId79" Type="http://schemas.openxmlformats.org/officeDocument/2006/relationships/hyperlink" Target="https://geotracker.waterboards.ca.gov/regulators/deliverable_documents/3251738607/9-22-66_SMR.pdf" TargetMode="External"/><Relationship Id="rId102" Type="http://schemas.openxmlformats.org/officeDocument/2006/relationships/hyperlink" Target="https://geotracker.waterboards.ca.gov/regulators/deliverable_documents/4960403919/2-2-65_SMR.pdf" TargetMode="External"/><Relationship Id="rId123" Type="http://schemas.openxmlformats.org/officeDocument/2006/relationships/hyperlink" Target="https://geotracker.waterboards.ca.gov/regulators/deliverable_documents/5010866463/11-18-60_AnnualSMR_11-21-60.pdf" TargetMode="External"/><Relationship Id="rId144" Type="http://schemas.openxmlformats.org/officeDocument/2006/relationships/hyperlink" Target="https://geotracker.waterboards.ca.gov/regulators/deliverable_documents/2057072520/2010%20ASMR%204-29-10%20BV2_BV1_BC2_Quality_SETaft_MaricE_MaricW_Rcvd%204-29-10.pdf" TargetMode="External"/><Relationship Id="rId90" Type="http://schemas.openxmlformats.org/officeDocument/2006/relationships/hyperlink" Target="https://geotracker.waterboards.ca.gov/regulators/deliverable_documents/9643051624/10-2-68_ASMR.pdf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tracker.waterboards.ca.gov/profile_report?global_id=L10009139854" TargetMode="External"/><Relationship Id="rId299" Type="http://schemas.openxmlformats.org/officeDocument/2006/relationships/hyperlink" Target="https://geotracker.waterboards.ca.gov/profile_report?global_id=L10007920845" TargetMode="External"/><Relationship Id="rId21" Type="http://schemas.openxmlformats.org/officeDocument/2006/relationships/hyperlink" Target="https://geotracker.waterboards.ca.gov/profile_report?global_id=L10006490391" TargetMode="External"/><Relationship Id="rId63" Type="http://schemas.openxmlformats.org/officeDocument/2006/relationships/hyperlink" Target="https://geotracker.waterboards.ca.gov/profile_report?global_id=T10000008896" TargetMode="External"/><Relationship Id="rId159" Type="http://schemas.openxmlformats.org/officeDocument/2006/relationships/hyperlink" Target="https://geotracker.waterboards.ca.gov/profile_report?global_id=L10009628444" TargetMode="External"/><Relationship Id="rId324" Type="http://schemas.openxmlformats.org/officeDocument/2006/relationships/hyperlink" Target="https://geotracker.waterboards.ca.gov/profile_report?global_id=L10003428746" TargetMode="External"/><Relationship Id="rId366" Type="http://schemas.openxmlformats.org/officeDocument/2006/relationships/hyperlink" Target="https://geotracker.waterboards.ca.gov/profile_report?global_id=L10001724314" TargetMode="External"/><Relationship Id="rId170" Type="http://schemas.openxmlformats.org/officeDocument/2006/relationships/hyperlink" Target="https://geotracker.waterboards.ca.gov/profile_report?global_id=L10003504574" TargetMode="External"/><Relationship Id="rId226" Type="http://schemas.openxmlformats.org/officeDocument/2006/relationships/hyperlink" Target="https://geotracker.waterboards.ca.gov/profile_report?global_id=L10009251743" TargetMode="External"/><Relationship Id="rId433" Type="http://schemas.openxmlformats.org/officeDocument/2006/relationships/hyperlink" Target="https://geotracker.waterboards.ca.gov/profile_report?global_id=L10009500517" TargetMode="External"/><Relationship Id="rId268" Type="http://schemas.openxmlformats.org/officeDocument/2006/relationships/hyperlink" Target="https://geotracker.waterboards.ca.gov/profile_report?global_id=L10001139650" TargetMode="External"/><Relationship Id="rId32" Type="http://schemas.openxmlformats.org/officeDocument/2006/relationships/hyperlink" Target="https://geotracker.waterboards.ca.gov/profile_report?global_id=T10000008331" TargetMode="External"/><Relationship Id="rId74" Type="http://schemas.openxmlformats.org/officeDocument/2006/relationships/hyperlink" Target="https://geotracker.waterboards.ca.gov/profile_report?global_id=L10004066395" TargetMode="External"/><Relationship Id="rId128" Type="http://schemas.openxmlformats.org/officeDocument/2006/relationships/hyperlink" Target="https://geotracker.waterboards.ca.gov/profile_report?global_id=L10007219630" TargetMode="External"/><Relationship Id="rId335" Type="http://schemas.openxmlformats.org/officeDocument/2006/relationships/hyperlink" Target="https://geotracker.waterboards.ca.gov/profile_report?global_id=T10000006964" TargetMode="External"/><Relationship Id="rId377" Type="http://schemas.openxmlformats.org/officeDocument/2006/relationships/hyperlink" Target="https://geotracker.waterboards.ca.gov/profile_report.asp?global_id=SL0602990565" TargetMode="External"/><Relationship Id="rId5" Type="http://schemas.openxmlformats.org/officeDocument/2006/relationships/hyperlink" Target="https://geotracker.waterboards.ca.gov/profile_report?global_id=L10003337742" TargetMode="External"/><Relationship Id="rId181" Type="http://schemas.openxmlformats.org/officeDocument/2006/relationships/hyperlink" Target="https://geotracker.waterboards.ca.gov/profile_report?global_id=L10002381597" TargetMode="External"/><Relationship Id="rId237" Type="http://schemas.openxmlformats.org/officeDocument/2006/relationships/hyperlink" Target="https://geotracker.waterboards.ca.gov/profile_report?global_id=L10008455577" TargetMode="External"/><Relationship Id="rId402" Type="http://schemas.openxmlformats.org/officeDocument/2006/relationships/hyperlink" Target="https://geotracker.waterboards.ca.gov/profile_report?global_id=L10009467282" TargetMode="External"/><Relationship Id="rId279" Type="http://schemas.openxmlformats.org/officeDocument/2006/relationships/hyperlink" Target="https://geotracker.waterboards.ca.gov/profile_report?global_id=T10000006776" TargetMode="External"/><Relationship Id="rId444" Type="http://schemas.openxmlformats.org/officeDocument/2006/relationships/hyperlink" Target="https://geotracker.waterboards.ca.gov/profile_report?global_id=L10004440253" TargetMode="External"/><Relationship Id="rId43" Type="http://schemas.openxmlformats.org/officeDocument/2006/relationships/hyperlink" Target="https://geotracker.waterboards.ca.gov/profile_report?global_id=T10000008070" TargetMode="External"/><Relationship Id="rId139" Type="http://schemas.openxmlformats.org/officeDocument/2006/relationships/hyperlink" Target="https://geotracker.waterboards.ca.gov/profile_report?global_id=WDR100027639" TargetMode="External"/><Relationship Id="rId290" Type="http://schemas.openxmlformats.org/officeDocument/2006/relationships/hyperlink" Target="https://geotracker.waterboards.ca.gov/profile_report?global_id=L10002787246" TargetMode="External"/><Relationship Id="rId304" Type="http://schemas.openxmlformats.org/officeDocument/2006/relationships/hyperlink" Target="https://geotracker.waterboards.ca.gov/profile_report?global_id=L10002726534" TargetMode="External"/><Relationship Id="rId346" Type="http://schemas.openxmlformats.org/officeDocument/2006/relationships/hyperlink" Target="https://geotracker.waterboards.ca.gov/profile_report?global_id=T10000006779" TargetMode="External"/><Relationship Id="rId388" Type="http://schemas.openxmlformats.org/officeDocument/2006/relationships/hyperlink" Target="https://geotracker.waterboards.ca.gov/profile_report?global_id=T10000007339" TargetMode="External"/><Relationship Id="rId85" Type="http://schemas.openxmlformats.org/officeDocument/2006/relationships/hyperlink" Target="https://geotracker.waterboards.ca.gov/profile_report?global_id=L10007804479" TargetMode="External"/><Relationship Id="rId150" Type="http://schemas.openxmlformats.org/officeDocument/2006/relationships/hyperlink" Target="https://geotracker.waterboards.ca.gov/profile_report?global_id=T10000006735" TargetMode="External"/><Relationship Id="rId192" Type="http://schemas.openxmlformats.org/officeDocument/2006/relationships/hyperlink" Target="https://geotracker.waterboards.ca.gov/profile_report?global_id=L10003888267" TargetMode="External"/><Relationship Id="rId206" Type="http://schemas.openxmlformats.org/officeDocument/2006/relationships/hyperlink" Target="https://geotracker.waterboards.ca.gov/profile_report?global_id=L10004886923" TargetMode="External"/><Relationship Id="rId413" Type="http://schemas.openxmlformats.org/officeDocument/2006/relationships/hyperlink" Target="https://geotracker.waterboards.ca.gov/profile_report?global_id=T10000006818" TargetMode="External"/><Relationship Id="rId248" Type="http://schemas.openxmlformats.org/officeDocument/2006/relationships/hyperlink" Target="https://geotracker.waterboards.ca.gov/profile_report?global_id=L10007829537" TargetMode="External"/><Relationship Id="rId455" Type="http://schemas.openxmlformats.org/officeDocument/2006/relationships/printerSettings" Target="../printerSettings/printerSettings3.bin"/><Relationship Id="rId12" Type="http://schemas.openxmlformats.org/officeDocument/2006/relationships/hyperlink" Target="https://geotracker.waterboards.ca.gov/profile_report?global_id=L10009511447" TargetMode="External"/><Relationship Id="rId108" Type="http://schemas.openxmlformats.org/officeDocument/2006/relationships/hyperlink" Target="https://geotracker.waterboards.ca.gov/profile_report?global_id=L10004074848" TargetMode="External"/><Relationship Id="rId315" Type="http://schemas.openxmlformats.org/officeDocument/2006/relationships/hyperlink" Target="https://geotracker.waterboards.ca.gov/profile_report?global_id=T10000006759" TargetMode="External"/><Relationship Id="rId357" Type="http://schemas.openxmlformats.org/officeDocument/2006/relationships/hyperlink" Target="https://geotracker.waterboards.ca.gov/profile_report?global_id=T10000011711" TargetMode="External"/><Relationship Id="rId54" Type="http://schemas.openxmlformats.org/officeDocument/2006/relationships/hyperlink" Target="https://geotracker.waterboards.ca.gov/profile_report?global_id=T10000006738" TargetMode="External"/><Relationship Id="rId96" Type="http://schemas.openxmlformats.org/officeDocument/2006/relationships/hyperlink" Target="https://geotracker.waterboards.ca.gov/profile_report?global_id=L10004365367" TargetMode="External"/><Relationship Id="rId161" Type="http://schemas.openxmlformats.org/officeDocument/2006/relationships/hyperlink" Target="https://geotracker.waterboards.ca.gov/profile_report?global_id=L10004795703" TargetMode="External"/><Relationship Id="rId217" Type="http://schemas.openxmlformats.org/officeDocument/2006/relationships/hyperlink" Target="https://geotracker.waterboards.ca.gov/profile_report?global_id=L10005975846" TargetMode="External"/><Relationship Id="rId399" Type="http://schemas.openxmlformats.org/officeDocument/2006/relationships/hyperlink" Target="https://geotracker.waterboards.ca.gov/profile_report?global_id=L10001575840" TargetMode="External"/><Relationship Id="rId259" Type="http://schemas.openxmlformats.org/officeDocument/2006/relationships/hyperlink" Target="https://geotracker.waterboards.ca.gov/profile_report?global_id=L10005302584" TargetMode="External"/><Relationship Id="rId424" Type="http://schemas.openxmlformats.org/officeDocument/2006/relationships/hyperlink" Target="https://geotracker.waterboards.ca.gov/profile_report?global_id=L10007136520" TargetMode="External"/><Relationship Id="rId23" Type="http://schemas.openxmlformats.org/officeDocument/2006/relationships/hyperlink" Target="https://geotracker.waterboards.ca.gov/profile_report?global_id=T10000006744" TargetMode="External"/><Relationship Id="rId119" Type="http://schemas.openxmlformats.org/officeDocument/2006/relationships/hyperlink" Target="https://geotracker.waterboards.ca.gov/profile_report?global_id=L10002205087" TargetMode="External"/><Relationship Id="rId270" Type="http://schemas.openxmlformats.org/officeDocument/2006/relationships/hyperlink" Target="https://geotracker.waterboards.ca.gov/profile_report?global_id=T10000006813" TargetMode="External"/><Relationship Id="rId326" Type="http://schemas.openxmlformats.org/officeDocument/2006/relationships/hyperlink" Target="https://geotracker.waterboards.ca.gov/profile_report?global_id=L10004307745" TargetMode="External"/><Relationship Id="rId65" Type="http://schemas.openxmlformats.org/officeDocument/2006/relationships/hyperlink" Target="https://geotracker.waterboards.ca.gov/profile_report.asp?global_id=L10003715841" TargetMode="External"/><Relationship Id="rId130" Type="http://schemas.openxmlformats.org/officeDocument/2006/relationships/hyperlink" Target="https://geotracker.waterboards.ca.gov/profile_report?global_id=T10000013195" TargetMode="External"/><Relationship Id="rId368" Type="http://schemas.openxmlformats.org/officeDocument/2006/relationships/hyperlink" Target="https://geotracker.waterboards.ca.gov/profile_report?global_id=L10004096303" TargetMode="External"/><Relationship Id="rId172" Type="http://schemas.openxmlformats.org/officeDocument/2006/relationships/hyperlink" Target="https://geotracker.waterboards.ca.gov/profile_report?global_id=L10002635211" TargetMode="External"/><Relationship Id="rId228" Type="http://schemas.openxmlformats.org/officeDocument/2006/relationships/hyperlink" Target="https://geotracker.waterboards.ca.gov/profile_report?global_id=T10000006949" TargetMode="External"/><Relationship Id="rId435" Type="http://schemas.openxmlformats.org/officeDocument/2006/relationships/hyperlink" Target="https://geotracker.waterboards.ca.gov/profile_report?global_id=L10008110779" TargetMode="External"/><Relationship Id="rId281" Type="http://schemas.openxmlformats.org/officeDocument/2006/relationships/hyperlink" Target="https://geotracker.waterboards.ca.gov/profile_report?global_id=T10000006767" TargetMode="External"/><Relationship Id="rId337" Type="http://schemas.openxmlformats.org/officeDocument/2006/relationships/hyperlink" Target="https://geotracker.waterboards.ca.gov/profile_report?global_id=T10000008078" TargetMode="External"/><Relationship Id="rId34" Type="http://schemas.openxmlformats.org/officeDocument/2006/relationships/hyperlink" Target="https://geotracker.waterboards.ca.gov/profile_report?global_id=T10000007297" TargetMode="External"/><Relationship Id="rId76" Type="http://schemas.openxmlformats.org/officeDocument/2006/relationships/hyperlink" Target="https://geotracker.waterboards.ca.gov/profile_report?global_id=L10007181177" TargetMode="External"/><Relationship Id="rId141" Type="http://schemas.openxmlformats.org/officeDocument/2006/relationships/hyperlink" Target="https://geotracker.waterboards.ca.gov/profile_report?global_id=T10000005199" TargetMode="External"/><Relationship Id="rId379" Type="http://schemas.openxmlformats.org/officeDocument/2006/relationships/hyperlink" Target="https://geotracker.waterboards.ca.gov/profile_report.asp?global_id=L10009257411" TargetMode="External"/><Relationship Id="rId7" Type="http://schemas.openxmlformats.org/officeDocument/2006/relationships/hyperlink" Target="https://geotracker.waterboards.ca.gov/profile_report?global_id=T10000008096" TargetMode="External"/><Relationship Id="rId183" Type="http://schemas.openxmlformats.org/officeDocument/2006/relationships/hyperlink" Target="https://geotracker.waterboards.ca.gov/profile_report?global_id=L10007834024" TargetMode="External"/><Relationship Id="rId239" Type="http://schemas.openxmlformats.org/officeDocument/2006/relationships/hyperlink" Target="https://geotracker.waterboards.ca.gov/profile_report?global_id=L10005791912" TargetMode="External"/><Relationship Id="rId390" Type="http://schemas.openxmlformats.org/officeDocument/2006/relationships/hyperlink" Target="https://geotracker.waterboards.ca.gov/profile_report?global_id=T10000008007" TargetMode="External"/><Relationship Id="rId404" Type="http://schemas.openxmlformats.org/officeDocument/2006/relationships/hyperlink" Target="https://geotracker.waterboards.ca.gov/profile_report?global_id=T10000007031" TargetMode="External"/><Relationship Id="rId446" Type="http://schemas.openxmlformats.org/officeDocument/2006/relationships/hyperlink" Target="https://geotracker.waterboards.ca.gov/profile_report?global_id=L10005046996" TargetMode="External"/><Relationship Id="rId250" Type="http://schemas.openxmlformats.org/officeDocument/2006/relationships/hyperlink" Target="https://geotracker.waterboards.ca.gov/profile_report?global_id=L10009518805" TargetMode="External"/><Relationship Id="rId292" Type="http://schemas.openxmlformats.org/officeDocument/2006/relationships/hyperlink" Target="https://geotracker.waterboards.ca.gov/profile_report.asp?global_id=T10000008035" TargetMode="External"/><Relationship Id="rId306" Type="http://schemas.openxmlformats.org/officeDocument/2006/relationships/hyperlink" Target="https://geotracker.waterboards.ca.gov/profile_report?global_id=L10009747819" TargetMode="External"/><Relationship Id="rId45" Type="http://schemas.openxmlformats.org/officeDocument/2006/relationships/hyperlink" Target="https://geotracker.waterboards.ca.gov/profile_report?global_id=L10009454173" TargetMode="External"/><Relationship Id="rId87" Type="http://schemas.openxmlformats.org/officeDocument/2006/relationships/hyperlink" Target="https://geotracker.waterboards.ca.gov/profile_report?global_id=L10006732393" TargetMode="External"/><Relationship Id="rId110" Type="http://schemas.openxmlformats.org/officeDocument/2006/relationships/hyperlink" Target="https://geotracker.waterboards.ca.gov/profile_report?global_id=T10000006777" TargetMode="External"/><Relationship Id="rId348" Type="http://schemas.openxmlformats.org/officeDocument/2006/relationships/hyperlink" Target="https://geotracker.waterboards.ca.gov/profile_report?global_id=L10006917276" TargetMode="External"/><Relationship Id="rId152" Type="http://schemas.openxmlformats.org/officeDocument/2006/relationships/hyperlink" Target="https://geotracker.waterboards.ca.gov/profile_report?global_id=L10001549897" TargetMode="External"/><Relationship Id="rId194" Type="http://schemas.openxmlformats.org/officeDocument/2006/relationships/hyperlink" Target="https://geotracker.waterboards.ca.gov/profile_report?global_id=L10004932596" TargetMode="External"/><Relationship Id="rId208" Type="http://schemas.openxmlformats.org/officeDocument/2006/relationships/hyperlink" Target="https://geotracker.waterboards.ca.gov/profile_report?global_id=L10004560099" TargetMode="External"/><Relationship Id="rId415" Type="http://schemas.openxmlformats.org/officeDocument/2006/relationships/hyperlink" Target="https://geotracker.waterboards.ca.gov/profile_report?global_id=L10007654422" TargetMode="External"/><Relationship Id="rId261" Type="http://schemas.openxmlformats.org/officeDocument/2006/relationships/hyperlink" Target="https://geotracker.waterboards.ca.gov/profile_report?global_id=L10003862214" TargetMode="External"/><Relationship Id="rId14" Type="http://schemas.openxmlformats.org/officeDocument/2006/relationships/hyperlink" Target="https://geotracker.waterboards.ca.gov/profile_report?global_id=T10000006733" TargetMode="External"/><Relationship Id="rId56" Type="http://schemas.openxmlformats.org/officeDocument/2006/relationships/hyperlink" Target="https://geotracker.waterboards.ca.gov/profile_report?global_id=L10006452397" TargetMode="External"/><Relationship Id="rId317" Type="http://schemas.openxmlformats.org/officeDocument/2006/relationships/hyperlink" Target="https://geotracker.waterboards.ca.gov/profile_report?global_id=T10000006764" TargetMode="External"/><Relationship Id="rId359" Type="http://schemas.openxmlformats.org/officeDocument/2006/relationships/hyperlink" Target="https://geotracker.waterboards.ca.gov/profile_report?global_id=T10000011765" TargetMode="External"/><Relationship Id="rId98" Type="http://schemas.openxmlformats.org/officeDocument/2006/relationships/hyperlink" Target="https://geotracker.waterboards.ca.gov/profile_report?global_id=L10001224631" TargetMode="External"/><Relationship Id="rId121" Type="http://schemas.openxmlformats.org/officeDocument/2006/relationships/hyperlink" Target="https://geotracker.waterboards.ca.gov/profile_report?global_id=L10005866483" TargetMode="External"/><Relationship Id="rId163" Type="http://schemas.openxmlformats.org/officeDocument/2006/relationships/hyperlink" Target="https://geotracker.waterboards.ca.gov/profile_report?global_id=L10001134917" TargetMode="External"/><Relationship Id="rId219" Type="http://schemas.openxmlformats.org/officeDocument/2006/relationships/hyperlink" Target="https://geotracker.waterboards.ca.gov/profile_report?global_id=L10003906343" TargetMode="External"/><Relationship Id="rId370" Type="http://schemas.openxmlformats.org/officeDocument/2006/relationships/hyperlink" Target="https://geotracker.waterboards.ca.gov/profile_report.asp?global_id=L10007540655" TargetMode="External"/><Relationship Id="rId426" Type="http://schemas.openxmlformats.org/officeDocument/2006/relationships/hyperlink" Target="https://geotracker.waterboards.ca.gov/profile_report?global_id=L10007286739" TargetMode="External"/><Relationship Id="rId230" Type="http://schemas.openxmlformats.org/officeDocument/2006/relationships/hyperlink" Target="https://geotracker.waterboards.ca.gov/profile_report?global_id=L10004633346" TargetMode="External"/><Relationship Id="rId25" Type="http://schemas.openxmlformats.org/officeDocument/2006/relationships/hyperlink" Target="https://geotracker.waterboards.ca.gov/profile_report?global_id=T10000008071" TargetMode="External"/><Relationship Id="rId67" Type="http://schemas.openxmlformats.org/officeDocument/2006/relationships/hyperlink" Target="https://geotracker.waterboards.ca.gov/profile_report.asp?global_id=L10008321033" TargetMode="External"/><Relationship Id="rId272" Type="http://schemas.openxmlformats.org/officeDocument/2006/relationships/hyperlink" Target="https://geotracker.waterboards.ca.gov/profile_report?global_id=T10000006947" TargetMode="External"/><Relationship Id="rId328" Type="http://schemas.openxmlformats.org/officeDocument/2006/relationships/hyperlink" Target="https://geotracker.waterboards.ca.gov/profile_report?global_id=L10001795802" TargetMode="External"/><Relationship Id="rId132" Type="http://schemas.openxmlformats.org/officeDocument/2006/relationships/hyperlink" Target="https://geotracker.waterboards.ca.gov/profile_report?global_id=T10000013256" TargetMode="External"/><Relationship Id="rId174" Type="http://schemas.openxmlformats.org/officeDocument/2006/relationships/hyperlink" Target="https://geotracker.waterboards.ca.gov/profile_report?global_id=L10008008498" TargetMode="External"/><Relationship Id="rId381" Type="http://schemas.openxmlformats.org/officeDocument/2006/relationships/hyperlink" Target="https://geotracker.waterboards.ca.gov/profile_report?global_id=L10008801574" TargetMode="External"/><Relationship Id="rId241" Type="http://schemas.openxmlformats.org/officeDocument/2006/relationships/hyperlink" Target="https://geotracker.waterboards.ca.gov/profile_report?global_id=L10005421086" TargetMode="External"/><Relationship Id="rId437" Type="http://schemas.openxmlformats.org/officeDocument/2006/relationships/hyperlink" Target="https://geotracker.waterboards.ca.gov/profile_report?global_id=L10006088059" TargetMode="External"/><Relationship Id="rId36" Type="http://schemas.openxmlformats.org/officeDocument/2006/relationships/hyperlink" Target="https://geotracker.waterboards.ca.gov/profile_report?global_id=L10009030083" TargetMode="External"/><Relationship Id="rId283" Type="http://schemas.openxmlformats.org/officeDocument/2006/relationships/hyperlink" Target="https://geotracker.waterboards.ca.gov/profile_report?global_id=L10003058073" TargetMode="External"/><Relationship Id="rId339" Type="http://schemas.openxmlformats.org/officeDocument/2006/relationships/hyperlink" Target="https://geotracker.waterboards.ca.gov/profile_report?global_id=T10000007033" TargetMode="External"/><Relationship Id="rId78" Type="http://schemas.openxmlformats.org/officeDocument/2006/relationships/hyperlink" Target="https://geotracker.waterboards.ca.gov/profile_report?global_id=L10002106097" TargetMode="External"/><Relationship Id="rId101" Type="http://schemas.openxmlformats.org/officeDocument/2006/relationships/hyperlink" Target="https://geotracker.waterboards.ca.gov/profile_report?global_id=L10001432166" TargetMode="External"/><Relationship Id="rId143" Type="http://schemas.openxmlformats.org/officeDocument/2006/relationships/hyperlink" Target="https://geotracker.waterboards.ca.gov/profile_report?global_id=WDR100033241" TargetMode="External"/><Relationship Id="rId185" Type="http://schemas.openxmlformats.org/officeDocument/2006/relationships/hyperlink" Target="https://geotracker.waterboards.ca.gov/profile_report?global_id=L10007053662" TargetMode="External"/><Relationship Id="rId350" Type="http://schemas.openxmlformats.org/officeDocument/2006/relationships/hyperlink" Target="https://geotracker.waterboards.ca.gov/profile_report?global_id=L10003243959" TargetMode="External"/><Relationship Id="rId406" Type="http://schemas.openxmlformats.org/officeDocument/2006/relationships/hyperlink" Target="https://geotracker.waterboards.ca.gov/profile_report?global_id=T10000007032" TargetMode="External"/><Relationship Id="rId9" Type="http://schemas.openxmlformats.org/officeDocument/2006/relationships/hyperlink" Target="https://geotracker.waterboards.ca.gov/profile_report?global_id=T10000008097" TargetMode="External"/><Relationship Id="rId210" Type="http://schemas.openxmlformats.org/officeDocument/2006/relationships/hyperlink" Target="https://geotracker.waterboards.ca.gov/profile_report?global_id=L10004260120" TargetMode="External"/><Relationship Id="rId392" Type="http://schemas.openxmlformats.org/officeDocument/2006/relationships/hyperlink" Target="https://geotracker.waterboards.ca.gov/profile_report?global_id=L10002381492" TargetMode="External"/><Relationship Id="rId448" Type="http://schemas.openxmlformats.org/officeDocument/2006/relationships/hyperlink" Target="https://geotracker.waterboards.ca.gov/profile_report?global_id=L10005965851" TargetMode="External"/><Relationship Id="rId252" Type="http://schemas.openxmlformats.org/officeDocument/2006/relationships/hyperlink" Target="https://geotracker.waterboards.ca.gov/profile_report?global_id=L10002851009" TargetMode="External"/><Relationship Id="rId294" Type="http://schemas.openxmlformats.org/officeDocument/2006/relationships/hyperlink" Target="https://geotracker.waterboards.ca.gov/profile_report?global_id=L10002208811" TargetMode="External"/><Relationship Id="rId308" Type="http://schemas.openxmlformats.org/officeDocument/2006/relationships/hyperlink" Target="https://geotracker.waterboards.ca.gov/profile_report?global_id=L10002250653" TargetMode="External"/><Relationship Id="rId47" Type="http://schemas.openxmlformats.org/officeDocument/2006/relationships/hyperlink" Target="https://geotracker.waterboards.ca.gov/profile_report?global_id=L10007759258" TargetMode="External"/><Relationship Id="rId89" Type="http://schemas.openxmlformats.org/officeDocument/2006/relationships/hyperlink" Target="https://geotracker.waterboards.ca.gov/profile_report?global_id=T10000007103" TargetMode="External"/><Relationship Id="rId112" Type="http://schemas.openxmlformats.org/officeDocument/2006/relationships/hyperlink" Target="https://geotracker.waterboards.ca.gov/profile_report?global_id=T10000006766" TargetMode="External"/><Relationship Id="rId154" Type="http://schemas.openxmlformats.org/officeDocument/2006/relationships/hyperlink" Target="https://geotracker.waterboards.ca.gov/profile_report?global_id=T10000009074" TargetMode="External"/><Relationship Id="rId361" Type="http://schemas.openxmlformats.org/officeDocument/2006/relationships/hyperlink" Target="https://geotracker.waterboards.ca.gov/profile_report?global_id=L10007381237" TargetMode="External"/><Relationship Id="rId196" Type="http://schemas.openxmlformats.org/officeDocument/2006/relationships/hyperlink" Target="https://geotracker.waterboards.ca.gov/profile_report?global_id=L10002269916" TargetMode="External"/><Relationship Id="rId417" Type="http://schemas.openxmlformats.org/officeDocument/2006/relationships/hyperlink" Target="https://geotracker.waterboards.ca.gov/profile_report?global_id=T10000006971" TargetMode="External"/><Relationship Id="rId16" Type="http://schemas.openxmlformats.org/officeDocument/2006/relationships/hyperlink" Target="https://geotracker.waterboards.ca.gov/profile_report?global_id=T10000008059" TargetMode="External"/><Relationship Id="rId221" Type="http://schemas.openxmlformats.org/officeDocument/2006/relationships/hyperlink" Target="https://geotracker.waterboards.ca.gov/profile_report.asp?global_id=L10009139462" TargetMode="External"/><Relationship Id="rId263" Type="http://schemas.openxmlformats.org/officeDocument/2006/relationships/hyperlink" Target="https://geotracker.waterboards.ca.gov/profile_report?global_id=L10009891335" TargetMode="External"/><Relationship Id="rId319" Type="http://schemas.openxmlformats.org/officeDocument/2006/relationships/hyperlink" Target="https://geotracker.waterboards.ca.gov/profile_report?global_id=L10005630246" TargetMode="External"/><Relationship Id="rId58" Type="http://schemas.openxmlformats.org/officeDocument/2006/relationships/hyperlink" Target="https://geotracker.waterboards.ca.gov/profile_report?global_id=L10009422184" TargetMode="External"/><Relationship Id="rId123" Type="http://schemas.openxmlformats.org/officeDocument/2006/relationships/hyperlink" Target="https://geotracker.waterboards.ca.gov/profile_report?global_id=L10006672585" TargetMode="External"/><Relationship Id="rId330" Type="http://schemas.openxmlformats.org/officeDocument/2006/relationships/hyperlink" Target="https://geotracker.waterboards.ca.gov/profile_report?global_id=L10001757670" TargetMode="External"/><Relationship Id="rId165" Type="http://schemas.openxmlformats.org/officeDocument/2006/relationships/hyperlink" Target="https://geotracker.waterboards.ca.gov/profile_report?global_id=L10008319555" TargetMode="External"/><Relationship Id="rId372" Type="http://schemas.openxmlformats.org/officeDocument/2006/relationships/hyperlink" Target="https://geotracker.waterboards.ca.gov/profile_report.asp?global_id=L10005634091" TargetMode="External"/><Relationship Id="rId428" Type="http://schemas.openxmlformats.org/officeDocument/2006/relationships/hyperlink" Target="https://geotracker.waterboards.ca.gov/profile_report?global_id=L10007871443" TargetMode="External"/><Relationship Id="rId232" Type="http://schemas.openxmlformats.org/officeDocument/2006/relationships/hyperlink" Target="https://geotracker.waterboards.ca.gov/profile_report?global_id=T10000006814" TargetMode="External"/><Relationship Id="rId274" Type="http://schemas.openxmlformats.org/officeDocument/2006/relationships/hyperlink" Target="https://geotracker.waterboards.ca.gov/profile_report?global_id=T10000006798" TargetMode="External"/><Relationship Id="rId27" Type="http://schemas.openxmlformats.org/officeDocument/2006/relationships/hyperlink" Target="https://geotracker.waterboards.ca.gov/profile_report?global_id=L10003899389" TargetMode="External"/><Relationship Id="rId69" Type="http://schemas.openxmlformats.org/officeDocument/2006/relationships/hyperlink" Target="https://geotracker.waterboards.ca.gov/profile_report?global_id=L10005216221" TargetMode="External"/><Relationship Id="rId134" Type="http://schemas.openxmlformats.org/officeDocument/2006/relationships/hyperlink" Target="https://geotracker.waterboards.ca.gov/profile_report?global_id=T10000013206" TargetMode="External"/><Relationship Id="rId80" Type="http://schemas.openxmlformats.org/officeDocument/2006/relationships/hyperlink" Target="https://geotracker.waterboards.ca.gov/profile_report?global_id=T10000007030" TargetMode="External"/><Relationship Id="rId176" Type="http://schemas.openxmlformats.org/officeDocument/2006/relationships/hyperlink" Target="https://geotracker.waterboards.ca.gov/profile_report?global_id=T10000011749" TargetMode="External"/><Relationship Id="rId341" Type="http://schemas.openxmlformats.org/officeDocument/2006/relationships/hyperlink" Target="https://geotracker.waterboards.ca.gov/profile_report?global_id=T10000008034" TargetMode="External"/><Relationship Id="rId383" Type="http://schemas.openxmlformats.org/officeDocument/2006/relationships/hyperlink" Target="https://geotracker.waterboards.ca.gov/profile_report?global_id=L10006782732" TargetMode="External"/><Relationship Id="rId439" Type="http://schemas.openxmlformats.org/officeDocument/2006/relationships/hyperlink" Target="https://geotracker.waterboards.ca.gov/profile_report?global_id=L10003190762" TargetMode="External"/><Relationship Id="rId201" Type="http://schemas.openxmlformats.org/officeDocument/2006/relationships/hyperlink" Target="https://geotracker.waterboards.ca.gov/profile_report?global_id=L10006954648" TargetMode="External"/><Relationship Id="rId243" Type="http://schemas.openxmlformats.org/officeDocument/2006/relationships/hyperlink" Target="https://geotracker.waterboards.ca.gov/profile_report?global_id=L10006875743" TargetMode="External"/><Relationship Id="rId285" Type="http://schemas.openxmlformats.org/officeDocument/2006/relationships/hyperlink" Target="https://geotracker.waterboards.ca.gov/profile_report?global_id=L10001620043" TargetMode="External"/><Relationship Id="rId450" Type="http://schemas.openxmlformats.org/officeDocument/2006/relationships/hyperlink" Target="https://geotracker.waterboards.ca.gov/profile_report?global_id=L10008658805" TargetMode="External"/><Relationship Id="rId38" Type="http://schemas.openxmlformats.org/officeDocument/2006/relationships/hyperlink" Target="https://geotracker.waterboards.ca.gov/profile_report?global_id=L10009651722" TargetMode="External"/><Relationship Id="rId103" Type="http://schemas.openxmlformats.org/officeDocument/2006/relationships/hyperlink" Target="https://geotracker.waterboards.ca.gov/profile_report?global_id=WDR100029886" TargetMode="External"/><Relationship Id="rId310" Type="http://schemas.openxmlformats.org/officeDocument/2006/relationships/hyperlink" Target="https://geotracker.waterboards.ca.gov/profile_report?global_id=L10004101481" TargetMode="External"/><Relationship Id="rId91" Type="http://schemas.openxmlformats.org/officeDocument/2006/relationships/hyperlink" Target="https://geotracker.waterboards.ca.gov/profile_report?global_id=T10000011704" TargetMode="External"/><Relationship Id="rId145" Type="http://schemas.openxmlformats.org/officeDocument/2006/relationships/hyperlink" Target="https://geotracker.waterboards.ca.gov/profile_report?global_id=T10000005197" TargetMode="External"/><Relationship Id="rId187" Type="http://schemas.openxmlformats.org/officeDocument/2006/relationships/hyperlink" Target="https://geotracker.waterboards.ca.gov/profile_report?global_id=L10004744848" TargetMode="External"/><Relationship Id="rId352" Type="http://schemas.openxmlformats.org/officeDocument/2006/relationships/hyperlink" Target="https://geotracker.waterboards.ca.gov/profile_report?global_id=L10005566912" TargetMode="External"/><Relationship Id="rId394" Type="http://schemas.openxmlformats.org/officeDocument/2006/relationships/hyperlink" Target="https://geotracker.waterboards.ca.gov/profile_report?global_id=WDR100037492" TargetMode="External"/><Relationship Id="rId408" Type="http://schemas.openxmlformats.org/officeDocument/2006/relationships/hyperlink" Target="https://geotracker.waterboards.ca.gov/profile_report?global_id=T10000007036" TargetMode="External"/><Relationship Id="rId212" Type="http://schemas.openxmlformats.org/officeDocument/2006/relationships/hyperlink" Target="https://geotracker.waterboards.ca.gov/profile_report?global_id=L10002720707" TargetMode="External"/><Relationship Id="rId254" Type="http://schemas.openxmlformats.org/officeDocument/2006/relationships/hyperlink" Target="https://geotracker.waterboards.ca.gov/profile_report?global_id=L10003961831" TargetMode="External"/><Relationship Id="rId49" Type="http://schemas.openxmlformats.org/officeDocument/2006/relationships/hyperlink" Target="https://geotracker.waterboards.ca.gov/profile_report?global_id=L10002358017" TargetMode="External"/><Relationship Id="rId114" Type="http://schemas.openxmlformats.org/officeDocument/2006/relationships/hyperlink" Target="https://geotracker.waterboards.ca.gov/profile_report?global_id=L10009258184" TargetMode="External"/><Relationship Id="rId296" Type="http://schemas.openxmlformats.org/officeDocument/2006/relationships/hyperlink" Target="https://geotracker.waterboards.ca.gov/profile_report?global_id=L10005855542" TargetMode="External"/><Relationship Id="rId60" Type="http://schemas.openxmlformats.org/officeDocument/2006/relationships/hyperlink" Target="https://geotracker.waterboards.ca.gov/profile_report?global_id=L10002445401" TargetMode="External"/><Relationship Id="rId156" Type="http://schemas.openxmlformats.org/officeDocument/2006/relationships/hyperlink" Target="https://geotracker.waterboards.ca.gov/profile_report?global_id=L10006752047" TargetMode="External"/><Relationship Id="rId198" Type="http://schemas.openxmlformats.org/officeDocument/2006/relationships/hyperlink" Target="https://geotracker.waterboards.ca.gov/profile_report?global_id=L10009848795" TargetMode="External"/><Relationship Id="rId321" Type="http://schemas.openxmlformats.org/officeDocument/2006/relationships/hyperlink" Target="https://geotracker.waterboards.ca.gov/profile_report?global_id=T10000006757" TargetMode="External"/><Relationship Id="rId363" Type="http://schemas.openxmlformats.org/officeDocument/2006/relationships/hyperlink" Target="https://geotracker.waterboards.ca.gov/profile_report?global_id=T10000011582" TargetMode="External"/><Relationship Id="rId419" Type="http://schemas.openxmlformats.org/officeDocument/2006/relationships/hyperlink" Target="https://geotracker.waterboards.ca.gov/profile_report?global_id=T10000006972" TargetMode="External"/><Relationship Id="rId223" Type="http://schemas.openxmlformats.org/officeDocument/2006/relationships/hyperlink" Target="https://geotracker.waterboards.ca.gov/profile_report?global_id=L10002340750" TargetMode="External"/><Relationship Id="rId430" Type="http://schemas.openxmlformats.org/officeDocument/2006/relationships/hyperlink" Target="https://geotracker.waterboards.ca.gov/profile_report?global_id=L10008708006" TargetMode="External"/><Relationship Id="rId18" Type="http://schemas.openxmlformats.org/officeDocument/2006/relationships/hyperlink" Target="https://geotracker.waterboards.ca.gov/profile_report?global_id=L10008526008" TargetMode="External"/><Relationship Id="rId265" Type="http://schemas.openxmlformats.org/officeDocument/2006/relationships/hyperlink" Target="https://geotracker.waterboards.ca.gov/profile_report?global_id=L10008235773" TargetMode="External"/><Relationship Id="rId125" Type="http://schemas.openxmlformats.org/officeDocument/2006/relationships/hyperlink" Target="https://geotracker.waterboards.ca.gov/profile_report?global_id=L10009914530" TargetMode="External"/><Relationship Id="rId167" Type="http://schemas.openxmlformats.org/officeDocument/2006/relationships/hyperlink" Target="https://geotracker.waterboards.ca.gov/profile_report?global_id=L10005276415" TargetMode="External"/><Relationship Id="rId332" Type="http://schemas.openxmlformats.org/officeDocument/2006/relationships/hyperlink" Target="https://geotracker.waterboards.ca.gov/profile_report?global_id=L10003336811" TargetMode="External"/><Relationship Id="rId374" Type="http://schemas.openxmlformats.org/officeDocument/2006/relationships/hyperlink" Target="https://geotracker.waterboards.ca.gov/profile_report?global_id=L10007178780" TargetMode="External"/><Relationship Id="rId71" Type="http://schemas.openxmlformats.org/officeDocument/2006/relationships/hyperlink" Target="https://geotracker.waterboards.ca.gov/profile_report?global_id=L10004686644" TargetMode="External"/><Relationship Id="rId92" Type="http://schemas.openxmlformats.org/officeDocument/2006/relationships/hyperlink" Target="https://geotracker.waterboards.ca.gov/profile_report?global_id=L10002907947" TargetMode="External"/><Relationship Id="rId213" Type="http://schemas.openxmlformats.org/officeDocument/2006/relationships/hyperlink" Target="https://geotracker.waterboards.ca.gov/profile_report?global_id=L10003697716" TargetMode="External"/><Relationship Id="rId234" Type="http://schemas.openxmlformats.org/officeDocument/2006/relationships/hyperlink" Target="https://geotracker.waterboards.ca.gov/profile_report?global_id=L10009232853" TargetMode="External"/><Relationship Id="rId420" Type="http://schemas.openxmlformats.org/officeDocument/2006/relationships/hyperlink" Target="https://geotracker.waterboards.ca.gov/profile_report?global_id=L10001150960" TargetMode="External"/><Relationship Id="rId2" Type="http://schemas.openxmlformats.org/officeDocument/2006/relationships/hyperlink" Target="https://geotracker.waterboards.ca.gov/profile_report?global_id=WDR100037556" TargetMode="External"/><Relationship Id="rId29" Type="http://schemas.openxmlformats.org/officeDocument/2006/relationships/hyperlink" Target="https://geotracker.waterboards.ca.gov/profile_report?global_id=T10000007301" TargetMode="External"/><Relationship Id="rId255" Type="http://schemas.openxmlformats.org/officeDocument/2006/relationships/hyperlink" Target="https://geotracker.waterboards.ca.gov/profile_report?global_id=L10002572342" TargetMode="External"/><Relationship Id="rId276" Type="http://schemas.openxmlformats.org/officeDocument/2006/relationships/hyperlink" Target="https://geotracker.waterboards.ca.gov/profile_report?global_id=T10000009494" TargetMode="External"/><Relationship Id="rId297" Type="http://schemas.openxmlformats.org/officeDocument/2006/relationships/hyperlink" Target="https://geotracker.waterboards.ca.gov/profile_report?global_id=L10008128743" TargetMode="External"/><Relationship Id="rId441" Type="http://schemas.openxmlformats.org/officeDocument/2006/relationships/hyperlink" Target="https://geotracker.waterboards.ca.gov/profile_report?global_id=L10003431014" TargetMode="External"/><Relationship Id="rId40" Type="http://schemas.openxmlformats.org/officeDocument/2006/relationships/hyperlink" Target="https://geotracker.waterboards.ca.gov/profile_report?global_id=L10003875920" TargetMode="External"/><Relationship Id="rId115" Type="http://schemas.openxmlformats.org/officeDocument/2006/relationships/hyperlink" Target="https://geotracker.waterboards.ca.gov/profile_report?global_id=T10000010921" TargetMode="External"/><Relationship Id="rId136" Type="http://schemas.openxmlformats.org/officeDocument/2006/relationships/hyperlink" Target="https://geotracker.waterboards.ca.gov/profile_report?global_id=L10008670463" TargetMode="External"/><Relationship Id="rId157" Type="http://schemas.openxmlformats.org/officeDocument/2006/relationships/hyperlink" Target="https://geotracker.waterboards.ca.gov/profile_report?global_id=L10004954529" TargetMode="External"/><Relationship Id="rId178" Type="http://schemas.openxmlformats.org/officeDocument/2006/relationships/hyperlink" Target="https://geotracker.waterboards.ca.gov/profile_report?global_id=L10004438026" TargetMode="External"/><Relationship Id="rId301" Type="http://schemas.openxmlformats.org/officeDocument/2006/relationships/hyperlink" Target="https://geotracker.waterboards.ca.gov/profile_report?global_id=T10000006768" TargetMode="External"/><Relationship Id="rId322" Type="http://schemas.openxmlformats.org/officeDocument/2006/relationships/hyperlink" Target="https://geotracker.waterboards.ca.gov/profile_report?global_id=L10002981694" TargetMode="External"/><Relationship Id="rId343" Type="http://schemas.openxmlformats.org/officeDocument/2006/relationships/hyperlink" Target="https://geotracker.waterboards.ca.gov/profile_report?global_id=L10003442283" TargetMode="External"/><Relationship Id="rId364" Type="http://schemas.openxmlformats.org/officeDocument/2006/relationships/hyperlink" Target="https://geotracker.waterboards.ca.gov/profile_report?global_id=T10000011585" TargetMode="External"/><Relationship Id="rId61" Type="http://schemas.openxmlformats.org/officeDocument/2006/relationships/hyperlink" Target="https://geotracker.waterboards.ca.gov/profile_report?global_id=T10000007320" TargetMode="External"/><Relationship Id="rId82" Type="http://schemas.openxmlformats.org/officeDocument/2006/relationships/hyperlink" Target="https://geotracker.waterboards.ca.gov/profile_report?global_id=T10000007105" TargetMode="External"/><Relationship Id="rId199" Type="http://schemas.openxmlformats.org/officeDocument/2006/relationships/hyperlink" Target="https://geotracker.waterboards.ca.gov/profile_report?global_id=L10006016912" TargetMode="External"/><Relationship Id="rId203" Type="http://schemas.openxmlformats.org/officeDocument/2006/relationships/hyperlink" Target="https://geotracker.waterboards.ca.gov/profile_report?global_id=L10003664008" TargetMode="External"/><Relationship Id="rId385" Type="http://schemas.openxmlformats.org/officeDocument/2006/relationships/hyperlink" Target="https://geotracker.waterboards.ca.gov/profile_report?global_id=L10008251641" TargetMode="External"/><Relationship Id="rId19" Type="http://schemas.openxmlformats.org/officeDocument/2006/relationships/hyperlink" Target="https://geotracker.waterboards.ca.gov/profile_report?global_id=L10003677914" TargetMode="External"/><Relationship Id="rId224" Type="http://schemas.openxmlformats.org/officeDocument/2006/relationships/hyperlink" Target="https://geotracker.waterboards.ca.gov/profile_report?global_id=L10006074087" TargetMode="External"/><Relationship Id="rId245" Type="http://schemas.openxmlformats.org/officeDocument/2006/relationships/hyperlink" Target="https://geotracker.waterboards.ca.gov/profile_report?global_id=L10007476306" TargetMode="External"/><Relationship Id="rId266" Type="http://schemas.openxmlformats.org/officeDocument/2006/relationships/hyperlink" Target="https://geotracker.waterboards.ca.gov/profile_report?global_id=L10009370954" TargetMode="External"/><Relationship Id="rId287" Type="http://schemas.openxmlformats.org/officeDocument/2006/relationships/hyperlink" Target="https://geotracker.waterboards.ca.gov/profile_report?global_id=L10008715033" TargetMode="External"/><Relationship Id="rId410" Type="http://schemas.openxmlformats.org/officeDocument/2006/relationships/hyperlink" Target="https://geotracker.waterboards.ca.gov/profile_report?global_id=T10000006948" TargetMode="External"/><Relationship Id="rId431" Type="http://schemas.openxmlformats.org/officeDocument/2006/relationships/hyperlink" Target="https://geotracker.waterboards.ca.gov/profile_report?global_id=L10009682607" TargetMode="External"/><Relationship Id="rId452" Type="http://schemas.openxmlformats.org/officeDocument/2006/relationships/hyperlink" Target="https://geotracker.waterboards.ca.gov/profile_report?global_id=WDR100026929" TargetMode="External"/><Relationship Id="rId30" Type="http://schemas.openxmlformats.org/officeDocument/2006/relationships/hyperlink" Target="https://geotracker.waterboards.ca.gov/profile_report?global_id=T10000007317" TargetMode="External"/><Relationship Id="rId105" Type="http://schemas.openxmlformats.org/officeDocument/2006/relationships/hyperlink" Target="https://geotracker.waterboards.ca.gov/profile_report?global_id=L10007018654" TargetMode="External"/><Relationship Id="rId126" Type="http://schemas.openxmlformats.org/officeDocument/2006/relationships/hyperlink" Target="https://geotracker.waterboards.ca.gov/profile_report?global_id=T10000007301" TargetMode="External"/><Relationship Id="rId147" Type="http://schemas.openxmlformats.org/officeDocument/2006/relationships/hyperlink" Target="https://geotracker.waterboards.ca.gov/profile_report?global_id=T10000008008" TargetMode="External"/><Relationship Id="rId168" Type="http://schemas.openxmlformats.org/officeDocument/2006/relationships/hyperlink" Target="https://geotracker.waterboards.ca.gov/profile_report?global_id=L10008350533" TargetMode="External"/><Relationship Id="rId312" Type="http://schemas.openxmlformats.org/officeDocument/2006/relationships/hyperlink" Target="https://geotracker.waterboards.ca.gov/profile_report?global_id=L10005978689" TargetMode="External"/><Relationship Id="rId333" Type="http://schemas.openxmlformats.org/officeDocument/2006/relationships/hyperlink" Target="https://geotracker.waterboards.ca.gov/profile_report?global_id=L10008256827" TargetMode="External"/><Relationship Id="rId354" Type="http://schemas.openxmlformats.org/officeDocument/2006/relationships/hyperlink" Target="https://geotracker.waterboards.ca.gov/profile_report?global_id=T10000006761" TargetMode="External"/><Relationship Id="rId51" Type="http://schemas.openxmlformats.org/officeDocument/2006/relationships/hyperlink" Target="https://geotracker.waterboards.ca.gov/profile_report?global_id=L10003361492" TargetMode="External"/><Relationship Id="rId72" Type="http://schemas.openxmlformats.org/officeDocument/2006/relationships/hyperlink" Target="https://geotracker.waterboards.ca.gov/profile_report?global_id=L10007803394" TargetMode="External"/><Relationship Id="rId93" Type="http://schemas.openxmlformats.org/officeDocument/2006/relationships/hyperlink" Target="https://geotracker.waterboards.ca.gov/profile_report?global_id=L10006020380" TargetMode="External"/><Relationship Id="rId189" Type="http://schemas.openxmlformats.org/officeDocument/2006/relationships/hyperlink" Target="https://geotracker.waterboards.ca.gov/profile_report?global_id=L10006846272" TargetMode="External"/><Relationship Id="rId375" Type="http://schemas.openxmlformats.org/officeDocument/2006/relationships/hyperlink" Target="https://geotracker.waterboards.ca.gov/profile_report?global_id=SL0602935481" TargetMode="External"/><Relationship Id="rId396" Type="http://schemas.openxmlformats.org/officeDocument/2006/relationships/hyperlink" Target="https://geotracker.waterboards.ca.gov/profile_report?global_id=L10008046006" TargetMode="External"/><Relationship Id="rId3" Type="http://schemas.openxmlformats.org/officeDocument/2006/relationships/hyperlink" Target="https://geotracker.waterboards.ca.gov/profile_report?global_id=WDR100036605" TargetMode="External"/><Relationship Id="rId214" Type="http://schemas.openxmlformats.org/officeDocument/2006/relationships/hyperlink" Target="https://geotracker.waterboards.ca.gov/profile_report?global_id=L10005810852" TargetMode="External"/><Relationship Id="rId235" Type="http://schemas.openxmlformats.org/officeDocument/2006/relationships/hyperlink" Target="https://geotracker.waterboards.ca.gov/profile_report?global_id=L10003819252" TargetMode="External"/><Relationship Id="rId256" Type="http://schemas.openxmlformats.org/officeDocument/2006/relationships/hyperlink" Target="https://geotracker.waterboards.ca.gov/profile_report?global_id=L10006514984" TargetMode="External"/><Relationship Id="rId277" Type="http://schemas.openxmlformats.org/officeDocument/2006/relationships/hyperlink" Target="https://geotracker.waterboards.ca.gov/profile_report?global_id=T10000006782" TargetMode="External"/><Relationship Id="rId298" Type="http://schemas.openxmlformats.org/officeDocument/2006/relationships/hyperlink" Target="https://geotracker.waterboards.ca.gov/profile_report?global_id=L10008862957" TargetMode="External"/><Relationship Id="rId400" Type="http://schemas.openxmlformats.org/officeDocument/2006/relationships/hyperlink" Target="https://geotracker.waterboards.ca.gov/profile_report?global_id=L10007369494" TargetMode="External"/><Relationship Id="rId421" Type="http://schemas.openxmlformats.org/officeDocument/2006/relationships/hyperlink" Target="https://geotracker.waterboards.ca.gov/profile_report?global_id=L10001415012" TargetMode="External"/><Relationship Id="rId442" Type="http://schemas.openxmlformats.org/officeDocument/2006/relationships/hyperlink" Target="https://geotracker.waterboards.ca.gov/profile_report?global_id=L10004019771" TargetMode="External"/><Relationship Id="rId116" Type="http://schemas.openxmlformats.org/officeDocument/2006/relationships/hyperlink" Target="https://geotracker.waterboards.ca.gov/profile_report?global_id=L10009451771" TargetMode="External"/><Relationship Id="rId137" Type="http://schemas.openxmlformats.org/officeDocument/2006/relationships/hyperlink" Target="https://geotracker.waterboards.ca.gov/profile_report?global_id=L10005976225" TargetMode="External"/><Relationship Id="rId158" Type="http://schemas.openxmlformats.org/officeDocument/2006/relationships/hyperlink" Target="https://geotracker.waterboards.ca.gov/profile_report?global_id=L10003204044" TargetMode="External"/><Relationship Id="rId302" Type="http://schemas.openxmlformats.org/officeDocument/2006/relationships/hyperlink" Target="https://geotracker.waterboards.ca.gov/profile_report?global_id=T10000006751" TargetMode="External"/><Relationship Id="rId323" Type="http://schemas.openxmlformats.org/officeDocument/2006/relationships/hyperlink" Target="https://geotracker.waterboards.ca.gov/profile_report?global_id=T10000006758" TargetMode="External"/><Relationship Id="rId344" Type="http://schemas.openxmlformats.org/officeDocument/2006/relationships/hyperlink" Target="https://geotracker.waterboards.ca.gov/profile_report?global_id=L10007999695" TargetMode="External"/><Relationship Id="rId20" Type="http://schemas.openxmlformats.org/officeDocument/2006/relationships/hyperlink" Target="https://geotracker.waterboards.ca.gov/profile_report?global_id=T10000008063" TargetMode="External"/><Relationship Id="rId41" Type="http://schemas.openxmlformats.org/officeDocument/2006/relationships/hyperlink" Target="https://geotracker.waterboards.ca.gov/profile_report?global_id=L10007274345" TargetMode="External"/><Relationship Id="rId62" Type="http://schemas.openxmlformats.org/officeDocument/2006/relationships/hyperlink" Target="https://geotracker.waterboards.ca.gov/profile_report.asp?global_id=T10000008002" TargetMode="External"/><Relationship Id="rId83" Type="http://schemas.openxmlformats.org/officeDocument/2006/relationships/hyperlink" Target="https://geotracker.waterboards.ca.gov/profile_report?global_id=L10004361518" TargetMode="External"/><Relationship Id="rId179" Type="http://schemas.openxmlformats.org/officeDocument/2006/relationships/hyperlink" Target="https://geotracker.waterboards.ca.gov/profile_report?global_id=L10005909720" TargetMode="External"/><Relationship Id="rId365" Type="http://schemas.openxmlformats.org/officeDocument/2006/relationships/hyperlink" Target="https://geotracker.waterboards.ca.gov/profile_report?global_id=L10001506524" TargetMode="External"/><Relationship Id="rId386" Type="http://schemas.openxmlformats.org/officeDocument/2006/relationships/hyperlink" Target="https://geotracker.waterboards.ca.gov/profile_report?global_id=T10000007744" TargetMode="External"/><Relationship Id="rId190" Type="http://schemas.openxmlformats.org/officeDocument/2006/relationships/hyperlink" Target="https://geotracker.waterboards.ca.gov/profile_report?global_id=L10001458725" TargetMode="External"/><Relationship Id="rId204" Type="http://schemas.openxmlformats.org/officeDocument/2006/relationships/hyperlink" Target="https://geotracker.waterboards.ca.gov/profile_report?global_id=L10008264964" TargetMode="External"/><Relationship Id="rId225" Type="http://schemas.openxmlformats.org/officeDocument/2006/relationships/hyperlink" Target="https://geotracker.waterboards.ca.gov/profile_report?global_id=L10007393549" TargetMode="External"/><Relationship Id="rId246" Type="http://schemas.openxmlformats.org/officeDocument/2006/relationships/hyperlink" Target="https://geotracker.waterboards.ca.gov/profile_report?global_id=L10009755731" TargetMode="External"/><Relationship Id="rId267" Type="http://schemas.openxmlformats.org/officeDocument/2006/relationships/hyperlink" Target="https://geotracker.waterboards.ca.gov/profile_report?global_id=L10009443367" TargetMode="External"/><Relationship Id="rId288" Type="http://schemas.openxmlformats.org/officeDocument/2006/relationships/hyperlink" Target="https://geotracker.waterboards.ca.gov/profile_report?global_id=L10009562448" TargetMode="External"/><Relationship Id="rId411" Type="http://schemas.openxmlformats.org/officeDocument/2006/relationships/hyperlink" Target="https://geotracker.waterboards.ca.gov/profile_report?global_id=L10009939922" TargetMode="External"/><Relationship Id="rId432" Type="http://schemas.openxmlformats.org/officeDocument/2006/relationships/hyperlink" Target="https://geotracker.waterboards.ca.gov/profile_report?global_id=L10009578798" TargetMode="External"/><Relationship Id="rId453" Type="http://schemas.openxmlformats.org/officeDocument/2006/relationships/hyperlink" Target="https://www.waterboards.ca.gov/centralvalley/water_issues/oil_fields/information/disposal_ponds/" TargetMode="External"/><Relationship Id="rId106" Type="http://schemas.openxmlformats.org/officeDocument/2006/relationships/hyperlink" Target="https://geotracker.waterboards.ca.gov/profile_report?global_id=T10000011587" TargetMode="External"/><Relationship Id="rId127" Type="http://schemas.openxmlformats.org/officeDocument/2006/relationships/hyperlink" Target="https://geotracker.waterboards.ca.gov/profile_report?global_id=L10009669214" TargetMode="External"/><Relationship Id="rId313" Type="http://schemas.openxmlformats.org/officeDocument/2006/relationships/hyperlink" Target="https://geotracker.waterboards.ca.gov/profile_report?global_id=SL0602961924" TargetMode="External"/><Relationship Id="rId10" Type="http://schemas.openxmlformats.org/officeDocument/2006/relationships/hyperlink" Target="https://geotracker.waterboards.ca.gov/profile_report?global_id=L10008630999" TargetMode="External"/><Relationship Id="rId31" Type="http://schemas.openxmlformats.org/officeDocument/2006/relationships/hyperlink" Target="https://geotracker.waterboards.ca.gov/profile_report?global_id=L10008397884" TargetMode="External"/><Relationship Id="rId52" Type="http://schemas.openxmlformats.org/officeDocument/2006/relationships/hyperlink" Target="https://geotracker.waterboards.ca.gov/profile_report?global_id=T10000006736" TargetMode="External"/><Relationship Id="rId73" Type="http://schemas.openxmlformats.org/officeDocument/2006/relationships/hyperlink" Target="https://geotracker.waterboards.ca.gov/profile_report?global_id=L10008595170" TargetMode="External"/><Relationship Id="rId94" Type="http://schemas.openxmlformats.org/officeDocument/2006/relationships/hyperlink" Target="https://geotracker.waterboards.ca.gov/profile_report?global_id=L10001842708" TargetMode="External"/><Relationship Id="rId148" Type="http://schemas.openxmlformats.org/officeDocument/2006/relationships/hyperlink" Target="https://geotracker.waterboards.ca.gov/profile_report?global_id=L10007494132" TargetMode="External"/><Relationship Id="rId169" Type="http://schemas.openxmlformats.org/officeDocument/2006/relationships/hyperlink" Target="https://geotracker.waterboards.ca.gov/profile_report?global_id=L10002082663" TargetMode="External"/><Relationship Id="rId334" Type="http://schemas.openxmlformats.org/officeDocument/2006/relationships/hyperlink" Target="https://geotracker.waterboards.ca.gov/profile_report?global_id=T10000006970" TargetMode="External"/><Relationship Id="rId355" Type="http://schemas.openxmlformats.org/officeDocument/2006/relationships/hyperlink" Target="https://geotracker.waterboards.ca.gov/profile_report?global_id=T10000009521" TargetMode="External"/><Relationship Id="rId376" Type="http://schemas.openxmlformats.org/officeDocument/2006/relationships/hyperlink" Target="https://geotracker.waterboards.ca.gov/profile_report?global_id=L10005069316" TargetMode="External"/><Relationship Id="rId397" Type="http://schemas.openxmlformats.org/officeDocument/2006/relationships/hyperlink" Target="https://geotracker.waterboards.ca.gov/profile_report?global_id=L10003318335" TargetMode="External"/><Relationship Id="rId4" Type="http://schemas.openxmlformats.org/officeDocument/2006/relationships/hyperlink" Target="https://geotracker.waterboards.ca.gov/profile_report?global_id=WDR100037548" TargetMode="External"/><Relationship Id="rId180" Type="http://schemas.openxmlformats.org/officeDocument/2006/relationships/hyperlink" Target="https://geotracker.waterboards.ca.gov/profile_report?global_id=L10001530713" TargetMode="External"/><Relationship Id="rId215" Type="http://schemas.openxmlformats.org/officeDocument/2006/relationships/hyperlink" Target="https://geotracker.waterboards.ca.gov/profile_report?global_id=L10008573722" TargetMode="External"/><Relationship Id="rId236" Type="http://schemas.openxmlformats.org/officeDocument/2006/relationships/hyperlink" Target="https://geotracker.waterboards.ca.gov/profile_report?global_id=L10007724964" TargetMode="External"/><Relationship Id="rId257" Type="http://schemas.openxmlformats.org/officeDocument/2006/relationships/hyperlink" Target="https://geotracker.waterboards.ca.gov/profile_report?global_id=L10007562705" TargetMode="External"/><Relationship Id="rId278" Type="http://schemas.openxmlformats.org/officeDocument/2006/relationships/hyperlink" Target="https://geotracker.waterboards.ca.gov/profile_report?global_id=T10000006799" TargetMode="External"/><Relationship Id="rId401" Type="http://schemas.openxmlformats.org/officeDocument/2006/relationships/hyperlink" Target="https://geotracker.waterboards.ca.gov/profile_report?global_id=L10007272123" TargetMode="External"/><Relationship Id="rId422" Type="http://schemas.openxmlformats.org/officeDocument/2006/relationships/hyperlink" Target="https://geotracker.waterboards.ca.gov/profile_report?global_id=L10002046458" TargetMode="External"/><Relationship Id="rId443" Type="http://schemas.openxmlformats.org/officeDocument/2006/relationships/hyperlink" Target="https://geotracker.waterboards.ca.gov/profile_report?global_id=L10004101300" TargetMode="External"/><Relationship Id="rId303" Type="http://schemas.openxmlformats.org/officeDocument/2006/relationships/hyperlink" Target="https://geotracker.waterboards.ca.gov/profile_report?global_id=L10007815205" TargetMode="External"/><Relationship Id="rId42" Type="http://schemas.openxmlformats.org/officeDocument/2006/relationships/hyperlink" Target="https://geotracker.waterboards.ca.gov/profile_report?global_id=L10004101189" TargetMode="External"/><Relationship Id="rId84" Type="http://schemas.openxmlformats.org/officeDocument/2006/relationships/hyperlink" Target="https://geotracker.waterboards.ca.gov/profile_report?global_id=T10000008330" TargetMode="External"/><Relationship Id="rId138" Type="http://schemas.openxmlformats.org/officeDocument/2006/relationships/hyperlink" Target="https://geotracker.waterboards.ca.gov/profile_report?global_id=T10000006769" TargetMode="External"/><Relationship Id="rId345" Type="http://schemas.openxmlformats.org/officeDocument/2006/relationships/hyperlink" Target="https://geotracker.waterboards.ca.gov/profile_report?global_id=T10000006765" TargetMode="External"/><Relationship Id="rId387" Type="http://schemas.openxmlformats.org/officeDocument/2006/relationships/hyperlink" Target="https://geotracker.waterboards.ca.gov/profile_report?global_id=T10000007097" TargetMode="External"/><Relationship Id="rId191" Type="http://schemas.openxmlformats.org/officeDocument/2006/relationships/hyperlink" Target="https://geotracker.waterboards.ca.gov/profile_report?global_id=L10002698430" TargetMode="External"/><Relationship Id="rId205" Type="http://schemas.openxmlformats.org/officeDocument/2006/relationships/hyperlink" Target="https://geotracker.waterboards.ca.gov/profile_report?global_id=T10000006950" TargetMode="External"/><Relationship Id="rId247" Type="http://schemas.openxmlformats.org/officeDocument/2006/relationships/hyperlink" Target="https://geotracker.waterboards.ca.gov/profile_report?global_id=L10006519334" TargetMode="External"/><Relationship Id="rId412" Type="http://schemas.openxmlformats.org/officeDocument/2006/relationships/hyperlink" Target="https://geotracker.waterboards.ca.gov/profile_report?global_id=T10000007035" TargetMode="External"/><Relationship Id="rId107" Type="http://schemas.openxmlformats.org/officeDocument/2006/relationships/hyperlink" Target="https://geotracker.waterboards.ca.gov/profile_report?global_id=T10000007034" TargetMode="External"/><Relationship Id="rId289" Type="http://schemas.openxmlformats.org/officeDocument/2006/relationships/hyperlink" Target="https://geotracker.waterboards.ca.gov/profile_report?global_id=L10006710706" TargetMode="External"/><Relationship Id="rId454" Type="http://schemas.openxmlformats.org/officeDocument/2006/relationships/hyperlink" Target="https://geotracker.waterboards.ca.gov/profile_report?global_id=L10006316813" TargetMode="External"/><Relationship Id="rId11" Type="http://schemas.openxmlformats.org/officeDocument/2006/relationships/hyperlink" Target="https://geotracker.waterboards.ca.gov/profile_report?global_id=T10000013268" TargetMode="External"/><Relationship Id="rId53" Type="http://schemas.openxmlformats.org/officeDocument/2006/relationships/hyperlink" Target="https://geotracker.waterboards.ca.gov/profile_report?global_id=T10000006737" TargetMode="External"/><Relationship Id="rId149" Type="http://schemas.openxmlformats.org/officeDocument/2006/relationships/hyperlink" Target="https://geotracker.waterboards.ca.gov/profile_report?global_id=WDR100037491" TargetMode="External"/><Relationship Id="rId314" Type="http://schemas.openxmlformats.org/officeDocument/2006/relationships/hyperlink" Target="https://geotracker.waterboards.ca.gov/profile_report?global_id=T10000006760" TargetMode="External"/><Relationship Id="rId356" Type="http://schemas.openxmlformats.org/officeDocument/2006/relationships/hyperlink" Target="https://geotracker.waterboards.ca.gov/profile_report?global_id=T10000011736" TargetMode="External"/><Relationship Id="rId398" Type="http://schemas.openxmlformats.org/officeDocument/2006/relationships/hyperlink" Target="https://geotracker.waterboards.ca.gov/profile_report?global_id=L10004426771" TargetMode="External"/><Relationship Id="rId95" Type="http://schemas.openxmlformats.org/officeDocument/2006/relationships/hyperlink" Target="https://geotracker.waterboards.ca.gov/profile_report?global_id=L10008572198" TargetMode="External"/><Relationship Id="rId160" Type="http://schemas.openxmlformats.org/officeDocument/2006/relationships/hyperlink" Target="https://geotracker.waterboards.ca.gov/profile_report?global_id=L10004292773" TargetMode="External"/><Relationship Id="rId216" Type="http://schemas.openxmlformats.org/officeDocument/2006/relationships/hyperlink" Target="https://geotracker.waterboards.ca.gov/profile_report?global_id=L10004608469" TargetMode="External"/><Relationship Id="rId423" Type="http://schemas.openxmlformats.org/officeDocument/2006/relationships/hyperlink" Target="https://geotracker.waterboards.ca.gov/profile_report?global_id=L10002522014" TargetMode="External"/><Relationship Id="rId258" Type="http://schemas.openxmlformats.org/officeDocument/2006/relationships/hyperlink" Target="https://geotracker.waterboards.ca.gov/profile_report?global_id=L10005229875" TargetMode="External"/><Relationship Id="rId22" Type="http://schemas.openxmlformats.org/officeDocument/2006/relationships/hyperlink" Target="https://geotracker.waterboards.ca.gov/profile_report?global_id=L10006410854" TargetMode="External"/><Relationship Id="rId64" Type="http://schemas.openxmlformats.org/officeDocument/2006/relationships/hyperlink" Target="https://geotracker.waterboards.ca.gov/profile_report?global_id=L10002848267" TargetMode="External"/><Relationship Id="rId118" Type="http://schemas.openxmlformats.org/officeDocument/2006/relationships/hyperlink" Target="https://geotracker.waterboards.ca.gov/profile_report?global_id=L10007187349" TargetMode="External"/><Relationship Id="rId325" Type="http://schemas.openxmlformats.org/officeDocument/2006/relationships/hyperlink" Target="https://geotracker.waterboards.ca.gov/profile_report?global_id=L10006852985" TargetMode="External"/><Relationship Id="rId367" Type="http://schemas.openxmlformats.org/officeDocument/2006/relationships/hyperlink" Target="https://geotracker.waterboards.ca.gov/profile_report?global_id=L10006619419" TargetMode="External"/><Relationship Id="rId171" Type="http://schemas.openxmlformats.org/officeDocument/2006/relationships/hyperlink" Target="https://geotracker.waterboards.ca.gov/profile_report?global_id=L10006383848" TargetMode="External"/><Relationship Id="rId227" Type="http://schemas.openxmlformats.org/officeDocument/2006/relationships/hyperlink" Target="https://geotracker.waterboards.ca.gov/profile_report?global_id=L10004263820" TargetMode="External"/><Relationship Id="rId269" Type="http://schemas.openxmlformats.org/officeDocument/2006/relationships/hyperlink" Target="https://geotracker.waterboards.ca.gov/profile_report?global_id=T10000006952" TargetMode="External"/><Relationship Id="rId434" Type="http://schemas.openxmlformats.org/officeDocument/2006/relationships/hyperlink" Target="https://geotracker.waterboards.ca.gov/profile_report?global_id=L10009497079" TargetMode="External"/><Relationship Id="rId33" Type="http://schemas.openxmlformats.org/officeDocument/2006/relationships/hyperlink" Target="https://geotracker.waterboards.ca.gov/profile_report.asp?global_id=T10000007337" TargetMode="External"/><Relationship Id="rId129" Type="http://schemas.openxmlformats.org/officeDocument/2006/relationships/hyperlink" Target="https://geotracker.waterboards.ca.gov/profile_report?global_id=T10000006597" TargetMode="External"/><Relationship Id="rId280" Type="http://schemas.openxmlformats.org/officeDocument/2006/relationships/hyperlink" Target="https://geotracker.waterboards.ca.gov/profile_report?global_id=L10004286395" TargetMode="External"/><Relationship Id="rId336" Type="http://schemas.openxmlformats.org/officeDocument/2006/relationships/hyperlink" Target="https://geotracker.waterboards.ca.gov/profile_report?global_id=L10005431189" TargetMode="External"/><Relationship Id="rId75" Type="http://schemas.openxmlformats.org/officeDocument/2006/relationships/hyperlink" Target="https://geotracker.waterboards.ca.gov/profile_report?global_id=L10005854223" TargetMode="External"/><Relationship Id="rId140" Type="http://schemas.openxmlformats.org/officeDocument/2006/relationships/hyperlink" Target="https://geotracker.waterboards.ca.gov/profile_report?global_id=WDR100037543" TargetMode="External"/><Relationship Id="rId182" Type="http://schemas.openxmlformats.org/officeDocument/2006/relationships/hyperlink" Target="https://geotracker.waterboards.ca.gov/profile_report?global_id=L10004927368" TargetMode="External"/><Relationship Id="rId378" Type="http://schemas.openxmlformats.org/officeDocument/2006/relationships/hyperlink" Target="https://geotracker.waterboards.ca.gov/profile_report.asp?global_id=L10002607484" TargetMode="External"/><Relationship Id="rId403" Type="http://schemas.openxmlformats.org/officeDocument/2006/relationships/hyperlink" Target="https://geotracker.waterboards.ca.gov/profile_report?global_id=T10000006817" TargetMode="External"/><Relationship Id="rId6" Type="http://schemas.openxmlformats.org/officeDocument/2006/relationships/hyperlink" Target="https://geotracker.waterboards.ca.gov/profile_report?global_id=WDR100029884" TargetMode="External"/><Relationship Id="rId238" Type="http://schemas.openxmlformats.org/officeDocument/2006/relationships/hyperlink" Target="https://geotracker.waterboards.ca.gov/profile_report?global_id=L10001758719" TargetMode="External"/><Relationship Id="rId445" Type="http://schemas.openxmlformats.org/officeDocument/2006/relationships/hyperlink" Target="https://geotracker.waterboards.ca.gov/profile_report?global_id=L10004850600" TargetMode="External"/><Relationship Id="rId291" Type="http://schemas.openxmlformats.org/officeDocument/2006/relationships/hyperlink" Target="https://geotracker.waterboards.ca.gov/profile_report?global_id=L10001883726" TargetMode="External"/><Relationship Id="rId305" Type="http://schemas.openxmlformats.org/officeDocument/2006/relationships/hyperlink" Target="https://geotracker.waterboards.ca.gov/profile_report?global_id=L10001224685" TargetMode="External"/><Relationship Id="rId347" Type="http://schemas.openxmlformats.org/officeDocument/2006/relationships/hyperlink" Target="https://geotracker.waterboards.ca.gov/profile_report?global_id=T10000006778" TargetMode="External"/><Relationship Id="rId44" Type="http://schemas.openxmlformats.org/officeDocument/2006/relationships/hyperlink" Target="https://geotracker.waterboards.ca.gov/profile_report?global_id=L10002222565" TargetMode="External"/><Relationship Id="rId86" Type="http://schemas.openxmlformats.org/officeDocument/2006/relationships/hyperlink" Target="https://geotracker.waterboards.ca.gov/profile_report?global_id=L10003352385" TargetMode="External"/><Relationship Id="rId151" Type="http://schemas.openxmlformats.org/officeDocument/2006/relationships/hyperlink" Target="https://geotracker.waterboards.ca.gov/profile_report?global_id=T10000006955" TargetMode="External"/><Relationship Id="rId389" Type="http://schemas.openxmlformats.org/officeDocument/2006/relationships/hyperlink" Target="https://geotracker.waterboards.ca.gov/profile_report?global_id=L10002348053" TargetMode="External"/><Relationship Id="rId193" Type="http://schemas.openxmlformats.org/officeDocument/2006/relationships/hyperlink" Target="https://geotracker.waterboards.ca.gov/profile_report?global_id=L10008029327" TargetMode="External"/><Relationship Id="rId207" Type="http://schemas.openxmlformats.org/officeDocument/2006/relationships/hyperlink" Target="https://geotracker.waterboards.ca.gov/profile_report?global_id=L10006244581" TargetMode="External"/><Relationship Id="rId249" Type="http://schemas.openxmlformats.org/officeDocument/2006/relationships/hyperlink" Target="https://geotracker.waterboards.ca.gov/profile_report?global_id=L10007124664" TargetMode="External"/><Relationship Id="rId414" Type="http://schemas.openxmlformats.org/officeDocument/2006/relationships/hyperlink" Target="https://geotracker.waterboards.ca.gov/profile_report?global_id=T10000007037" TargetMode="External"/><Relationship Id="rId13" Type="http://schemas.openxmlformats.org/officeDocument/2006/relationships/hyperlink" Target="https://geotracker.waterboards.ca.gov/profile_report?global_id=T10000006602" TargetMode="External"/><Relationship Id="rId109" Type="http://schemas.openxmlformats.org/officeDocument/2006/relationships/hyperlink" Target="https://geotracker.waterboards.ca.gov/profile_report?global_id=T10000006789" TargetMode="External"/><Relationship Id="rId260" Type="http://schemas.openxmlformats.org/officeDocument/2006/relationships/hyperlink" Target="https://geotracker.waterboards.ca.gov/profile_report?global_id=L10003211150" TargetMode="External"/><Relationship Id="rId316" Type="http://schemas.openxmlformats.org/officeDocument/2006/relationships/hyperlink" Target="https://geotracker.waterboards.ca.gov/profile_report?global_id=L10002005770" TargetMode="External"/><Relationship Id="rId55" Type="http://schemas.openxmlformats.org/officeDocument/2006/relationships/hyperlink" Target="https://geotracker.waterboards.ca.gov/profile_report?global_id=T10000006739" TargetMode="External"/><Relationship Id="rId97" Type="http://schemas.openxmlformats.org/officeDocument/2006/relationships/hyperlink" Target="https://geotracker.waterboards.ca.gov/profile_report?global_id=T10000007140" TargetMode="External"/><Relationship Id="rId120" Type="http://schemas.openxmlformats.org/officeDocument/2006/relationships/hyperlink" Target="https://geotracker.waterboards.ca.gov/profile_report?global_id=L10004880142" TargetMode="External"/><Relationship Id="rId358" Type="http://schemas.openxmlformats.org/officeDocument/2006/relationships/hyperlink" Target="https://geotracker.waterboards.ca.gov/profile_report?global_id=T10000011710" TargetMode="External"/><Relationship Id="rId162" Type="http://schemas.openxmlformats.org/officeDocument/2006/relationships/hyperlink" Target="https://geotracker.waterboards.ca.gov/profile_report?global_id=L10004963340" TargetMode="External"/><Relationship Id="rId218" Type="http://schemas.openxmlformats.org/officeDocument/2006/relationships/hyperlink" Target="https://geotracker.waterboards.ca.gov/profile_report?global_id=L10003296586" TargetMode="External"/><Relationship Id="rId425" Type="http://schemas.openxmlformats.org/officeDocument/2006/relationships/hyperlink" Target="https://geotracker.waterboards.ca.gov/profile_report?global_id=L10006312690" TargetMode="External"/><Relationship Id="rId271" Type="http://schemas.openxmlformats.org/officeDocument/2006/relationships/hyperlink" Target="https://geotracker.waterboards.ca.gov/profile_report?global_id=L10002548641" TargetMode="External"/><Relationship Id="rId24" Type="http://schemas.openxmlformats.org/officeDocument/2006/relationships/hyperlink" Target="https://geotracker.waterboards.ca.gov/profile_report?global_id=T10000006745" TargetMode="External"/><Relationship Id="rId66" Type="http://schemas.openxmlformats.org/officeDocument/2006/relationships/hyperlink" Target="https://geotracker.waterboards.ca.gov/profile_report.asp?global_id=T10000006823" TargetMode="External"/><Relationship Id="rId131" Type="http://schemas.openxmlformats.org/officeDocument/2006/relationships/hyperlink" Target="https://geotracker.waterboards.ca.gov/profile_report?global_id=T10000013187" TargetMode="External"/><Relationship Id="rId327" Type="http://schemas.openxmlformats.org/officeDocument/2006/relationships/hyperlink" Target="https://geotracker.waterboards.ca.gov/profile_report?global_id=L10002086184" TargetMode="External"/><Relationship Id="rId369" Type="http://schemas.openxmlformats.org/officeDocument/2006/relationships/hyperlink" Target="https://geotracker.waterboards.ca.gov/profile_report.asp?global_id=T10000008082" TargetMode="External"/><Relationship Id="rId173" Type="http://schemas.openxmlformats.org/officeDocument/2006/relationships/hyperlink" Target="https://geotracker.waterboards.ca.gov/profile_report?global_id=L10001846740" TargetMode="External"/><Relationship Id="rId229" Type="http://schemas.openxmlformats.org/officeDocument/2006/relationships/hyperlink" Target="https://geotracker.waterboards.ca.gov/profile_report?global_id=L10003550937" TargetMode="External"/><Relationship Id="rId380" Type="http://schemas.openxmlformats.org/officeDocument/2006/relationships/hyperlink" Target="https://geotracker.waterboards.ca.gov/profile_report?global_id=L10003059451" TargetMode="External"/><Relationship Id="rId436" Type="http://schemas.openxmlformats.org/officeDocument/2006/relationships/hyperlink" Target="https://geotracker.waterboards.ca.gov/profile_report?global_id=L10007971609" TargetMode="External"/><Relationship Id="rId240" Type="http://schemas.openxmlformats.org/officeDocument/2006/relationships/hyperlink" Target="https://geotracker.waterboards.ca.gov/profile_report?global_id=L10006625132" TargetMode="External"/><Relationship Id="rId35" Type="http://schemas.openxmlformats.org/officeDocument/2006/relationships/hyperlink" Target="https://geotracker.waterboards.ca.gov/profile_report?global_id=L10001997433" TargetMode="External"/><Relationship Id="rId77" Type="http://schemas.openxmlformats.org/officeDocument/2006/relationships/hyperlink" Target="https://geotracker.waterboards.ca.gov/profile_report?global_id=T10000008146" TargetMode="External"/><Relationship Id="rId100" Type="http://schemas.openxmlformats.org/officeDocument/2006/relationships/hyperlink" Target="https://geotracker.waterboards.ca.gov/profile_report?global_id=L10008187374" TargetMode="External"/><Relationship Id="rId282" Type="http://schemas.openxmlformats.org/officeDocument/2006/relationships/hyperlink" Target="https://geotracker.waterboards.ca.gov/profile_report?global_id=L10006389415" TargetMode="External"/><Relationship Id="rId338" Type="http://schemas.openxmlformats.org/officeDocument/2006/relationships/hyperlink" Target="https://geotracker.waterboards.ca.gov/profile_report?global_id=L10006298687" TargetMode="External"/><Relationship Id="rId8" Type="http://schemas.openxmlformats.org/officeDocument/2006/relationships/hyperlink" Target="https://geotracker.waterboards.ca.gov/profile_report?global_id=L10009907605" TargetMode="External"/><Relationship Id="rId142" Type="http://schemas.openxmlformats.org/officeDocument/2006/relationships/hyperlink" Target="https://geotracker.waterboards.ca.gov/profile_report?global_id=T10000007136" TargetMode="External"/><Relationship Id="rId184" Type="http://schemas.openxmlformats.org/officeDocument/2006/relationships/hyperlink" Target="https://geotracker.waterboards.ca.gov/profile_report?global_id=L10002708383" TargetMode="External"/><Relationship Id="rId391" Type="http://schemas.openxmlformats.org/officeDocument/2006/relationships/hyperlink" Target="https://geotracker.waterboards.ca.gov/profile_report?global_id=L10001834172" TargetMode="External"/><Relationship Id="rId405" Type="http://schemas.openxmlformats.org/officeDocument/2006/relationships/hyperlink" Target="https://geotracker.waterboards.ca.gov/profile_report?global_id=T10000007029" TargetMode="External"/><Relationship Id="rId447" Type="http://schemas.openxmlformats.org/officeDocument/2006/relationships/hyperlink" Target="https://geotracker.waterboards.ca.gov/profile_report?global_id=L10005854877" TargetMode="External"/><Relationship Id="rId251" Type="http://schemas.openxmlformats.org/officeDocument/2006/relationships/hyperlink" Target="https://geotracker.waterboards.ca.gov/profile_report?global_id=L10004051826" TargetMode="External"/><Relationship Id="rId46" Type="http://schemas.openxmlformats.org/officeDocument/2006/relationships/hyperlink" Target="https://geotracker.waterboards.ca.gov/profile_report?global_id=L10004301387" TargetMode="External"/><Relationship Id="rId293" Type="http://schemas.openxmlformats.org/officeDocument/2006/relationships/hyperlink" Target="https://geotracker.waterboards.ca.gov/profile_report?global_id=L10004649409" TargetMode="External"/><Relationship Id="rId307" Type="http://schemas.openxmlformats.org/officeDocument/2006/relationships/hyperlink" Target="https://geotracker.waterboards.ca.gov/profile_report?global_id=L10003628922" TargetMode="External"/><Relationship Id="rId349" Type="http://schemas.openxmlformats.org/officeDocument/2006/relationships/hyperlink" Target="https://geotracker.waterboards.ca.gov/profile_report?global_id=L10005743360" TargetMode="External"/><Relationship Id="rId88" Type="http://schemas.openxmlformats.org/officeDocument/2006/relationships/hyperlink" Target="https://geotracker.waterboards.ca.gov/profile_report?global_id=T10000007104" TargetMode="External"/><Relationship Id="rId111" Type="http://schemas.openxmlformats.org/officeDocument/2006/relationships/hyperlink" Target="https://geotracker.waterboards.ca.gov/profile_report?global_id=T10000006790" TargetMode="External"/><Relationship Id="rId153" Type="http://schemas.openxmlformats.org/officeDocument/2006/relationships/hyperlink" Target="https://geotracker.waterboards.ca.gov/profile_report?global_id=L10003466731" TargetMode="External"/><Relationship Id="rId195" Type="http://schemas.openxmlformats.org/officeDocument/2006/relationships/hyperlink" Target="https://geotracker.waterboards.ca.gov/profile_report?global_id=L10001544070" TargetMode="External"/><Relationship Id="rId209" Type="http://schemas.openxmlformats.org/officeDocument/2006/relationships/hyperlink" Target="https://geotracker.waterboards.ca.gov/profile_report?global_id=L10004068323" TargetMode="External"/><Relationship Id="rId360" Type="http://schemas.openxmlformats.org/officeDocument/2006/relationships/hyperlink" Target="https://geotracker.waterboards.ca.gov/profile_report?global_id=T10000011641" TargetMode="External"/><Relationship Id="rId416" Type="http://schemas.openxmlformats.org/officeDocument/2006/relationships/hyperlink" Target="https://geotracker.waterboards.ca.gov/profile_report?global_id=L10002663549" TargetMode="External"/><Relationship Id="rId220" Type="http://schemas.openxmlformats.org/officeDocument/2006/relationships/hyperlink" Target="https://geotracker.waterboards.ca.gov/profile_report?global_id=L10003698378" TargetMode="External"/><Relationship Id="rId15" Type="http://schemas.openxmlformats.org/officeDocument/2006/relationships/hyperlink" Target="https://geotracker.waterboards.ca.gov/profile_report?global_id=L10006987566" TargetMode="External"/><Relationship Id="rId57" Type="http://schemas.openxmlformats.org/officeDocument/2006/relationships/hyperlink" Target="https://geotracker.waterboards.ca.gov/profile_report?global_id=L10008606826" TargetMode="External"/><Relationship Id="rId262" Type="http://schemas.openxmlformats.org/officeDocument/2006/relationships/hyperlink" Target="https://geotracker.waterboards.ca.gov/profile_report?global_id=L10004938039" TargetMode="External"/><Relationship Id="rId318" Type="http://schemas.openxmlformats.org/officeDocument/2006/relationships/hyperlink" Target="https://geotracker.waterboards.ca.gov/profile_report?global_id=SL0602993186" TargetMode="External"/><Relationship Id="rId99" Type="http://schemas.openxmlformats.org/officeDocument/2006/relationships/hyperlink" Target="https://geotracker.waterboards.ca.gov/profile_report?global_id=L10003868171" TargetMode="External"/><Relationship Id="rId122" Type="http://schemas.openxmlformats.org/officeDocument/2006/relationships/hyperlink" Target="https://geotracker.waterboards.ca.gov/profile_report?global_id=L10005398996" TargetMode="External"/><Relationship Id="rId164" Type="http://schemas.openxmlformats.org/officeDocument/2006/relationships/hyperlink" Target="https://geotracker.waterboards.ca.gov/profile_report?global_id=T10000006734" TargetMode="External"/><Relationship Id="rId371" Type="http://schemas.openxmlformats.org/officeDocument/2006/relationships/hyperlink" Target="https://geotracker.waterboards.ca.gov/profile_report.asp?global_id=L10002120019" TargetMode="External"/><Relationship Id="rId427" Type="http://schemas.openxmlformats.org/officeDocument/2006/relationships/hyperlink" Target="https://geotracker.waterboards.ca.gov/profile_report?global_id=L10007739439" TargetMode="External"/><Relationship Id="rId26" Type="http://schemas.openxmlformats.org/officeDocument/2006/relationships/hyperlink" Target="https://geotracker.waterboards.ca.gov/profile_report?global_id=L10008716482" TargetMode="External"/><Relationship Id="rId231" Type="http://schemas.openxmlformats.org/officeDocument/2006/relationships/hyperlink" Target="https://geotracker.waterboards.ca.gov/profile_report?global_id=L10003223363" TargetMode="External"/><Relationship Id="rId273" Type="http://schemas.openxmlformats.org/officeDocument/2006/relationships/hyperlink" Target="https://geotracker.waterboards.ca.gov/profile_report?global_id=T10000007345" TargetMode="External"/><Relationship Id="rId329" Type="http://schemas.openxmlformats.org/officeDocument/2006/relationships/hyperlink" Target="https://geotracker.waterboards.ca.gov/profile_report?global_id=L10001705200" TargetMode="External"/><Relationship Id="rId68" Type="http://schemas.openxmlformats.org/officeDocument/2006/relationships/hyperlink" Target="https://geotracker.waterboards.ca.gov/profile_report?global_id=L10005770070" TargetMode="External"/><Relationship Id="rId133" Type="http://schemas.openxmlformats.org/officeDocument/2006/relationships/hyperlink" Target="https://geotracker.waterboards.ca.gov/profile_report?global_id=T10000013176" TargetMode="External"/><Relationship Id="rId175" Type="http://schemas.openxmlformats.org/officeDocument/2006/relationships/hyperlink" Target="https://geotracker.waterboards.ca.gov/profile_report?global_id=L10002909621" TargetMode="External"/><Relationship Id="rId340" Type="http://schemas.openxmlformats.org/officeDocument/2006/relationships/hyperlink" Target="https://geotracker.waterboards.ca.gov/profile_report?global_id=L10004870604" TargetMode="External"/><Relationship Id="rId200" Type="http://schemas.openxmlformats.org/officeDocument/2006/relationships/hyperlink" Target="https://geotracker.waterboards.ca.gov/profile_report?global_id=L10007525056" TargetMode="External"/><Relationship Id="rId382" Type="http://schemas.openxmlformats.org/officeDocument/2006/relationships/hyperlink" Target="https://geotracker.waterboards.ca.gov/profile_report?global_id=L10006265283" TargetMode="External"/><Relationship Id="rId438" Type="http://schemas.openxmlformats.org/officeDocument/2006/relationships/hyperlink" Target="https://geotracker.waterboards.ca.gov/profile_report?global_id=L10003040054" TargetMode="External"/><Relationship Id="rId242" Type="http://schemas.openxmlformats.org/officeDocument/2006/relationships/hyperlink" Target="https://geotracker.waterboards.ca.gov/profile_report?global_id=L10002408778" TargetMode="External"/><Relationship Id="rId284" Type="http://schemas.openxmlformats.org/officeDocument/2006/relationships/hyperlink" Target="https://geotracker.waterboards.ca.gov/profile_report?global_id=L10009915733" TargetMode="External"/><Relationship Id="rId37" Type="http://schemas.openxmlformats.org/officeDocument/2006/relationships/hyperlink" Target="https://geotracker.waterboards.ca.gov/profile_report?global_id=L10005003284" TargetMode="External"/><Relationship Id="rId79" Type="http://schemas.openxmlformats.org/officeDocument/2006/relationships/hyperlink" Target="https://geotracker.waterboards.ca.gov/profile_report?global_id=L10002084775" TargetMode="External"/><Relationship Id="rId102" Type="http://schemas.openxmlformats.org/officeDocument/2006/relationships/hyperlink" Target="https://geotracker.waterboards.ca.gov/profile_report?global_id=L10002025097" TargetMode="External"/><Relationship Id="rId144" Type="http://schemas.openxmlformats.org/officeDocument/2006/relationships/hyperlink" Target="https://geotracker.waterboards.ca.gov/profile_report?global_id=T10000008121" TargetMode="External"/><Relationship Id="rId90" Type="http://schemas.openxmlformats.org/officeDocument/2006/relationships/hyperlink" Target="https://geotracker.waterboards.ca.gov/profile_report?global_id=T10000009275" TargetMode="External"/><Relationship Id="rId186" Type="http://schemas.openxmlformats.org/officeDocument/2006/relationships/hyperlink" Target="https://geotracker.waterboards.ca.gov/profile_report?global_id=L10006622315" TargetMode="External"/><Relationship Id="rId351" Type="http://schemas.openxmlformats.org/officeDocument/2006/relationships/hyperlink" Target="https://geotracker.waterboards.ca.gov/profile_report?global_id=WDR100052278" TargetMode="External"/><Relationship Id="rId393" Type="http://schemas.openxmlformats.org/officeDocument/2006/relationships/hyperlink" Target="https://geotracker.waterboards.ca.gov/profile_report?global_id=L10004955136" TargetMode="External"/><Relationship Id="rId407" Type="http://schemas.openxmlformats.org/officeDocument/2006/relationships/hyperlink" Target="https://geotracker.waterboards.ca.gov/profile_report?global_id=T10000006968" TargetMode="External"/><Relationship Id="rId449" Type="http://schemas.openxmlformats.org/officeDocument/2006/relationships/hyperlink" Target="https://geotracker.waterboards.ca.gov/profile_report?global_id=L10003666695" TargetMode="External"/><Relationship Id="rId211" Type="http://schemas.openxmlformats.org/officeDocument/2006/relationships/hyperlink" Target="https://geotracker.waterboards.ca.gov/profile_report?global_id=L10001153710" TargetMode="External"/><Relationship Id="rId253" Type="http://schemas.openxmlformats.org/officeDocument/2006/relationships/hyperlink" Target="https://geotracker.waterboards.ca.gov/profile_report?global_id=L10004616191" TargetMode="External"/><Relationship Id="rId295" Type="http://schemas.openxmlformats.org/officeDocument/2006/relationships/hyperlink" Target="https://geotracker.waterboards.ca.gov/profile_report?global_id=L10003546304" TargetMode="External"/><Relationship Id="rId309" Type="http://schemas.openxmlformats.org/officeDocument/2006/relationships/hyperlink" Target="https://geotracker.waterboards.ca.gov/profile_report?global_id=L10008116431" TargetMode="External"/><Relationship Id="rId48" Type="http://schemas.openxmlformats.org/officeDocument/2006/relationships/hyperlink" Target="https://geotracker.waterboards.ca.gov/profile_report?global_id=L10003586624" TargetMode="External"/><Relationship Id="rId113" Type="http://schemas.openxmlformats.org/officeDocument/2006/relationships/hyperlink" Target="https://geotracker.waterboards.ca.gov/profile_report?global_id=T10000006762" TargetMode="External"/><Relationship Id="rId320" Type="http://schemas.openxmlformats.org/officeDocument/2006/relationships/hyperlink" Target="https://geotracker.waterboards.ca.gov/profile_report?global_id=L10001127889" TargetMode="External"/><Relationship Id="rId155" Type="http://schemas.openxmlformats.org/officeDocument/2006/relationships/hyperlink" Target="https://geotracker.waterboards.ca.gov/profile_report?global_id=L10004826842" TargetMode="External"/><Relationship Id="rId197" Type="http://schemas.openxmlformats.org/officeDocument/2006/relationships/hyperlink" Target="https://geotracker.waterboards.ca.gov/profile_report?global_id=L10006303448" TargetMode="External"/><Relationship Id="rId362" Type="http://schemas.openxmlformats.org/officeDocument/2006/relationships/hyperlink" Target="https://geotracker.waterboards.ca.gov/profile_report?global_id=WDR100027642" TargetMode="External"/><Relationship Id="rId418" Type="http://schemas.openxmlformats.org/officeDocument/2006/relationships/hyperlink" Target="https://geotracker.waterboards.ca.gov/profile_report?global_id=L10001396934" TargetMode="External"/><Relationship Id="rId222" Type="http://schemas.openxmlformats.org/officeDocument/2006/relationships/hyperlink" Target="https://geotracker.waterboards.ca.gov/profile_report?global_id=L10008197366" TargetMode="External"/><Relationship Id="rId264" Type="http://schemas.openxmlformats.org/officeDocument/2006/relationships/hyperlink" Target="https://geotracker.waterboards.ca.gov/profile_report?global_id=L10003565277" TargetMode="External"/><Relationship Id="rId17" Type="http://schemas.openxmlformats.org/officeDocument/2006/relationships/hyperlink" Target="https://geotracker.waterboards.ca.gov/profile_report?global_id=T10000008061" TargetMode="External"/><Relationship Id="rId59" Type="http://schemas.openxmlformats.org/officeDocument/2006/relationships/hyperlink" Target="https://geotracker.waterboards.ca.gov/profile_report?global_id=T10000006770" TargetMode="External"/><Relationship Id="rId124" Type="http://schemas.openxmlformats.org/officeDocument/2006/relationships/hyperlink" Target="https://geotracker.waterboards.ca.gov/profile_report?global_id=L10008138858" TargetMode="External"/><Relationship Id="rId70" Type="http://schemas.openxmlformats.org/officeDocument/2006/relationships/hyperlink" Target="https://geotracker.waterboards.ca.gov/profile_report?global_id=L10006033656" TargetMode="External"/><Relationship Id="rId166" Type="http://schemas.openxmlformats.org/officeDocument/2006/relationships/hyperlink" Target="https://geotracker.waterboards.ca.gov/profile_report?global_id=L10003069348" TargetMode="External"/><Relationship Id="rId331" Type="http://schemas.openxmlformats.org/officeDocument/2006/relationships/hyperlink" Target="https://geotracker.waterboards.ca.gov/profile_report?global_id=L10006695317" TargetMode="External"/><Relationship Id="rId373" Type="http://schemas.openxmlformats.org/officeDocument/2006/relationships/hyperlink" Target="https://geotracker.waterboards.ca.gov/profile_report.asp?global_id=L10005127945" TargetMode="External"/><Relationship Id="rId429" Type="http://schemas.openxmlformats.org/officeDocument/2006/relationships/hyperlink" Target="https://geotracker.waterboards.ca.gov/profile_report?global_id=L10008549541" TargetMode="External"/><Relationship Id="rId1" Type="http://schemas.openxmlformats.org/officeDocument/2006/relationships/hyperlink" Target="https://geotracker.waterboards.ca.gov/profile_report?global_id=T10000009509" TargetMode="External"/><Relationship Id="rId233" Type="http://schemas.openxmlformats.org/officeDocument/2006/relationships/hyperlink" Target="https://geotracker.waterboards.ca.gov/profile_report?global_id=L10007621397" TargetMode="External"/><Relationship Id="rId440" Type="http://schemas.openxmlformats.org/officeDocument/2006/relationships/hyperlink" Target="https://geotracker.waterboards.ca.gov/profile_report?global_id=L10003233058" TargetMode="External"/><Relationship Id="rId28" Type="http://schemas.openxmlformats.org/officeDocument/2006/relationships/hyperlink" Target="https://geotracker.waterboards.ca.gov/profile_report?global_id=L10001092931" TargetMode="External"/><Relationship Id="rId275" Type="http://schemas.openxmlformats.org/officeDocument/2006/relationships/hyperlink" Target="https://geotracker.waterboards.ca.gov/profile_report?global_id=L10008413715" TargetMode="External"/><Relationship Id="rId300" Type="http://schemas.openxmlformats.org/officeDocument/2006/relationships/hyperlink" Target="https://geotracker.waterboards.ca.gov/profile_report?global_id=T10000006752" TargetMode="External"/><Relationship Id="rId81" Type="http://schemas.openxmlformats.org/officeDocument/2006/relationships/hyperlink" Target="https://geotracker.waterboards.ca.gov/profile_report?global_id=L10009978175" TargetMode="External"/><Relationship Id="rId135" Type="http://schemas.openxmlformats.org/officeDocument/2006/relationships/hyperlink" Target="https://geotracker.waterboards.ca.gov/profile_report?global_id=L10004269189" TargetMode="External"/><Relationship Id="rId177" Type="http://schemas.openxmlformats.org/officeDocument/2006/relationships/hyperlink" Target="https://geotracker.waterboards.ca.gov/profile_report?global_id=L10004196478" TargetMode="External"/><Relationship Id="rId342" Type="http://schemas.openxmlformats.org/officeDocument/2006/relationships/hyperlink" Target="https://geotracker.waterboards.ca.gov/profile_report?global_id=T10000006771" TargetMode="External"/><Relationship Id="rId384" Type="http://schemas.openxmlformats.org/officeDocument/2006/relationships/hyperlink" Target="https://geotracker.waterboards.ca.gov/profile_report?global_id=L10003759005" TargetMode="External"/><Relationship Id="rId202" Type="http://schemas.openxmlformats.org/officeDocument/2006/relationships/hyperlink" Target="https://geotracker.waterboards.ca.gov/profile_report?global_id=L10006216376" TargetMode="External"/><Relationship Id="rId244" Type="http://schemas.openxmlformats.org/officeDocument/2006/relationships/hyperlink" Target="https://geotracker.waterboards.ca.gov/profile_report?global_id=L10003194373" TargetMode="External"/><Relationship Id="rId39" Type="http://schemas.openxmlformats.org/officeDocument/2006/relationships/hyperlink" Target="https://geotracker.waterboards.ca.gov/profile_report?global_id=L10001490443" TargetMode="External"/><Relationship Id="rId286" Type="http://schemas.openxmlformats.org/officeDocument/2006/relationships/hyperlink" Target="https://geotracker.waterboards.ca.gov/profile_report?global_id=L10008435213" TargetMode="External"/><Relationship Id="rId451" Type="http://schemas.openxmlformats.org/officeDocument/2006/relationships/hyperlink" Target="https://geotracker.waterboards.ca.gov/profile_report?global_id=WDR100026926" TargetMode="External"/><Relationship Id="rId50" Type="http://schemas.openxmlformats.org/officeDocument/2006/relationships/hyperlink" Target="https://geotracker.waterboards.ca.gov/profile_report?global_id=WDR100036607" TargetMode="External"/><Relationship Id="rId104" Type="http://schemas.openxmlformats.org/officeDocument/2006/relationships/hyperlink" Target="https://geotracker.waterboards.ca.gov/profile_report?global_id=L10001277360" TargetMode="External"/><Relationship Id="rId146" Type="http://schemas.openxmlformats.org/officeDocument/2006/relationships/hyperlink" Target="https://geotracker.waterboards.ca.gov/profile_report?global_id=L10002535254" TargetMode="External"/><Relationship Id="rId188" Type="http://schemas.openxmlformats.org/officeDocument/2006/relationships/hyperlink" Target="https://geotracker.waterboards.ca.gov/profile_report?global_id=L10002783025" TargetMode="External"/><Relationship Id="rId311" Type="http://schemas.openxmlformats.org/officeDocument/2006/relationships/hyperlink" Target="https://geotracker.waterboards.ca.gov/profile_report?global_id=T10000006772" TargetMode="External"/><Relationship Id="rId353" Type="http://schemas.openxmlformats.org/officeDocument/2006/relationships/hyperlink" Target="https://geotracker.waterboards.ca.gov/profile_report?global_id=T10000011701" TargetMode="External"/><Relationship Id="rId395" Type="http://schemas.openxmlformats.org/officeDocument/2006/relationships/hyperlink" Target="https://geotracker.waterboards.ca.gov/profile_report?global_id=T10000007039" TargetMode="External"/><Relationship Id="rId409" Type="http://schemas.openxmlformats.org/officeDocument/2006/relationships/hyperlink" Target="https://geotracker.waterboards.ca.gov/profile_report?global_id=T100000105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8121-EA9B-4C5B-99F2-2E30C6C119BA}">
  <dimension ref="B1:P55"/>
  <sheetViews>
    <sheetView topLeftCell="H1" workbookViewId="0">
      <selection activeCell="P11" sqref="P11"/>
    </sheetView>
  </sheetViews>
  <sheetFormatPr defaultRowHeight="14.5" x14ac:dyDescent="0.35"/>
  <cols>
    <col min="1" max="1" width="5.81640625" customWidth="1"/>
    <col min="2" max="2" width="35.453125" bestFit="1" customWidth="1"/>
    <col min="3" max="3" width="75.54296875" customWidth="1"/>
    <col min="4" max="4" width="9.81640625" bestFit="1" customWidth="1"/>
    <col min="7" max="7" width="12" customWidth="1"/>
    <col min="8" max="8" width="83" customWidth="1"/>
    <col min="10" max="10" width="34" customWidth="1"/>
    <col min="11" max="11" width="15.1796875" bestFit="1" customWidth="1"/>
    <col min="12" max="12" width="8.81640625" customWidth="1"/>
    <col min="15" max="15" width="20.54296875" customWidth="1"/>
    <col min="16" max="16" width="73.54296875" bestFit="1" customWidth="1"/>
  </cols>
  <sheetData>
    <row r="1" spans="2:16" x14ac:dyDescent="0.35">
      <c r="B1" s="20" t="s">
        <v>1795</v>
      </c>
      <c r="O1" s="21" t="s">
        <v>1796</v>
      </c>
    </row>
    <row r="2" spans="2:16" x14ac:dyDescent="0.35">
      <c r="B2" t="s">
        <v>1259</v>
      </c>
      <c r="C2" t="s">
        <v>1260</v>
      </c>
      <c r="D2" t="s">
        <v>1261</v>
      </c>
      <c r="G2" s="15" t="s">
        <v>1223</v>
      </c>
      <c r="H2" s="15" t="s">
        <v>1224</v>
      </c>
      <c r="K2" t="s">
        <v>1243</v>
      </c>
      <c r="L2" t="s">
        <v>1244</v>
      </c>
      <c r="O2" t="s">
        <v>1797</v>
      </c>
      <c r="P2" t="s">
        <v>1224</v>
      </c>
    </row>
    <row r="3" spans="2:16" ht="14.5" customHeight="1" x14ac:dyDescent="0.35">
      <c r="B3" t="s">
        <v>1257</v>
      </c>
      <c r="C3" t="s">
        <v>1262</v>
      </c>
      <c r="G3" s="53"/>
      <c r="H3" s="52" t="s">
        <v>4215</v>
      </c>
      <c r="J3" s="60" t="s">
        <v>1246</v>
      </c>
      <c r="K3" s="58">
        <v>1640</v>
      </c>
      <c r="L3" s="59">
        <f>K3/K$18</f>
        <v>0.96357226792009398</v>
      </c>
      <c r="O3" t="s">
        <v>1186</v>
      </c>
      <c r="P3" t="s">
        <v>1265</v>
      </c>
    </row>
    <row r="4" spans="2:16" x14ac:dyDescent="0.35">
      <c r="B4" t="s">
        <v>1256</v>
      </c>
      <c r="C4" t="s">
        <v>1263</v>
      </c>
      <c r="G4" s="53"/>
      <c r="H4" s="52"/>
      <c r="J4" s="60"/>
      <c r="K4" s="58"/>
      <c r="L4" s="59"/>
      <c r="O4" t="s">
        <v>1190</v>
      </c>
      <c r="P4" t="s">
        <v>1266</v>
      </c>
    </row>
    <row r="5" spans="2:16" x14ac:dyDescent="0.35">
      <c r="B5" t="s">
        <v>1258</v>
      </c>
      <c r="C5" t="s">
        <v>1904</v>
      </c>
      <c r="G5" s="53"/>
      <c r="H5" s="52"/>
      <c r="J5" s="60"/>
      <c r="K5" s="58"/>
      <c r="L5" s="59"/>
      <c r="O5" t="s">
        <v>1317</v>
      </c>
    </row>
    <row r="6" spans="2:16" x14ac:dyDescent="0.35">
      <c r="B6" t="s">
        <v>1178</v>
      </c>
      <c r="C6" t="s">
        <v>2049</v>
      </c>
      <c r="G6" s="53"/>
      <c r="H6" s="52"/>
      <c r="J6" s="57" t="s">
        <v>1247</v>
      </c>
      <c r="K6" s="58">
        <v>22</v>
      </c>
      <c r="L6" s="59">
        <f>K6/K$18</f>
        <v>1.2925969447708578E-2</v>
      </c>
    </row>
    <row r="7" spans="2:16" ht="14.5" customHeight="1" x14ac:dyDescent="0.35">
      <c r="B7" t="s">
        <v>1203</v>
      </c>
      <c r="C7" t="s">
        <v>1264</v>
      </c>
      <c r="G7" s="54"/>
      <c r="H7" s="52" t="s">
        <v>4216</v>
      </c>
      <c r="J7" s="57"/>
      <c r="K7" s="58"/>
      <c r="L7" s="59"/>
    </row>
    <row r="8" spans="2:16" x14ac:dyDescent="0.35">
      <c r="B8" t="s">
        <v>1186</v>
      </c>
      <c r="C8" t="s">
        <v>1265</v>
      </c>
      <c r="G8" s="54"/>
      <c r="H8" s="52"/>
      <c r="J8" s="57"/>
      <c r="K8" s="58"/>
      <c r="L8" s="59"/>
    </row>
    <row r="9" spans="2:16" ht="14.5" customHeight="1" x14ac:dyDescent="0.35">
      <c r="B9" t="s">
        <v>1190</v>
      </c>
      <c r="C9" t="s">
        <v>1266</v>
      </c>
      <c r="E9" s="1"/>
      <c r="G9" s="54"/>
      <c r="H9" s="52"/>
      <c r="J9" s="52" t="s">
        <v>1245</v>
      </c>
      <c r="K9" s="58">
        <v>26</v>
      </c>
      <c r="L9" s="59">
        <f>K9/K$18</f>
        <v>1.5276145710928319E-2</v>
      </c>
    </row>
    <row r="10" spans="2:16" x14ac:dyDescent="0.35">
      <c r="B10" t="s">
        <v>0</v>
      </c>
      <c r="C10" t="s">
        <v>1267</v>
      </c>
      <c r="D10" s="1"/>
      <c r="E10" s="1"/>
      <c r="G10" s="54"/>
      <c r="H10" s="52"/>
      <c r="J10" s="52"/>
      <c r="K10" s="58"/>
      <c r="L10" s="59"/>
    </row>
    <row r="11" spans="2:16" ht="14.5" customHeight="1" x14ac:dyDescent="0.35">
      <c r="B11" s="1" t="s">
        <v>1297</v>
      </c>
      <c r="C11" s="1" t="s">
        <v>1268</v>
      </c>
      <c r="D11" s="1"/>
      <c r="G11" s="55"/>
      <c r="H11" s="52" t="s">
        <v>1225</v>
      </c>
      <c r="J11" s="52"/>
      <c r="K11" s="58"/>
      <c r="L11" s="59"/>
    </row>
    <row r="12" spans="2:16" x14ac:dyDescent="0.35">
      <c r="B12" s="1" t="s">
        <v>1111</v>
      </c>
      <c r="C12" s="1" t="s">
        <v>1269</v>
      </c>
      <c r="G12" s="55"/>
      <c r="H12" s="52"/>
      <c r="J12" s="63" t="s">
        <v>1249</v>
      </c>
      <c r="K12" s="58">
        <v>12</v>
      </c>
      <c r="L12" s="62">
        <f>K12/K$18</f>
        <v>7.0505287896592246E-3</v>
      </c>
    </row>
    <row r="13" spans="2:16" x14ac:dyDescent="0.35">
      <c r="B13" t="s">
        <v>1298</v>
      </c>
      <c r="C13" t="s">
        <v>1270</v>
      </c>
      <c r="G13" s="55"/>
      <c r="H13" s="52"/>
      <c r="J13" s="63"/>
      <c r="K13" s="58"/>
      <c r="L13" s="62"/>
    </row>
    <row r="14" spans="2:16" x14ac:dyDescent="0.35">
      <c r="B14" t="s">
        <v>1339</v>
      </c>
      <c r="C14" t="s">
        <v>4031</v>
      </c>
      <c r="G14" s="55"/>
      <c r="H14" s="52"/>
      <c r="J14" s="63"/>
      <c r="K14" s="58"/>
      <c r="L14" s="62"/>
    </row>
    <row r="15" spans="2:16" ht="14.5" customHeight="1" x14ac:dyDescent="0.35">
      <c r="B15" t="s">
        <v>1332</v>
      </c>
      <c r="G15" s="56"/>
      <c r="H15" s="52" t="s">
        <v>4217</v>
      </c>
      <c r="J15" s="61" t="s">
        <v>1248</v>
      </c>
      <c r="K15" s="58">
        <v>0</v>
      </c>
      <c r="L15" s="62">
        <f>K15/K$18</f>
        <v>0</v>
      </c>
    </row>
    <row r="16" spans="2:16" x14ac:dyDescent="0.35">
      <c r="B16" t="s">
        <v>1333</v>
      </c>
      <c r="D16" t="s">
        <v>4211</v>
      </c>
      <c r="G16" s="56"/>
      <c r="H16" s="52"/>
      <c r="J16" s="61"/>
      <c r="K16" s="58"/>
      <c r="L16" s="62"/>
    </row>
    <row r="17" spans="2:12" x14ac:dyDescent="0.35">
      <c r="B17" t="s">
        <v>1334</v>
      </c>
      <c r="D17" t="s">
        <v>4211</v>
      </c>
      <c r="G17" s="56"/>
      <c r="H17" s="52"/>
      <c r="J17" s="61"/>
      <c r="K17" s="58"/>
      <c r="L17" s="62"/>
    </row>
    <row r="18" spans="2:12" x14ac:dyDescent="0.35">
      <c r="B18" t="s">
        <v>1335</v>
      </c>
      <c r="C18" t="s">
        <v>4212</v>
      </c>
      <c r="G18" s="56"/>
      <c r="H18" s="52"/>
      <c r="J18" s="14" t="s">
        <v>1250</v>
      </c>
      <c r="K18" s="14">
        <v>1702</v>
      </c>
      <c r="L18" s="17">
        <f>SUM(L3:L14)</f>
        <v>0.99882491186839006</v>
      </c>
    </row>
    <row r="19" spans="2:12" ht="14.5" customHeight="1" x14ac:dyDescent="0.35">
      <c r="B19" s="51" t="s">
        <v>1084</v>
      </c>
      <c r="C19" s="51"/>
      <c r="D19" s="51"/>
      <c r="G19" s="64"/>
      <c r="H19" s="52" t="s">
        <v>4218</v>
      </c>
    </row>
    <row r="20" spans="2:12" ht="14.5" customHeight="1" x14ac:dyDescent="0.35">
      <c r="B20" t="s">
        <v>1086</v>
      </c>
      <c r="C20" t="s">
        <v>4027</v>
      </c>
      <c r="D20" t="s">
        <v>1271</v>
      </c>
      <c r="G20" s="64"/>
      <c r="H20" s="52"/>
    </row>
    <row r="21" spans="2:12" x14ac:dyDescent="0.35">
      <c r="B21" t="s">
        <v>1174</v>
      </c>
      <c r="C21" t="s">
        <v>4028</v>
      </c>
      <c r="D21" t="s">
        <v>1271</v>
      </c>
      <c r="G21" s="64"/>
      <c r="H21" s="52"/>
      <c r="J21" s="15"/>
    </row>
    <row r="22" spans="2:12" x14ac:dyDescent="0.35">
      <c r="B22" t="s">
        <v>1175</v>
      </c>
      <c r="C22" t="s">
        <v>4029</v>
      </c>
      <c r="D22" t="s">
        <v>1271</v>
      </c>
      <c r="G22" s="64"/>
      <c r="H22" s="52"/>
      <c r="J22" s="50"/>
      <c r="K22" s="50"/>
      <c r="L22" s="50"/>
    </row>
    <row r="23" spans="2:12" ht="14.5" customHeight="1" x14ac:dyDescent="0.35">
      <c r="B23" t="s">
        <v>1176</v>
      </c>
      <c r="C23" t="s">
        <v>4030</v>
      </c>
      <c r="D23" t="s">
        <v>1271</v>
      </c>
      <c r="G23" s="18"/>
      <c r="H23" s="52" t="s">
        <v>1343</v>
      </c>
      <c r="J23" s="50"/>
      <c r="K23" s="50"/>
      <c r="L23" s="50"/>
    </row>
    <row r="24" spans="2:12" x14ac:dyDescent="0.35">
      <c r="B24" t="s">
        <v>1087</v>
      </c>
      <c r="D24" t="s">
        <v>1271</v>
      </c>
      <c r="G24" s="18"/>
      <c r="H24" s="52"/>
      <c r="J24" s="50"/>
      <c r="K24" s="50"/>
      <c r="L24" s="50"/>
    </row>
    <row r="25" spans="2:12" x14ac:dyDescent="0.35">
      <c r="B25" t="s">
        <v>1299</v>
      </c>
      <c r="C25" t="s">
        <v>1295</v>
      </c>
      <c r="D25" t="s">
        <v>1119</v>
      </c>
      <c r="G25" s="18"/>
      <c r="H25" s="52"/>
    </row>
    <row r="26" spans="2:12" x14ac:dyDescent="0.35">
      <c r="B26" t="s">
        <v>1312</v>
      </c>
      <c r="C26" t="s">
        <v>1296</v>
      </c>
      <c r="D26" t="s">
        <v>1271</v>
      </c>
      <c r="G26" s="18"/>
      <c r="H26" s="52"/>
    </row>
    <row r="27" spans="2:12" x14ac:dyDescent="0.35">
      <c r="B27" t="s">
        <v>1115</v>
      </c>
      <c r="C27" t="s">
        <v>4213</v>
      </c>
      <c r="D27" t="s">
        <v>1272</v>
      </c>
    </row>
    <row r="28" spans="2:12" x14ac:dyDescent="0.35">
      <c r="B28" t="s">
        <v>1</v>
      </c>
      <c r="C28" t="s">
        <v>1</v>
      </c>
    </row>
    <row r="29" spans="2:12" x14ac:dyDescent="0.35">
      <c r="B29" s="51" t="s">
        <v>1085</v>
      </c>
      <c r="C29" s="51"/>
      <c r="D29" s="51"/>
    </row>
    <row r="30" spans="2:12" x14ac:dyDescent="0.35">
      <c r="B30" t="s">
        <v>1302</v>
      </c>
      <c r="C30" t="s">
        <v>1286</v>
      </c>
      <c r="D30" t="s">
        <v>1271</v>
      </c>
    </row>
    <row r="31" spans="2:12" x14ac:dyDescent="0.35">
      <c r="B31" t="s">
        <v>1303</v>
      </c>
      <c r="C31" t="s">
        <v>1287</v>
      </c>
      <c r="D31" t="s">
        <v>1271</v>
      </c>
    </row>
    <row r="32" spans="2:12" x14ac:dyDescent="0.35">
      <c r="B32" t="s">
        <v>1304</v>
      </c>
      <c r="C32" t="s">
        <v>2235</v>
      </c>
      <c r="D32" t="s">
        <v>1271</v>
      </c>
    </row>
    <row r="33" spans="2:4" x14ac:dyDescent="0.35">
      <c r="B33" t="s">
        <v>1305</v>
      </c>
      <c r="C33" t="s">
        <v>1288</v>
      </c>
      <c r="D33" t="s">
        <v>1271</v>
      </c>
    </row>
    <row r="34" spans="2:4" x14ac:dyDescent="0.35">
      <c r="B34" t="s">
        <v>1306</v>
      </c>
      <c r="C34" t="s">
        <v>1289</v>
      </c>
      <c r="D34" t="s">
        <v>1271</v>
      </c>
    </row>
    <row r="35" spans="2:4" x14ac:dyDescent="0.35">
      <c r="B35" t="s">
        <v>1307</v>
      </c>
      <c r="C35" t="s">
        <v>1290</v>
      </c>
      <c r="D35" t="s">
        <v>1271</v>
      </c>
    </row>
    <row r="36" spans="2:4" x14ac:dyDescent="0.35">
      <c r="B36" t="s">
        <v>1308</v>
      </c>
      <c r="C36" t="s">
        <v>1291</v>
      </c>
      <c r="D36" t="s">
        <v>1271</v>
      </c>
    </row>
    <row r="37" spans="2:4" x14ac:dyDescent="0.35">
      <c r="B37" t="s">
        <v>1309</v>
      </c>
      <c r="C37" t="s">
        <v>1292</v>
      </c>
      <c r="D37" t="s">
        <v>1271</v>
      </c>
    </row>
    <row r="38" spans="2:4" x14ac:dyDescent="0.35">
      <c r="B38" t="s">
        <v>1310</v>
      </c>
      <c r="C38" t="s">
        <v>1293</v>
      </c>
      <c r="D38" t="s">
        <v>1271</v>
      </c>
    </row>
    <row r="39" spans="2:4" x14ac:dyDescent="0.35">
      <c r="B39" t="s">
        <v>1311</v>
      </c>
      <c r="C39" t="s">
        <v>1294</v>
      </c>
      <c r="D39" t="s">
        <v>1271</v>
      </c>
    </row>
    <row r="40" spans="2:4" x14ac:dyDescent="0.35">
      <c r="B40" s="51" t="s">
        <v>1273</v>
      </c>
      <c r="C40" s="51"/>
      <c r="D40" s="51"/>
    </row>
    <row r="41" spans="2:4" x14ac:dyDescent="0.35">
      <c r="B41" t="s">
        <v>1091</v>
      </c>
      <c r="C41" t="s">
        <v>1275</v>
      </c>
      <c r="D41" t="s">
        <v>1271</v>
      </c>
    </row>
    <row r="42" spans="2:4" x14ac:dyDescent="0.35">
      <c r="B42" t="s">
        <v>1177</v>
      </c>
      <c r="C42" t="s">
        <v>1276</v>
      </c>
      <c r="D42" t="s">
        <v>1274</v>
      </c>
    </row>
    <row r="43" spans="2:4" x14ac:dyDescent="0.35">
      <c r="B43" t="s">
        <v>1180</v>
      </c>
      <c r="C43" t="s">
        <v>1277</v>
      </c>
      <c r="D43" t="s">
        <v>1271</v>
      </c>
    </row>
    <row r="44" spans="2:4" x14ac:dyDescent="0.35">
      <c r="B44" t="s">
        <v>1181</v>
      </c>
      <c r="C44" t="s">
        <v>1278</v>
      </c>
      <c r="D44" t="s">
        <v>1271</v>
      </c>
    </row>
    <row r="45" spans="2:4" x14ac:dyDescent="0.35">
      <c r="B45" t="s">
        <v>1182</v>
      </c>
      <c r="C45" t="s">
        <v>1279</v>
      </c>
      <c r="D45" t="s">
        <v>1271</v>
      </c>
    </row>
    <row r="46" spans="2:4" x14ac:dyDescent="0.35">
      <c r="B46" t="s">
        <v>1183</v>
      </c>
      <c r="C46" t="s">
        <v>1280</v>
      </c>
      <c r="D46" t="s">
        <v>1274</v>
      </c>
    </row>
    <row r="47" spans="2:4" x14ac:dyDescent="0.35">
      <c r="B47" s="51" t="s">
        <v>4214</v>
      </c>
      <c r="C47" s="51"/>
      <c r="D47" s="51"/>
    </row>
    <row r="48" spans="2:4" x14ac:dyDescent="0.35">
      <c r="B48" s="4" t="s">
        <v>1095</v>
      </c>
      <c r="C48" t="s">
        <v>1282</v>
      </c>
      <c r="D48" t="s">
        <v>1094</v>
      </c>
    </row>
    <row r="49" spans="2:6" x14ac:dyDescent="0.35">
      <c r="B49" t="s">
        <v>1301</v>
      </c>
      <c r="C49" t="s">
        <v>1281</v>
      </c>
      <c r="D49" t="s">
        <v>1094</v>
      </c>
    </row>
    <row r="50" spans="2:6" x14ac:dyDescent="0.35">
      <c r="B50" s="51" t="s">
        <v>1090</v>
      </c>
      <c r="C50" s="51"/>
      <c r="D50" s="51"/>
    </row>
    <row r="51" spans="2:6" x14ac:dyDescent="0.35">
      <c r="B51" t="s">
        <v>1320</v>
      </c>
      <c r="C51" t="s">
        <v>1283</v>
      </c>
      <c r="D51" t="s">
        <v>1271</v>
      </c>
    </row>
    <row r="52" spans="2:6" x14ac:dyDescent="0.35">
      <c r="B52" t="s">
        <v>1321</v>
      </c>
      <c r="C52" t="s">
        <v>1284</v>
      </c>
      <c r="D52" t="s">
        <v>1271</v>
      </c>
    </row>
    <row r="53" spans="2:6" x14ac:dyDescent="0.35">
      <c r="B53" t="s">
        <v>1322</v>
      </c>
      <c r="C53" t="s">
        <v>2236</v>
      </c>
      <c r="D53" t="s">
        <v>1271</v>
      </c>
    </row>
    <row r="54" spans="2:6" x14ac:dyDescent="0.35">
      <c r="B54" s="51" t="s">
        <v>1285</v>
      </c>
      <c r="C54" s="51"/>
      <c r="D54" s="51"/>
      <c r="F54" s="4"/>
    </row>
    <row r="55" spans="2:6" x14ac:dyDescent="0.35">
      <c r="B55" t="s">
        <v>1313</v>
      </c>
      <c r="C55" t="s">
        <v>1313</v>
      </c>
      <c r="D55" t="s">
        <v>1271</v>
      </c>
    </row>
  </sheetData>
  <mergeCells count="32">
    <mergeCell ref="H19:H22"/>
    <mergeCell ref="J9:J11"/>
    <mergeCell ref="K9:K11"/>
    <mergeCell ref="L9:L11"/>
    <mergeCell ref="J15:J17"/>
    <mergeCell ref="K15:K17"/>
    <mergeCell ref="L15:L17"/>
    <mergeCell ref="J12:J14"/>
    <mergeCell ref="K12:K14"/>
    <mergeCell ref="L12:L14"/>
    <mergeCell ref="J6:J8"/>
    <mergeCell ref="K6:K8"/>
    <mergeCell ref="L6:L8"/>
    <mergeCell ref="J3:J5"/>
    <mergeCell ref="K3:K5"/>
    <mergeCell ref="L3:L5"/>
    <mergeCell ref="B54:D54"/>
    <mergeCell ref="B50:D50"/>
    <mergeCell ref="H23:H26"/>
    <mergeCell ref="G3:G6"/>
    <mergeCell ref="H3:H6"/>
    <mergeCell ref="G7:G10"/>
    <mergeCell ref="H7:H10"/>
    <mergeCell ref="G11:G14"/>
    <mergeCell ref="H11:H14"/>
    <mergeCell ref="G15:G18"/>
    <mergeCell ref="H15:H18"/>
    <mergeCell ref="B29:D29"/>
    <mergeCell ref="B19:D19"/>
    <mergeCell ref="B40:D40"/>
    <mergeCell ref="B47:D47"/>
    <mergeCell ref="G19:G22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E872-AEB4-42A4-8C3A-3D80B3242EAA}">
  <dimension ref="A1:AW1703"/>
  <sheetViews>
    <sheetView tabSelected="1" zoomScaleNormal="100" zoomScaleSheetLayoutView="40" workbookViewId="0">
      <pane ySplit="1" topLeftCell="A1678" activePane="bottomLeft" state="frozen"/>
      <selection pane="bottomLeft" activeCell="C1699" sqref="C1699"/>
    </sheetView>
  </sheetViews>
  <sheetFormatPr defaultRowHeight="14.5" x14ac:dyDescent="0.35"/>
  <cols>
    <col min="1" max="1" width="5.6328125" customWidth="1"/>
    <col min="2" max="2" width="14.1796875" customWidth="1"/>
    <col min="3" max="3" width="46.6328125" customWidth="1"/>
    <col min="4" max="4" width="51.7265625" customWidth="1"/>
    <col min="5" max="5" width="11" customWidth="1"/>
    <col min="6" max="6" width="51.1796875" customWidth="1"/>
    <col min="7" max="7" width="6.81640625" customWidth="1"/>
    <col min="8" max="8" width="13.54296875" style="47" customWidth="1"/>
    <col min="9" max="9" width="14.26953125" style="1" customWidth="1"/>
    <col min="10" max="10" width="11.453125" customWidth="1"/>
    <col min="11" max="11" width="11.1796875" customWidth="1"/>
    <col min="12" max="12" width="8.81640625" customWidth="1"/>
    <col min="13" max="13" width="13.453125" customWidth="1"/>
    <col min="14" max="14" width="14.54296875" customWidth="1"/>
    <col min="15" max="15" width="36.81640625" customWidth="1"/>
    <col min="16" max="16" width="18.81640625" customWidth="1"/>
    <col min="17" max="17" width="17.81640625" customWidth="1"/>
    <col min="18" max="18" width="16.54296875" customWidth="1"/>
    <col min="19" max="19" width="15.7265625" customWidth="1"/>
    <col min="20" max="20" width="18.26953125" customWidth="1"/>
    <col min="21" max="21" width="22.81640625" customWidth="1"/>
    <col min="22" max="22" width="7.81640625" customWidth="1"/>
    <col min="23" max="23" width="11.453125" customWidth="1"/>
    <col min="24" max="24" width="5.81640625" customWidth="1"/>
    <col min="25" max="25" width="6" customWidth="1"/>
    <col min="26" max="26" width="7.453125" customWidth="1"/>
    <col min="27" max="27" width="6.90625" customWidth="1"/>
    <col min="28" max="28" width="4.81640625" customWidth="1"/>
    <col min="29" max="29" width="9.81640625" customWidth="1"/>
    <col min="30" max="30" width="7.453125" customWidth="1"/>
    <col min="31" max="31" width="7.81640625" customWidth="1"/>
    <col min="32" max="32" width="8.81640625" customWidth="1"/>
    <col min="33" max="33" width="5.81640625" customWidth="1"/>
    <col min="34" max="34" width="8.81640625" customWidth="1"/>
    <col min="35" max="35" width="7.81640625" customWidth="1"/>
    <col min="36" max="36" width="6.453125" customWidth="1"/>
    <col min="37" max="37" width="8.54296875" customWidth="1"/>
    <col min="38" max="39" width="8.1796875" customWidth="1"/>
    <col min="40" max="40" width="5.453125" customWidth="1"/>
    <col min="41" max="41" width="6.453125" customWidth="1"/>
    <col min="42" max="42" width="6.81640625" bestFit="1" customWidth="1"/>
    <col min="43" max="43" width="10.54296875" customWidth="1"/>
    <col min="44" max="44" width="10.7265625" bestFit="1" customWidth="1"/>
    <col min="45" max="45" width="8.81640625" bestFit="1" customWidth="1"/>
    <col min="46" max="46" width="5.81640625" bestFit="1" customWidth="1"/>
    <col min="47" max="47" width="7.54296875" customWidth="1"/>
    <col min="48" max="48" width="7.81640625" customWidth="1"/>
    <col min="49" max="49" width="9.81640625" bestFit="1" customWidth="1"/>
  </cols>
  <sheetData>
    <row r="1" spans="1:49" x14ac:dyDescent="0.35">
      <c r="A1" t="s">
        <v>1257</v>
      </c>
      <c r="B1" t="s">
        <v>1258</v>
      </c>
      <c r="C1" t="s">
        <v>1178</v>
      </c>
      <c r="D1" t="s">
        <v>1203</v>
      </c>
      <c r="E1" t="s">
        <v>1186</v>
      </c>
      <c r="F1" t="s">
        <v>1190</v>
      </c>
      <c r="G1" t="s">
        <v>0</v>
      </c>
      <c r="H1" s="47" t="s">
        <v>1297</v>
      </c>
      <c r="I1" s="1" t="s">
        <v>1111</v>
      </c>
      <c r="J1" t="s">
        <v>1298</v>
      </c>
      <c r="K1" t="s">
        <v>1339</v>
      </c>
      <c r="L1" t="s">
        <v>1332</v>
      </c>
      <c r="M1" t="s">
        <v>1333</v>
      </c>
      <c r="N1" t="s">
        <v>1334</v>
      </c>
      <c r="O1" t="s">
        <v>1335</v>
      </c>
      <c r="P1" t="s">
        <v>1086</v>
      </c>
      <c r="Q1" t="s">
        <v>1174</v>
      </c>
      <c r="R1" t="s">
        <v>1175</v>
      </c>
      <c r="S1" t="s">
        <v>1176</v>
      </c>
      <c r="T1" t="s">
        <v>1087</v>
      </c>
      <c r="U1" t="s">
        <v>1299</v>
      </c>
      <c r="V1" t="s">
        <v>1312</v>
      </c>
      <c r="W1" t="s">
        <v>1115</v>
      </c>
      <c r="X1" t="s">
        <v>1</v>
      </c>
      <c r="Y1" t="s">
        <v>1302</v>
      </c>
      <c r="Z1" t="s">
        <v>1303</v>
      </c>
      <c r="AA1" t="s">
        <v>1304</v>
      </c>
      <c r="AB1" t="s">
        <v>1305</v>
      </c>
      <c r="AC1" t="s">
        <v>1306</v>
      </c>
      <c r="AD1" t="s">
        <v>1307</v>
      </c>
      <c r="AE1" t="s">
        <v>1308</v>
      </c>
      <c r="AF1" t="s">
        <v>1309</v>
      </c>
      <c r="AG1" t="s">
        <v>1310</v>
      </c>
      <c r="AH1" t="s">
        <v>1311</v>
      </c>
      <c r="AI1" t="s">
        <v>1091</v>
      </c>
      <c r="AJ1" t="s">
        <v>1177</v>
      </c>
      <c r="AK1" t="s">
        <v>1180</v>
      </c>
      <c r="AL1" t="s">
        <v>1181</v>
      </c>
      <c r="AM1" t="s">
        <v>1182</v>
      </c>
      <c r="AN1" t="s">
        <v>1183</v>
      </c>
      <c r="AO1" t="s">
        <v>1179</v>
      </c>
      <c r="AP1" t="s">
        <v>4226</v>
      </c>
      <c r="AQ1" s="4" t="s">
        <v>1095</v>
      </c>
      <c r="AR1" t="s">
        <v>1301</v>
      </c>
      <c r="AS1" t="s">
        <v>1320</v>
      </c>
      <c r="AT1" t="s">
        <v>1321</v>
      </c>
      <c r="AU1" t="s">
        <v>1322</v>
      </c>
      <c r="AV1" t="s">
        <v>1323</v>
      </c>
      <c r="AW1" t="s">
        <v>1313</v>
      </c>
    </row>
    <row r="2" spans="1:49" x14ac:dyDescent="0.35">
      <c r="A2">
        <v>1</v>
      </c>
      <c r="B2" s="10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47">
        <v>37021</v>
      </c>
      <c r="I2" t="s">
        <v>1790</v>
      </c>
      <c r="J2" t="s">
        <v>8</v>
      </c>
      <c r="K2" t="s">
        <v>1791</v>
      </c>
      <c r="L2" t="s">
        <v>9</v>
      </c>
      <c r="M2">
        <v>35.832937000000001</v>
      </c>
      <c r="N2">
        <v>-120.05077</v>
      </c>
      <c r="O2" t="s">
        <v>10</v>
      </c>
      <c r="U2" s="2">
        <v>31000</v>
      </c>
      <c r="V2" s="2">
        <v>23000</v>
      </c>
      <c r="AC2" s="2">
        <v>6700</v>
      </c>
      <c r="AI2" s="2">
        <v>29</v>
      </c>
    </row>
    <row r="3" spans="1:49" x14ac:dyDescent="0.35">
      <c r="A3">
        <v>2</v>
      </c>
      <c r="B3" s="10" t="s">
        <v>2</v>
      </c>
      <c r="C3" t="s">
        <v>12</v>
      </c>
      <c r="D3" t="s">
        <v>13</v>
      </c>
      <c r="E3" t="s">
        <v>5</v>
      </c>
      <c r="F3" t="s">
        <v>6</v>
      </c>
      <c r="G3" t="s">
        <v>7</v>
      </c>
      <c r="H3" s="47">
        <v>38476</v>
      </c>
      <c r="I3" t="s">
        <v>1793</v>
      </c>
      <c r="J3" t="s">
        <v>8</v>
      </c>
      <c r="K3" t="s">
        <v>1363</v>
      </c>
      <c r="L3" t="s">
        <v>9</v>
      </c>
      <c r="M3">
        <v>35.832937000000001</v>
      </c>
      <c r="N3">
        <v>-120.05077</v>
      </c>
      <c r="O3" t="s">
        <v>10</v>
      </c>
      <c r="U3" s="2">
        <v>19000</v>
      </c>
      <c r="V3" s="2">
        <v>13000</v>
      </c>
      <c r="AC3" s="2">
        <v>4000</v>
      </c>
      <c r="AI3" s="2">
        <v>19</v>
      </c>
    </row>
    <row r="4" spans="1:49" x14ac:dyDescent="0.35">
      <c r="A4">
        <v>3</v>
      </c>
      <c r="B4" s="10" t="s">
        <v>2</v>
      </c>
      <c r="C4" t="s">
        <v>15</v>
      </c>
      <c r="D4" t="s">
        <v>13</v>
      </c>
      <c r="E4" t="s">
        <v>5</v>
      </c>
      <c r="F4" t="s">
        <v>6</v>
      </c>
      <c r="G4" t="s">
        <v>7</v>
      </c>
      <c r="H4" s="47">
        <v>39164</v>
      </c>
      <c r="I4" t="s">
        <v>1792</v>
      </c>
      <c r="J4" t="s">
        <v>8</v>
      </c>
      <c r="K4" t="s">
        <v>1363</v>
      </c>
      <c r="L4" t="s">
        <v>9</v>
      </c>
      <c r="M4">
        <v>35.832937000000001</v>
      </c>
      <c r="N4">
        <v>-120.05077</v>
      </c>
      <c r="O4" t="s">
        <v>10</v>
      </c>
      <c r="U4" s="2">
        <v>18000</v>
      </c>
      <c r="V4" s="2">
        <v>12000</v>
      </c>
      <c r="AC4" s="2">
        <v>3200</v>
      </c>
      <c r="AI4" s="2">
        <v>20</v>
      </c>
    </row>
    <row r="5" spans="1:49" x14ac:dyDescent="0.35">
      <c r="A5">
        <v>4</v>
      </c>
      <c r="B5" s="2" t="s">
        <v>2</v>
      </c>
      <c r="C5" t="s">
        <v>17</v>
      </c>
      <c r="D5" t="s">
        <v>13</v>
      </c>
      <c r="E5" t="s">
        <v>5</v>
      </c>
      <c r="F5" t="s">
        <v>6</v>
      </c>
      <c r="G5" t="s">
        <v>7</v>
      </c>
      <c r="H5" s="47">
        <v>42039</v>
      </c>
      <c r="I5" t="s">
        <v>1782</v>
      </c>
      <c r="J5" t="s">
        <v>8</v>
      </c>
      <c r="K5" t="s">
        <v>1340</v>
      </c>
      <c r="L5" t="s">
        <v>9</v>
      </c>
      <c r="M5">
        <v>35.832937000000001</v>
      </c>
      <c r="N5">
        <v>-120.05077</v>
      </c>
      <c r="O5" t="s">
        <v>10</v>
      </c>
      <c r="P5" s="2">
        <v>3800</v>
      </c>
      <c r="Q5" s="2"/>
      <c r="R5" s="2"/>
      <c r="S5" s="2"/>
      <c r="T5" s="2">
        <v>760</v>
      </c>
      <c r="U5" s="2">
        <v>15000</v>
      </c>
      <c r="V5" s="2">
        <v>9900</v>
      </c>
      <c r="Y5" s="2">
        <v>4700</v>
      </c>
      <c r="Z5" s="2" t="s">
        <v>760</v>
      </c>
      <c r="AA5" s="2" t="s">
        <v>760</v>
      </c>
      <c r="AC5" s="2">
        <v>2500</v>
      </c>
      <c r="AD5" s="2">
        <v>1300</v>
      </c>
      <c r="AE5" s="2">
        <v>56</v>
      </c>
      <c r="AF5" s="2">
        <v>150</v>
      </c>
      <c r="AG5" s="2">
        <v>24</v>
      </c>
      <c r="AH5" s="2">
        <v>3700</v>
      </c>
      <c r="AI5" s="2">
        <v>15</v>
      </c>
      <c r="AL5" s="2">
        <v>5</v>
      </c>
      <c r="AN5" s="2">
        <v>89</v>
      </c>
      <c r="AU5" s="2">
        <v>4.5999999999999996</v>
      </c>
      <c r="AV5" s="13">
        <f>AU5/4.42664</f>
        <v>1.0391628865234128</v>
      </c>
    </row>
    <row r="6" spans="1:49" x14ac:dyDescent="0.35">
      <c r="A6">
        <v>5</v>
      </c>
      <c r="B6" s="2" t="s">
        <v>18</v>
      </c>
      <c r="C6" t="s">
        <v>19</v>
      </c>
      <c r="D6" t="s">
        <v>20</v>
      </c>
      <c r="E6" t="s">
        <v>5</v>
      </c>
      <c r="F6" t="s">
        <v>21</v>
      </c>
      <c r="G6" t="s">
        <v>7</v>
      </c>
      <c r="H6" s="47">
        <v>42108</v>
      </c>
      <c r="I6" t="s">
        <v>1785</v>
      </c>
      <c r="J6" t="s">
        <v>8</v>
      </c>
      <c r="K6" t="s">
        <v>1783</v>
      </c>
      <c r="L6" t="s">
        <v>9</v>
      </c>
      <c r="M6">
        <v>35.83925</v>
      </c>
      <c r="N6">
        <v>-120.05427899999999</v>
      </c>
      <c r="O6" t="s">
        <v>22</v>
      </c>
      <c r="P6" s="2">
        <v>4500</v>
      </c>
      <c r="Q6" s="2">
        <v>4500</v>
      </c>
      <c r="R6" s="2" t="s">
        <v>23</v>
      </c>
      <c r="S6" s="2" t="s">
        <v>23</v>
      </c>
      <c r="T6" s="2">
        <v>240</v>
      </c>
      <c r="U6" s="2">
        <v>18000</v>
      </c>
      <c r="V6" s="2">
        <v>12000</v>
      </c>
      <c r="X6" s="2">
        <v>7.35</v>
      </c>
      <c r="Y6" s="13">
        <f>Q6*1.22</f>
        <v>5490</v>
      </c>
      <c r="Z6" s="13" t="s">
        <v>761</v>
      </c>
      <c r="AA6" s="13" t="s">
        <v>411</v>
      </c>
      <c r="AB6" s="2">
        <v>24</v>
      </c>
      <c r="AC6" s="2">
        <v>3800</v>
      </c>
      <c r="AD6" s="2" t="s">
        <v>11</v>
      </c>
      <c r="AE6" s="2">
        <v>22</v>
      </c>
      <c r="AF6" s="2">
        <v>45</v>
      </c>
      <c r="AG6" s="2">
        <v>26</v>
      </c>
      <c r="AH6" s="2">
        <v>5900</v>
      </c>
      <c r="AI6" s="2">
        <v>15</v>
      </c>
      <c r="AJ6" s="2" t="s">
        <v>57</v>
      </c>
      <c r="AK6" s="2">
        <v>6.6</v>
      </c>
      <c r="AL6" s="2">
        <v>0.12</v>
      </c>
      <c r="AM6" s="2">
        <v>1.9</v>
      </c>
      <c r="AN6" s="2" t="s">
        <v>97</v>
      </c>
      <c r="AO6" s="2" t="s">
        <v>54</v>
      </c>
      <c r="AP6" s="2">
        <v>3.7</v>
      </c>
      <c r="AU6" s="2" t="s">
        <v>57</v>
      </c>
      <c r="AV6" s="13" t="s">
        <v>1784</v>
      </c>
    </row>
    <row r="7" spans="1:49" x14ac:dyDescent="0.35">
      <c r="A7">
        <v>6</v>
      </c>
      <c r="B7" s="2" t="s">
        <v>18</v>
      </c>
      <c r="C7" t="s">
        <v>1780</v>
      </c>
      <c r="D7" t="s">
        <v>20</v>
      </c>
      <c r="E7" t="s">
        <v>5</v>
      </c>
      <c r="F7" t="s">
        <v>21</v>
      </c>
      <c r="G7" t="s">
        <v>7</v>
      </c>
      <c r="H7" s="47">
        <v>42039</v>
      </c>
      <c r="I7" t="s">
        <v>1781</v>
      </c>
      <c r="J7" t="s">
        <v>8</v>
      </c>
      <c r="K7" t="s">
        <v>1340</v>
      </c>
      <c r="L7" t="s">
        <v>9</v>
      </c>
      <c r="M7">
        <v>35.83925</v>
      </c>
      <c r="N7">
        <v>-120.05427899999999</v>
      </c>
      <c r="O7" t="s">
        <v>22</v>
      </c>
      <c r="P7" s="2">
        <v>5100</v>
      </c>
      <c r="Q7" s="2"/>
      <c r="R7" s="2"/>
      <c r="S7" s="2"/>
      <c r="T7" s="2">
        <v>270</v>
      </c>
      <c r="U7" s="2">
        <v>19000</v>
      </c>
      <c r="V7" s="2">
        <v>12000</v>
      </c>
      <c r="Y7" s="2">
        <v>5700</v>
      </c>
      <c r="Z7" s="2">
        <v>260</v>
      </c>
      <c r="AA7" s="2" t="s">
        <v>760</v>
      </c>
      <c r="AC7" s="2">
        <v>3800</v>
      </c>
      <c r="AD7" s="2">
        <v>14</v>
      </c>
      <c r="AE7" s="2">
        <v>41</v>
      </c>
      <c r="AF7" s="2">
        <v>42</v>
      </c>
      <c r="AG7" s="2">
        <v>22</v>
      </c>
      <c r="AH7" s="2">
        <v>4800</v>
      </c>
      <c r="AI7" s="2">
        <v>16</v>
      </c>
      <c r="AL7" s="2">
        <v>1.8</v>
      </c>
      <c r="AN7" s="2">
        <v>56</v>
      </c>
      <c r="AU7" s="2">
        <v>5.8</v>
      </c>
      <c r="AV7" s="13">
        <f>AU7/4.42664</f>
        <v>1.3102488569208248</v>
      </c>
    </row>
    <row r="8" spans="1:49" x14ac:dyDescent="0.35">
      <c r="A8">
        <v>7</v>
      </c>
      <c r="B8" s="2" t="s">
        <v>24</v>
      </c>
      <c r="C8" t="s">
        <v>25</v>
      </c>
      <c r="D8" t="s">
        <v>26</v>
      </c>
      <c r="E8" t="s">
        <v>5</v>
      </c>
      <c r="F8" t="s">
        <v>27</v>
      </c>
      <c r="G8" t="s">
        <v>7</v>
      </c>
      <c r="H8" s="47">
        <v>42108</v>
      </c>
      <c r="I8" t="s">
        <v>1786</v>
      </c>
      <c r="J8" t="s">
        <v>8</v>
      </c>
      <c r="K8" t="s">
        <v>1783</v>
      </c>
      <c r="L8" t="s">
        <v>9</v>
      </c>
      <c r="M8">
        <v>35.846874</v>
      </c>
      <c r="N8">
        <v>-120.059157</v>
      </c>
      <c r="O8" t="s">
        <v>28</v>
      </c>
      <c r="P8" s="2">
        <v>4300</v>
      </c>
      <c r="Q8" s="2">
        <v>4300</v>
      </c>
      <c r="R8" s="2" t="s">
        <v>23</v>
      </c>
      <c r="S8" s="2" t="s">
        <v>23</v>
      </c>
      <c r="T8" s="2">
        <v>170</v>
      </c>
      <c r="U8" s="2">
        <v>18000</v>
      </c>
      <c r="V8" s="2">
        <v>11000</v>
      </c>
      <c r="X8" s="2">
        <v>7.6</v>
      </c>
      <c r="Y8" s="13">
        <f>Q8*1.22</f>
        <v>5246</v>
      </c>
      <c r="Z8" s="13" t="s">
        <v>761</v>
      </c>
      <c r="AA8" s="13" t="s">
        <v>411</v>
      </c>
      <c r="AB8" s="2">
        <v>26</v>
      </c>
      <c r="AC8" s="2">
        <v>3700</v>
      </c>
      <c r="AD8" s="2" t="s">
        <v>11</v>
      </c>
      <c r="AE8" s="2">
        <v>23</v>
      </c>
      <c r="AF8" s="2">
        <v>28</v>
      </c>
      <c r="AG8" s="2">
        <v>19</v>
      </c>
      <c r="AH8" s="2">
        <v>5900</v>
      </c>
      <c r="AI8" s="2">
        <v>12</v>
      </c>
      <c r="AJ8" s="2" t="s">
        <v>57</v>
      </c>
      <c r="AK8" s="2">
        <v>15</v>
      </c>
      <c r="AL8" s="2" t="s">
        <v>303</v>
      </c>
      <c r="AM8" s="2">
        <v>1.1000000000000001</v>
      </c>
      <c r="AN8" s="2" t="s">
        <v>97</v>
      </c>
      <c r="AO8" s="2" t="s">
        <v>54</v>
      </c>
      <c r="AP8" s="2">
        <v>5.9</v>
      </c>
      <c r="AU8" s="2" t="s">
        <v>212</v>
      </c>
      <c r="AV8" s="13" t="s">
        <v>1787</v>
      </c>
    </row>
    <row r="9" spans="1:49" x14ac:dyDescent="0.35">
      <c r="A9">
        <v>8</v>
      </c>
      <c r="B9" s="2" t="s">
        <v>24</v>
      </c>
      <c r="C9" t="s">
        <v>29</v>
      </c>
      <c r="D9" t="s">
        <v>26</v>
      </c>
      <c r="E9" t="s">
        <v>5</v>
      </c>
      <c r="F9" t="s">
        <v>27</v>
      </c>
      <c r="G9" t="s">
        <v>7</v>
      </c>
      <c r="H9" s="47">
        <v>39164</v>
      </c>
      <c r="I9" t="s">
        <v>1794</v>
      </c>
      <c r="J9" t="s">
        <v>8</v>
      </c>
      <c r="K9" t="s">
        <v>1707</v>
      </c>
      <c r="L9" t="s">
        <v>9</v>
      </c>
      <c r="M9">
        <v>35.846874</v>
      </c>
      <c r="N9">
        <v>-120.059157</v>
      </c>
      <c r="O9" t="s">
        <v>28</v>
      </c>
      <c r="U9" s="2">
        <v>18000</v>
      </c>
      <c r="V9" s="2">
        <v>11000</v>
      </c>
      <c r="AC9" s="2">
        <v>4100</v>
      </c>
      <c r="AI9" s="2">
        <v>17</v>
      </c>
    </row>
    <row r="10" spans="1:49" x14ac:dyDescent="0.35">
      <c r="A10">
        <v>9</v>
      </c>
      <c r="B10" s="2" t="s">
        <v>30</v>
      </c>
      <c r="C10" t="s">
        <v>31</v>
      </c>
      <c r="D10" t="s">
        <v>32</v>
      </c>
      <c r="E10" t="s">
        <v>5</v>
      </c>
      <c r="F10" t="s">
        <v>33</v>
      </c>
      <c r="G10" t="s">
        <v>7</v>
      </c>
      <c r="H10" s="47">
        <v>42108</v>
      </c>
      <c r="I10" t="s">
        <v>1789</v>
      </c>
      <c r="J10" t="s">
        <v>8</v>
      </c>
      <c r="K10" t="s">
        <v>1783</v>
      </c>
      <c r="L10" t="s">
        <v>9</v>
      </c>
      <c r="M10">
        <v>35.843139999999998</v>
      </c>
      <c r="N10">
        <v>-120.05352999999999</v>
      </c>
      <c r="O10" t="s">
        <v>34</v>
      </c>
      <c r="P10" s="2">
        <v>2900</v>
      </c>
      <c r="Q10" s="2">
        <v>2900</v>
      </c>
      <c r="R10" s="2" t="s">
        <v>23</v>
      </c>
      <c r="S10" s="2" t="s">
        <v>23</v>
      </c>
      <c r="T10" s="2">
        <v>120</v>
      </c>
      <c r="U10" s="2">
        <v>17000</v>
      </c>
      <c r="V10" s="2">
        <v>10000</v>
      </c>
      <c r="X10" s="2">
        <v>7.67</v>
      </c>
      <c r="Y10" s="13">
        <f>Q10*1.22</f>
        <v>3538</v>
      </c>
      <c r="Z10" s="13" t="s">
        <v>761</v>
      </c>
      <c r="AA10" s="13" t="s">
        <v>411</v>
      </c>
      <c r="AB10" s="2">
        <v>29</v>
      </c>
      <c r="AC10" s="2">
        <v>4500</v>
      </c>
      <c r="AD10" s="2" t="s">
        <v>11</v>
      </c>
      <c r="AE10" s="2">
        <v>15</v>
      </c>
      <c r="AF10" s="2">
        <v>19</v>
      </c>
      <c r="AG10" s="2">
        <v>16</v>
      </c>
      <c r="AH10" s="2">
        <v>5300</v>
      </c>
      <c r="AI10" s="2">
        <v>13</v>
      </c>
      <c r="AJ10" s="2" t="s">
        <v>57</v>
      </c>
      <c r="AK10" s="2">
        <v>9.1</v>
      </c>
      <c r="AL10" s="2">
        <v>0.15</v>
      </c>
      <c r="AM10" s="2">
        <v>1.2</v>
      </c>
      <c r="AN10" s="2" t="s">
        <v>97</v>
      </c>
      <c r="AO10" s="2" t="s">
        <v>54</v>
      </c>
      <c r="AP10" s="2">
        <v>6.2</v>
      </c>
      <c r="AU10" s="2" t="s">
        <v>212</v>
      </c>
      <c r="AV10" s="13" t="s">
        <v>1787</v>
      </c>
    </row>
    <row r="11" spans="1:49" x14ac:dyDescent="0.35">
      <c r="A11">
        <v>10</v>
      </c>
      <c r="B11" s="2" t="s">
        <v>30</v>
      </c>
      <c r="C11" t="s">
        <v>1778</v>
      </c>
      <c r="D11" t="s">
        <v>35</v>
      </c>
      <c r="E11" t="s">
        <v>5</v>
      </c>
      <c r="F11" t="s">
        <v>33</v>
      </c>
      <c r="G11" t="s">
        <v>7</v>
      </c>
      <c r="H11" s="47">
        <v>42039</v>
      </c>
      <c r="I11" t="s">
        <v>1777</v>
      </c>
      <c r="J11" t="s">
        <v>8</v>
      </c>
      <c r="K11" t="s">
        <v>1340</v>
      </c>
      <c r="L11" t="s">
        <v>9</v>
      </c>
      <c r="M11">
        <v>35.843139999999998</v>
      </c>
      <c r="N11">
        <v>-120.05352999999999</v>
      </c>
      <c r="O11" t="s">
        <v>34</v>
      </c>
      <c r="P11" s="2">
        <v>3100</v>
      </c>
      <c r="Q11" s="2"/>
      <c r="R11" s="2"/>
      <c r="S11" s="2"/>
      <c r="T11" s="2">
        <v>140</v>
      </c>
      <c r="U11" s="2">
        <v>18000</v>
      </c>
      <c r="V11" s="2">
        <v>11000</v>
      </c>
      <c r="Y11" s="2">
        <v>3800</v>
      </c>
      <c r="Z11" s="2" t="s">
        <v>760</v>
      </c>
      <c r="AA11" s="2" t="s">
        <v>760</v>
      </c>
      <c r="AC11" s="2">
        <v>4300</v>
      </c>
      <c r="AD11" s="2">
        <v>11</v>
      </c>
      <c r="AE11" s="2">
        <v>22</v>
      </c>
      <c r="AF11" s="2">
        <v>19</v>
      </c>
      <c r="AG11" s="2">
        <v>13</v>
      </c>
      <c r="AH11" s="2">
        <v>4400</v>
      </c>
      <c r="AI11" s="2">
        <v>17</v>
      </c>
      <c r="AL11" s="2">
        <v>3.3</v>
      </c>
      <c r="AN11" s="2">
        <v>77</v>
      </c>
      <c r="AU11" s="2">
        <v>1.2</v>
      </c>
      <c r="AV11" s="13">
        <f>AU11/4.42664</f>
        <v>0.271085970397412</v>
      </c>
    </row>
    <row r="12" spans="1:49" x14ac:dyDescent="0.35">
      <c r="A12">
        <v>11</v>
      </c>
      <c r="B12" s="2" t="s">
        <v>36</v>
      </c>
      <c r="C12" t="s">
        <v>37</v>
      </c>
      <c r="D12" t="s">
        <v>38</v>
      </c>
      <c r="E12" t="s">
        <v>5</v>
      </c>
      <c r="F12" t="s">
        <v>39</v>
      </c>
      <c r="G12" t="s">
        <v>7</v>
      </c>
      <c r="H12" s="47">
        <v>42108</v>
      </c>
      <c r="I12" t="s">
        <v>1788</v>
      </c>
      <c r="J12" t="s">
        <v>8</v>
      </c>
      <c r="K12" t="s">
        <v>1783</v>
      </c>
      <c r="L12" t="s">
        <v>9</v>
      </c>
      <c r="M12">
        <v>35.802109999999999</v>
      </c>
      <c r="N12">
        <v>-120.0271</v>
      </c>
      <c r="O12" t="s">
        <v>40</v>
      </c>
      <c r="P12" s="2">
        <v>3700</v>
      </c>
      <c r="Q12" s="2">
        <v>3700</v>
      </c>
      <c r="R12" s="2" t="s">
        <v>23</v>
      </c>
      <c r="S12" s="2" t="s">
        <v>23</v>
      </c>
      <c r="T12" s="2">
        <v>150</v>
      </c>
      <c r="U12" s="2">
        <v>13000</v>
      </c>
      <c r="V12" s="2">
        <v>7800</v>
      </c>
      <c r="X12" s="2">
        <v>7.32</v>
      </c>
      <c r="Y12" s="13">
        <f>Q12*1.22</f>
        <v>4514</v>
      </c>
      <c r="Z12" s="13" t="s">
        <v>761</v>
      </c>
      <c r="AA12" s="13" t="s">
        <v>411</v>
      </c>
      <c r="AB12" s="2">
        <v>14</v>
      </c>
      <c r="AC12" s="2">
        <v>1900</v>
      </c>
      <c r="AD12" s="2" t="s">
        <v>387</v>
      </c>
      <c r="AE12" s="2">
        <v>29</v>
      </c>
      <c r="AF12" s="2">
        <v>18</v>
      </c>
      <c r="AG12" s="2">
        <v>13</v>
      </c>
      <c r="AH12" s="2">
        <v>3900</v>
      </c>
      <c r="AI12" s="2">
        <v>10</v>
      </c>
      <c r="AJ12" s="2" t="s">
        <v>57</v>
      </c>
      <c r="AK12" s="2">
        <v>3.1</v>
      </c>
      <c r="AL12" s="2" t="s">
        <v>61</v>
      </c>
      <c r="AM12" s="2">
        <v>1.2</v>
      </c>
      <c r="AN12" s="2">
        <v>36</v>
      </c>
      <c r="AO12" s="2" t="s">
        <v>54</v>
      </c>
      <c r="AP12" s="2">
        <v>2.6</v>
      </c>
      <c r="AU12" s="2" t="s">
        <v>212</v>
      </c>
      <c r="AV12" s="13" t="s">
        <v>1787</v>
      </c>
    </row>
    <row r="13" spans="1:49" x14ac:dyDescent="0.35">
      <c r="A13">
        <v>12</v>
      </c>
      <c r="B13" s="2" t="s">
        <v>36</v>
      </c>
      <c r="C13" t="s">
        <v>42</v>
      </c>
      <c r="D13" t="s">
        <v>43</v>
      </c>
      <c r="E13" t="s">
        <v>5</v>
      </c>
      <c r="F13" t="s">
        <v>39</v>
      </c>
      <c r="G13" t="s">
        <v>7</v>
      </c>
      <c r="H13" s="47">
        <v>42039</v>
      </c>
      <c r="I13" s="30" t="s">
        <v>1779</v>
      </c>
      <c r="J13" t="s">
        <v>8</v>
      </c>
      <c r="K13" t="s">
        <v>1340</v>
      </c>
      <c r="L13" t="s">
        <v>9</v>
      </c>
      <c r="M13">
        <v>35.802109999999999</v>
      </c>
      <c r="N13">
        <v>-120.0271</v>
      </c>
      <c r="O13" t="s">
        <v>44</v>
      </c>
      <c r="P13" s="2">
        <v>3700</v>
      </c>
      <c r="Q13" s="2"/>
      <c r="R13" s="2"/>
      <c r="S13" s="2"/>
      <c r="T13" s="2">
        <v>140</v>
      </c>
      <c r="U13" s="2">
        <v>12000</v>
      </c>
      <c r="V13" s="2">
        <v>7900</v>
      </c>
      <c r="Y13" s="2">
        <v>4100</v>
      </c>
      <c r="Z13" s="2">
        <v>230</v>
      </c>
      <c r="AA13" s="2" t="s">
        <v>760</v>
      </c>
      <c r="AC13" s="2">
        <v>2300</v>
      </c>
      <c r="AD13" s="2">
        <v>8</v>
      </c>
      <c r="AE13" s="2">
        <v>19</v>
      </c>
      <c r="AF13" s="2">
        <v>22</v>
      </c>
      <c r="AG13" s="2">
        <v>13</v>
      </c>
      <c r="AH13" s="2">
        <v>3300</v>
      </c>
      <c r="AI13" s="2">
        <v>13</v>
      </c>
      <c r="AL13" s="2" t="s">
        <v>740</v>
      </c>
      <c r="AN13" s="2">
        <v>23</v>
      </c>
      <c r="AU13" s="2" t="s">
        <v>217</v>
      </c>
      <c r="AV13" s="13" t="s">
        <v>4127</v>
      </c>
    </row>
    <row r="14" spans="1:49" x14ac:dyDescent="0.35">
      <c r="A14">
        <v>13</v>
      </c>
      <c r="B14" s="2" t="s">
        <v>45</v>
      </c>
      <c r="C14" t="s">
        <v>46</v>
      </c>
      <c r="D14" t="s">
        <v>1975</v>
      </c>
      <c r="E14" t="s">
        <v>48</v>
      </c>
      <c r="F14" t="s">
        <v>49</v>
      </c>
      <c r="G14" t="s">
        <v>50</v>
      </c>
      <c r="H14" s="47">
        <v>32183</v>
      </c>
      <c r="I14" t="s">
        <v>2018</v>
      </c>
      <c r="J14" t="s">
        <v>8</v>
      </c>
      <c r="K14" t="s">
        <v>1707</v>
      </c>
      <c r="L14" t="s">
        <v>9</v>
      </c>
      <c r="M14">
        <v>35.390889000000001</v>
      </c>
      <c r="N14">
        <v>-119.655973</v>
      </c>
      <c r="O14" t="s">
        <v>51</v>
      </c>
      <c r="U14" s="2">
        <v>16500</v>
      </c>
      <c r="V14" s="2">
        <v>7772</v>
      </c>
      <c r="AC14" s="2">
        <v>4484</v>
      </c>
      <c r="AI14" s="2">
        <v>42.5</v>
      </c>
    </row>
    <row r="15" spans="1:49" x14ac:dyDescent="0.35">
      <c r="A15">
        <v>14</v>
      </c>
      <c r="B15" s="2" t="s">
        <v>45</v>
      </c>
      <c r="C15" t="s">
        <v>2019</v>
      </c>
      <c r="D15" t="s">
        <v>1975</v>
      </c>
      <c r="E15" t="s">
        <v>48</v>
      </c>
      <c r="F15" t="s">
        <v>49</v>
      </c>
      <c r="G15" t="s">
        <v>50</v>
      </c>
      <c r="H15" s="47">
        <v>35607</v>
      </c>
      <c r="I15" t="s">
        <v>2020</v>
      </c>
      <c r="J15" t="s">
        <v>8</v>
      </c>
      <c r="K15" t="s">
        <v>1363</v>
      </c>
      <c r="L15" t="s">
        <v>9</v>
      </c>
      <c r="M15">
        <v>35.391458999999998</v>
      </c>
      <c r="N15">
        <v>-119.651672</v>
      </c>
      <c r="O15" t="s">
        <v>2098</v>
      </c>
      <c r="U15" s="2">
        <v>42000</v>
      </c>
      <c r="AC15" s="2">
        <v>16000</v>
      </c>
      <c r="AW15" s="23" t="s">
        <v>1974</v>
      </c>
    </row>
    <row r="16" spans="1:49" x14ac:dyDescent="0.35">
      <c r="A16">
        <v>15</v>
      </c>
      <c r="B16" s="2" t="s">
        <v>45</v>
      </c>
      <c r="C16" t="s">
        <v>46</v>
      </c>
      <c r="D16" t="s">
        <v>1980</v>
      </c>
      <c r="E16" t="s">
        <v>48</v>
      </c>
      <c r="F16" t="s">
        <v>49</v>
      </c>
      <c r="G16" t="s">
        <v>50</v>
      </c>
      <c r="H16" s="47">
        <v>37635</v>
      </c>
      <c r="I16" t="s">
        <v>2021</v>
      </c>
      <c r="J16" t="s">
        <v>8</v>
      </c>
      <c r="K16" t="s">
        <v>2022</v>
      </c>
      <c r="L16" t="s">
        <v>9</v>
      </c>
      <c r="M16">
        <v>35.390889000000001</v>
      </c>
      <c r="N16">
        <v>-119.655973</v>
      </c>
      <c r="O16" t="s">
        <v>51</v>
      </c>
      <c r="P16" s="13">
        <f>SUM(Q16:S16)</f>
        <v>1230</v>
      </c>
      <c r="Q16" s="13">
        <f>ROUND(Y16/1.22,0)</f>
        <v>1230</v>
      </c>
      <c r="T16" s="2">
        <v>570</v>
      </c>
      <c r="U16" s="2">
        <v>14600</v>
      </c>
      <c r="V16" s="2">
        <v>8500</v>
      </c>
      <c r="X16" s="2">
        <v>7.61</v>
      </c>
      <c r="Y16" s="2">
        <v>1500</v>
      </c>
      <c r="Z16" s="2" t="s">
        <v>416</v>
      </c>
      <c r="AA16" s="2" t="s">
        <v>1121</v>
      </c>
      <c r="AC16" s="2">
        <v>4520</v>
      </c>
      <c r="AD16" s="2">
        <v>170</v>
      </c>
      <c r="AE16" s="2">
        <v>120</v>
      </c>
      <c r="AF16" s="2">
        <v>66</v>
      </c>
      <c r="AG16" s="2">
        <v>55</v>
      </c>
      <c r="AH16" s="2">
        <v>2900</v>
      </c>
      <c r="AI16" s="2">
        <v>54</v>
      </c>
      <c r="AQ16" s="2">
        <v>-60</v>
      </c>
      <c r="AR16" s="2">
        <v>-5.0999999999999996</v>
      </c>
      <c r="AU16" s="2" t="s">
        <v>154</v>
      </c>
      <c r="AV16" s="2" t="s">
        <v>622</v>
      </c>
      <c r="AW16" s="23" t="s">
        <v>1974</v>
      </c>
    </row>
    <row r="17" spans="1:49" x14ac:dyDescent="0.35">
      <c r="A17">
        <v>16</v>
      </c>
      <c r="B17" s="2" t="s">
        <v>45</v>
      </c>
      <c r="C17" t="s">
        <v>2089</v>
      </c>
      <c r="D17" t="s">
        <v>1981</v>
      </c>
      <c r="E17" t="s">
        <v>48</v>
      </c>
      <c r="F17" t="s">
        <v>49</v>
      </c>
      <c r="G17" t="s">
        <v>50</v>
      </c>
      <c r="H17" s="47">
        <v>38966</v>
      </c>
      <c r="I17" t="s">
        <v>2088</v>
      </c>
      <c r="J17" t="s">
        <v>8</v>
      </c>
      <c r="K17" t="s">
        <v>1363</v>
      </c>
      <c r="L17" t="s">
        <v>9</v>
      </c>
      <c r="M17">
        <v>35.390889000000001</v>
      </c>
      <c r="N17">
        <v>-119.655973</v>
      </c>
      <c r="O17" t="s">
        <v>51</v>
      </c>
      <c r="P17" s="2">
        <v>800</v>
      </c>
      <c r="Q17" s="2">
        <v>800</v>
      </c>
      <c r="R17" s="2" t="s">
        <v>59</v>
      </c>
      <c r="S17" s="2" t="s">
        <v>59</v>
      </c>
      <c r="U17" s="2">
        <v>28000</v>
      </c>
      <c r="V17" s="2">
        <v>14000</v>
      </c>
      <c r="Y17" s="2">
        <v>976</v>
      </c>
      <c r="Z17" s="13" t="s">
        <v>70</v>
      </c>
      <c r="AA17" s="13" t="s">
        <v>611</v>
      </c>
      <c r="AC17" s="2">
        <v>8100</v>
      </c>
      <c r="AD17" s="2">
        <v>250</v>
      </c>
      <c r="AE17" s="2">
        <v>190</v>
      </c>
      <c r="AF17" s="2">
        <v>75</v>
      </c>
      <c r="AG17" s="2">
        <v>110</v>
      </c>
      <c r="AH17" s="2">
        <v>5200</v>
      </c>
      <c r="AI17" s="2">
        <v>67</v>
      </c>
      <c r="AQ17" s="2">
        <v>-47</v>
      </c>
      <c r="AR17" s="2">
        <v>-4.4000000000000004</v>
      </c>
      <c r="AU17" s="2" t="s">
        <v>23</v>
      </c>
      <c r="AV17" s="2" t="s">
        <v>67</v>
      </c>
    </row>
    <row r="18" spans="1:49" x14ac:dyDescent="0.35">
      <c r="A18">
        <v>17</v>
      </c>
      <c r="B18" s="2" t="s">
        <v>45</v>
      </c>
      <c r="C18" t="s">
        <v>2008</v>
      </c>
      <c r="D18" t="s">
        <v>2006</v>
      </c>
      <c r="E18" t="s">
        <v>48</v>
      </c>
      <c r="F18" t="s">
        <v>49</v>
      </c>
      <c r="G18" t="s">
        <v>50</v>
      </c>
      <c r="H18" s="47">
        <v>41775</v>
      </c>
      <c r="I18" s="1" t="s">
        <v>1096</v>
      </c>
      <c r="J18" t="s">
        <v>8</v>
      </c>
      <c r="K18" t="s">
        <v>1340</v>
      </c>
      <c r="L18" t="s">
        <v>9</v>
      </c>
      <c r="M18">
        <v>35.391339000000002</v>
      </c>
      <c r="N18">
        <v>-119.655022</v>
      </c>
      <c r="O18" t="s">
        <v>51</v>
      </c>
      <c r="P18" s="2">
        <v>650</v>
      </c>
      <c r="T18" s="2">
        <v>520</v>
      </c>
      <c r="U18" s="2">
        <v>20000</v>
      </c>
      <c r="V18" s="2">
        <v>11000</v>
      </c>
      <c r="Y18" s="2">
        <v>790</v>
      </c>
      <c r="Z18" s="2" t="s">
        <v>82</v>
      </c>
      <c r="AA18" s="2" t="s">
        <v>82</v>
      </c>
      <c r="AC18" s="2">
        <v>6000</v>
      </c>
      <c r="AD18" s="2">
        <v>210</v>
      </c>
      <c r="AE18" s="2">
        <v>150</v>
      </c>
      <c r="AF18" s="2">
        <v>38</v>
      </c>
      <c r="AG18" s="2">
        <v>86</v>
      </c>
      <c r="AH18" s="2">
        <v>3700</v>
      </c>
      <c r="AI18" s="2">
        <v>56</v>
      </c>
      <c r="AL18" s="2">
        <v>1.2</v>
      </c>
      <c r="AN18" s="2">
        <v>110</v>
      </c>
      <c r="AU18" s="2">
        <v>20</v>
      </c>
      <c r="AV18" s="13">
        <f>AU18/4.42664</f>
        <v>4.5180995066235337</v>
      </c>
    </row>
    <row r="19" spans="1:49" x14ac:dyDescent="0.35">
      <c r="A19">
        <v>18</v>
      </c>
      <c r="B19" s="2" t="s">
        <v>45</v>
      </c>
      <c r="C19" t="s">
        <v>2009</v>
      </c>
      <c r="D19" t="s">
        <v>2007</v>
      </c>
      <c r="E19" t="s">
        <v>48</v>
      </c>
      <c r="F19" t="s">
        <v>49</v>
      </c>
      <c r="G19" t="s">
        <v>50</v>
      </c>
      <c r="H19" s="47">
        <v>41775</v>
      </c>
      <c r="I19" s="1" t="s">
        <v>1096</v>
      </c>
      <c r="J19" t="s">
        <v>8</v>
      </c>
      <c r="K19" t="s">
        <v>1340</v>
      </c>
      <c r="L19" t="s">
        <v>9</v>
      </c>
      <c r="M19">
        <v>35.390591999999998</v>
      </c>
      <c r="N19">
        <v>-119.64821499999999</v>
      </c>
      <c r="O19" t="s">
        <v>51</v>
      </c>
      <c r="P19" s="2">
        <v>1500</v>
      </c>
      <c r="T19" s="2">
        <v>470</v>
      </c>
      <c r="U19" s="2">
        <v>29000</v>
      </c>
      <c r="V19" s="2">
        <v>15000</v>
      </c>
      <c r="Y19" s="2">
        <v>1700</v>
      </c>
      <c r="Z19" s="2">
        <v>38</v>
      </c>
      <c r="AA19" s="2" t="s">
        <v>82</v>
      </c>
      <c r="AC19" s="2">
        <v>9200</v>
      </c>
      <c r="AD19" s="2">
        <v>180</v>
      </c>
      <c r="AE19" s="2">
        <v>110</v>
      </c>
      <c r="AF19" s="2">
        <v>47</v>
      </c>
      <c r="AG19" s="2">
        <v>98</v>
      </c>
      <c r="AH19" s="2">
        <v>6000</v>
      </c>
      <c r="AI19" s="2">
        <v>90</v>
      </c>
      <c r="AL19" s="2">
        <v>0.21</v>
      </c>
      <c r="AN19" s="2">
        <v>52</v>
      </c>
      <c r="AU19" s="2">
        <v>28</v>
      </c>
      <c r="AV19" s="13">
        <f>AU19/4.42664</f>
        <v>6.3253393092729473</v>
      </c>
    </row>
    <row r="20" spans="1:49" x14ac:dyDescent="0.35">
      <c r="A20">
        <v>19</v>
      </c>
      <c r="B20" s="2" t="s">
        <v>45</v>
      </c>
      <c r="C20" t="s">
        <v>2094</v>
      </c>
      <c r="D20" t="s">
        <v>2096</v>
      </c>
      <c r="E20" t="s">
        <v>48</v>
      </c>
      <c r="F20" t="s">
        <v>49</v>
      </c>
      <c r="G20" t="s">
        <v>50</v>
      </c>
      <c r="H20" s="47">
        <v>43020</v>
      </c>
      <c r="I20" s="1" t="s">
        <v>1112</v>
      </c>
      <c r="J20" t="s">
        <v>8</v>
      </c>
      <c r="K20" t="s">
        <v>1340</v>
      </c>
      <c r="L20" t="s">
        <v>9</v>
      </c>
      <c r="M20">
        <v>35.390889000000001</v>
      </c>
      <c r="N20">
        <v>-119.655973</v>
      </c>
      <c r="O20" t="s">
        <v>51</v>
      </c>
      <c r="P20" s="2">
        <v>510</v>
      </c>
      <c r="T20" s="2">
        <v>670</v>
      </c>
      <c r="U20" s="2">
        <v>23000</v>
      </c>
      <c r="V20" s="2">
        <v>8500</v>
      </c>
      <c r="Y20" s="2">
        <v>620</v>
      </c>
      <c r="Z20" s="2" t="s">
        <v>82</v>
      </c>
      <c r="AA20" s="2" t="s">
        <v>82</v>
      </c>
      <c r="AC20" s="2">
        <v>6500</v>
      </c>
      <c r="AD20" s="2">
        <v>230</v>
      </c>
      <c r="AE20" s="2">
        <v>180</v>
      </c>
      <c r="AF20" s="2">
        <v>51</v>
      </c>
      <c r="AG20" s="2">
        <v>110</v>
      </c>
      <c r="AH20" s="2">
        <v>3700</v>
      </c>
      <c r="AI20" s="2">
        <v>73</v>
      </c>
      <c r="AJ20" s="2">
        <v>85</v>
      </c>
      <c r="AK20" s="2">
        <v>2.5</v>
      </c>
      <c r="AL20" s="2">
        <v>1</v>
      </c>
      <c r="AN20" s="2">
        <v>82</v>
      </c>
      <c r="AO20" s="2">
        <v>140</v>
      </c>
      <c r="AP20" s="2"/>
      <c r="AU20" s="13">
        <f>AV20*4.43</f>
        <v>15.061999999999999</v>
      </c>
      <c r="AV20" s="2">
        <v>3.4</v>
      </c>
    </row>
    <row r="21" spans="1:49" x14ac:dyDescent="0.35">
      <c r="A21">
        <v>20</v>
      </c>
      <c r="B21" s="2" t="s">
        <v>45</v>
      </c>
      <c r="C21" t="s">
        <v>2095</v>
      </c>
      <c r="D21" t="s">
        <v>2097</v>
      </c>
      <c r="E21" t="s">
        <v>48</v>
      </c>
      <c r="F21" t="s">
        <v>49</v>
      </c>
      <c r="G21" t="s">
        <v>50</v>
      </c>
      <c r="H21" s="47">
        <v>43020</v>
      </c>
      <c r="I21" s="1" t="s">
        <v>1112</v>
      </c>
      <c r="J21" t="s">
        <v>8</v>
      </c>
      <c r="K21" t="s">
        <v>1340</v>
      </c>
      <c r="L21" t="s">
        <v>9</v>
      </c>
      <c r="M21">
        <v>35.390889000000001</v>
      </c>
      <c r="N21">
        <v>-119.655973</v>
      </c>
      <c r="O21" t="s">
        <v>51</v>
      </c>
      <c r="P21" s="2">
        <v>4500</v>
      </c>
      <c r="T21" s="2">
        <v>1600</v>
      </c>
      <c r="U21" s="2">
        <v>58000</v>
      </c>
      <c r="V21" s="2">
        <v>23000</v>
      </c>
      <c r="Y21" s="2">
        <v>5400</v>
      </c>
      <c r="Z21" s="2" t="s">
        <v>82</v>
      </c>
      <c r="AA21" s="2" t="s">
        <v>82</v>
      </c>
      <c r="AC21" s="2">
        <v>15000</v>
      </c>
      <c r="AD21" s="2">
        <v>14</v>
      </c>
      <c r="AE21" s="2">
        <v>560</v>
      </c>
      <c r="AF21" s="2">
        <v>49</v>
      </c>
      <c r="AG21" s="2">
        <v>150</v>
      </c>
      <c r="AH21" s="2">
        <v>9500</v>
      </c>
      <c r="AI21" s="2">
        <v>110</v>
      </c>
      <c r="AJ21" s="2">
        <v>110</v>
      </c>
      <c r="AK21" s="2">
        <v>8.5</v>
      </c>
      <c r="AL21" s="2">
        <v>3.3</v>
      </c>
      <c r="AN21" s="2">
        <v>97</v>
      </c>
      <c r="AO21" s="2">
        <v>390</v>
      </c>
      <c r="AP21" s="2"/>
      <c r="AU21" s="13" t="s">
        <v>183</v>
      </c>
      <c r="AV21" s="2" t="s">
        <v>65</v>
      </c>
    </row>
    <row r="22" spans="1:49" x14ac:dyDescent="0.35">
      <c r="A22">
        <v>21</v>
      </c>
      <c r="B22" s="2" t="s">
        <v>45</v>
      </c>
      <c r="C22" t="s">
        <v>2071</v>
      </c>
      <c r="D22" t="s">
        <v>1995</v>
      </c>
      <c r="E22" t="s">
        <v>48</v>
      </c>
      <c r="F22" t="s">
        <v>49</v>
      </c>
      <c r="G22" t="s">
        <v>50</v>
      </c>
      <c r="H22" s="47">
        <v>43601</v>
      </c>
      <c r="I22" t="s">
        <v>1114</v>
      </c>
      <c r="J22" t="s">
        <v>8</v>
      </c>
      <c r="K22" t="s">
        <v>1340</v>
      </c>
      <c r="L22" t="s">
        <v>9</v>
      </c>
      <c r="M22">
        <v>35.384729999999998</v>
      </c>
      <c r="N22">
        <v>-119.65069800000001</v>
      </c>
      <c r="O22" t="s">
        <v>51</v>
      </c>
      <c r="P22" s="2">
        <v>900</v>
      </c>
      <c r="Q22" s="2">
        <v>900</v>
      </c>
      <c r="R22" s="2" t="s">
        <v>71</v>
      </c>
      <c r="S22" s="2" t="s">
        <v>71</v>
      </c>
      <c r="U22" s="2">
        <v>28000</v>
      </c>
      <c r="V22" s="2">
        <v>18000</v>
      </c>
      <c r="X22" s="2">
        <v>7.61</v>
      </c>
      <c r="Y22" s="13">
        <f t="shared" ref="Y22:Y27" si="0">Q22*1.22</f>
        <v>1098</v>
      </c>
      <c r="Z22" s="13" t="s">
        <v>1897</v>
      </c>
      <c r="AA22" s="13" t="s">
        <v>1901</v>
      </c>
      <c r="AB22" s="2">
        <v>27</v>
      </c>
      <c r="AC22" s="2">
        <v>9500</v>
      </c>
      <c r="AD22" s="2">
        <v>150</v>
      </c>
      <c r="AE22" s="2">
        <v>260</v>
      </c>
      <c r="AF22" s="2">
        <v>94</v>
      </c>
      <c r="AG22" s="2">
        <v>97</v>
      </c>
      <c r="AH22" s="2">
        <v>6200</v>
      </c>
      <c r="AI22" s="2">
        <v>60</v>
      </c>
      <c r="AJ22" s="2">
        <v>40</v>
      </c>
      <c r="AK22" s="2">
        <v>3.5</v>
      </c>
      <c r="AL22" s="2">
        <v>0.13</v>
      </c>
      <c r="AM22" s="2">
        <v>2.4</v>
      </c>
      <c r="AN22" s="2">
        <v>180</v>
      </c>
      <c r="AO22" s="2">
        <v>47</v>
      </c>
      <c r="AP22" s="2">
        <v>7.6</v>
      </c>
      <c r="AQ22" s="2">
        <v>-59.3</v>
      </c>
      <c r="AR22" s="2">
        <v>-5.22</v>
      </c>
      <c r="AS22" s="2">
        <v>120</v>
      </c>
      <c r="AT22" s="2">
        <v>130</v>
      </c>
      <c r="AU22" s="2" t="s">
        <v>1325</v>
      </c>
      <c r="AV22" s="2" t="s">
        <v>23</v>
      </c>
      <c r="AW22" s="2">
        <v>55</v>
      </c>
    </row>
    <row r="23" spans="1:49" x14ac:dyDescent="0.35">
      <c r="A23">
        <v>22</v>
      </c>
      <c r="B23" s="2" t="s">
        <v>45</v>
      </c>
      <c r="C23" t="s">
        <v>2070</v>
      </c>
      <c r="D23" t="s">
        <v>1998</v>
      </c>
      <c r="E23" t="s">
        <v>48</v>
      </c>
      <c r="F23" t="s">
        <v>49</v>
      </c>
      <c r="G23" t="s">
        <v>50</v>
      </c>
      <c r="H23" s="47">
        <v>43601</v>
      </c>
      <c r="I23" t="s">
        <v>1114</v>
      </c>
      <c r="J23" t="s">
        <v>8</v>
      </c>
      <c r="K23" t="s">
        <v>1340</v>
      </c>
      <c r="L23" t="s">
        <v>9</v>
      </c>
      <c r="M23">
        <v>35.389243999999998</v>
      </c>
      <c r="N23">
        <v>-119.646557</v>
      </c>
      <c r="O23" t="s">
        <v>51</v>
      </c>
      <c r="P23" s="2">
        <v>970</v>
      </c>
      <c r="Q23" s="2">
        <v>970</v>
      </c>
      <c r="R23" s="2" t="s">
        <v>71</v>
      </c>
      <c r="S23" s="2" t="s">
        <v>71</v>
      </c>
      <c r="U23" s="2">
        <v>26000</v>
      </c>
      <c r="V23" s="2">
        <v>17000</v>
      </c>
      <c r="X23" s="2">
        <v>7.89</v>
      </c>
      <c r="Y23" s="13">
        <f t="shared" si="0"/>
        <v>1183.3999999999999</v>
      </c>
      <c r="Z23" s="13" t="s">
        <v>1897</v>
      </c>
      <c r="AA23" s="13" t="s">
        <v>1901</v>
      </c>
      <c r="AB23" s="2">
        <v>27</v>
      </c>
      <c r="AC23" s="2">
        <v>8000</v>
      </c>
      <c r="AD23" s="2">
        <v>170</v>
      </c>
      <c r="AE23" s="2">
        <v>230</v>
      </c>
      <c r="AF23" s="2">
        <v>86</v>
      </c>
      <c r="AG23" s="2">
        <v>87</v>
      </c>
      <c r="AH23" s="2">
        <v>5400</v>
      </c>
      <c r="AI23" s="2">
        <v>55</v>
      </c>
      <c r="AJ23" s="2">
        <v>40</v>
      </c>
      <c r="AK23" s="2">
        <v>3</v>
      </c>
      <c r="AL23" s="2">
        <v>4.8000000000000001E-2</v>
      </c>
      <c r="AM23" s="2">
        <v>2.2000000000000002</v>
      </c>
      <c r="AN23" s="2">
        <v>170</v>
      </c>
      <c r="AO23" s="2">
        <v>85</v>
      </c>
      <c r="AP23" s="2">
        <v>6.8</v>
      </c>
      <c r="AQ23" s="2">
        <v>-56.8</v>
      </c>
      <c r="AR23" s="2">
        <v>-4.8</v>
      </c>
      <c r="AS23" s="2">
        <v>95</v>
      </c>
      <c r="AT23" s="2">
        <v>98</v>
      </c>
      <c r="AU23" s="2" t="s">
        <v>1325</v>
      </c>
      <c r="AV23" s="2" t="s">
        <v>23</v>
      </c>
      <c r="AW23" s="2">
        <v>22</v>
      </c>
    </row>
    <row r="24" spans="1:49" x14ac:dyDescent="0.35">
      <c r="A24">
        <v>23</v>
      </c>
      <c r="B24" s="2" t="s">
        <v>75</v>
      </c>
      <c r="C24" t="s">
        <v>76</v>
      </c>
      <c r="D24" t="s">
        <v>77</v>
      </c>
      <c r="E24" t="s">
        <v>78</v>
      </c>
      <c r="F24" t="s">
        <v>79</v>
      </c>
      <c r="G24" t="s">
        <v>80</v>
      </c>
      <c r="H24" s="47">
        <v>40164</v>
      </c>
      <c r="I24" t="s">
        <v>1169</v>
      </c>
      <c r="J24" t="s">
        <v>8</v>
      </c>
      <c r="L24" t="s">
        <v>9</v>
      </c>
      <c r="M24">
        <v>36.166255</v>
      </c>
      <c r="N24">
        <v>-120.411619</v>
      </c>
      <c r="O24" t="s">
        <v>81</v>
      </c>
      <c r="P24" s="2">
        <v>1000</v>
      </c>
      <c r="Q24" s="2">
        <v>1000</v>
      </c>
      <c r="R24" s="2" t="s">
        <v>82</v>
      </c>
      <c r="S24" s="2" t="s">
        <v>82</v>
      </c>
      <c r="T24" s="2">
        <v>480</v>
      </c>
      <c r="U24" s="2">
        <v>14000</v>
      </c>
      <c r="V24" s="2">
        <v>8200</v>
      </c>
      <c r="X24" s="2">
        <v>7.6</v>
      </c>
      <c r="Y24" s="13">
        <f t="shared" si="0"/>
        <v>1220</v>
      </c>
      <c r="Z24" s="13" t="s">
        <v>340</v>
      </c>
      <c r="AA24" s="13" t="s">
        <v>815</v>
      </c>
      <c r="AB24" s="2"/>
      <c r="AC24" s="2">
        <v>4100</v>
      </c>
      <c r="AD24" s="2">
        <v>260</v>
      </c>
      <c r="AE24" s="2">
        <v>110</v>
      </c>
      <c r="AF24" s="2">
        <v>50</v>
      </c>
      <c r="AG24" s="2">
        <v>54</v>
      </c>
      <c r="AH24" s="2">
        <v>2900</v>
      </c>
      <c r="AI24" s="2">
        <v>53</v>
      </c>
      <c r="AL24" s="2">
        <v>5.2999999999999999E-2</v>
      </c>
      <c r="AQ24" s="2">
        <v>-57.82</v>
      </c>
      <c r="AR24" s="2">
        <v>-5.87</v>
      </c>
      <c r="AS24" s="2">
        <v>12.159000000000001</v>
      </c>
      <c r="AU24" s="2" t="s">
        <v>82</v>
      </c>
      <c r="AV24" s="13" t="s">
        <v>736</v>
      </c>
    </row>
    <row r="25" spans="1:49" x14ac:dyDescent="0.35">
      <c r="A25">
        <v>24</v>
      </c>
      <c r="B25" s="2" t="s">
        <v>75</v>
      </c>
      <c r="C25" t="s">
        <v>1116</v>
      </c>
      <c r="D25" t="s">
        <v>83</v>
      </c>
      <c r="E25" t="s">
        <v>78</v>
      </c>
      <c r="F25" t="s">
        <v>79</v>
      </c>
      <c r="G25" t="s">
        <v>80</v>
      </c>
      <c r="H25" s="47">
        <v>42641</v>
      </c>
      <c r="I25" t="s">
        <v>1117</v>
      </c>
      <c r="J25" t="s">
        <v>8</v>
      </c>
      <c r="L25" t="s">
        <v>9</v>
      </c>
      <c r="M25">
        <v>36.165657000000003</v>
      </c>
      <c r="N25" s="19">
        <v>-120.41148</v>
      </c>
      <c r="O25" t="s">
        <v>84</v>
      </c>
      <c r="P25" s="2">
        <v>670</v>
      </c>
      <c r="Q25" s="2">
        <v>670</v>
      </c>
      <c r="R25" s="2" t="s">
        <v>85</v>
      </c>
      <c r="S25" s="2" t="s">
        <v>85</v>
      </c>
      <c r="U25" s="2">
        <v>6500</v>
      </c>
      <c r="V25" s="2">
        <v>3900</v>
      </c>
      <c r="W25" s="2"/>
      <c r="X25" s="2">
        <v>7.9</v>
      </c>
      <c r="Y25" s="13">
        <f t="shared" si="0"/>
        <v>817.4</v>
      </c>
      <c r="Z25" s="13" t="s">
        <v>641</v>
      </c>
      <c r="AA25" s="13" t="s">
        <v>1900</v>
      </c>
      <c r="AB25" s="2">
        <v>8</v>
      </c>
      <c r="AC25" s="2">
        <v>1500</v>
      </c>
      <c r="AD25" s="2">
        <v>2.6</v>
      </c>
      <c r="AE25" s="2">
        <v>86</v>
      </c>
      <c r="AF25" s="2">
        <v>17</v>
      </c>
      <c r="AG25" s="2">
        <v>170</v>
      </c>
      <c r="AH25" s="2">
        <v>1200</v>
      </c>
      <c r="AI25" s="2">
        <v>35</v>
      </c>
      <c r="AJ25" t="s">
        <v>23</v>
      </c>
      <c r="AK25" s="2">
        <v>0.86</v>
      </c>
      <c r="AL25" s="2">
        <v>1</v>
      </c>
      <c r="AM25" s="2">
        <v>0.45</v>
      </c>
      <c r="AN25" s="2">
        <v>100</v>
      </c>
      <c r="AO25" t="s">
        <v>23</v>
      </c>
      <c r="AP25">
        <v>2.2000000000000002</v>
      </c>
      <c r="AQ25" s="2">
        <v>-54.22</v>
      </c>
      <c r="AR25" s="2">
        <v>-5.78</v>
      </c>
      <c r="AS25" s="2">
        <v>47.42</v>
      </c>
      <c r="AU25" s="2" t="s">
        <v>73</v>
      </c>
      <c r="AV25" s="13" t="s">
        <v>613</v>
      </c>
      <c r="AW25" s="2">
        <v>73.5</v>
      </c>
    </row>
    <row r="26" spans="1:49" x14ac:dyDescent="0.35">
      <c r="A26">
        <v>25</v>
      </c>
      <c r="B26" s="2" t="s">
        <v>75</v>
      </c>
      <c r="C26" t="s">
        <v>1118</v>
      </c>
      <c r="D26" t="s">
        <v>1124</v>
      </c>
      <c r="E26" t="s">
        <v>78</v>
      </c>
      <c r="F26" t="s">
        <v>79</v>
      </c>
      <c r="G26" t="s">
        <v>80</v>
      </c>
      <c r="H26" s="47">
        <v>42691</v>
      </c>
      <c r="I26" t="s">
        <v>1117</v>
      </c>
      <c r="J26" t="s">
        <v>8</v>
      </c>
      <c r="L26" t="s">
        <v>9</v>
      </c>
      <c r="M26">
        <v>36.166831999999999</v>
      </c>
      <c r="N26" s="19">
        <v>-120.410445</v>
      </c>
      <c r="O26" t="s">
        <v>86</v>
      </c>
      <c r="P26" s="2">
        <v>910</v>
      </c>
      <c r="Q26" s="2">
        <v>910</v>
      </c>
      <c r="R26" s="2" t="s">
        <v>85</v>
      </c>
      <c r="S26" s="2" t="s">
        <v>85</v>
      </c>
      <c r="U26" s="2">
        <v>35000</v>
      </c>
      <c r="V26" s="2">
        <v>20000</v>
      </c>
      <c r="X26" s="2">
        <v>8</v>
      </c>
      <c r="Y26" s="13">
        <f t="shared" si="0"/>
        <v>1110.2</v>
      </c>
      <c r="Z26" s="13" t="s">
        <v>641</v>
      </c>
      <c r="AA26" s="13" t="s">
        <v>1900</v>
      </c>
      <c r="AB26" s="2">
        <v>27</v>
      </c>
      <c r="AC26" s="2">
        <v>9100</v>
      </c>
      <c r="AD26" s="2">
        <v>410</v>
      </c>
      <c r="AE26" s="2">
        <v>410</v>
      </c>
      <c r="AF26" s="2">
        <v>210</v>
      </c>
      <c r="AG26" s="2">
        <v>140</v>
      </c>
      <c r="AH26" s="2">
        <v>6100</v>
      </c>
      <c r="AI26" s="2">
        <v>81</v>
      </c>
      <c r="AJ26">
        <v>100</v>
      </c>
      <c r="AK26" s="2">
        <v>1.5</v>
      </c>
      <c r="AL26" s="2" t="s">
        <v>817</v>
      </c>
      <c r="AM26" s="2">
        <v>0.99</v>
      </c>
      <c r="AN26" s="2">
        <v>830</v>
      </c>
      <c r="AO26" s="2" t="s">
        <v>57</v>
      </c>
      <c r="AP26" s="2">
        <v>15</v>
      </c>
      <c r="AQ26" s="2">
        <v>-45.41</v>
      </c>
      <c r="AR26" s="2">
        <v>-2.62</v>
      </c>
      <c r="AS26" s="2">
        <v>29.181000000000001</v>
      </c>
      <c r="AU26" s="2" t="s">
        <v>58</v>
      </c>
      <c r="AV26" s="13" t="s">
        <v>2902</v>
      </c>
      <c r="AW26" s="2">
        <v>4.5</v>
      </c>
    </row>
    <row r="27" spans="1:49" x14ac:dyDescent="0.35">
      <c r="A27">
        <v>26</v>
      </c>
      <c r="B27" s="2" t="s">
        <v>75</v>
      </c>
      <c r="C27" t="s">
        <v>1118</v>
      </c>
      <c r="D27" t="s">
        <v>1124</v>
      </c>
      <c r="E27" t="s">
        <v>78</v>
      </c>
      <c r="F27" t="s">
        <v>79</v>
      </c>
      <c r="G27" t="s">
        <v>80</v>
      </c>
      <c r="H27" s="47">
        <v>42641</v>
      </c>
      <c r="I27" s="1" t="s">
        <v>1117</v>
      </c>
      <c r="J27" t="s">
        <v>8</v>
      </c>
      <c r="L27" t="s">
        <v>9</v>
      </c>
      <c r="M27">
        <v>36.166831999999999</v>
      </c>
      <c r="N27" s="19">
        <v>-120.410445</v>
      </c>
      <c r="O27" t="s">
        <v>86</v>
      </c>
      <c r="P27" s="2">
        <v>860</v>
      </c>
      <c r="Q27" s="2">
        <v>860</v>
      </c>
      <c r="R27" s="2" t="s">
        <v>85</v>
      </c>
      <c r="S27" s="2" t="s">
        <v>85</v>
      </c>
      <c r="U27" s="2">
        <v>32000</v>
      </c>
      <c r="V27" s="2">
        <v>19000</v>
      </c>
      <c r="W27" s="2"/>
      <c r="X27" s="2">
        <v>7.8</v>
      </c>
      <c r="Y27" s="13">
        <f t="shared" si="0"/>
        <v>1049.2</v>
      </c>
      <c r="Z27" s="13" t="s">
        <v>641</v>
      </c>
      <c r="AA27" s="13" t="s">
        <v>1900</v>
      </c>
      <c r="AB27" s="2">
        <v>19</v>
      </c>
      <c r="AC27" s="2">
        <v>10000</v>
      </c>
      <c r="AD27" s="2">
        <v>430</v>
      </c>
      <c r="AE27" s="2">
        <v>350</v>
      </c>
      <c r="AF27" s="2">
        <v>150</v>
      </c>
      <c r="AG27" s="2">
        <v>130</v>
      </c>
      <c r="AH27" s="2">
        <v>6400</v>
      </c>
      <c r="AI27" s="2">
        <v>72</v>
      </c>
      <c r="AJ27">
        <v>74</v>
      </c>
      <c r="AK27" s="2">
        <v>1.4</v>
      </c>
      <c r="AL27" s="2">
        <v>1.0999999999999999E-2</v>
      </c>
      <c r="AM27" s="2">
        <v>0.6</v>
      </c>
      <c r="AN27" s="2">
        <v>480</v>
      </c>
      <c r="AO27" t="s">
        <v>23</v>
      </c>
      <c r="AP27">
        <v>14</v>
      </c>
      <c r="AQ27" s="2">
        <v>-43.33</v>
      </c>
      <c r="AR27" s="2">
        <v>-2.64</v>
      </c>
      <c r="AS27" s="2">
        <v>20.67</v>
      </c>
      <c r="AU27" s="2" t="s">
        <v>58</v>
      </c>
      <c r="AV27" s="13" t="s">
        <v>2902</v>
      </c>
      <c r="AW27" s="2" t="s">
        <v>399</v>
      </c>
    </row>
    <row r="28" spans="1:49" x14ac:dyDescent="0.35">
      <c r="A28">
        <v>27</v>
      </c>
      <c r="B28" s="2" t="s">
        <v>89</v>
      </c>
      <c r="C28" t="s">
        <v>2975</v>
      </c>
      <c r="D28" t="s">
        <v>90</v>
      </c>
      <c r="E28" t="s">
        <v>78</v>
      </c>
      <c r="F28" t="s">
        <v>91</v>
      </c>
      <c r="G28" t="s">
        <v>80</v>
      </c>
      <c r="H28" s="47">
        <v>41296</v>
      </c>
      <c r="I28" t="s">
        <v>1170</v>
      </c>
      <c r="J28" t="s">
        <v>8</v>
      </c>
      <c r="K28" t="s">
        <v>1340</v>
      </c>
      <c r="L28" t="s">
        <v>9</v>
      </c>
      <c r="M28">
        <v>36.173366000000001</v>
      </c>
      <c r="N28">
        <v>-120.406294</v>
      </c>
      <c r="O28" t="s">
        <v>92</v>
      </c>
      <c r="U28">
        <v>8700</v>
      </c>
      <c r="V28">
        <v>5400</v>
      </c>
      <c r="AC28">
        <v>2200</v>
      </c>
      <c r="AI28">
        <v>57</v>
      </c>
    </row>
    <row r="29" spans="1:49" x14ac:dyDescent="0.35">
      <c r="A29">
        <v>28</v>
      </c>
      <c r="B29" s="2" t="s">
        <v>93</v>
      </c>
      <c r="C29" t="s">
        <v>2970</v>
      </c>
      <c r="D29" t="s">
        <v>94</v>
      </c>
      <c r="E29" t="s">
        <v>78</v>
      </c>
      <c r="F29" t="s">
        <v>95</v>
      </c>
      <c r="G29" t="s">
        <v>80</v>
      </c>
      <c r="H29" s="47">
        <v>42412</v>
      </c>
      <c r="I29" s="1" t="s">
        <v>2973</v>
      </c>
      <c r="J29" t="s">
        <v>8</v>
      </c>
      <c r="K29" t="s">
        <v>1923</v>
      </c>
      <c r="L29" t="s">
        <v>9</v>
      </c>
      <c r="M29">
        <v>36.133274</v>
      </c>
      <c r="N29">
        <v>-120.3974</v>
      </c>
      <c r="O29" t="s">
        <v>96</v>
      </c>
      <c r="P29" s="2">
        <v>1200</v>
      </c>
      <c r="Q29" s="2">
        <v>1200</v>
      </c>
      <c r="R29" s="2" t="s">
        <v>97</v>
      </c>
      <c r="S29" s="2" t="s">
        <v>97</v>
      </c>
      <c r="V29" s="2">
        <v>5400</v>
      </c>
      <c r="Y29" s="13">
        <f>Q29*1.22</f>
        <v>1464</v>
      </c>
      <c r="Z29" s="13" t="s">
        <v>400</v>
      </c>
      <c r="AA29" s="13" t="s">
        <v>1896</v>
      </c>
      <c r="AB29" s="2">
        <v>20</v>
      </c>
      <c r="AC29" s="2">
        <v>2800</v>
      </c>
      <c r="AD29" s="2" t="s">
        <v>98</v>
      </c>
      <c r="AE29" s="2">
        <v>96</v>
      </c>
      <c r="AF29" s="2">
        <v>35</v>
      </c>
      <c r="AG29" s="2">
        <v>27</v>
      </c>
      <c r="AH29" s="2">
        <v>2200</v>
      </c>
      <c r="AI29" s="2">
        <v>44</v>
      </c>
      <c r="AJ29" s="2" t="s">
        <v>23</v>
      </c>
      <c r="AK29" s="2">
        <v>2.1</v>
      </c>
      <c r="AL29" s="2">
        <v>3.3</v>
      </c>
      <c r="AM29" s="2">
        <v>0.84</v>
      </c>
      <c r="AN29" s="2">
        <v>87</v>
      </c>
      <c r="AO29" s="2">
        <v>69</v>
      </c>
      <c r="AP29" s="2">
        <v>2.8</v>
      </c>
      <c r="AU29" s="13" t="s">
        <v>2971</v>
      </c>
      <c r="AV29" s="2" t="s">
        <v>1056</v>
      </c>
    </row>
    <row r="30" spans="1:49" x14ac:dyDescent="0.35">
      <c r="A30">
        <v>29</v>
      </c>
      <c r="B30" s="2" t="s">
        <v>101</v>
      </c>
      <c r="C30" t="s">
        <v>2972</v>
      </c>
      <c r="D30" t="s">
        <v>102</v>
      </c>
      <c r="E30" t="s">
        <v>78</v>
      </c>
      <c r="F30" t="s">
        <v>103</v>
      </c>
      <c r="G30" t="s">
        <v>80</v>
      </c>
      <c r="H30" s="47">
        <v>42412</v>
      </c>
      <c r="I30" t="s">
        <v>2973</v>
      </c>
      <c r="J30" t="s">
        <v>8</v>
      </c>
      <c r="K30" t="s">
        <v>1363</v>
      </c>
      <c r="L30" t="s">
        <v>9</v>
      </c>
      <c r="M30">
        <v>36.132824999999997</v>
      </c>
      <c r="N30">
        <v>-120.414843</v>
      </c>
      <c r="O30" t="s">
        <v>104</v>
      </c>
      <c r="P30" s="2">
        <v>750</v>
      </c>
      <c r="V30" s="2">
        <v>2800</v>
      </c>
      <c r="Y30" s="2">
        <v>910</v>
      </c>
      <c r="Z30" s="2" t="s">
        <v>23</v>
      </c>
      <c r="AA30" s="2" t="s">
        <v>23</v>
      </c>
      <c r="AC30" s="2">
        <v>1100</v>
      </c>
      <c r="AD30" s="2">
        <v>62</v>
      </c>
      <c r="AE30">
        <v>78</v>
      </c>
      <c r="AF30" s="2">
        <v>21</v>
      </c>
      <c r="AG30" s="2">
        <v>14</v>
      </c>
      <c r="AH30" s="2">
        <v>980</v>
      </c>
      <c r="AI30">
        <v>25</v>
      </c>
      <c r="AJ30" s="2" t="s">
        <v>57</v>
      </c>
      <c r="AK30" s="2">
        <v>0.9</v>
      </c>
      <c r="AL30" s="2">
        <v>2.2999999999999998</v>
      </c>
      <c r="AM30" s="2">
        <v>0.4</v>
      </c>
      <c r="AN30" s="2">
        <v>150</v>
      </c>
      <c r="AO30" s="2" t="s">
        <v>108</v>
      </c>
      <c r="AP30" s="2">
        <v>3.5</v>
      </c>
      <c r="AU30" s="2" t="s">
        <v>57</v>
      </c>
      <c r="AV30" s="13" t="s">
        <v>1784</v>
      </c>
    </row>
    <row r="31" spans="1:49" x14ac:dyDescent="0.35">
      <c r="A31">
        <v>30</v>
      </c>
      <c r="B31" s="2" t="s">
        <v>101</v>
      </c>
      <c r="C31" t="s">
        <v>105</v>
      </c>
      <c r="D31" t="s">
        <v>106</v>
      </c>
      <c r="E31" t="s">
        <v>78</v>
      </c>
      <c r="F31" t="s">
        <v>103</v>
      </c>
      <c r="G31" t="s">
        <v>80</v>
      </c>
      <c r="H31" s="47">
        <v>42209</v>
      </c>
      <c r="I31" t="s">
        <v>1173</v>
      </c>
      <c r="J31" t="s">
        <v>8</v>
      </c>
      <c r="L31" t="s">
        <v>9</v>
      </c>
      <c r="M31">
        <v>36.132824999999997</v>
      </c>
      <c r="N31">
        <v>-120.414843</v>
      </c>
      <c r="O31" t="s">
        <v>104</v>
      </c>
      <c r="P31">
        <v>750</v>
      </c>
      <c r="V31">
        <v>2800</v>
      </c>
      <c r="Y31">
        <v>910</v>
      </c>
      <c r="Z31" t="s">
        <v>23</v>
      </c>
      <c r="AA31" t="s">
        <v>23</v>
      </c>
      <c r="AC31">
        <v>1100</v>
      </c>
      <c r="AD31" t="s">
        <v>107</v>
      </c>
      <c r="AE31">
        <v>78</v>
      </c>
      <c r="AF31">
        <v>21</v>
      </c>
      <c r="AG31">
        <v>14</v>
      </c>
      <c r="AH31">
        <v>980</v>
      </c>
      <c r="AI31">
        <v>25</v>
      </c>
      <c r="AJ31" t="s">
        <v>57</v>
      </c>
      <c r="AK31">
        <v>0.9</v>
      </c>
      <c r="AL31">
        <v>2.2999999999999998</v>
      </c>
      <c r="AM31">
        <v>0.4</v>
      </c>
      <c r="AN31">
        <v>150</v>
      </c>
      <c r="AO31" t="s">
        <v>108</v>
      </c>
      <c r="AP31">
        <v>3.5</v>
      </c>
      <c r="AU31" t="s">
        <v>57</v>
      </c>
      <c r="AV31" s="13" t="s">
        <v>1784</v>
      </c>
    </row>
    <row r="32" spans="1:49" x14ac:dyDescent="0.35">
      <c r="A32">
        <v>31</v>
      </c>
      <c r="B32" s="2" t="s">
        <v>109</v>
      </c>
      <c r="C32" t="s">
        <v>2952</v>
      </c>
      <c r="D32" t="s">
        <v>111</v>
      </c>
      <c r="E32" t="s">
        <v>78</v>
      </c>
      <c r="F32" t="s">
        <v>112</v>
      </c>
      <c r="G32" t="s">
        <v>80</v>
      </c>
      <c r="H32" s="48">
        <v>39800</v>
      </c>
      <c r="I32" t="s">
        <v>2953</v>
      </c>
      <c r="J32" t="s">
        <v>8</v>
      </c>
      <c r="K32" t="s">
        <v>1363</v>
      </c>
      <c r="L32" t="s">
        <v>9</v>
      </c>
      <c r="M32">
        <v>36.170366999999999</v>
      </c>
      <c r="N32">
        <v>-120.406791</v>
      </c>
      <c r="O32" t="s">
        <v>104</v>
      </c>
      <c r="U32" s="2">
        <v>11000</v>
      </c>
      <c r="V32" s="2">
        <v>6200</v>
      </c>
      <c r="AC32" s="2">
        <v>2700</v>
      </c>
      <c r="AI32" s="2">
        <v>53</v>
      </c>
    </row>
    <row r="33" spans="1:35" x14ac:dyDescent="0.35">
      <c r="A33">
        <v>32</v>
      </c>
      <c r="B33" s="2" t="s">
        <v>4206</v>
      </c>
      <c r="C33" t="s">
        <v>4169</v>
      </c>
      <c r="D33" t="s">
        <v>113</v>
      </c>
      <c r="E33" t="s">
        <v>78</v>
      </c>
      <c r="F33" t="s">
        <v>4205</v>
      </c>
      <c r="G33" t="s">
        <v>80</v>
      </c>
      <c r="H33" s="47">
        <v>23747</v>
      </c>
      <c r="I33" s="49" t="s">
        <v>4168</v>
      </c>
      <c r="J33" t="s">
        <v>8</v>
      </c>
      <c r="K33" t="s">
        <v>1707</v>
      </c>
      <c r="L33" t="s">
        <v>9</v>
      </c>
      <c r="M33">
        <v>36.223177999999997</v>
      </c>
      <c r="N33">
        <v>-120.31416900000001</v>
      </c>
      <c r="O33" t="s">
        <v>4204</v>
      </c>
      <c r="V33">
        <v>5340.8</v>
      </c>
      <c r="AC33">
        <v>446.8</v>
      </c>
      <c r="AI33">
        <v>6.78</v>
      </c>
    </row>
    <row r="34" spans="1:35" x14ac:dyDescent="0.35">
      <c r="A34">
        <v>33</v>
      </c>
      <c r="B34" s="2" t="s">
        <v>4206</v>
      </c>
      <c r="C34" t="s">
        <v>4170</v>
      </c>
      <c r="D34" t="s">
        <v>114</v>
      </c>
      <c r="E34" t="s">
        <v>78</v>
      </c>
      <c r="F34" t="s">
        <v>4205</v>
      </c>
      <c r="G34" t="s">
        <v>80</v>
      </c>
      <c r="H34" s="47">
        <v>23747</v>
      </c>
      <c r="I34" s="49" t="s">
        <v>4168</v>
      </c>
      <c r="J34" t="s">
        <v>8</v>
      </c>
      <c r="K34" t="s">
        <v>1707</v>
      </c>
      <c r="L34" t="s">
        <v>9</v>
      </c>
      <c r="M34">
        <v>36.222831999999997</v>
      </c>
      <c r="N34">
        <v>-120.314273</v>
      </c>
      <c r="O34" t="s">
        <v>4204</v>
      </c>
      <c r="V34">
        <v>10049.200000000001</v>
      </c>
      <c r="AC34">
        <v>2787</v>
      </c>
      <c r="AI34">
        <v>6.6</v>
      </c>
    </row>
    <row r="35" spans="1:35" x14ac:dyDescent="0.35">
      <c r="A35">
        <v>34</v>
      </c>
      <c r="B35" s="2" t="s">
        <v>115</v>
      </c>
      <c r="C35">
        <v>159579</v>
      </c>
      <c r="D35" t="s">
        <v>116</v>
      </c>
      <c r="E35" t="s">
        <v>78</v>
      </c>
      <c r="F35" t="s">
        <v>117</v>
      </c>
      <c r="G35" t="s">
        <v>80</v>
      </c>
      <c r="H35" s="47">
        <v>23747</v>
      </c>
      <c r="I35" s="49" t="s">
        <v>4168</v>
      </c>
      <c r="J35" t="s">
        <v>8</v>
      </c>
      <c r="K35" t="s">
        <v>1707</v>
      </c>
      <c r="L35" t="s">
        <v>9</v>
      </c>
      <c r="M35">
        <v>36.241439</v>
      </c>
      <c r="N35">
        <v>-120.30708799999999</v>
      </c>
      <c r="O35" t="s">
        <v>81</v>
      </c>
      <c r="V35">
        <v>4124.8</v>
      </c>
      <c r="AC35">
        <v>341.8</v>
      </c>
      <c r="AI35">
        <v>7.72</v>
      </c>
    </row>
    <row r="36" spans="1:35" x14ac:dyDescent="0.35">
      <c r="A36">
        <v>35</v>
      </c>
      <c r="B36" s="2" t="s">
        <v>4158</v>
      </c>
      <c r="C36">
        <v>159576</v>
      </c>
      <c r="D36" t="s">
        <v>118</v>
      </c>
      <c r="E36" t="s">
        <v>78</v>
      </c>
      <c r="F36" t="s">
        <v>4157</v>
      </c>
      <c r="G36" t="s">
        <v>80</v>
      </c>
      <c r="H36" s="47">
        <v>23747</v>
      </c>
      <c r="I36" s="49" t="s">
        <v>4168</v>
      </c>
      <c r="J36" t="s">
        <v>8</v>
      </c>
      <c r="K36" t="s">
        <v>1707</v>
      </c>
      <c r="L36" t="s">
        <v>9</v>
      </c>
      <c r="M36">
        <v>36.233114</v>
      </c>
      <c r="N36">
        <v>-120.297449</v>
      </c>
      <c r="O36" t="s">
        <v>4154</v>
      </c>
      <c r="V36">
        <v>4513.6000000000004</v>
      </c>
      <c r="AC36">
        <v>1046</v>
      </c>
      <c r="AI36">
        <v>14.76</v>
      </c>
    </row>
    <row r="37" spans="1:35" x14ac:dyDescent="0.35">
      <c r="A37">
        <v>36</v>
      </c>
      <c r="B37" s="2" t="s">
        <v>4161</v>
      </c>
      <c r="C37">
        <v>159675</v>
      </c>
      <c r="D37" t="s">
        <v>119</v>
      </c>
      <c r="E37" t="s">
        <v>78</v>
      </c>
      <c r="F37" t="s">
        <v>4162</v>
      </c>
      <c r="G37" t="s">
        <v>80</v>
      </c>
      <c r="H37" s="47">
        <v>23749</v>
      </c>
      <c r="I37" s="49" t="s">
        <v>4168</v>
      </c>
      <c r="J37" t="s">
        <v>8</v>
      </c>
      <c r="K37" t="s">
        <v>1707</v>
      </c>
      <c r="L37" t="s">
        <v>9</v>
      </c>
      <c r="M37">
        <v>36.217409000000004</v>
      </c>
      <c r="N37">
        <v>-120.386017</v>
      </c>
      <c r="O37" t="s">
        <v>4153</v>
      </c>
      <c r="V37">
        <v>4973.6000000000004</v>
      </c>
      <c r="AC37">
        <v>1276.5999999999999</v>
      </c>
      <c r="AI37">
        <v>10.97</v>
      </c>
    </row>
    <row r="38" spans="1:35" x14ac:dyDescent="0.35">
      <c r="A38">
        <v>37</v>
      </c>
      <c r="B38" s="2" t="s">
        <v>93</v>
      </c>
      <c r="C38">
        <v>159676</v>
      </c>
      <c r="D38" t="s">
        <v>120</v>
      </c>
      <c r="E38" t="s">
        <v>78</v>
      </c>
      <c r="F38" t="s">
        <v>95</v>
      </c>
      <c r="G38" t="s">
        <v>80</v>
      </c>
      <c r="H38" s="47">
        <v>23749</v>
      </c>
      <c r="I38" s="49" t="s">
        <v>4168</v>
      </c>
      <c r="J38" t="s">
        <v>8</v>
      </c>
      <c r="K38" t="s">
        <v>1707</v>
      </c>
      <c r="L38" t="s">
        <v>9</v>
      </c>
      <c r="M38">
        <v>36.133274</v>
      </c>
      <c r="N38">
        <v>-120.3974</v>
      </c>
      <c r="O38" t="s">
        <v>96</v>
      </c>
      <c r="V38">
        <v>6603.2</v>
      </c>
      <c r="AC38">
        <v>1163.0999999999999</v>
      </c>
      <c r="AI38">
        <v>14.7</v>
      </c>
    </row>
    <row r="39" spans="1:35" x14ac:dyDescent="0.35">
      <c r="A39">
        <v>38</v>
      </c>
      <c r="B39" s="2" t="s">
        <v>121</v>
      </c>
      <c r="C39">
        <v>159677</v>
      </c>
      <c r="D39" t="s">
        <v>122</v>
      </c>
      <c r="E39" t="s">
        <v>78</v>
      </c>
      <c r="F39" t="s">
        <v>123</v>
      </c>
      <c r="G39" t="s">
        <v>80</v>
      </c>
      <c r="H39" s="47">
        <v>23749</v>
      </c>
      <c r="I39" s="49" t="s">
        <v>4168</v>
      </c>
      <c r="J39" t="s">
        <v>8</v>
      </c>
      <c r="K39" t="s">
        <v>1707</v>
      </c>
      <c r="L39" t="s">
        <v>9</v>
      </c>
      <c r="M39">
        <v>36.166328999999998</v>
      </c>
      <c r="N39">
        <v>-120.399058</v>
      </c>
      <c r="O39" t="s">
        <v>81</v>
      </c>
      <c r="V39">
        <v>5636</v>
      </c>
      <c r="AC39">
        <v>2035.4</v>
      </c>
      <c r="AI39">
        <v>20.56</v>
      </c>
    </row>
    <row r="40" spans="1:35" x14ac:dyDescent="0.35">
      <c r="A40">
        <v>39</v>
      </c>
      <c r="B40" s="2" t="s">
        <v>121</v>
      </c>
      <c r="C40">
        <v>159678</v>
      </c>
      <c r="D40" t="s">
        <v>124</v>
      </c>
      <c r="E40" t="s">
        <v>78</v>
      </c>
      <c r="F40" t="s">
        <v>123</v>
      </c>
      <c r="G40" t="s">
        <v>80</v>
      </c>
      <c r="H40" s="47">
        <v>23749</v>
      </c>
      <c r="I40" s="49" t="s">
        <v>4168</v>
      </c>
      <c r="J40" t="s">
        <v>8</v>
      </c>
      <c r="K40" t="s">
        <v>1707</v>
      </c>
      <c r="L40" t="s">
        <v>9</v>
      </c>
      <c r="M40">
        <v>36.166328999999998</v>
      </c>
      <c r="N40">
        <v>-120.399058</v>
      </c>
      <c r="O40" t="s">
        <v>81</v>
      </c>
      <c r="V40">
        <v>5727.6</v>
      </c>
      <c r="AC40">
        <v>1248.2</v>
      </c>
      <c r="AI40">
        <v>15.47</v>
      </c>
    </row>
    <row r="41" spans="1:35" x14ac:dyDescent="0.35">
      <c r="A41">
        <v>40</v>
      </c>
      <c r="B41" s="2" t="s">
        <v>1909</v>
      </c>
      <c r="C41">
        <v>159679</v>
      </c>
      <c r="D41" t="s">
        <v>125</v>
      </c>
      <c r="E41" t="s">
        <v>78</v>
      </c>
      <c r="F41" t="s">
        <v>4163</v>
      </c>
      <c r="G41" t="s">
        <v>80</v>
      </c>
      <c r="H41" s="47">
        <v>23749</v>
      </c>
      <c r="I41" s="49" t="s">
        <v>4168</v>
      </c>
      <c r="J41" t="s">
        <v>8</v>
      </c>
      <c r="K41" t="s">
        <v>1707</v>
      </c>
      <c r="L41" t="s">
        <v>9</v>
      </c>
      <c r="M41">
        <v>36.196061</v>
      </c>
      <c r="N41">
        <v>-120.40423800000001</v>
      </c>
      <c r="O41" t="s">
        <v>4153</v>
      </c>
      <c r="V41">
        <v>13030.8</v>
      </c>
      <c r="AC41">
        <v>1241.0999999999999</v>
      </c>
      <c r="AI41">
        <v>32.659999999999997</v>
      </c>
    </row>
    <row r="42" spans="1:35" x14ac:dyDescent="0.35">
      <c r="A42">
        <v>41</v>
      </c>
      <c r="B42" s="2" t="s">
        <v>1912</v>
      </c>
      <c r="C42">
        <v>159680</v>
      </c>
      <c r="D42" t="s">
        <v>126</v>
      </c>
      <c r="E42" t="s">
        <v>78</v>
      </c>
      <c r="F42" t="s">
        <v>127</v>
      </c>
      <c r="G42" t="s">
        <v>80</v>
      </c>
      <c r="H42" s="47">
        <v>23749</v>
      </c>
      <c r="I42" s="49" t="s">
        <v>4168</v>
      </c>
      <c r="J42" t="s">
        <v>8</v>
      </c>
      <c r="K42" t="s">
        <v>1707</v>
      </c>
      <c r="L42" t="s">
        <v>9</v>
      </c>
      <c r="M42">
        <v>36.238647999999998</v>
      </c>
      <c r="N42">
        <v>-120.37325800000001</v>
      </c>
      <c r="O42" t="s">
        <v>4164</v>
      </c>
      <c r="V42">
        <v>6799.2</v>
      </c>
      <c r="AC42">
        <v>2297.8000000000002</v>
      </c>
      <c r="AI42">
        <v>23.35</v>
      </c>
    </row>
    <row r="43" spans="1:35" x14ac:dyDescent="0.35">
      <c r="A43">
        <v>42</v>
      </c>
      <c r="B43" s="2" t="s">
        <v>1911</v>
      </c>
      <c r="C43">
        <v>159681</v>
      </c>
      <c r="D43" t="s">
        <v>128</v>
      </c>
      <c r="E43" t="s">
        <v>78</v>
      </c>
      <c r="F43" t="s">
        <v>129</v>
      </c>
      <c r="G43" t="s">
        <v>80</v>
      </c>
      <c r="H43" s="47">
        <v>23749</v>
      </c>
      <c r="I43" s="49" t="s">
        <v>4168</v>
      </c>
      <c r="J43" t="s">
        <v>8</v>
      </c>
      <c r="K43" t="s">
        <v>1707</v>
      </c>
      <c r="L43" t="s">
        <v>9</v>
      </c>
      <c r="M43">
        <v>36.150472000000001</v>
      </c>
      <c r="N43">
        <v>-120.373132</v>
      </c>
      <c r="O43" t="s">
        <v>4198</v>
      </c>
      <c r="V43">
        <v>7503.6</v>
      </c>
      <c r="AC43">
        <v>2397.1</v>
      </c>
      <c r="AI43">
        <v>17.010000000000002</v>
      </c>
    </row>
    <row r="44" spans="1:35" x14ac:dyDescent="0.35">
      <c r="A44">
        <v>43</v>
      </c>
      <c r="B44" s="2" t="s">
        <v>115</v>
      </c>
      <c r="C44" t="s">
        <v>130</v>
      </c>
      <c r="D44" t="s">
        <v>131</v>
      </c>
      <c r="E44" t="s">
        <v>78</v>
      </c>
      <c r="F44" t="s">
        <v>117</v>
      </c>
      <c r="G44" t="s">
        <v>80</v>
      </c>
      <c r="H44" s="47">
        <v>38490</v>
      </c>
      <c r="I44" t="s">
        <v>1167</v>
      </c>
      <c r="J44" t="s">
        <v>8</v>
      </c>
      <c r="L44" t="s">
        <v>9</v>
      </c>
      <c r="M44">
        <v>36.241439</v>
      </c>
      <c r="N44">
        <v>-120.30708799999999</v>
      </c>
      <c r="O44" t="s">
        <v>81</v>
      </c>
      <c r="U44" s="2">
        <v>38000</v>
      </c>
      <c r="V44">
        <v>26000</v>
      </c>
      <c r="AC44">
        <v>12000</v>
      </c>
      <c r="AI44">
        <v>58</v>
      </c>
    </row>
    <row r="45" spans="1:35" x14ac:dyDescent="0.35">
      <c r="A45">
        <v>44</v>
      </c>
      <c r="B45" s="2" t="s">
        <v>115</v>
      </c>
      <c r="C45" t="s">
        <v>132</v>
      </c>
      <c r="D45" t="s">
        <v>133</v>
      </c>
      <c r="E45" t="s">
        <v>78</v>
      </c>
      <c r="F45" t="s">
        <v>117</v>
      </c>
      <c r="G45" t="s">
        <v>80</v>
      </c>
      <c r="H45" s="47">
        <v>37111</v>
      </c>
      <c r="I45" t="s">
        <v>1166</v>
      </c>
      <c r="J45" t="s">
        <v>8</v>
      </c>
      <c r="L45" t="s">
        <v>9</v>
      </c>
      <c r="M45">
        <v>36.241439</v>
      </c>
      <c r="N45">
        <v>-120.30708799999999</v>
      </c>
      <c r="O45" t="s">
        <v>81</v>
      </c>
      <c r="U45" s="2">
        <v>32000</v>
      </c>
      <c r="V45">
        <v>21000</v>
      </c>
      <c r="AC45">
        <v>11000</v>
      </c>
      <c r="AI45">
        <v>66</v>
      </c>
    </row>
    <row r="46" spans="1:35" x14ac:dyDescent="0.35">
      <c r="A46">
        <v>45</v>
      </c>
      <c r="B46" s="2" t="s">
        <v>4206</v>
      </c>
      <c r="C46">
        <v>198741</v>
      </c>
      <c r="D46" t="s">
        <v>134</v>
      </c>
      <c r="E46" t="s">
        <v>78</v>
      </c>
      <c r="F46" t="s">
        <v>4205</v>
      </c>
      <c r="G46" t="s">
        <v>80</v>
      </c>
      <c r="H46" s="47">
        <v>25427</v>
      </c>
      <c r="I46" s="30" t="s">
        <v>4150</v>
      </c>
      <c r="J46" t="s">
        <v>8</v>
      </c>
      <c r="K46" t="s">
        <v>1707</v>
      </c>
      <c r="L46" t="s">
        <v>9</v>
      </c>
      <c r="M46">
        <v>36.222831999999997</v>
      </c>
      <c r="N46">
        <v>-120.314273</v>
      </c>
      <c r="O46" t="s">
        <v>4204</v>
      </c>
      <c r="V46">
        <v>11544</v>
      </c>
      <c r="AC46">
        <v>3340</v>
      </c>
      <c r="AI46">
        <v>33.6</v>
      </c>
    </row>
    <row r="47" spans="1:35" x14ac:dyDescent="0.35">
      <c r="A47">
        <v>46</v>
      </c>
      <c r="B47" s="2" t="s">
        <v>4161</v>
      </c>
      <c r="C47">
        <v>198742</v>
      </c>
      <c r="D47" t="s">
        <v>135</v>
      </c>
      <c r="E47" t="s">
        <v>78</v>
      </c>
      <c r="F47" t="s">
        <v>4162</v>
      </c>
      <c r="G47" t="s">
        <v>80</v>
      </c>
      <c r="H47" s="47">
        <v>25427</v>
      </c>
      <c r="I47" s="30" t="s">
        <v>4150</v>
      </c>
      <c r="J47" t="s">
        <v>8</v>
      </c>
      <c r="K47" t="s">
        <v>1707</v>
      </c>
      <c r="L47" t="s">
        <v>9</v>
      </c>
      <c r="M47">
        <v>36.217409000000004</v>
      </c>
      <c r="N47">
        <v>-120.386017</v>
      </c>
      <c r="O47" t="s">
        <v>4153</v>
      </c>
      <c r="V47">
        <v>5749</v>
      </c>
      <c r="AC47">
        <v>1298</v>
      </c>
      <c r="AI47">
        <v>18.3</v>
      </c>
    </row>
    <row r="48" spans="1:35" x14ac:dyDescent="0.35">
      <c r="A48">
        <v>47</v>
      </c>
      <c r="B48" s="2" t="s">
        <v>1909</v>
      </c>
      <c r="C48">
        <v>198743</v>
      </c>
      <c r="D48" t="s">
        <v>136</v>
      </c>
      <c r="E48" t="s">
        <v>78</v>
      </c>
      <c r="F48" t="s">
        <v>4163</v>
      </c>
      <c r="G48" t="s">
        <v>80</v>
      </c>
      <c r="H48" s="47">
        <v>25427</v>
      </c>
      <c r="I48" s="30" t="s">
        <v>4150</v>
      </c>
      <c r="J48" t="s">
        <v>8</v>
      </c>
      <c r="K48" t="s">
        <v>1707</v>
      </c>
      <c r="L48" t="s">
        <v>9</v>
      </c>
      <c r="M48">
        <v>36.196061</v>
      </c>
      <c r="N48">
        <v>-120.40423800000001</v>
      </c>
      <c r="O48" t="s">
        <v>4153</v>
      </c>
      <c r="V48">
        <v>7441</v>
      </c>
      <c r="AC48">
        <v>1723</v>
      </c>
      <c r="AI48">
        <v>17.399999999999999</v>
      </c>
    </row>
    <row r="49" spans="1:48" x14ac:dyDescent="0.35">
      <c r="A49">
        <v>48</v>
      </c>
      <c r="B49" s="2" t="s">
        <v>121</v>
      </c>
      <c r="C49">
        <v>198744</v>
      </c>
      <c r="D49" t="s">
        <v>137</v>
      </c>
      <c r="E49" t="s">
        <v>78</v>
      </c>
      <c r="F49" t="s">
        <v>123</v>
      </c>
      <c r="G49" t="s">
        <v>80</v>
      </c>
      <c r="H49" s="47">
        <v>25427</v>
      </c>
      <c r="I49" s="30" t="s">
        <v>4150</v>
      </c>
      <c r="J49" t="s">
        <v>8</v>
      </c>
      <c r="K49" t="s">
        <v>1707</v>
      </c>
      <c r="L49" t="s">
        <v>9</v>
      </c>
      <c r="M49">
        <v>36.166328999999998</v>
      </c>
      <c r="N49">
        <v>-120.399058</v>
      </c>
      <c r="O49" t="s">
        <v>81</v>
      </c>
      <c r="V49">
        <v>5302</v>
      </c>
      <c r="AC49">
        <v>1461</v>
      </c>
      <c r="AI49">
        <v>26</v>
      </c>
    </row>
    <row r="50" spans="1:48" x14ac:dyDescent="0.35">
      <c r="A50">
        <v>49</v>
      </c>
      <c r="B50" s="2" t="s">
        <v>115</v>
      </c>
      <c r="C50">
        <v>198745</v>
      </c>
      <c r="D50" t="s">
        <v>138</v>
      </c>
      <c r="E50" t="s">
        <v>78</v>
      </c>
      <c r="F50" t="s">
        <v>117</v>
      </c>
      <c r="G50" t="s">
        <v>80</v>
      </c>
      <c r="H50" s="47">
        <v>25427</v>
      </c>
      <c r="I50" s="30" t="s">
        <v>4150</v>
      </c>
      <c r="J50" t="s">
        <v>8</v>
      </c>
      <c r="K50" t="s">
        <v>1707</v>
      </c>
      <c r="L50" t="s">
        <v>9</v>
      </c>
      <c r="M50">
        <v>36.241439</v>
      </c>
      <c r="N50">
        <v>-120.30708799999999</v>
      </c>
      <c r="O50" t="s">
        <v>81</v>
      </c>
      <c r="V50">
        <v>4665</v>
      </c>
      <c r="AC50">
        <v>368.8</v>
      </c>
      <c r="AI50">
        <v>5.5</v>
      </c>
    </row>
    <row r="51" spans="1:48" x14ac:dyDescent="0.35">
      <c r="A51">
        <v>50</v>
      </c>
      <c r="B51" s="2" t="s">
        <v>4158</v>
      </c>
      <c r="C51">
        <v>198769</v>
      </c>
      <c r="D51" t="s">
        <v>139</v>
      </c>
      <c r="E51" t="s">
        <v>78</v>
      </c>
      <c r="F51" t="s">
        <v>4157</v>
      </c>
      <c r="G51" t="s">
        <v>80</v>
      </c>
      <c r="H51" s="47">
        <v>25427</v>
      </c>
      <c r="I51" s="30" t="s">
        <v>4150</v>
      </c>
      <c r="J51" t="s">
        <v>8</v>
      </c>
      <c r="K51" t="s">
        <v>1707</v>
      </c>
      <c r="L51" t="s">
        <v>9</v>
      </c>
      <c r="M51">
        <v>36.233114</v>
      </c>
      <c r="N51">
        <v>-120.297449</v>
      </c>
      <c r="O51" t="s">
        <v>4154</v>
      </c>
      <c r="V51">
        <v>7490</v>
      </c>
      <c r="AC51">
        <v>2482</v>
      </c>
      <c r="AI51">
        <v>13.9</v>
      </c>
    </row>
    <row r="52" spans="1:48" x14ac:dyDescent="0.35">
      <c r="A52">
        <v>51</v>
      </c>
      <c r="B52" s="2" t="s">
        <v>4156</v>
      </c>
      <c r="C52">
        <v>199044</v>
      </c>
      <c r="D52" t="s">
        <v>140</v>
      </c>
      <c r="E52" t="s">
        <v>78</v>
      </c>
      <c r="F52" t="s">
        <v>4155</v>
      </c>
      <c r="G52" t="s">
        <v>80</v>
      </c>
      <c r="H52" s="47">
        <v>25443</v>
      </c>
      <c r="I52" s="30" t="s">
        <v>4150</v>
      </c>
      <c r="J52" t="s">
        <v>8</v>
      </c>
      <c r="K52" t="s">
        <v>1707</v>
      </c>
      <c r="L52" t="s">
        <v>9</v>
      </c>
      <c r="M52">
        <v>36.228960999999998</v>
      </c>
      <c r="N52">
        <v>-120.39297999999999</v>
      </c>
      <c r="O52" t="s">
        <v>4153</v>
      </c>
      <c r="V52">
        <v>3368</v>
      </c>
      <c r="AC52">
        <v>573</v>
      </c>
      <c r="AI52">
        <v>5.14</v>
      </c>
    </row>
    <row r="53" spans="1:48" x14ac:dyDescent="0.35">
      <c r="A53">
        <v>52</v>
      </c>
      <c r="B53" s="2" t="s">
        <v>4159</v>
      </c>
      <c r="C53">
        <v>199045</v>
      </c>
      <c r="D53" t="s">
        <v>141</v>
      </c>
      <c r="E53" t="s">
        <v>78</v>
      </c>
      <c r="F53" t="s">
        <v>4160</v>
      </c>
      <c r="G53" t="s">
        <v>80</v>
      </c>
      <c r="H53" s="47">
        <v>25443</v>
      </c>
      <c r="I53" s="30" t="s">
        <v>4150</v>
      </c>
      <c r="J53" t="s">
        <v>8</v>
      </c>
      <c r="K53" t="s">
        <v>1707</v>
      </c>
      <c r="L53" t="s">
        <v>9</v>
      </c>
      <c r="M53">
        <v>36.224882999999998</v>
      </c>
      <c r="N53">
        <v>-120.392528</v>
      </c>
      <c r="O53" t="s">
        <v>4153</v>
      </c>
      <c r="V53">
        <v>4390</v>
      </c>
      <c r="AC53">
        <v>1468</v>
      </c>
      <c r="AI53">
        <v>10.199999999999999</v>
      </c>
    </row>
    <row r="54" spans="1:48" x14ac:dyDescent="0.35">
      <c r="A54">
        <v>53</v>
      </c>
      <c r="B54" s="2" t="s">
        <v>4206</v>
      </c>
      <c r="C54">
        <v>186756</v>
      </c>
      <c r="D54" t="s">
        <v>142</v>
      </c>
      <c r="E54" t="s">
        <v>78</v>
      </c>
      <c r="F54" t="s">
        <v>4205</v>
      </c>
      <c r="G54" t="s">
        <v>80</v>
      </c>
      <c r="H54" s="47">
        <v>24707</v>
      </c>
      <c r="I54" s="30" t="s">
        <v>4165</v>
      </c>
      <c r="J54" t="s">
        <v>8</v>
      </c>
      <c r="K54" t="s">
        <v>1707</v>
      </c>
      <c r="L54" t="s">
        <v>9</v>
      </c>
      <c r="M54">
        <v>36.222831999999997</v>
      </c>
      <c r="N54">
        <v>-120.314273</v>
      </c>
      <c r="O54" t="s">
        <v>4204</v>
      </c>
      <c r="V54">
        <v>9971</v>
      </c>
      <c r="AC54">
        <v>2503</v>
      </c>
      <c r="AI54">
        <v>15.8</v>
      </c>
    </row>
    <row r="55" spans="1:48" x14ac:dyDescent="0.35">
      <c r="A55">
        <v>54</v>
      </c>
      <c r="B55" s="2" t="s">
        <v>115</v>
      </c>
      <c r="C55">
        <v>186757</v>
      </c>
      <c r="D55" t="s">
        <v>143</v>
      </c>
      <c r="E55" t="s">
        <v>78</v>
      </c>
      <c r="F55" t="s">
        <v>117</v>
      </c>
      <c r="G55" t="s">
        <v>80</v>
      </c>
      <c r="H55" s="47">
        <v>24707</v>
      </c>
      <c r="I55" s="30" t="s">
        <v>4165</v>
      </c>
      <c r="J55" t="s">
        <v>8</v>
      </c>
      <c r="K55" t="s">
        <v>1707</v>
      </c>
      <c r="L55" t="s">
        <v>9</v>
      </c>
      <c r="M55">
        <v>36.241439</v>
      </c>
      <c r="N55">
        <v>-120.30708799999999</v>
      </c>
      <c r="O55" t="s">
        <v>81</v>
      </c>
      <c r="V55">
        <v>4836</v>
      </c>
      <c r="AC55">
        <v>334.7</v>
      </c>
      <c r="AI55">
        <v>5.21</v>
      </c>
    </row>
    <row r="56" spans="1:48" x14ac:dyDescent="0.35">
      <c r="A56">
        <v>55</v>
      </c>
      <c r="B56" s="2" t="s">
        <v>4158</v>
      </c>
      <c r="C56">
        <v>186758</v>
      </c>
      <c r="D56" t="s">
        <v>144</v>
      </c>
      <c r="E56" t="s">
        <v>78</v>
      </c>
      <c r="F56" t="s">
        <v>4157</v>
      </c>
      <c r="G56" t="s">
        <v>80</v>
      </c>
      <c r="H56" s="47">
        <v>24707</v>
      </c>
      <c r="I56" s="30" t="s">
        <v>4165</v>
      </c>
      <c r="J56" t="s">
        <v>8</v>
      </c>
      <c r="K56" t="s">
        <v>1707</v>
      </c>
      <c r="L56" t="s">
        <v>9</v>
      </c>
      <c r="M56">
        <v>36.233114</v>
      </c>
      <c r="N56">
        <v>-120.297449</v>
      </c>
      <c r="O56" t="s">
        <v>4154</v>
      </c>
      <c r="V56">
        <v>5453</v>
      </c>
      <c r="AC56">
        <v>1035</v>
      </c>
      <c r="AI56">
        <v>12.64</v>
      </c>
    </row>
    <row r="57" spans="1:48" x14ac:dyDescent="0.35">
      <c r="A57">
        <v>56</v>
      </c>
      <c r="B57" s="2" t="s">
        <v>121</v>
      </c>
      <c r="C57">
        <v>186772</v>
      </c>
      <c r="D57" t="s">
        <v>145</v>
      </c>
      <c r="E57" t="s">
        <v>78</v>
      </c>
      <c r="F57" t="s">
        <v>123</v>
      </c>
      <c r="G57" t="s">
        <v>80</v>
      </c>
      <c r="H57" s="47">
        <v>24712</v>
      </c>
      <c r="I57" s="30" t="s">
        <v>4165</v>
      </c>
      <c r="J57" t="s">
        <v>8</v>
      </c>
      <c r="K57" t="s">
        <v>1707</v>
      </c>
      <c r="L57" t="s">
        <v>9</v>
      </c>
      <c r="M57">
        <v>36.166328999999998</v>
      </c>
      <c r="N57">
        <v>-120.399058</v>
      </c>
      <c r="O57" t="s">
        <v>81</v>
      </c>
      <c r="V57">
        <v>5820</v>
      </c>
      <c r="AC57">
        <v>1667</v>
      </c>
      <c r="AI57">
        <v>13.33</v>
      </c>
    </row>
    <row r="58" spans="1:48" x14ac:dyDescent="0.35">
      <c r="A58">
        <v>57</v>
      </c>
      <c r="B58" s="2" t="s">
        <v>4159</v>
      </c>
      <c r="C58">
        <v>186773</v>
      </c>
      <c r="D58" t="s">
        <v>146</v>
      </c>
      <c r="E58" t="s">
        <v>78</v>
      </c>
      <c r="F58" t="s">
        <v>4160</v>
      </c>
      <c r="G58" t="s">
        <v>80</v>
      </c>
      <c r="H58" s="47">
        <v>24712</v>
      </c>
      <c r="I58" s="30" t="s">
        <v>4165</v>
      </c>
      <c r="J58" t="s">
        <v>8</v>
      </c>
      <c r="K58" t="s">
        <v>1707</v>
      </c>
      <c r="L58" t="s">
        <v>9</v>
      </c>
      <c r="M58">
        <v>36.224882999999998</v>
      </c>
      <c r="N58">
        <v>-120.392528</v>
      </c>
      <c r="O58" t="s">
        <v>4153</v>
      </c>
      <c r="V58">
        <v>10018</v>
      </c>
      <c r="AC58">
        <v>3723</v>
      </c>
      <c r="AI58">
        <v>16.100000000000001</v>
      </c>
    </row>
    <row r="59" spans="1:48" x14ac:dyDescent="0.35">
      <c r="A59">
        <v>58</v>
      </c>
      <c r="B59" s="2" t="s">
        <v>1909</v>
      </c>
      <c r="C59">
        <v>186774</v>
      </c>
      <c r="D59" t="s">
        <v>147</v>
      </c>
      <c r="E59" t="s">
        <v>78</v>
      </c>
      <c r="F59" t="s">
        <v>4163</v>
      </c>
      <c r="G59" t="s">
        <v>80</v>
      </c>
      <c r="H59" s="47">
        <v>24712</v>
      </c>
      <c r="I59" s="30" t="s">
        <v>4165</v>
      </c>
      <c r="J59" t="s">
        <v>8</v>
      </c>
      <c r="K59" t="s">
        <v>1707</v>
      </c>
      <c r="L59" t="s">
        <v>9</v>
      </c>
      <c r="M59">
        <v>36.196061</v>
      </c>
      <c r="N59">
        <v>-120.40423800000001</v>
      </c>
      <c r="O59" t="s">
        <v>4153</v>
      </c>
      <c r="V59">
        <v>21149</v>
      </c>
      <c r="AC59">
        <v>6383</v>
      </c>
      <c r="AI59">
        <v>19.649999999999999</v>
      </c>
    </row>
    <row r="60" spans="1:48" x14ac:dyDescent="0.35">
      <c r="A60">
        <v>59</v>
      </c>
      <c r="B60" s="2" t="s">
        <v>4161</v>
      </c>
      <c r="C60">
        <v>186775</v>
      </c>
      <c r="D60" t="s">
        <v>148</v>
      </c>
      <c r="E60" t="s">
        <v>78</v>
      </c>
      <c r="F60" t="s">
        <v>4162</v>
      </c>
      <c r="G60" t="s">
        <v>80</v>
      </c>
      <c r="H60" s="47">
        <v>24712</v>
      </c>
      <c r="I60" s="30" t="s">
        <v>4165</v>
      </c>
      <c r="J60" t="s">
        <v>8</v>
      </c>
      <c r="K60" t="s">
        <v>1707</v>
      </c>
      <c r="L60" t="s">
        <v>9</v>
      </c>
      <c r="M60">
        <v>36.217409000000004</v>
      </c>
      <c r="N60">
        <v>-120.386017</v>
      </c>
      <c r="O60" t="s">
        <v>4153</v>
      </c>
      <c r="V60">
        <v>4978</v>
      </c>
      <c r="AC60">
        <v>1163</v>
      </c>
      <c r="AI60">
        <v>9.48</v>
      </c>
    </row>
    <row r="61" spans="1:48" x14ac:dyDescent="0.35">
      <c r="A61">
        <v>60</v>
      </c>
      <c r="B61" s="2" t="s">
        <v>1909</v>
      </c>
      <c r="C61">
        <v>186776</v>
      </c>
      <c r="D61" t="s">
        <v>149</v>
      </c>
      <c r="E61" t="s">
        <v>78</v>
      </c>
      <c r="F61" t="s">
        <v>4163</v>
      </c>
      <c r="G61" t="s">
        <v>80</v>
      </c>
      <c r="H61" s="47">
        <v>24712</v>
      </c>
      <c r="I61" s="30" t="s">
        <v>4165</v>
      </c>
      <c r="J61" t="s">
        <v>8</v>
      </c>
      <c r="K61" t="s">
        <v>1707</v>
      </c>
      <c r="L61" t="s">
        <v>9</v>
      </c>
      <c r="M61">
        <v>36.196061</v>
      </c>
      <c r="N61">
        <v>-120.40423800000001</v>
      </c>
      <c r="O61" t="s">
        <v>4153</v>
      </c>
      <c r="V61">
        <v>9990</v>
      </c>
      <c r="AC61">
        <v>4964</v>
      </c>
      <c r="AI61">
        <v>19.850000000000001</v>
      </c>
    </row>
    <row r="62" spans="1:48" x14ac:dyDescent="0.35">
      <c r="A62">
        <v>61</v>
      </c>
      <c r="B62" s="2" t="s">
        <v>4156</v>
      </c>
      <c r="C62">
        <v>186777</v>
      </c>
      <c r="D62" t="s">
        <v>150</v>
      </c>
      <c r="E62" t="s">
        <v>78</v>
      </c>
      <c r="F62" t="s">
        <v>4155</v>
      </c>
      <c r="G62" t="s">
        <v>80</v>
      </c>
      <c r="H62" s="47">
        <v>24712</v>
      </c>
      <c r="I62" s="30" t="s">
        <v>4165</v>
      </c>
      <c r="J62" t="s">
        <v>8</v>
      </c>
      <c r="K62" t="s">
        <v>1707</v>
      </c>
      <c r="L62" t="s">
        <v>9</v>
      </c>
      <c r="M62">
        <v>36.228960999999998</v>
      </c>
      <c r="N62">
        <v>-120.39297999999999</v>
      </c>
      <c r="O62" t="s">
        <v>4153</v>
      </c>
      <c r="V62">
        <v>6083</v>
      </c>
      <c r="AC62">
        <v>1277</v>
      </c>
      <c r="AI62">
        <v>8.98</v>
      </c>
    </row>
    <row r="63" spans="1:48" x14ac:dyDescent="0.35">
      <c r="A63">
        <v>62</v>
      </c>
      <c r="B63" s="2" t="s">
        <v>115</v>
      </c>
      <c r="C63" t="s">
        <v>151</v>
      </c>
      <c r="D63" t="s">
        <v>152</v>
      </c>
      <c r="E63" t="s">
        <v>78</v>
      </c>
      <c r="F63" t="s">
        <v>117</v>
      </c>
      <c r="G63" t="s">
        <v>80</v>
      </c>
      <c r="H63" s="47">
        <v>42143</v>
      </c>
      <c r="I63" t="s">
        <v>1172</v>
      </c>
      <c r="J63" t="s">
        <v>8</v>
      </c>
      <c r="L63" t="s">
        <v>9</v>
      </c>
      <c r="M63">
        <v>36.241439</v>
      </c>
      <c r="N63">
        <v>-120.30708799999999</v>
      </c>
      <c r="O63" t="s">
        <v>81</v>
      </c>
      <c r="P63" s="2">
        <v>970</v>
      </c>
      <c r="Q63" s="2">
        <v>970</v>
      </c>
      <c r="R63" s="2" t="s">
        <v>23</v>
      </c>
      <c r="S63" s="2" t="s">
        <v>23</v>
      </c>
      <c r="U63" s="2">
        <v>23000</v>
      </c>
      <c r="V63" s="2">
        <v>12000</v>
      </c>
      <c r="W63" s="2">
        <v>32</v>
      </c>
      <c r="X63" s="2">
        <v>6.6</v>
      </c>
      <c r="Y63" s="13">
        <f t="shared" ref="Y63:Y78" si="1">P63*1.22</f>
        <v>1183.3999999999999</v>
      </c>
      <c r="Z63" s="13" t="s">
        <v>761</v>
      </c>
      <c r="AA63" s="13" t="s">
        <v>411</v>
      </c>
      <c r="AB63" s="2" t="s">
        <v>57</v>
      </c>
      <c r="AC63" s="2">
        <v>6100</v>
      </c>
      <c r="AD63" s="2">
        <v>660</v>
      </c>
      <c r="AE63" s="2">
        <v>250</v>
      </c>
      <c r="AF63" s="2">
        <v>180</v>
      </c>
      <c r="AG63" s="2">
        <v>94</v>
      </c>
      <c r="AH63" s="2">
        <v>4300</v>
      </c>
      <c r="AI63" s="2">
        <v>55</v>
      </c>
      <c r="AJ63" s="2">
        <v>28</v>
      </c>
      <c r="AK63" s="2">
        <v>0.45</v>
      </c>
      <c r="AL63" s="2" t="s">
        <v>154</v>
      </c>
      <c r="AM63" s="2">
        <v>0.93</v>
      </c>
      <c r="AN63" s="2">
        <v>360</v>
      </c>
      <c r="AO63" s="2">
        <v>100</v>
      </c>
      <c r="AP63" s="2">
        <v>8.4</v>
      </c>
      <c r="AU63" s="2" t="s">
        <v>153</v>
      </c>
      <c r="AV63" s="13" t="s">
        <v>1887</v>
      </c>
    </row>
    <row r="64" spans="1:48" x14ac:dyDescent="0.35">
      <c r="A64">
        <v>63</v>
      </c>
      <c r="B64" s="2" t="s">
        <v>115</v>
      </c>
      <c r="C64" t="s">
        <v>158</v>
      </c>
      <c r="D64" t="s">
        <v>159</v>
      </c>
      <c r="E64" t="s">
        <v>78</v>
      </c>
      <c r="F64" t="s">
        <v>117</v>
      </c>
      <c r="G64" t="s">
        <v>80</v>
      </c>
      <c r="H64" s="47">
        <v>42143</v>
      </c>
      <c r="I64" t="s">
        <v>1172</v>
      </c>
      <c r="J64" t="s">
        <v>8</v>
      </c>
      <c r="L64" t="s">
        <v>9</v>
      </c>
      <c r="M64">
        <v>36.241439</v>
      </c>
      <c r="N64">
        <v>-120.30708799999999</v>
      </c>
      <c r="O64" t="s">
        <v>81</v>
      </c>
      <c r="P64" s="2">
        <v>1400</v>
      </c>
      <c r="Q64" s="2">
        <v>1400</v>
      </c>
      <c r="R64" s="2" t="s">
        <v>23</v>
      </c>
      <c r="S64" s="2" t="s">
        <v>23</v>
      </c>
      <c r="U64" s="2">
        <v>6400</v>
      </c>
      <c r="V64" s="2">
        <v>3700</v>
      </c>
      <c r="W64" s="2">
        <v>24</v>
      </c>
      <c r="X64" s="2">
        <v>6.4</v>
      </c>
      <c r="Y64" s="13">
        <f t="shared" si="1"/>
        <v>1708</v>
      </c>
      <c r="Z64" s="13" t="s">
        <v>761</v>
      </c>
      <c r="AA64" s="13" t="s">
        <v>411</v>
      </c>
      <c r="AB64" s="2">
        <v>3.7</v>
      </c>
      <c r="AC64" s="2">
        <v>790</v>
      </c>
      <c r="AD64" s="2">
        <v>540</v>
      </c>
      <c r="AE64" s="2">
        <v>69</v>
      </c>
      <c r="AF64" s="2">
        <v>64</v>
      </c>
      <c r="AG64" s="2">
        <v>27</v>
      </c>
      <c r="AH64" s="2">
        <v>1300</v>
      </c>
      <c r="AI64" s="2">
        <v>33</v>
      </c>
      <c r="AJ64" s="2" t="s">
        <v>57</v>
      </c>
      <c r="AK64" s="2">
        <v>0.15</v>
      </c>
      <c r="AL64" s="2">
        <v>1.2</v>
      </c>
      <c r="AM64" s="2">
        <v>0.74</v>
      </c>
      <c r="AN64" s="2">
        <v>62</v>
      </c>
      <c r="AO64" s="2" t="s">
        <v>54</v>
      </c>
      <c r="AP64" s="2">
        <v>2.8</v>
      </c>
      <c r="AU64" s="2" t="s">
        <v>153</v>
      </c>
      <c r="AV64" s="13" t="s">
        <v>1887</v>
      </c>
    </row>
    <row r="65" spans="1:48" x14ac:dyDescent="0.35">
      <c r="A65">
        <v>64</v>
      </c>
      <c r="B65" s="2" t="s">
        <v>1910</v>
      </c>
      <c r="C65" t="s">
        <v>160</v>
      </c>
      <c r="D65" t="s">
        <v>161</v>
      </c>
      <c r="E65" t="s">
        <v>78</v>
      </c>
      <c r="F65" t="s">
        <v>162</v>
      </c>
      <c r="G65" t="s">
        <v>80</v>
      </c>
      <c r="H65" s="47">
        <v>42143</v>
      </c>
      <c r="I65" t="s">
        <v>1110</v>
      </c>
      <c r="J65" t="s">
        <v>8</v>
      </c>
      <c r="L65" t="s">
        <v>9</v>
      </c>
      <c r="M65" s="2">
        <v>36.244247000000001</v>
      </c>
      <c r="N65" s="2">
        <v>-120.325211</v>
      </c>
      <c r="O65" s="2" t="s">
        <v>1329</v>
      </c>
      <c r="P65" s="2">
        <v>1600</v>
      </c>
      <c r="Q65" s="2">
        <v>1600</v>
      </c>
      <c r="R65" s="2" t="s">
        <v>23</v>
      </c>
      <c r="S65" s="2" t="s">
        <v>23</v>
      </c>
      <c r="U65" s="2">
        <v>6500</v>
      </c>
      <c r="V65" s="2">
        <v>4500</v>
      </c>
      <c r="W65" s="2">
        <v>28</v>
      </c>
      <c r="X65" s="2">
        <v>6.3</v>
      </c>
      <c r="Y65" s="13">
        <f t="shared" si="1"/>
        <v>1952</v>
      </c>
      <c r="Z65" s="13" t="s">
        <v>761</v>
      </c>
      <c r="AA65" s="13" t="s">
        <v>411</v>
      </c>
      <c r="AB65" s="2">
        <v>3.4</v>
      </c>
      <c r="AC65" s="2">
        <v>790</v>
      </c>
      <c r="AD65" s="2">
        <v>540</v>
      </c>
      <c r="AE65" s="2">
        <v>66</v>
      </c>
      <c r="AF65" s="2">
        <v>64</v>
      </c>
      <c r="AG65" s="2">
        <v>26</v>
      </c>
      <c r="AH65" s="2">
        <v>1100</v>
      </c>
      <c r="AI65" s="2">
        <v>30</v>
      </c>
      <c r="AJ65" s="2" t="s">
        <v>57</v>
      </c>
      <c r="AK65" s="2">
        <v>0.13</v>
      </c>
      <c r="AL65" s="2">
        <v>6.5000000000000002E-2</v>
      </c>
      <c r="AM65" s="2">
        <v>0.7</v>
      </c>
      <c r="AN65" s="2">
        <v>57</v>
      </c>
      <c r="AO65" s="2" t="s">
        <v>54</v>
      </c>
      <c r="AP65" s="2">
        <v>2.8</v>
      </c>
      <c r="AU65" s="2" t="s">
        <v>163</v>
      </c>
      <c r="AV65" s="13" t="s">
        <v>610</v>
      </c>
    </row>
    <row r="66" spans="1:48" x14ac:dyDescent="0.35">
      <c r="A66">
        <v>65</v>
      </c>
      <c r="B66" s="2" t="s">
        <v>1907</v>
      </c>
      <c r="C66" t="s">
        <v>164</v>
      </c>
      <c r="D66" t="s">
        <v>165</v>
      </c>
      <c r="E66" t="s">
        <v>78</v>
      </c>
      <c r="F66" t="s">
        <v>166</v>
      </c>
      <c r="G66" t="s">
        <v>80</v>
      </c>
      <c r="H66" s="47">
        <v>42143</v>
      </c>
      <c r="I66" s="1" t="s">
        <v>1110</v>
      </c>
      <c r="J66" t="s">
        <v>8</v>
      </c>
      <c r="L66" t="s">
        <v>9</v>
      </c>
      <c r="M66" s="2">
        <v>36.231312000000003</v>
      </c>
      <c r="N66" s="2">
        <v>-120.361344</v>
      </c>
      <c r="O66" s="2" t="s">
        <v>1329</v>
      </c>
      <c r="P66" s="2">
        <v>55</v>
      </c>
      <c r="Q66" s="2">
        <v>55</v>
      </c>
      <c r="R66" s="2" t="s">
        <v>23</v>
      </c>
      <c r="S66" s="2" t="s">
        <v>23</v>
      </c>
      <c r="U66" s="2">
        <v>290</v>
      </c>
      <c r="V66" s="2">
        <v>210</v>
      </c>
      <c r="W66" s="2">
        <v>22</v>
      </c>
      <c r="X66" s="2">
        <v>6.2</v>
      </c>
      <c r="Y66" s="13">
        <f t="shared" si="1"/>
        <v>67.099999999999994</v>
      </c>
      <c r="Z66" s="13" t="s">
        <v>761</v>
      </c>
      <c r="AA66" s="13" t="s">
        <v>411</v>
      </c>
      <c r="AB66" s="2" t="s">
        <v>65</v>
      </c>
      <c r="AC66" s="2">
        <v>11</v>
      </c>
      <c r="AD66" s="2">
        <v>64</v>
      </c>
      <c r="AE66" s="2">
        <v>33</v>
      </c>
      <c r="AF66" s="2">
        <v>4.7</v>
      </c>
      <c r="AG66" s="2">
        <v>6.9</v>
      </c>
      <c r="AH66" s="2">
        <v>15</v>
      </c>
      <c r="AI66" s="2">
        <v>0.19</v>
      </c>
      <c r="AJ66" s="2" t="s">
        <v>57</v>
      </c>
      <c r="AK66" s="2">
        <v>8.2000000000000003E-2</v>
      </c>
      <c r="AL66" s="2">
        <v>1.5</v>
      </c>
      <c r="AM66" s="2" t="s">
        <v>60</v>
      </c>
      <c r="AN66" s="2">
        <v>46</v>
      </c>
      <c r="AO66" s="2" t="s">
        <v>54</v>
      </c>
      <c r="AP66" s="2">
        <v>0.19</v>
      </c>
      <c r="AU66" s="2">
        <v>6.5</v>
      </c>
      <c r="AV66" s="13">
        <f>AU66/4.42664</f>
        <v>1.4683823396526485</v>
      </c>
    </row>
    <row r="67" spans="1:48" x14ac:dyDescent="0.35">
      <c r="A67">
        <v>66</v>
      </c>
      <c r="B67" s="2" t="s">
        <v>1907</v>
      </c>
      <c r="C67" t="s">
        <v>168</v>
      </c>
      <c r="D67" t="s">
        <v>169</v>
      </c>
      <c r="E67" t="s">
        <v>78</v>
      </c>
      <c r="F67" t="s">
        <v>166</v>
      </c>
      <c r="G67" t="s">
        <v>80</v>
      </c>
      <c r="H67" s="47">
        <v>42143</v>
      </c>
      <c r="I67" s="1" t="s">
        <v>1110</v>
      </c>
      <c r="J67" t="s">
        <v>8</v>
      </c>
      <c r="L67" t="s">
        <v>9</v>
      </c>
      <c r="M67" s="2">
        <v>36.231678000000002</v>
      </c>
      <c r="N67" s="2">
        <v>-120.36429200000001</v>
      </c>
      <c r="O67" s="2" t="s">
        <v>1329</v>
      </c>
      <c r="P67" s="2">
        <v>1000</v>
      </c>
      <c r="Q67" s="2">
        <v>1000</v>
      </c>
      <c r="R67" s="2" t="s">
        <v>23</v>
      </c>
      <c r="S67" s="2" t="s">
        <v>23</v>
      </c>
      <c r="U67" s="2">
        <v>9500</v>
      </c>
      <c r="V67" s="2">
        <v>5600</v>
      </c>
      <c r="W67" s="2">
        <v>51</v>
      </c>
      <c r="X67" s="2">
        <v>6.8</v>
      </c>
      <c r="Y67" s="13">
        <f t="shared" si="1"/>
        <v>1220</v>
      </c>
      <c r="Z67" s="13" t="s">
        <v>761</v>
      </c>
      <c r="AA67" s="13" t="s">
        <v>411</v>
      </c>
      <c r="AB67" s="2">
        <v>4.2</v>
      </c>
      <c r="AC67" s="2">
        <v>2000</v>
      </c>
      <c r="AD67" s="2">
        <v>630</v>
      </c>
      <c r="AE67" s="2">
        <v>18</v>
      </c>
      <c r="AF67" s="2">
        <v>19</v>
      </c>
      <c r="AG67" s="2">
        <v>32</v>
      </c>
      <c r="AH67" s="2">
        <v>2200</v>
      </c>
      <c r="AI67" s="2">
        <v>62</v>
      </c>
      <c r="AJ67" s="2" t="s">
        <v>57</v>
      </c>
      <c r="AK67" s="2">
        <v>2.8000000000000001E-2</v>
      </c>
      <c r="AL67" s="2">
        <v>8.2000000000000003E-2</v>
      </c>
      <c r="AM67" s="2">
        <v>0.38</v>
      </c>
      <c r="AN67" s="2">
        <v>56</v>
      </c>
      <c r="AO67" s="2" t="s">
        <v>54</v>
      </c>
      <c r="AP67" s="2">
        <v>0.56000000000000005</v>
      </c>
      <c r="AU67" s="2" t="s">
        <v>153</v>
      </c>
      <c r="AV67" s="13" t="s">
        <v>1887</v>
      </c>
    </row>
    <row r="68" spans="1:48" x14ac:dyDescent="0.35">
      <c r="A68">
        <v>67</v>
      </c>
      <c r="B68" s="2" t="s">
        <v>1907</v>
      </c>
      <c r="C68" t="s">
        <v>171</v>
      </c>
      <c r="D68" t="s">
        <v>172</v>
      </c>
      <c r="E68" t="s">
        <v>78</v>
      </c>
      <c r="F68" t="s">
        <v>166</v>
      </c>
      <c r="G68" t="s">
        <v>80</v>
      </c>
      <c r="H68" s="47">
        <v>42143</v>
      </c>
      <c r="I68" s="1" t="s">
        <v>1110</v>
      </c>
      <c r="J68" t="s">
        <v>8</v>
      </c>
      <c r="L68" t="s">
        <v>9</v>
      </c>
      <c r="M68" s="2">
        <v>36.232520999999998</v>
      </c>
      <c r="N68" s="2">
        <v>-120.363451</v>
      </c>
      <c r="O68" s="2" t="s">
        <v>1329</v>
      </c>
      <c r="P68" s="2">
        <v>940</v>
      </c>
      <c r="Q68" s="2">
        <v>940</v>
      </c>
      <c r="R68" s="2" t="s">
        <v>23</v>
      </c>
      <c r="S68" s="2" t="s">
        <v>23</v>
      </c>
      <c r="U68" s="2">
        <v>6200</v>
      </c>
      <c r="V68" s="2">
        <v>4000</v>
      </c>
      <c r="W68" s="2">
        <v>34</v>
      </c>
      <c r="X68" s="2">
        <v>6.4</v>
      </c>
      <c r="Y68" s="13">
        <f t="shared" si="1"/>
        <v>1146.8</v>
      </c>
      <c r="Z68" s="13" t="s">
        <v>761</v>
      </c>
      <c r="AA68" s="13" t="s">
        <v>411</v>
      </c>
      <c r="AB68" s="2">
        <v>4</v>
      </c>
      <c r="AC68" s="2">
        <v>980</v>
      </c>
      <c r="AD68" s="2">
        <v>620</v>
      </c>
      <c r="AE68" s="2" t="s">
        <v>55</v>
      </c>
      <c r="AF68" s="2" t="s">
        <v>154</v>
      </c>
      <c r="AG68" s="2">
        <v>35</v>
      </c>
      <c r="AH68" s="2">
        <v>1400</v>
      </c>
      <c r="AI68" s="2">
        <v>59</v>
      </c>
      <c r="AJ68" s="2" t="s">
        <v>57</v>
      </c>
      <c r="AK68" s="2" t="s">
        <v>157</v>
      </c>
      <c r="AL68" s="2" t="s">
        <v>154</v>
      </c>
      <c r="AM68" s="2">
        <v>0.46</v>
      </c>
      <c r="AN68" s="2" t="s">
        <v>23</v>
      </c>
      <c r="AO68" s="2" t="s">
        <v>54</v>
      </c>
      <c r="AP68" s="2" t="s">
        <v>155</v>
      </c>
      <c r="AU68" s="2" t="s">
        <v>153</v>
      </c>
      <c r="AV68" s="13" t="s">
        <v>1887</v>
      </c>
    </row>
    <row r="69" spans="1:48" x14ac:dyDescent="0.35">
      <c r="A69">
        <v>68</v>
      </c>
      <c r="B69" s="2" t="s">
        <v>1907</v>
      </c>
      <c r="C69" t="s">
        <v>173</v>
      </c>
      <c r="D69" t="s">
        <v>174</v>
      </c>
      <c r="E69" t="s">
        <v>78</v>
      </c>
      <c r="F69" t="s">
        <v>166</v>
      </c>
      <c r="G69" t="s">
        <v>80</v>
      </c>
      <c r="H69" s="47">
        <v>42145</v>
      </c>
      <c r="I69" s="1" t="s">
        <v>1110</v>
      </c>
      <c r="J69" t="s">
        <v>8</v>
      </c>
      <c r="L69" t="s">
        <v>9</v>
      </c>
      <c r="M69" s="2">
        <v>36.231861000000002</v>
      </c>
      <c r="N69" s="2">
        <v>-120.363455</v>
      </c>
      <c r="O69" s="2" t="s">
        <v>1329</v>
      </c>
      <c r="P69" s="2">
        <v>890</v>
      </c>
      <c r="Q69" s="2">
        <v>890</v>
      </c>
      <c r="R69" s="2" t="s">
        <v>23</v>
      </c>
      <c r="S69" s="2" t="s">
        <v>23</v>
      </c>
      <c r="U69" s="2">
        <v>11400</v>
      </c>
      <c r="V69" s="2">
        <v>6900</v>
      </c>
      <c r="W69" s="2">
        <v>32</v>
      </c>
      <c r="X69" s="2">
        <v>6.9</v>
      </c>
      <c r="Y69" s="13">
        <f t="shared" si="1"/>
        <v>1085.8</v>
      </c>
      <c r="Z69" s="13" t="s">
        <v>761</v>
      </c>
      <c r="AA69" s="13" t="s">
        <v>411</v>
      </c>
      <c r="AB69" s="2">
        <v>3.9</v>
      </c>
      <c r="AC69" s="2">
        <v>2800</v>
      </c>
      <c r="AD69" s="2">
        <v>630</v>
      </c>
      <c r="AE69" s="2">
        <v>87</v>
      </c>
      <c r="AF69" s="2">
        <v>64</v>
      </c>
      <c r="AG69" s="2">
        <v>49</v>
      </c>
      <c r="AH69" s="2">
        <v>2200</v>
      </c>
      <c r="AI69" s="2">
        <v>52</v>
      </c>
      <c r="AJ69" s="2" t="s">
        <v>57</v>
      </c>
      <c r="AK69" s="2">
        <v>0.13</v>
      </c>
      <c r="AL69" s="2">
        <v>0.2</v>
      </c>
      <c r="AM69" s="2">
        <v>0.5</v>
      </c>
      <c r="AN69" s="2">
        <v>130</v>
      </c>
      <c r="AO69" s="2" t="s">
        <v>54</v>
      </c>
      <c r="AP69" s="2">
        <v>2.8</v>
      </c>
      <c r="AU69" s="2" t="s">
        <v>153</v>
      </c>
      <c r="AV69" s="13" t="s">
        <v>1887</v>
      </c>
    </row>
    <row r="70" spans="1:48" x14ac:dyDescent="0.35">
      <c r="A70">
        <v>69</v>
      </c>
      <c r="B70" s="2" t="s">
        <v>1907</v>
      </c>
      <c r="C70" t="s">
        <v>175</v>
      </c>
      <c r="D70" t="s">
        <v>176</v>
      </c>
      <c r="E70" t="s">
        <v>78</v>
      </c>
      <c r="F70" t="s">
        <v>166</v>
      </c>
      <c r="G70" t="s">
        <v>80</v>
      </c>
      <c r="H70" s="47">
        <v>42145</v>
      </c>
      <c r="I70" s="1" t="s">
        <v>1110</v>
      </c>
      <c r="J70" t="s">
        <v>8</v>
      </c>
      <c r="L70" t="s">
        <v>9</v>
      </c>
      <c r="M70" s="2">
        <v>36.231760000000001</v>
      </c>
      <c r="N70" s="2">
        <v>-120.363317</v>
      </c>
      <c r="O70" s="2" t="s">
        <v>1329</v>
      </c>
      <c r="P70" s="2">
        <v>780</v>
      </c>
      <c r="Q70" s="2">
        <v>780</v>
      </c>
      <c r="R70" s="2" t="s">
        <v>23</v>
      </c>
      <c r="S70" s="2" t="s">
        <v>23</v>
      </c>
      <c r="U70" s="2">
        <v>6200</v>
      </c>
      <c r="V70" s="2">
        <v>4200</v>
      </c>
      <c r="W70" s="2">
        <v>36</v>
      </c>
      <c r="X70" s="2">
        <v>7.1</v>
      </c>
      <c r="Y70" s="13">
        <f t="shared" si="1"/>
        <v>951.6</v>
      </c>
      <c r="Z70" s="13" t="s">
        <v>761</v>
      </c>
      <c r="AA70" s="13" t="s">
        <v>411</v>
      </c>
      <c r="AB70" s="2">
        <v>3.6</v>
      </c>
      <c r="AC70" s="2">
        <v>1100</v>
      </c>
      <c r="AD70" s="2">
        <v>570</v>
      </c>
      <c r="AE70" s="2">
        <v>22</v>
      </c>
      <c r="AF70" s="2">
        <v>18</v>
      </c>
      <c r="AG70" s="2">
        <v>27</v>
      </c>
      <c r="AH70" s="2">
        <v>1300</v>
      </c>
      <c r="AI70" s="2">
        <v>47</v>
      </c>
      <c r="AJ70" s="2" t="s">
        <v>57</v>
      </c>
      <c r="AK70" s="2">
        <v>3.2000000000000001E-2</v>
      </c>
      <c r="AL70" s="2">
        <v>0.41</v>
      </c>
      <c r="AM70" s="2">
        <v>0.32</v>
      </c>
      <c r="AN70" s="2">
        <v>69</v>
      </c>
      <c r="AO70" s="2" t="s">
        <v>54</v>
      </c>
      <c r="AP70" s="2">
        <v>0.55000000000000004</v>
      </c>
      <c r="AU70" s="2" t="s">
        <v>153</v>
      </c>
      <c r="AV70" s="13" t="s">
        <v>1887</v>
      </c>
    </row>
    <row r="71" spans="1:48" x14ac:dyDescent="0.35">
      <c r="A71">
        <v>70</v>
      </c>
      <c r="B71" s="2" t="s">
        <v>1907</v>
      </c>
      <c r="C71" t="s">
        <v>177</v>
      </c>
      <c r="D71" t="s">
        <v>178</v>
      </c>
      <c r="E71" t="s">
        <v>78</v>
      </c>
      <c r="F71" t="s">
        <v>166</v>
      </c>
      <c r="G71" t="s">
        <v>80</v>
      </c>
      <c r="H71" s="47">
        <v>42143</v>
      </c>
      <c r="I71" s="1" t="s">
        <v>1110</v>
      </c>
      <c r="J71" t="s">
        <v>8</v>
      </c>
      <c r="L71" t="s">
        <v>9</v>
      </c>
      <c r="M71" s="2">
        <v>36.234448999999998</v>
      </c>
      <c r="N71" s="2">
        <v>-120.36260900000001</v>
      </c>
      <c r="O71" s="2" t="s">
        <v>1329</v>
      </c>
      <c r="P71" s="2">
        <v>1000</v>
      </c>
      <c r="Q71" s="2">
        <v>1000</v>
      </c>
      <c r="R71" s="2" t="s">
        <v>23</v>
      </c>
      <c r="S71" s="2" t="s">
        <v>23</v>
      </c>
      <c r="U71" s="2">
        <v>6000</v>
      </c>
      <c r="V71" s="2">
        <v>3900</v>
      </c>
      <c r="W71" s="2">
        <v>57</v>
      </c>
      <c r="X71" s="2">
        <v>6.4</v>
      </c>
      <c r="Y71" s="13">
        <f t="shared" si="1"/>
        <v>1220</v>
      </c>
      <c r="Z71" s="13" t="s">
        <v>761</v>
      </c>
      <c r="AA71" s="13" t="s">
        <v>411</v>
      </c>
      <c r="AB71" s="2">
        <v>4.4000000000000004</v>
      </c>
      <c r="AC71" s="2">
        <v>940</v>
      </c>
      <c r="AD71" s="2">
        <v>630</v>
      </c>
      <c r="AE71" s="2">
        <v>55</v>
      </c>
      <c r="AF71" s="2">
        <v>47</v>
      </c>
      <c r="AG71" s="2">
        <v>39</v>
      </c>
      <c r="AH71" s="2">
        <v>1400</v>
      </c>
      <c r="AI71" s="2">
        <v>61</v>
      </c>
      <c r="AJ71" s="2" t="s">
        <v>57</v>
      </c>
      <c r="AK71" s="2">
        <v>9.0999999999999998E-2</v>
      </c>
      <c r="AL71" s="2" t="s">
        <v>154</v>
      </c>
      <c r="AM71" s="2">
        <v>0.57999999999999996</v>
      </c>
      <c r="AN71" s="2">
        <v>57</v>
      </c>
      <c r="AO71" s="2" t="s">
        <v>54</v>
      </c>
      <c r="AP71" s="2">
        <v>1.9</v>
      </c>
      <c r="AU71" s="2" t="s">
        <v>153</v>
      </c>
      <c r="AV71" s="13" t="s">
        <v>1887</v>
      </c>
    </row>
    <row r="72" spans="1:48" x14ac:dyDescent="0.35">
      <c r="A72">
        <v>71</v>
      </c>
      <c r="B72" s="2" t="s">
        <v>1907</v>
      </c>
      <c r="C72" t="s">
        <v>179</v>
      </c>
      <c r="D72" t="s">
        <v>180</v>
      </c>
      <c r="E72" t="s">
        <v>78</v>
      </c>
      <c r="F72" t="s">
        <v>166</v>
      </c>
      <c r="G72" t="s">
        <v>80</v>
      </c>
      <c r="H72" s="47">
        <v>42143</v>
      </c>
      <c r="I72" s="1" t="s">
        <v>1110</v>
      </c>
      <c r="J72" t="s">
        <v>8</v>
      </c>
      <c r="L72" t="s">
        <v>9</v>
      </c>
      <c r="M72" s="2">
        <v>36.234363000000002</v>
      </c>
      <c r="N72" s="2">
        <v>-120.362341</v>
      </c>
      <c r="O72" s="2" t="s">
        <v>1329</v>
      </c>
      <c r="P72" s="2">
        <v>880</v>
      </c>
      <c r="Q72" s="2">
        <v>880</v>
      </c>
      <c r="R72" s="2" t="s">
        <v>23</v>
      </c>
      <c r="S72" s="2" t="s">
        <v>23</v>
      </c>
      <c r="U72" s="2">
        <v>6000</v>
      </c>
      <c r="V72" s="2">
        <v>3900</v>
      </c>
      <c r="W72" s="2">
        <v>58</v>
      </c>
      <c r="X72" s="2">
        <v>6.4</v>
      </c>
      <c r="Y72" s="13">
        <f t="shared" si="1"/>
        <v>1073.5999999999999</v>
      </c>
      <c r="Z72" s="13" t="s">
        <v>761</v>
      </c>
      <c r="AA72" s="13" t="s">
        <v>411</v>
      </c>
      <c r="AB72" s="2">
        <v>4</v>
      </c>
      <c r="AC72" s="2">
        <v>930</v>
      </c>
      <c r="AD72" s="2">
        <v>650</v>
      </c>
      <c r="AE72" s="2">
        <v>65</v>
      </c>
      <c r="AF72" s="2">
        <v>49</v>
      </c>
      <c r="AG72" s="2">
        <v>41</v>
      </c>
      <c r="AH72" s="2">
        <v>1200</v>
      </c>
      <c r="AI72" s="2">
        <v>59</v>
      </c>
      <c r="AJ72" s="2" t="s">
        <v>57</v>
      </c>
      <c r="AK72" s="2">
        <v>0.13</v>
      </c>
      <c r="AL72" s="2">
        <v>0.22</v>
      </c>
      <c r="AM72" s="2">
        <v>0.59</v>
      </c>
      <c r="AN72" s="2">
        <v>79</v>
      </c>
      <c r="AO72" s="2" t="s">
        <v>54</v>
      </c>
      <c r="AP72" s="2">
        <v>1.9</v>
      </c>
      <c r="AU72" s="2" t="s">
        <v>163</v>
      </c>
      <c r="AV72" s="13" t="s">
        <v>610</v>
      </c>
    </row>
    <row r="73" spans="1:48" x14ac:dyDescent="0.35">
      <c r="A73">
        <v>72</v>
      </c>
      <c r="B73" s="2" t="s">
        <v>1907</v>
      </c>
      <c r="C73" t="s">
        <v>181</v>
      </c>
      <c r="D73" t="s">
        <v>182</v>
      </c>
      <c r="E73" t="s">
        <v>78</v>
      </c>
      <c r="F73" t="s">
        <v>166</v>
      </c>
      <c r="G73" t="s">
        <v>80</v>
      </c>
      <c r="H73" s="47">
        <v>42143</v>
      </c>
      <c r="I73" s="1" t="s">
        <v>1110</v>
      </c>
      <c r="J73" t="s">
        <v>8</v>
      </c>
      <c r="L73" t="s">
        <v>9</v>
      </c>
      <c r="M73" s="2">
        <v>36.234051999999998</v>
      </c>
      <c r="N73" s="2">
        <v>-120.36398</v>
      </c>
      <c r="O73" s="2" t="s">
        <v>1329</v>
      </c>
      <c r="P73" s="2">
        <v>630</v>
      </c>
      <c r="Q73" s="2">
        <v>630</v>
      </c>
      <c r="R73" s="2" t="s">
        <v>23</v>
      </c>
      <c r="S73" s="2" t="s">
        <v>23</v>
      </c>
      <c r="U73" s="2">
        <v>2800</v>
      </c>
      <c r="V73" s="2">
        <v>1800</v>
      </c>
      <c r="W73" s="2">
        <v>39</v>
      </c>
      <c r="X73" s="2">
        <v>6.3</v>
      </c>
      <c r="Y73" s="13">
        <f t="shared" si="1"/>
        <v>768.6</v>
      </c>
      <c r="Z73" s="13" t="s">
        <v>761</v>
      </c>
      <c r="AA73" s="13" t="s">
        <v>411</v>
      </c>
      <c r="AB73" s="2">
        <v>1.6</v>
      </c>
      <c r="AC73" s="2">
        <v>360</v>
      </c>
      <c r="AD73" s="2">
        <v>140</v>
      </c>
      <c r="AE73" s="2">
        <v>38</v>
      </c>
      <c r="AF73" s="2">
        <v>40</v>
      </c>
      <c r="AG73" s="2">
        <v>21</v>
      </c>
      <c r="AH73" s="2">
        <v>440</v>
      </c>
      <c r="AI73" s="2">
        <v>21</v>
      </c>
      <c r="AJ73" s="2" t="s">
        <v>57</v>
      </c>
      <c r="AK73" s="2">
        <v>9.8000000000000004E-2</v>
      </c>
      <c r="AL73" s="2" t="s">
        <v>154</v>
      </c>
      <c r="AM73" s="2">
        <v>0.21</v>
      </c>
      <c r="AN73" s="2">
        <v>16</v>
      </c>
      <c r="AO73" s="2" t="s">
        <v>54</v>
      </c>
      <c r="AP73" s="2">
        <v>1.6</v>
      </c>
      <c r="AU73" s="2" t="s">
        <v>183</v>
      </c>
      <c r="AV73" s="13" t="s">
        <v>211</v>
      </c>
    </row>
    <row r="74" spans="1:48" x14ac:dyDescent="0.35">
      <c r="A74">
        <v>73</v>
      </c>
      <c r="B74" s="2" t="s">
        <v>1907</v>
      </c>
      <c r="C74" t="s">
        <v>185</v>
      </c>
      <c r="D74" t="s">
        <v>4111</v>
      </c>
      <c r="E74" t="s">
        <v>78</v>
      </c>
      <c r="F74" t="s">
        <v>166</v>
      </c>
      <c r="G74" t="s">
        <v>80</v>
      </c>
      <c r="H74" s="47">
        <v>42145</v>
      </c>
      <c r="I74" s="29" t="s">
        <v>1110</v>
      </c>
      <c r="J74" t="s">
        <v>8</v>
      </c>
      <c r="L74" t="s">
        <v>9</v>
      </c>
      <c r="M74" s="2">
        <v>36.234237999999998</v>
      </c>
      <c r="N74" s="2">
        <v>-120.364914</v>
      </c>
      <c r="O74" s="2" t="s">
        <v>1329</v>
      </c>
      <c r="P74" s="2">
        <v>880</v>
      </c>
      <c r="Q74" s="2">
        <v>880</v>
      </c>
      <c r="R74" s="2" t="s">
        <v>23</v>
      </c>
      <c r="S74" s="2" t="s">
        <v>23</v>
      </c>
      <c r="U74" s="2">
        <v>11200</v>
      </c>
      <c r="V74" s="2">
        <v>3800</v>
      </c>
      <c r="W74" s="2">
        <v>76</v>
      </c>
      <c r="X74" s="2">
        <v>6.9</v>
      </c>
      <c r="Y74" s="13">
        <f t="shared" si="1"/>
        <v>1073.5999999999999</v>
      </c>
      <c r="Z74" s="13" t="s">
        <v>761</v>
      </c>
      <c r="AA74" s="13" t="s">
        <v>411</v>
      </c>
      <c r="AB74" s="2">
        <v>4</v>
      </c>
      <c r="AC74" s="2">
        <v>930</v>
      </c>
      <c r="AD74" s="2">
        <v>480</v>
      </c>
      <c r="AE74" s="2">
        <v>46</v>
      </c>
      <c r="AF74" s="2">
        <v>42</v>
      </c>
      <c r="AG74" s="2">
        <v>53</v>
      </c>
      <c r="AH74" s="2">
        <v>1000</v>
      </c>
      <c r="AI74" s="2">
        <v>55</v>
      </c>
      <c r="AJ74" s="2" t="s">
        <v>57</v>
      </c>
      <c r="AK74" s="2">
        <v>0.15</v>
      </c>
      <c r="AL74" s="2">
        <v>0.22</v>
      </c>
      <c r="AM74" s="2">
        <v>0.56000000000000005</v>
      </c>
      <c r="AN74" s="2">
        <v>14</v>
      </c>
      <c r="AO74" s="2" t="s">
        <v>54</v>
      </c>
      <c r="AP74" s="2">
        <v>2.6</v>
      </c>
      <c r="AU74" s="2" t="s">
        <v>153</v>
      </c>
      <c r="AV74" s="13" t="s">
        <v>1887</v>
      </c>
    </row>
    <row r="75" spans="1:48" x14ac:dyDescent="0.35">
      <c r="A75">
        <v>74</v>
      </c>
      <c r="B75" s="2" t="s">
        <v>1907</v>
      </c>
      <c r="C75" t="s">
        <v>186</v>
      </c>
      <c r="D75" t="s">
        <v>187</v>
      </c>
      <c r="E75" t="s">
        <v>78</v>
      </c>
      <c r="F75" t="s">
        <v>166</v>
      </c>
      <c r="G75" t="s">
        <v>80</v>
      </c>
      <c r="H75" s="47">
        <v>42143</v>
      </c>
      <c r="I75" s="1" t="s">
        <v>1110</v>
      </c>
      <c r="J75" t="s">
        <v>8</v>
      </c>
      <c r="L75" t="s">
        <v>9</v>
      </c>
      <c r="M75" s="2">
        <v>36.233947999999998</v>
      </c>
      <c r="N75" s="2">
        <v>-120.364006</v>
      </c>
      <c r="O75" s="2" t="s">
        <v>1329</v>
      </c>
      <c r="P75" s="2">
        <v>560</v>
      </c>
      <c r="Q75" s="2">
        <v>560</v>
      </c>
      <c r="R75" s="2" t="s">
        <v>23</v>
      </c>
      <c r="S75" s="2" t="s">
        <v>23</v>
      </c>
      <c r="U75" s="2">
        <v>5300</v>
      </c>
      <c r="V75" s="2">
        <v>3400</v>
      </c>
      <c r="W75" s="2">
        <v>59</v>
      </c>
      <c r="X75" s="2">
        <v>6.8</v>
      </c>
      <c r="Y75" s="13">
        <f t="shared" si="1"/>
        <v>683.19999999999993</v>
      </c>
      <c r="Z75" s="13" t="s">
        <v>761</v>
      </c>
      <c r="AA75" s="13" t="s">
        <v>411</v>
      </c>
      <c r="AB75" s="2">
        <v>3.3</v>
      </c>
      <c r="AC75" s="2">
        <v>750</v>
      </c>
      <c r="AD75" s="2">
        <v>770</v>
      </c>
      <c r="AE75" s="2">
        <v>92</v>
      </c>
      <c r="AF75" s="2">
        <v>57</v>
      </c>
      <c r="AG75" s="2">
        <v>49</v>
      </c>
      <c r="AH75" s="2">
        <v>860</v>
      </c>
      <c r="AI75" s="2">
        <v>63</v>
      </c>
      <c r="AJ75" s="2" t="s">
        <v>57</v>
      </c>
      <c r="AK75" s="2">
        <v>0.13</v>
      </c>
      <c r="AL75" s="2">
        <v>5.1999999999999998E-2</v>
      </c>
      <c r="AM75" s="2">
        <v>0.67</v>
      </c>
      <c r="AN75" s="2">
        <v>22</v>
      </c>
      <c r="AO75" s="2" t="s">
        <v>54</v>
      </c>
      <c r="AP75" s="2">
        <v>2.4</v>
      </c>
      <c r="AU75" s="2" t="s">
        <v>163</v>
      </c>
      <c r="AV75" s="13" t="s">
        <v>610</v>
      </c>
    </row>
    <row r="76" spans="1:48" x14ac:dyDescent="0.35">
      <c r="A76">
        <v>75</v>
      </c>
      <c r="B76" s="2" t="s">
        <v>189</v>
      </c>
      <c r="C76" t="s">
        <v>190</v>
      </c>
      <c r="D76" t="s">
        <v>191</v>
      </c>
      <c r="E76" t="s">
        <v>78</v>
      </c>
      <c r="F76" t="s">
        <v>192</v>
      </c>
      <c r="G76" t="s">
        <v>80</v>
      </c>
      <c r="H76" s="47">
        <v>42145</v>
      </c>
      <c r="I76" t="s">
        <v>1172</v>
      </c>
      <c r="J76" t="s">
        <v>8</v>
      </c>
      <c r="L76" t="s">
        <v>9</v>
      </c>
      <c r="M76">
        <v>36.223993999999998</v>
      </c>
      <c r="N76">
        <v>-120.38045099999999</v>
      </c>
      <c r="O76" t="s">
        <v>81</v>
      </c>
      <c r="P76" s="2">
        <v>810</v>
      </c>
      <c r="Q76" s="2">
        <v>810</v>
      </c>
      <c r="R76" s="2" t="s">
        <v>23</v>
      </c>
      <c r="S76" s="2" t="s">
        <v>23</v>
      </c>
      <c r="U76" s="2">
        <v>5600</v>
      </c>
      <c r="V76" s="2">
        <v>3800</v>
      </c>
      <c r="W76" s="2">
        <v>46</v>
      </c>
      <c r="X76" s="2">
        <v>6.3</v>
      </c>
      <c r="Y76" s="13">
        <f t="shared" si="1"/>
        <v>988.19999999999993</v>
      </c>
      <c r="Z76" s="13" t="s">
        <v>761</v>
      </c>
      <c r="AA76" s="13" t="s">
        <v>411</v>
      </c>
      <c r="AB76" s="2">
        <v>5.2</v>
      </c>
      <c r="AC76" s="2">
        <v>1000</v>
      </c>
      <c r="AD76" s="2">
        <v>510</v>
      </c>
      <c r="AE76" s="2">
        <v>31</v>
      </c>
      <c r="AF76" s="2">
        <v>16</v>
      </c>
      <c r="AG76" s="2">
        <v>35</v>
      </c>
      <c r="AH76" s="2">
        <v>1100</v>
      </c>
      <c r="AI76" s="2">
        <v>58</v>
      </c>
      <c r="AJ76" s="2" t="s">
        <v>57</v>
      </c>
      <c r="AK76" s="2">
        <v>8.7999999999999995E-2</v>
      </c>
      <c r="AL76" s="2">
        <v>0.1</v>
      </c>
      <c r="AM76" s="2">
        <v>0.45</v>
      </c>
      <c r="AN76" s="2">
        <v>57</v>
      </c>
      <c r="AO76" s="2" t="s">
        <v>54</v>
      </c>
      <c r="AP76" s="2">
        <v>1.3</v>
      </c>
      <c r="AU76" s="2" t="s">
        <v>153</v>
      </c>
      <c r="AV76" s="13" t="s">
        <v>1887</v>
      </c>
    </row>
    <row r="77" spans="1:48" x14ac:dyDescent="0.35">
      <c r="A77">
        <v>76</v>
      </c>
      <c r="B77" s="2" t="s">
        <v>194</v>
      </c>
      <c r="C77" t="s">
        <v>195</v>
      </c>
      <c r="D77" t="s">
        <v>196</v>
      </c>
      <c r="E77" t="s">
        <v>78</v>
      </c>
      <c r="F77" t="s">
        <v>197</v>
      </c>
      <c r="G77" t="s">
        <v>80</v>
      </c>
      <c r="H77" s="47">
        <v>42145</v>
      </c>
      <c r="I77" t="s">
        <v>1172</v>
      </c>
      <c r="J77" t="s">
        <v>8</v>
      </c>
      <c r="L77" t="s">
        <v>9</v>
      </c>
      <c r="M77">
        <v>36.211741000000004</v>
      </c>
      <c r="N77">
        <v>-120.395336</v>
      </c>
      <c r="O77" t="s">
        <v>81</v>
      </c>
      <c r="P77" s="2">
        <v>790</v>
      </c>
      <c r="Q77" s="2">
        <v>790</v>
      </c>
      <c r="R77" s="2" t="s">
        <v>23</v>
      </c>
      <c r="S77" s="2" t="s">
        <v>23</v>
      </c>
      <c r="U77" s="2">
        <v>7600</v>
      </c>
      <c r="V77" s="2">
        <v>4900</v>
      </c>
      <c r="W77" s="2">
        <v>45</v>
      </c>
      <c r="X77" s="2">
        <v>6.6</v>
      </c>
      <c r="Y77" s="13">
        <f t="shared" si="1"/>
        <v>963.8</v>
      </c>
      <c r="Z77" s="13" t="s">
        <v>761</v>
      </c>
      <c r="AA77" s="13" t="s">
        <v>411</v>
      </c>
      <c r="AB77" s="2">
        <v>8.3000000000000007</v>
      </c>
      <c r="AC77" s="2">
        <v>1600</v>
      </c>
      <c r="AD77" s="2">
        <v>650</v>
      </c>
      <c r="AE77" s="2">
        <v>40</v>
      </c>
      <c r="AF77" s="2">
        <v>35</v>
      </c>
      <c r="AG77" s="2">
        <v>45</v>
      </c>
      <c r="AH77" s="2">
        <v>1400</v>
      </c>
      <c r="AI77" s="2">
        <v>60</v>
      </c>
      <c r="AJ77" s="2" t="s">
        <v>57</v>
      </c>
      <c r="AK77" s="2">
        <v>0.14000000000000001</v>
      </c>
      <c r="AL77" s="2">
        <v>0.51</v>
      </c>
      <c r="AM77" s="2">
        <v>0.81</v>
      </c>
      <c r="AN77" s="2">
        <v>120</v>
      </c>
      <c r="AO77" s="2" t="s">
        <v>54</v>
      </c>
      <c r="AP77" s="2">
        <v>1.6</v>
      </c>
      <c r="AU77" s="2" t="s">
        <v>153</v>
      </c>
      <c r="AV77" s="13" t="s">
        <v>1887</v>
      </c>
    </row>
    <row r="78" spans="1:48" x14ac:dyDescent="0.35">
      <c r="A78">
        <v>77</v>
      </c>
      <c r="B78" s="2" t="s">
        <v>194</v>
      </c>
      <c r="C78" t="s">
        <v>198</v>
      </c>
      <c r="D78" t="s">
        <v>199</v>
      </c>
      <c r="E78" t="s">
        <v>78</v>
      </c>
      <c r="F78" t="s">
        <v>197</v>
      </c>
      <c r="G78" t="s">
        <v>80</v>
      </c>
      <c r="H78" s="47">
        <v>42145</v>
      </c>
      <c r="I78" t="s">
        <v>1172</v>
      </c>
      <c r="J78" t="s">
        <v>8</v>
      </c>
      <c r="L78" t="s">
        <v>9</v>
      </c>
      <c r="M78">
        <v>36.211741000000004</v>
      </c>
      <c r="N78">
        <v>-120.395336</v>
      </c>
      <c r="O78" t="s">
        <v>81</v>
      </c>
      <c r="P78" s="2">
        <v>780</v>
      </c>
      <c r="Q78" s="2">
        <v>780</v>
      </c>
      <c r="R78" s="2" t="s">
        <v>23</v>
      </c>
      <c r="S78" s="2" t="s">
        <v>23</v>
      </c>
      <c r="U78" s="2">
        <v>8000</v>
      </c>
      <c r="V78" s="2">
        <v>4900</v>
      </c>
      <c r="W78" s="2">
        <v>52</v>
      </c>
      <c r="X78" s="2">
        <v>6.5</v>
      </c>
      <c r="Y78" s="13">
        <f t="shared" si="1"/>
        <v>951.6</v>
      </c>
      <c r="Z78" s="13" t="s">
        <v>761</v>
      </c>
      <c r="AA78" s="13" t="s">
        <v>411</v>
      </c>
      <c r="AB78" s="2">
        <v>8</v>
      </c>
      <c r="AC78" s="2">
        <v>1600</v>
      </c>
      <c r="AD78" s="2">
        <v>630</v>
      </c>
      <c r="AE78" s="2">
        <v>39</v>
      </c>
      <c r="AF78" s="2">
        <v>34</v>
      </c>
      <c r="AG78" s="2">
        <v>45</v>
      </c>
      <c r="AH78" s="2">
        <v>1400</v>
      </c>
      <c r="AI78" s="2">
        <v>60</v>
      </c>
      <c r="AJ78" s="2" t="s">
        <v>57</v>
      </c>
      <c r="AK78" s="2">
        <v>0.14000000000000001</v>
      </c>
      <c r="AL78" s="2">
        <v>0.15</v>
      </c>
      <c r="AM78" s="2">
        <v>0.81</v>
      </c>
      <c r="AN78" s="2">
        <v>120</v>
      </c>
      <c r="AO78" s="2" t="s">
        <v>54</v>
      </c>
      <c r="AP78" s="2">
        <v>1.6</v>
      </c>
      <c r="AU78" s="2" t="s">
        <v>153</v>
      </c>
      <c r="AV78" s="13" t="s">
        <v>1887</v>
      </c>
    </row>
    <row r="79" spans="1:48" x14ac:dyDescent="0.35">
      <c r="A79">
        <v>78</v>
      </c>
      <c r="B79" s="2" t="s">
        <v>4206</v>
      </c>
      <c r="C79">
        <v>192883</v>
      </c>
      <c r="D79" t="s">
        <v>200</v>
      </c>
      <c r="E79" t="s">
        <v>78</v>
      </c>
      <c r="F79" t="s">
        <v>4205</v>
      </c>
      <c r="G79" t="s">
        <v>80</v>
      </c>
      <c r="H79" s="47">
        <v>25092</v>
      </c>
      <c r="I79" s="30" t="s">
        <v>4167</v>
      </c>
      <c r="J79" t="s">
        <v>8</v>
      </c>
      <c r="K79" t="s">
        <v>1707</v>
      </c>
      <c r="L79" t="s">
        <v>9</v>
      </c>
      <c r="M79">
        <v>36.222831999999997</v>
      </c>
      <c r="N79">
        <v>-120.314273</v>
      </c>
      <c r="O79" t="s">
        <v>4204</v>
      </c>
      <c r="V79">
        <v>9533</v>
      </c>
      <c r="AC79">
        <v>2525</v>
      </c>
      <c r="AI79">
        <v>15.55</v>
      </c>
    </row>
    <row r="80" spans="1:48" x14ac:dyDescent="0.35">
      <c r="A80">
        <v>79</v>
      </c>
      <c r="B80" s="2" t="s">
        <v>115</v>
      </c>
      <c r="C80">
        <v>192886</v>
      </c>
      <c r="D80" t="s">
        <v>138</v>
      </c>
      <c r="E80" t="s">
        <v>78</v>
      </c>
      <c r="F80" t="s">
        <v>117</v>
      </c>
      <c r="G80" t="s">
        <v>80</v>
      </c>
      <c r="H80" s="47">
        <v>25092</v>
      </c>
      <c r="I80" s="30" t="s">
        <v>4167</v>
      </c>
      <c r="J80" t="s">
        <v>8</v>
      </c>
      <c r="K80" t="s">
        <v>1707</v>
      </c>
      <c r="L80" t="s">
        <v>9</v>
      </c>
      <c r="M80">
        <v>36.241439</v>
      </c>
      <c r="N80">
        <v>-120.30708799999999</v>
      </c>
      <c r="O80" t="s">
        <v>81</v>
      </c>
      <c r="V80">
        <v>4870</v>
      </c>
      <c r="AC80">
        <v>333.3</v>
      </c>
      <c r="AI80">
        <v>2.84</v>
      </c>
    </row>
    <row r="81" spans="1:49" x14ac:dyDescent="0.35">
      <c r="A81">
        <v>80</v>
      </c>
      <c r="B81" s="2" t="s">
        <v>4158</v>
      </c>
      <c r="C81">
        <v>192887</v>
      </c>
      <c r="D81" t="s">
        <v>201</v>
      </c>
      <c r="E81" t="s">
        <v>78</v>
      </c>
      <c r="F81" t="s">
        <v>4157</v>
      </c>
      <c r="G81" t="s">
        <v>80</v>
      </c>
      <c r="H81" s="47">
        <v>25092</v>
      </c>
      <c r="I81" s="30" t="s">
        <v>4167</v>
      </c>
      <c r="J81" t="s">
        <v>8</v>
      </c>
      <c r="K81" t="s">
        <v>1707</v>
      </c>
      <c r="L81" t="s">
        <v>9</v>
      </c>
      <c r="M81">
        <v>36.233114</v>
      </c>
      <c r="N81">
        <v>-120.297449</v>
      </c>
      <c r="O81" t="s">
        <v>4154</v>
      </c>
      <c r="V81">
        <v>4507</v>
      </c>
      <c r="AC81">
        <v>1071</v>
      </c>
      <c r="AI81">
        <v>9.17</v>
      </c>
    </row>
    <row r="82" spans="1:49" x14ac:dyDescent="0.35">
      <c r="A82">
        <v>81</v>
      </c>
      <c r="B82" s="2" t="s">
        <v>4161</v>
      </c>
      <c r="C82">
        <v>192882</v>
      </c>
      <c r="D82" t="s">
        <v>148</v>
      </c>
      <c r="E82" t="s">
        <v>78</v>
      </c>
      <c r="F82" t="s">
        <v>4162</v>
      </c>
      <c r="G82" t="s">
        <v>80</v>
      </c>
      <c r="H82" s="47">
        <v>25092</v>
      </c>
      <c r="I82" s="30" t="s">
        <v>4167</v>
      </c>
      <c r="J82" t="s">
        <v>8</v>
      </c>
      <c r="K82" t="s">
        <v>1707</v>
      </c>
      <c r="L82" t="s">
        <v>9</v>
      </c>
      <c r="M82">
        <v>36.217409000000004</v>
      </c>
      <c r="N82">
        <v>-120.386017</v>
      </c>
      <c r="O82" t="s">
        <v>4153</v>
      </c>
      <c r="V82">
        <v>6741</v>
      </c>
      <c r="AC82">
        <v>1259</v>
      </c>
      <c r="AI82">
        <v>20.39</v>
      </c>
    </row>
    <row r="83" spans="1:49" x14ac:dyDescent="0.35">
      <c r="A83">
        <v>82</v>
      </c>
      <c r="B83" s="2" t="s">
        <v>121</v>
      </c>
      <c r="C83">
        <v>192885</v>
      </c>
      <c r="D83" t="s">
        <v>145</v>
      </c>
      <c r="E83" t="s">
        <v>78</v>
      </c>
      <c r="F83" t="s">
        <v>123</v>
      </c>
      <c r="G83" t="s">
        <v>80</v>
      </c>
      <c r="H83" s="47">
        <v>25092</v>
      </c>
      <c r="I83" s="30" t="s">
        <v>4167</v>
      </c>
      <c r="J83" t="s">
        <v>8</v>
      </c>
      <c r="K83" t="s">
        <v>1707</v>
      </c>
      <c r="L83" t="s">
        <v>9</v>
      </c>
      <c r="M83">
        <v>36.166328999999998</v>
      </c>
      <c r="N83">
        <v>-120.399058</v>
      </c>
      <c r="O83" t="s">
        <v>81</v>
      </c>
      <c r="V83">
        <v>6481</v>
      </c>
      <c r="AC83">
        <v>1674</v>
      </c>
      <c r="AI83">
        <v>15.14</v>
      </c>
    </row>
    <row r="84" spans="1:49" x14ac:dyDescent="0.35">
      <c r="A84">
        <v>83</v>
      </c>
      <c r="B84" s="2" t="s">
        <v>1909</v>
      </c>
      <c r="C84">
        <v>192884</v>
      </c>
      <c r="D84" t="s">
        <v>202</v>
      </c>
      <c r="E84" t="s">
        <v>78</v>
      </c>
      <c r="F84" t="s">
        <v>4163</v>
      </c>
      <c r="G84" t="s">
        <v>80</v>
      </c>
      <c r="H84" s="47">
        <v>25092</v>
      </c>
      <c r="I84" s="30" t="s">
        <v>4167</v>
      </c>
      <c r="J84" t="s">
        <v>8</v>
      </c>
      <c r="K84" t="s">
        <v>1707</v>
      </c>
      <c r="L84" t="s">
        <v>9</v>
      </c>
      <c r="M84">
        <v>36.196061</v>
      </c>
      <c r="N84">
        <v>-120.40423800000001</v>
      </c>
      <c r="O84" t="s">
        <v>4153</v>
      </c>
      <c r="V84">
        <v>9617</v>
      </c>
      <c r="AC84">
        <v>2298</v>
      </c>
      <c r="AI84">
        <v>21.22</v>
      </c>
    </row>
    <row r="85" spans="1:49" x14ac:dyDescent="0.35">
      <c r="A85">
        <v>84</v>
      </c>
      <c r="B85" s="2" t="s">
        <v>4159</v>
      </c>
      <c r="C85">
        <v>192888</v>
      </c>
      <c r="D85" t="s">
        <v>203</v>
      </c>
      <c r="E85" t="s">
        <v>78</v>
      </c>
      <c r="F85" t="s">
        <v>4160</v>
      </c>
      <c r="G85" t="s">
        <v>80</v>
      </c>
      <c r="H85" s="47">
        <v>25092</v>
      </c>
      <c r="I85" s="30" t="s">
        <v>4167</v>
      </c>
      <c r="J85" t="s">
        <v>8</v>
      </c>
      <c r="K85" t="s">
        <v>1707</v>
      </c>
      <c r="L85" t="s">
        <v>9</v>
      </c>
      <c r="M85">
        <v>36.224882999999998</v>
      </c>
      <c r="N85">
        <v>-120.392528</v>
      </c>
      <c r="O85" t="s">
        <v>4153</v>
      </c>
      <c r="V85">
        <v>4355</v>
      </c>
      <c r="AC85">
        <v>1425</v>
      </c>
      <c r="AI85">
        <v>4.12</v>
      </c>
    </row>
    <row r="86" spans="1:49" x14ac:dyDescent="0.35">
      <c r="A86">
        <v>85</v>
      </c>
      <c r="B86" s="2" t="s">
        <v>4156</v>
      </c>
      <c r="C86">
        <v>192889</v>
      </c>
      <c r="D86" t="s">
        <v>204</v>
      </c>
      <c r="E86" t="s">
        <v>78</v>
      </c>
      <c r="F86" t="s">
        <v>4155</v>
      </c>
      <c r="G86" t="s">
        <v>80</v>
      </c>
      <c r="H86" s="47">
        <v>25092</v>
      </c>
      <c r="I86" s="30" t="s">
        <v>4167</v>
      </c>
      <c r="J86" t="s">
        <v>8</v>
      </c>
      <c r="K86" t="s">
        <v>1707</v>
      </c>
      <c r="L86" t="s">
        <v>9</v>
      </c>
      <c r="M86">
        <v>36.228960999999998</v>
      </c>
      <c r="N86">
        <v>-120.39297999999999</v>
      </c>
      <c r="O86" t="s">
        <v>4153</v>
      </c>
      <c r="V86">
        <v>4958</v>
      </c>
      <c r="AC86">
        <v>978.7</v>
      </c>
      <c r="AI86">
        <v>7.52</v>
      </c>
    </row>
    <row r="87" spans="1:49" x14ac:dyDescent="0.35">
      <c r="A87">
        <v>86</v>
      </c>
      <c r="B87" s="2" t="s">
        <v>4206</v>
      </c>
      <c r="C87" t="s">
        <v>4187</v>
      </c>
      <c r="D87" t="s">
        <v>205</v>
      </c>
      <c r="E87" t="s">
        <v>78</v>
      </c>
      <c r="F87" t="s">
        <v>4205</v>
      </c>
      <c r="G87" t="s">
        <v>80</v>
      </c>
      <c r="H87" s="47">
        <v>21417</v>
      </c>
      <c r="I87" s="30" t="s">
        <v>4188</v>
      </c>
      <c r="J87" t="s">
        <v>8</v>
      </c>
      <c r="K87" t="s">
        <v>1707</v>
      </c>
      <c r="L87" t="s">
        <v>9</v>
      </c>
      <c r="M87">
        <v>36.223177999999997</v>
      </c>
      <c r="N87">
        <v>-120.31416900000001</v>
      </c>
      <c r="O87" t="s">
        <v>4204</v>
      </c>
      <c r="V87">
        <v>6068</v>
      </c>
      <c r="AC87">
        <v>545</v>
      </c>
      <c r="AI87">
        <v>13</v>
      </c>
    </row>
    <row r="88" spans="1:49" x14ac:dyDescent="0.35">
      <c r="A88">
        <v>87</v>
      </c>
      <c r="B88" s="2" t="s">
        <v>4206</v>
      </c>
      <c r="C88" t="s">
        <v>4187</v>
      </c>
      <c r="D88" t="s">
        <v>206</v>
      </c>
      <c r="E88" t="s">
        <v>78</v>
      </c>
      <c r="F88" t="s">
        <v>4205</v>
      </c>
      <c r="G88" t="s">
        <v>80</v>
      </c>
      <c r="H88" s="47">
        <v>21417</v>
      </c>
      <c r="I88" s="30" t="s">
        <v>4188</v>
      </c>
      <c r="J88" t="s">
        <v>8</v>
      </c>
      <c r="K88" t="s">
        <v>1707</v>
      </c>
      <c r="L88" t="s">
        <v>9</v>
      </c>
      <c r="M88">
        <v>36.222831999999997</v>
      </c>
      <c r="N88">
        <v>-120.314273</v>
      </c>
      <c r="O88" t="s">
        <v>4204</v>
      </c>
      <c r="V88">
        <v>10928</v>
      </c>
      <c r="AC88">
        <v>2930</v>
      </c>
      <c r="AI88">
        <v>33.75</v>
      </c>
    </row>
    <row r="89" spans="1:49" x14ac:dyDescent="0.35">
      <c r="A89">
        <v>88</v>
      </c>
      <c r="B89" s="2" t="s">
        <v>115</v>
      </c>
      <c r="C89" t="s">
        <v>4187</v>
      </c>
      <c r="D89" t="s">
        <v>207</v>
      </c>
      <c r="E89" t="s">
        <v>78</v>
      </c>
      <c r="F89" t="s">
        <v>117</v>
      </c>
      <c r="G89" t="s">
        <v>80</v>
      </c>
      <c r="H89" s="47">
        <v>21417</v>
      </c>
      <c r="I89" s="30" t="s">
        <v>4188</v>
      </c>
      <c r="J89" t="s">
        <v>8</v>
      </c>
      <c r="K89" t="s">
        <v>1707</v>
      </c>
      <c r="L89" t="s">
        <v>9</v>
      </c>
      <c r="M89">
        <v>36.241439</v>
      </c>
      <c r="N89">
        <v>-120.30708799999999</v>
      </c>
      <c r="O89" t="s">
        <v>81</v>
      </c>
      <c r="V89">
        <v>6712</v>
      </c>
      <c r="AC89">
        <v>540</v>
      </c>
      <c r="AI89">
        <v>8.25</v>
      </c>
    </row>
    <row r="90" spans="1:49" x14ac:dyDescent="0.35">
      <c r="A90">
        <v>89</v>
      </c>
      <c r="B90" s="2" t="s">
        <v>115</v>
      </c>
      <c r="C90" t="s">
        <v>4187</v>
      </c>
      <c r="D90" t="s">
        <v>208</v>
      </c>
      <c r="E90" t="s">
        <v>78</v>
      </c>
      <c r="F90" t="s">
        <v>117</v>
      </c>
      <c r="G90" t="s">
        <v>80</v>
      </c>
      <c r="H90" s="47">
        <v>21417</v>
      </c>
      <c r="I90" s="30" t="s">
        <v>4188</v>
      </c>
      <c r="J90" t="s">
        <v>8</v>
      </c>
      <c r="K90" t="s">
        <v>1707</v>
      </c>
      <c r="L90" t="s">
        <v>9</v>
      </c>
      <c r="M90">
        <v>36.241439</v>
      </c>
      <c r="N90">
        <v>-120.30708799999999</v>
      </c>
      <c r="O90" t="s">
        <v>81</v>
      </c>
      <c r="V90">
        <v>4640</v>
      </c>
      <c r="AC90">
        <v>685</v>
      </c>
      <c r="AI90">
        <v>7.25</v>
      </c>
    </row>
    <row r="91" spans="1:49" x14ac:dyDescent="0.35">
      <c r="A91">
        <v>90</v>
      </c>
      <c r="B91" s="2" t="s">
        <v>4158</v>
      </c>
      <c r="C91" t="s">
        <v>4187</v>
      </c>
      <c r="D91" t="s">
        <v>209</v>
      </c>
      <c r="E91" t="s">
        <v>78</v>
      </c>
      <c r="F91" t="s">
        <v>4157</v>
      </c>
      <c r="G91" t="s">
        <v>80</v>
      </c>
      <c r="H91" s="47">
        <v>21417</v>
      </c>
      <c r="I91" s="30" t="s">
        <v>4188</v>
      </c>
      <c r="J91" t="s">
        <v>8</v>
      </c>
      <c r="K91" t="s">
        <v>1707</v>
      </c>
      <c r="L91" t="s">
        <v>9</v>
      </c>
      <c r="M91">
        <v>36.233114</v>
      </c>
      <c r="N91">
        <v>-120.297449</v>
      </c>
      <c r="O91" t="s">
        <v>4154</v>
      </c>
      <c r="V91">
        <v>4884</v>
      </c>
      <c r="AC91">
        <v>1115</v>
      </c>
      <c r="AI91">
        <v>23.75</v>
      </c>
    </row>
    <row r="92" spans="1:49" x14ac:dyDescent="0.35">
      <c r="A92">
        <v>91</v>
      </c>
      <c r="B92" s="2" t="s">
        <v>115</v>
      </c>
      <c r="C92" t="s">
        <v>2231</v>
      </c>
      <c r="D92" t="s">
        <v>210</v>
      </c>
      <c r="E92" t="s">
        <v>78</v>
      </c>
      <c r="F92" t="s">
        <v>117</v>
      </c>
      <c r="G92" t="s">
        <v>80</v>
      </c>
      <c r="H92" s="47">
        <v>43571</v>
      </c>
      <c r="I92" s="30" t="s">
        <v>2230</v>
      </c>
      <c r="J92" t="s">
        <v>8</v>
      </c>
      <c r="K92" t="s">
        <v>1363</v>
      </c>
      <c r="L92" t="s">
        <v>9</v>
      </c>
      <c r="M92">
        <v>36.241439</v>
      </c>
      <c r="N92">
        <v>-120.30708799999999</v>
      </c>
      <c r="O92" t="s">
        <v>81</v>
      </c>
      <c r="P92" s="2">
        <v>420</v>
      </c>
      <c r="Q92" s="2">
        <v>420</v>
      </c>
      <c r="R92" s="2" t="s">
        <v>23</v>
      </c>
      <c r="S92" s="2" t="s">
        <v>23</v>
      </c>
      <c r="U92" s="2">
        <v>13000</v>
      </c>
      <c r="V92" s="2">
        <v>9200</v>
      </c>
      <c r="X92" s="2">
        <v>6.61</v>
      </c>
      <c r="Y92" s="13">
        <f>P92*1.22</f>
        <v>512.4</v>
      </c>
      <c r="Z92" s="13" t="s">
        <v>761</v>
      </c>
      <c r="AA92" s="13" t="s">
        <v>411</v>
      </c>
      <c r="AC92" s="2">
        <v>5100</v>
      </c>
      <c r="AD92" s="2">
        <v>430</v>
      </c>
      <c r="AE92" s="2">
        <v>200</v>
      </c>
      <c r="AF92" s="2">
        <v>100</v>
      </c>
      <c r="AG92" s="2">
        <v>54</v>
      </c>
      <c r="AH92" s="2">
        <v>3000</v>
      </c>
      <c r="AI92" s="2">
        <v>24</v>
      </c>
      <c r="AJ92" s="2">
        <v>18</v>
      </c>
      <c r="AK92" s="2">
        <v>0.38</v>
      </c>
      <c r="AL92" s="2">
        <v>0.14000000000000001</v>
      </c>
      <c r="AM92" s="2">
        <v>0.4</v>
      </c>
      <c r="AN92" s="2">
        <v>190</v>
      </c>
      <c r="AO92" s="2">
        <v>5.8999999999999995</v>
      </c>
      <c r="AP92" s="2">
        <v>5.6</v>
      </c>
      <c r="AQ92" s="2">
        <v>-66.5</v>
      </c>
      <c r="AR92" s="2">
        <v>-7.33</v>
      </c>
      <c r="AU92" s="13" t="s">
        <v>1890</v>
      </c>
      <c r="AV92" s="2" t="s">
        <v>215</v>
      </c>
      <c r="AW92" s="2">
        <v>40</v>
      </c>
    </row>
    <row r="93" spans="1:49" x14ac:dyDescent="0.35">
      <c r="A93">
        <v>92</v>
      </c>
      <c r="B93" s="2" t="s">
        <v>115</v>
      </c>
      <c r="C93" t="s">
        <v>2232</v>
      </c>
      <c r="D93" t="s">
        <v>216</v>
      </c>
      <c r="E93" t="s">
        <v>78</v>
      </c>
      <c r="F93" t="s">
        <v>117</v>
      </c>
      <c r="G93" t="s">
        <v>80</v>
      </c>
      <c r="H93" s="47">
        <v>43571</v>
      </c>
      <c r="I93" t="s">
        <v>2230</v>
      </c>
      <c r="J93" t="s">
        <v>8</v>
      </c>
      <c r="K93" t="s">
        <v>1363</v>
      </c>
      <c r="L93" t="s">
        <v>9</v>
      </c>
      <c r="M93">
        <v>36.241439</v>
      </c>
      <c r="N93">
        <v>-120.30708799999999</v>
      </c>
      <c r="O93" t="s">
        <v>81</v>
      </c>
      <c r="P93" s="2">
        <v>680</v>
      </c>
      <c r="Q93" s="2">
        <v>680</v>
      </c>
      <c r="R93" s="2" t="s">
        <v>23</v>
      </c>
      <c r="S93" s="2" t="s">
        <v>23</v>
      </c>
      <c r="U93" s="2">
        <v>35000</v>
      </c>
      <c r="V93" s="2">
        <v>26000</v>
      </c>
      <c r="X93" s="2">
        <v>7.31</v>
      </c>
      <c r="Y93" s="13">
        <f>P93*1.22</f>
        <v>829.6</v>
      </c>
      <c r="Z93" s="13" t="s">
        <v>761</v>
      </c>
      <c r="AA93" s="13" t="s">
        <v>411</v>
      </c>
      <c r="AC93" s="2">
        <v>14000</v>
      </c>
      <c r="AD93" s="2">
        <v>730</v>
      </c>
      <c r="AE93" s="2">
        <v>770</v>
      </c>
      <c r="AF93" s="2">
        <v>570</v>
      </c>
      <c r="AG93" s="2">
        <v>170</v>
      </c>
      <c r="AH93" s="2">
        <v>7600</v>
      </c>
      <c r="AI93" s="2">
        <v>48</v>
      </c>
      <c r="AJ93" s="2">
        <v>62</v>
      </c>
      <c r="AK93" s="2">
        <v>1.2</v>
      </c>
      <c r="AL93" s="2">
        <v>0.22</v>
      </c>
      <c r="AM93" s="2">
        <v>1.5</v>
      </c>
      <c r="AN93" s="2">
        <v>570</v>
      </c>
      <c r="AO93" s="2">
        <v>14</v>
      </c>
      <c r="AP93" s="2">
        <v>23</v>
      </c>
      <c r="AQ93" s="2">
        <v>-59.3</v>
      </c>
      <c r="AR93" s="2">
        <v>-5.78</v>
      </c>
      <c r="AU93" s="13" t="s">
        <v>1890</v>
      </c>
      <c r="AV93" s="2" t="s">
        <v>215</v>
      </c>
      <c r="AW93" s="2">
        <v>7.3</v>
      </c>
    </row>
    <row r="94" spans="1:49" x14ac:dyDescent="0.35">
      <c r="A94">
        <v>93</v>
      </c>
      <c r="B94" s="2" t="s">
        <v>93</v>
      </c>
      <c r="C94" t="s">
        <v>220</v>
      </c>
      <c r="D94" t="s">
        <v>220</v>
      </c>
      <c r="E94" t="s">
        <v>78</v>
      </c>
      <c r="F94" t="s">
        <v>95</v>
      </c>
      <c r="G94" t="s">
        <v>80</v>
      </c>
      <c r="H94" s="47">
        <v>24356</v>
      </c>
      <c r="I94" s="30" t="s">
        <v>4166</v>
      </c>
      <c r="J94" t="s">
        <v>8</v>
      </c>
      <c r="K94" t="s">
        <v>1707</v>
      </c>
      <c r="L94" t="s">
        <v>9</v>
      </c>
      <c r="M94">
        <v>36.133274</v>
      </c>
      <c r="N94">
        <v>-120.3974</v>
      </c>
      <c r="O94" t="s">
        <v>96</v>
      </c>
      <c r="V94">
        <v>6405</v>
      </c>
      <c r="AC94">
        <v>1663.8</v>
      </c>
      <c r="AI94">
        <v>16</v>
      </c>
    </row>
    <row r="95" spans="1:49" x14ac:dyDescent="0.35">
      <c r="A95">
        <v>94</v>
      </c>
      <c r="B95" s="2" t="s">
        <v>4206</v>
      </c>
      <c r="C95" t="s">
        <v>221</v>
      </c>
      <c r="D95" t="s">
        <v>221</v>
      </c>
      <c r="E95" t="s">
        <v>78</v>
      </c>
      <c r="F95" t="s">
        <v>4205</v>
      </c>
      <c r="G95" t="s">
        <v>80</v>
      </c>
      <c r="H95" s="47">
        <v>24356</v>
      </c>
      <c r="I95" s="30" t="s">
        <v>4166</v>
      </c>
      <c r="J95" t="s">
        <v>8</v>
      </c>
      <c r="K95" t="s">
        <v>1707</v>
      </c>
      <c r="L95" t="s">
        <v>9</v>
      </c>
      <c r="M95">
        <v>36.222831999999997</v>
      </c>
      <c r="N95">
        <v>-120.314273</v>
      </c>
      <c r="O95" t="s">
        <v>4204</v>
      </c>
      <c r="V95">
        <v>9652</v>
      </c>
      <c r="AC95">
        <v>2513.4</v>
      </c>
      <c r="AI95">
        <v>29</v>
      </c>
    </row>
    <row r="96" spans="1:49" x14ac:dyDescent="0.35">
      <c r="A96">
        <v>95</v>
      </c>
      <c r="B96" s="2" t="s">
        <v>4161</v>
      </c>
      <c r="C96" t="s">
        <v>222</v>
      </c>
      <c r="D96" t="s">
        <v>222</v>
      </c>
      <c r="E96" t="s">
        <v>78</v>
      </c>
      <c r="F96" t="s">
        <v>4162</v>
      </c>
      <c r="G96" t="s">
        <v>80</v>
      </c>
      <c r="H96" s="47">
        <v>24356</v>
      </c>
      <c r="I96" s="30" t="s">
        <v>4166</v>
      </c>
      <c r="J96" t="s">
        <v>8</v>
      </c>
      <c r="K96" t="s">
        <v>1707</v>
      </c>
      <c r="L96" t="s">
        <v>9</v>
      </c>
      <c r="M96">
        <v>36.217409000000004</v>
      </c>
      <c r="N96">
        <v>-120.386017</v>
      </c>
      <c r="O96" t="s">
        <v>4153</v>
      </c>
      <c r="V96">
        <v>5668</v>
      </c>
      <c r="AC96">
        <v>1203.5999999999999</v>
      </c>
      <c r="AI96">
        <v>15.6</v>
      </c>
    </row>
    <row r="97" spans="1:35" x14ac:dyDescent="0.35">
      <c r="A97">
        <v>96</v>
      </c>
      <c r="B97" s="2" t="s">
        <v>1909</v>
      </c>
      <c r="C97" t="s">
        <v>223</v>
      </c>
      <c r="D97" t="s">
        <v>223</v>
      </c>
      <c r="E97" t="s">
        <v>78</v>
      </c>
      <c r="F97" t="s">
        <v>4163</v>
      </c>
      <c r="G97" t="s">
        <v>80</v>
      </c>
      <c r="H97" s="47">
        <v>24356</v>
      </c>
      <c r="I97" s="30" t="s">
        <v>4166</v>
      </c>
      <c r="J97" t="s">
        <v>8</v>
      </c>
      <c r="K97" t="s">
        <v>1707</v>
      </c>
      <c r="L97" t="s">
        <v>9</v>
      </c>
      <c r="M97">
        <v>36.196061</v>
      </c>
      <c r="N97">
        <v>-120.40423800000001</v>
      </c>
      <c r="O97" t="s">
        <v>4153</v>
      </c>
      <c r="V97">
        <v>11788</v>
      </c>
      <c r="AC97">
        <v>5770.2</v>
      </c>
      <c r="AI97">
        <v>39.200000000000003</v>
      </c>
    </row>
    <row r="98" spans="1:35" x14ac:dyDescent="0.35">
      <c r="A98">
        <v>97</v>
      </c>
      <c r="B98" s="2" t="s">
        <v>1909</v>
      </c>
      <c r="C98" t="s">
        <v>224</v>
      </c>
      <c r="D98" t="s">
        <v>224</v>
      </c>
      <c r="E98" t="s">
        <v>78</v>
      </c>
      <c r="F98" t="s">
        <v>4163</v>
      </c>
      <c r="G98" t="s">
        <v>80</v>
      </c>
      <c r="H98" s="47">
        <v>24356</v>
      </c>
      <c r="I98" s="30" t="s">
        <v>4166</v>
      </c>
      <c r="J98" t="s">
        <v>8</v>
      </c>
      <c r="K98" t="s">
        <v>1707</v>
      </c>
      <c r="L98" t="s">
        <v>9</v>
      </c>
      <c r="M98">
        <v>36.196061</v>
      </c>
      <c r="N98">
        <v>-120.40423800000001</v>
      </c>
      <c r="O98" t="s">
        <v>4153</v>
      </c>
      <c r="V98">
        <v>7176</v>
      </c>
      <c r="AC98">
        <v>3150.6</v>
      </c>
      <c r="AI98">
        <v>32</v>
      </c>
    </row>
    <row r="99" spans="1:35" x14ac:dyDescent="0.35">
      <c r="A99">
        <v>98</v>
      </c>
      <c r="B99" s="2" t="s">
        <v>75</v>
      </c>
      <c r="C99" t="s">
        <v>225</v>
      </c>
      <c r="D99" t="s">
        <v>225</v>
      </c>
      <c r="E99" t="s">
        <v>78</v>
      </c>
      <c r="F99" t="s">
        <v>79</v>
      </c>
      <c r="G99" t="s">
        <v>80</v>
      </c>
      <c r="H99" s="47">
        <v>24356</v>
      </c>
      <c r="I99" s="30" t="s">
        <v>4166</v>
      </c>
      <c r="J99" t="s">
        <v>8</v>
      </c>
      <c r="K99" t="s">
        <v>1707</v>
      </c>
      <c r="L99" t="s">
        <v>9</v>
      </c>
      <c r="M99">
        <v>36.166255</v>
      </c>
      <c r="N99">
        <v>-120.411619</v>
      </c>
      <c r="O99" t="s">
        <v>81</v>
      </c>
      <c r="V99">
        <v>9844</v>
      </c>
      <c r="AC99">
        <v>2159.4</v>
      </c>
      <c r="AI99">
        <v>27</v>
      </c>
    </row>
    <row r="100" spans="1:35" x14ac:dyDescent="0.35">
      <c r="A100">
        <v>99</v>
      </c>
      <c r="B100" s="2" t="s">
        <v>121</v>
      </c>
      <c r="C100" t="s">
        <v>226</v>
      </c>
      <c r="D100" t="s">
        <v>226</v>
      </c>
      <c r="E100" t="s">
        <v>78</v>
      </c>
      <c r="F100" t="s">
        <v>123</v>
      </c>
      <c r="G100" t="s">
        <v>80</v>
      </c>
      <c r="H100" s="47">
        <v>24356</v>
      </c>
      <c r="I100" s="30" t="s">
        <v>4166</v>
      </c>
      <c r="J100" t="s">
        <v>8</v>
      </c>
      <c r="K100" t="s">
        <v>1707</v>
      </c>
      <c r="L100" t="s">
        <v>9</v>
      </c>
      <c r="M100">
        <v>36.166328999999998</v>
      </c>
      <c r="N100">
        <v>-120.399058</v>
      </c>
      <c r="O100" t="s">
        <v>81</v>
      </c>
      <c r="V100">
        <v>7116</v>
      </c>
      <c r="AC100">
        <v>2336.4</v>
      </c>
      <c r="AI100">
        <v>26.5</v>
      </c>
    </row>
    <row r="101" spans="1:35" x14ac:dyDescent="0.35">
      <c r="A101">
        <v>100</v>
      </c>
      <c r="B101" s="2" t="s">
        <v>115</v>
      </c>
      <c r="C101" t="s">
        <v>227</v>
      </c>
      <c r="D101" t="s">
        <v>227</v>
      </c>
      <c r="E101" t="s">
        <v>78</v>
      </c>
      <c r="F101" t="s">
        <v>117</v>
      </c>
      <c r="G101" t="s">
        <v>80</v>
      </c>
      <c r="H101" s="47">
        <v>24356</v>
      </c>
      <c r="I101" s="30" t="s">
        <v>4166</v>
      </c>
      <c r="J101" t="s">
        <v>8</v>
      </c>
      <c r="K101" t="s">
        <v>1707</v>
      </c>
      <c r="L101" t="s">
        <v>9</v>
      </c>
      <c r="M101">
        <v>36.241439</v>
      </c>
      <c r="N101">
        <v>-120.30708799999999</v>
      </c>
      <c r="O101" t="s">
        <v>81</v>
      </c>
      <c r="V101">
        <v>4804</v>
      </c>
      <c r="AC101">
        <v>329.2</v>
      </c>
      <c r="AI101">
        <v>11</v>
      </c>
    </row>
    <row r="102" spans="1:35" x14ac:dyDescent="0.35">
      <c r="A102">
        <v>101</v>
      </c>
      <c r="B102" s="2" t="s">
        <v>1911</v>
      </c>
      <c r="C102" t="s">
        <v>228</v>
      </c>
      <c r="D102" t="s">
        <v>228</v>
      </c>
      <c r="E102" t="s">
        <v>78</v>
      </c>
      <c r="F102" t="s">
        <v>129</v>
      </c>
      <c r="G102" t="s">
        <v>80</v>
      </c>
      <c r="H102" s="47">
        <v>24356</v>
      </c>
      <c r="I102" s="30" t="s">
        <v>4166</v>
      </c>
      <c r="J102" t="s">
        <v>8</v>
      </c>
      <c r="K102" t="s">
        <v>1707</v>
      </c>
      <c r="L102" t="s">
        <v>9</v>
      </c>
      <c r="M102">
        <v>36.150472000000001</v>
      </c>
      <c r="N102">
        <v>-120.373132</v>
      </c>
      <c r="O102" t="s">
        <v>4198</v>
      </c>
      <c r="V102">
        <v>7568</v>
      </c>
      <c r="AC102">
        <v>2619.6</v>
      </c>
      <c r="AI102">
        <v>21.2</v>
      </c>
    </row>
    <row r="103" spans="1:35" x14ac:dyDescent="0.35">
      <c r="A103">
        <v>102</v>
      </c>
      <c r="B103" s="2" t="s">
        <v>4158</v>
      </c>
      <c r="C103" t="s">
        <v>229</v>
      </c>
      <c r="D103" t="s">
        <v>229</v>
      </c>
      <c r="E103" t="s">
        <v>78</v>
      </c>
      <c r="F103" t="s">
        <v>4157</v>
      </c>
      <c r="G103" t="s">
        <v>80</v>
      </c>
      <c r="H103" s="47">
        <v>24356</v>
      </c>
      <c r="I103" s="30" t="s">
        <v>4166</v>
      </c>
      <c r="J103" t="s">
        <v>8</v>
      </c>
      <c r="K103" t="s">
        <v>1707</v>
      </c>
      <c r="L103" t="s">
        <v>9</v>
      </c>
      <c r="M103">
        <v>36.233114</v>
      </c>
      <c r="N103">
        <v>-120.297449</v>
      </c>
      <c r="O103" t="s">
        <v>4154</v>
      </c>
      <c r="V103">
        <v>5340</v>
      </c>
      <c r="AC103">
        <v>1239</v>
      </c>
      <c r="AI103">
        <v>23.5</v>
      </c>
    </row>
    <row r="104" spans="1:35" x14ac:dyDescent="0.35">
      <c r="A104">
        <v>103</v>
      </c>
      <c r="B104" s="2" t="s">
        <v>4156</v>
      </c>
      <c r="C104" t="s">
        <v>230</v>
      </c>
      <c r="D104" t="s">
        <v>230</v>
      </c>
      <c r="E104" t="s">
        <v>78</v>
      </c>
      <c r="F104" t="s">
        <v>4155</v>
      </c>
      <c r="G104" t="s">
        <v>80</v>
      </c>
      <c r="H104" s="47">
        <v>24356</v>
      </c>
      <c r="I104" s="30" t="s">
        <v>4166</v>
      </c>
      <c r="J104" t="s">
        <v>8</v>
      </c>
      <c r="K104" t="s">
        <v>1707</v>
      </c>
      <c r="L104" t="s">
        <v>9</v>
      </c>
      <c r="M104">
        <v>36.228960999999998</v>
      </c>
      <c r="N104">
        <v>-120.39297999999999</v>
      </c>
      <c r="O104" t="s">
        <v>4153</v>
      </c>
      <c r="V104">
        <v>9392</v>
      </c>
      <c r="AC104">
        <v>1947</v>
      </c>
      <c r="AI104">
        <v>22</v>
      </c>
    </row>
    <row r="105" spans="1:35" x14ac:dyDescent="0.35">
      <c r="A105">
        <v>104</v>
      </c>
      <c r="B105" s="2" t="s">
        <v>4159</v>
      </c>
      <c r="C105" t="s">
        <v>231</v>
      </c>
      <c r="D105" t="s">
        <v>231</v>
      </c>
      <c r="E105" t="s">
        <v>78</v>
      </c>
      <c r="F105" t="s">
        <v>4160</v>
      </c>
      <c r="G105" t="s">
        <v>80</v>
      </c>
      <c r="H105" s="47">
        <v>24356</v>
      </c>
      <c r="I105" s="30" t="s">
        <v>4166</v>
      </c>
      <c r="J105" t="s">
        <v>8</v>
      </c>
      <c r="K105" t="s">
        <v>1707</v>
      </c>
      <c r="L105" t="s">
        <v>9</v>
      </c>
      <c r="M105">
        <v>36.224882999999998</v>
      </c>
      <c r="N105">
        <v>-120.392528</v>
      </c>
      <c r="O105" t="s">
        <v>4153</v>
      </c>
      <c r="V105">
        <v>8896</v>
      </c>
      <c r="AC105">
        <v>2690.4</v>
      </c>
      <c r="AI105">
        <v>22.2</v>
      </c>
    </row>
    <row r="106" spans="1:35" x14ac:dyDescent="0.35">
      <c r="A106">
        <v>105</v>
      </c>
      <c r="B106" s="2" t="s">
        <v>189</v>
      </c>
      <c r="C106">
        <v>9908310904</v>
      </c>
      <c r="D106" t="s">
        <v>232</v>
      </c>
      <c r="E106" t="s">
        <v>78</v>
      </c>
      <c r="F106" t="s">
        <v>192</v>
      </c>
      <c r="G106" t="s">
        <v>80</v>
      </c>
      <c r="H106" s="48">
        <v>36403</v>
      </c>
      <c r="I106" t="s">
        <v>1165</v>
      </c>
      <c r="J106" t="s">
        <v>8</v>
      </c>
      <c r="L106" t="s">
        <v>9</v>
      </c>
      <c r="M106">
        <v>36.223993999999998</v>
      </c>
      <c r="N106">
        <v>-120.38045099999999</v>
      </c>
      <c r="O106" t="s">
        <v>81</v>
      </c>
      <c r="U106" s="2">
        <v>7100</v>
      </c>
      <c r="AC106" s="2">
        <v>1600</v>
      </c>
      <c r="AI106" s="2">
        <v>53</v>
      </c>
    </row>
    <row r="107" spans="1:35" x14ac:dyDescent="0.35">
      <c r="A107">
        <v>106</v>
      </c>
      <c r="B107" s="2" t="s">
        <v>233</v>
      </c>
      <c r="C107">
        <v>9908310958</v>
      </c>
      <c r="D107" t="s">
        <v>232</v>
      </c>
      <c r="E107" t="s">
        <v>78</v>
      </c>
      <c r="F107" t="s">
        <v>234</v>
      </c>
      <c r="G107" t="s">
        <v>80</v>
      </c>
      <c r="H107" s="48">
        <v>36403</v>
      </c>
      <c r="I107" t="s">
        <v>1165</v>
      </c>
      <c r="J107" t="s">
        <v>8</v>
      </c>
      <c r="L107" t="s">
        <v>9</v>
      </c>
      <c r="M107">
        <v>36.183137000000002</v>
      </c>
      <c r="N107">
        <v>-120.413331</v>
      </c>
      <c r="O107" t="s">
        <v>51</v>
      </c>
      <c r="U107" s="2">
        <v>13000</v>
      </c>
      <c r="AC107" s="2">
        <v>2900</v>
      </c>
      <c r="AI107" s="2">
        <v>100</v>
      </c>
    </row>
    <row r="108" spans="1:35" x14ac:dyDescent="0.35">
      <c r="A108">
        <v>107</v>
      </c>
      <c r="B108" s="2" t="s">
        <v>194</v>
      </c>
      <c r="C108">
        <v>9908311035</v>
      </c>
      <c r="D108" t="s">
        <v>232</v>
      </c>
      <c r="E108" t="s">
        <v>78</v>
      </c>
      <c r="F108" t="s">
        <v>197</v>
      </c>
      <c r="G108" t="s">
        <v>80</v>
      </c>
      <c r="H108" s="48">
        <v>36403</v>
      </c>
      <c r="I108" t="s">
        <v>1165</v>
      </c>
      <c r="J108" t="s">
        <v>8</v>
      </c>
      <c r="L108" t="s">
        <v>9</v>
      </c>
      <c r="M108">
        <v>36.211741000000004</v>
      </c>
      <c r="N108">
        <v>-120.395336</v>
      </c>
      <c r="O108" t="s">
        <v>81</v>
      </c>
      <c r="U108" s="2">
        <v>7100</v>
      </c>
      <c r="AC108" s="2">
        <v>1500</v>
      </c>
      <c r="AI108" s="2">
        <v>54</v>
      </c>
    </row>
    <row r="109" spans="1:35" x14ac:dyDescent="0.35">
      <c r="A109">
        <v>108</v>
      </c>
      <c r="B109" s="2" t="s">
        <v>121</v>
      </c>
      <c r="C109">
        <v>9908311255</v>
      </c>
      <c r="D109" t="s">
        <v>232</v>
      </c>
      <c r="E109" t="s">
        <v>78</v>
      </c>
      <c r="F109" t="s">
        <v>123</v>
      </c>
      <c r="G109" t="s">
        <v>80</v>
      </c>
      <c r="H109" s="48">
        <v>36403</v>
      </c>
      <c r="I109" t="s">
        <v>1165</v>
      </c>
      <c r="J109" t="s">
        <v>8</v>
      </c>
      <c r="L109" t="s">
        <v>9</v>
      </c>
      <c r="M109">
        <v>36.166328999999998</v>
      </c>
      <c r="N109">
        <v>-120.399058</v>
      </c>
      <c r="O109" t="s">
        <v>81</v>
      </c>
      <c r="U109" s="2">
        <v>8000</v>
      </c>
      <c r="AC109" s="2">
        <v>1800</v>
      </c>
      <c r="AI109" s="2">
        <v>24</v>
      </c>
    </row>
    <row r="110" spans="1:35" x14ac:dyDescent="0.35">
      <c r="A110">
        <v>109</v>
      </c>
      <c r="B110" s="2" t="s">
        <v>235</v>
      </c>
      <c r="C110">
        <v>9908311415</v>
      </c>
      <c r="D110" t="s">
        <v>232</v>
      </c>
      <c r="E110" t="s">
        <v>78</v>
      </c>
      <c r="F110" t="s">
        <v>236</v>
      </c>
      <c r="G110" t="s">
        <v>80</v>
      </c>
      <c r="H110" s="48">
        <v>36403</v>
      </c>
      <c r="I110" t="s">
        <v>1165</v>
      </c>
      <c r="J110" t="s">
        <v>8</v>
      </c>
      <c r="L110" t="s">
        <v>9</v>
      </c>
      <c r="M110">
        <v>36.127401999999996</v>
      </c>
      <c r="N110">
        <v>-120.384325</v>
      </c>
      <c r="O110" t="s">
        <v>51</v>
      </c>
      <c r="U110" s="2">
        <v>5900</v>
      </c>
      <c r="AC110" s="2">
        <v>580</v>
      </c>
      <c r="AI110" s="2">
        <v>13</v>
      </c>
    </row>
    <row r="111" spans="1:35" x14ac:dyDescent="0.35">
      <c r="A111">
        <v>110</v>
      </c>
      <c r="B111" s="2" t="s">
        <v>93</v>
      </c>
      <c r="C111">
        <v>163169</v>
      </c>
      <c r="D111" t="s">
        <v>237</v>
      </c>
      <c r="E111" t="s">
        <v>78</v>
      </c>
      <c r="F111" t="s">
        <v>95</v>
      </c>
      <c r="G111" t="s">
        <v>80</v>
      </c>
      <c r="H111" s="47">
        <v>24002</v>
      </c>
      <c r="I111" s="30" t="s">
        <v>4171</v>
      </c>
      <c r="J111" t="s">
        <v>8</v>
      </c>
      <c r="K111" t="s">
        <v>1707</v>
      </c>
      <c r="L111" t="s">
        <v>9</v>
      </c>
      <c r="M111">
        <v>36.133274</v>
      </c>
      <c r="N111">
        <v>-120.3974</v>
      </c>
      <c r="O111" t="s">
        <v>96</v>
      </c>
      <c r="V111">
        <v>8198</v>
      </c>
      <c r="AC111">
        <v>3347</v>
      </c>
      <c r="AI111">
        <v>15.85</v>
      </c>
    </row>
    <row r="112" spans="1:35" x14ac:dyDescent="0.35">
      <c r="A112">
        <v>111</v>
      </c>
      <c r="B112" s="2" t="s">
        <v>4161</v>
      </c>
      <c r="C112">
        <v>163170</v>
      </c>
      <c r="D112" t="s">
        <v>238</v>
      </c>
      <c r="E112" t="s">
        <v>78</v>
      </c>
      <c r="F112" t="s">
        <v>4162</v>
      </c>
      <c r="G112" t="s">
        <v>80</v>
      </c>
      <c r="H112" s="47">
        <v>24002</v>
      </c>
      <c r="I112" s="30" t="s">
        <v>4171</v>
      </c>
      <c r="J112" t="s">
        <v>8</v>
      </c>
      <c r="K112" t="s">
        <v>1707</v>
      </c>
      <c r="L112" t="s">
        <v>9</v>
      </c>
      <c r="M112">
        <v>36.217409000000004</v>
      </c>
      <c r="N112">
        <v>-120.386017</v>
      </c>
      <c r="O112" t="s">
        <v>4153</v>
      </c>
      <c r="V112">
        <v>5160</v>
      </c>
      <c r="AC112">
        <v>1213</v>
      </c>
      <c r="AI112">
        <v>10</v>
      </c>
    </row>
    <row r="113" spans="1:49" x14ac:dyDescent="0.35">
      <c r="A113">
        <v>112</v>
      </c>
      <c r="B113" s="2" t="s">
        <v>1909</v>
      </c>
      <c r="C113">
        <v>163171</v>
      </c>
      <c r="D113" t="s">
        <v>239</v>
      </c>
      <c r="E113" t="s">
        <v>78</v>
      </c>
      <c r="F113" t="s">
        <v>4163</v>
      </c>
      <c r="G113" t="s">
        <v>80</v>
      </c>
      <c r="H113" s="47">
        <v>24002</v>
      </c>
      <c r="I113" s="30" t="s">
        <v>4171</v>
      </c>
      <c r="J113" t="s">
        <v>8</v>
      </c>
      <c r="K113" t="s">
        <v>1707</v>
      </c>
      <c r="L113" t="s">
        <v>9</v>
      </c>
      <c r="M113">
        <v>36.196061</v>
      </c>
      <c r="N113">
        <v>-120.40423800000001</v>
      </c>
      <c r="O113" t="s">
        <v>4153</v>
      </c>
      <c r="V113">
        <v>15000</v>
      </c>
      <c r="AC113">
        <v>7652</v>
      </c>
      <c r="AI113">
        <v>29.25</v>
      </c>
    </row>
    <row r="114" spans="1:49" x14ac:dyDescent="0.35">
      <c r="A114">
        <v>113</v>
      </c>
      <c r="B114" s="2" t="s">
        <v>1909</v>
      </c>
      <c r="C114">
        <v>163172</v>
      </c>
      <c r="D114" t="s">
        <v>240</v>
      </c>
      <c r="E114" t="s">
        <v>78</v>
      </c>
      <c r="F114" t="s">
        <v>4163</v>
      </c>
      <c r="G114" t="s">
        <v>80</v>
      </c>
      <c r="H114" s="47">
        <v>24002</v>
      </c>
      <c r="I114" s="30" t="s">
        <v>4171</v>
      </c>
      <c r="J114" t="s">
        <v>8</v>
      </c>
      <c r="K114" t="s">
        <v>1707</v>
      </c>
      <c r="L114" t="s">
        <v>9</v>
      </c>
      <c r="M114">
        <v>36.196061</v>
      </c>
      <c r="N114">
        <v>-120.40423800000001</v>
      </c>
      <c r="O114" t="s">
        <v>4153</v>
      </c>
      <c r="V114">
        <v>6690</v>
      </c>
      <c r="AC114">
        <v>1957</v>
      </c>
      <c r="AI114">
        <v>14.25</v>
      </c>
    </row>
    <row r="115" spans="1:49" x14ac:dyDescent="0.35">
      <c r="A115">
        <v>114</v>
      </c>
      <c r="B115" s="2" t="s">
        <v>75</v>
      </c>
      <c r="C115">
        <v>163173</v>
      </c>
      <c r="D115" t="s">
        <v>241</v>
      </c>
      <c r="E115" t="s">
        <v>78</v>
      </c>
      <c r="F115" t="s">
        <v>79</v>
      </c>
      <c r="G115" t="s">
        <v>80</v>
      </c>
      <c r="H115" s="47">
        <v>24002</v>
      </c>
      <c r="I115" s="30" t="s">
        <v>4171</v>
      </c>
      <c r="J115" t="s">
        <v>8</v>
      </c>
      <c r="K115" t="s">
        <v>1707</v>
      </c>
      <c r="L115" t="s">
        <v>9</v>
      </c>
      <c r="M115">
        <v>36.166255</v>
      </c>
      <c r="N115">
        <v>-120.411619</v>
      </c>
      <c r="O115" t="s">
        <v>81</v>
      </c>
      <c r="V115">
        <v>5459</v>
      </c>
      <c r="AC115">
        <v>1766</v>
      </c>
      <c r="AI115">
        <v>17.8</v>
      </c>
    </row>
    <row r="116" spans="1:49" x14ac:dyDescent="0.35">
      <c r="A116">
        <v>115</v>
      </c>
      <c r="B116" s="2" t="s">
        <v>121</v>
      </c>
      <c r="C116">
        <v>163174</v>
      </c>
      <c r="D116" t="s">
        <v>242</v>
      </c>
      <c r="E116" t="s">
        <v>78</v>
      </c>
      <c r="F116" t="s">
        <v>123</v>
      </c>
      <c r="G116" t="s">
        <v>80</v>
      </c>
      <c r="H116" s="47">
        <v>24002</v>
      </c>
      <c r="I116" s="30" t="s">
        <v>4171</v>
      </c>
      <c r="J116" t="s">
        <v>8</v>
      </c>
      <c r="K116" t="s">
        <v>1707</v>
      </c>
      <c r="L116" t="s">
        <v>9</v>
      </c>
      <c r="M116">
        <v>36.166328999999998</v>
      </c>
      <c r="N116">
        <v>-120.399058</v>
      </c>
      <c r="O116" t="s">
        <v>81</v>
      </c>
      <c r="V116">
        <v>6028</v>
      </c>
      <c r="AC116">
        <v>2053</v>
      </c>
      <c r="AI116">
        <v>19.600000000000001</v>
      </c>
    </row>
    <row r="117" spans="1:49" x14ac:dyDescent="0.35">
      <c r="A117">
        <v>116</v>
      </c>
      <c r="B117" s="2" t="s">
        <v>1911</v>
      </c>
      <c r="C117">
        <v>163175</v>
      </c>
      <c r="D117" t="s">
        <v>243</v>
      </c>
      <c r="E117" t="s">
        <v>78</v>
      </c>
      <c r="F117" t="s">
        <v>129</v>
      </c>
      <c r="G117" t="s">
        <v>80</v>
      </c>
      <c r="H117" s="47">
        <v>24002</v>
      </c>
      <c r="I117" s="30" t="s">
        <v>4171</v>
      </c>
      <c r="J117" t="s">
        <v>8</v>
      </c>
      <c r="K117" t="s">
        <v>1707</v>
      </c>
      <c r="L117" t="s">
        <v>9</v>
      </c>
      <c r="M117">
        <v>36.150472000000001</v>
      </c>
      <c r="N117">
        <v>-120.373132</v>
      </c>
      <c r="O117" t="s">
        <v>4198</v>
      </c>
      <c r="V117">
        <v>7289</v>
      </c>
      <c r="AC117">
        <v>2837</v>
      </c>
      <c r="AI117">
        <v>16.05</v>
      </c>
    </row>
    <row r="118" spans="1:49" x14ac:dyDescent="0.35">
      <c r="A118">
        <v>117</v>
      </c>
      <c r="B118" s="2" t="s">
        <v>4156</v>
      </c>
      <c r="C118">
        <v>163176</v>
      </c>
      <c r="D118" t="s">
        <v>244</v>
      </c>
      <c r="E118" t="s">
        <v>78</v>
      </c>
      <c r="F118" t="s">
        <v>4155</v>
      </c>
      <c r="G118" t="s">
        <v>80</v>
      </c>
      <c r="H118" s="47">
        <v>24002</v>
      </c>
      <c r="I118" s="30" t="s">
        <v>4171</v>
      </c>
      <c r="J118" t="s">
        <v>8</v>
      </c>
      <c r="K118" t="s">
        <v>1707</v>
      </c>
      <c r="L118" t="s">
        <v>9</v>
      </c>
      <c r="M118">
        <v>36.228960999999998</v>
      </c>
      <c r="N118">
        <v>-120.39297999999999</v>
      </c>
      <c r="O118" t="s">
        <v>4153</v>
      </c>
      <c r="V118">
        <v>5786</v>
      </c>
      <c r="AC118">
        <v>968.1</v>
      </c>
      <c r="AI118">
        <v>11.05</v>
      </c>
    </row>
    <row r="119" spans="1:49" x14ac:dyDescent="0.35">
      <c r="A119">
        <v>118</v>
      </c>
      <c r="B119" s="2" t="s">
        <v>4159</v>
      </c>
      <c r="C119">
        <v>163177</v>
      </c>
      <c r="D119" t="s">
        <v>245</v>
      </c>
      <c r="E119" t="s">
        <v>78</v>
      </c>
      <c r="F119" t="s">
        <v>4160</v>
      </c>
      <c r="G119" t="s">
        <v>80</v>
      </c>
      <c r="H119" s="47">
        <v>24002</v>
      </c>
      <c r="I119" s="30" t="s">
        <v>4171</v>
      </c>
      <c r="J119" t="s">
        <v>8</v>
      </c>
      <c r="K119" t="s">
        <v>1707</v>
      </c>
      <c r="L119" t="s">
        <v>9</v>
      </c>
      <c r="M119">
        <v>36.224882999999998</v>
      </c>
      <c r="N119">
        <v>-120.392528</v>
      </c>
      <c r="O119" t="s">
        <v>4153</v>
      </c>
      <c r="V119">
        <v>8283</v>
      </c>
      <c r="AC119">
        <v>2950</v>
      </c>
      <c r="AI119">
        <v>18.75</v>
      </c>
    </row>
    <row r="120" spans="1:49" x14ac:dyDescent="0.35">
      <c r="A120">
        <v>119</v>
      </c>
      <c r="B120" s="2" t="s">
        <v>4158</v>
      </c>
      <c r="C120">
        <v>163018</v>
      </c>
      <c r="D120" t="s">
        <v>246</v>
      </c>
      <c r="E120" t="s">
        <v>78</v>
      </c>
      <c r="F120" t="s">
        <v>4157</v>
      </c>
      <c r="G120" t="s">
        <v>80</v>
      </c>
      <c r="H120" s="47">
        <v>23995</v>
      </c>
      <c r="I120" s="30" t="s">
        <v>4171</v>
      </c>
      <c r="J120" t="s">
        <v>8</v>
      </c>
      <c r="K120" t="s">
        <v>1707</v>
      </c>
      <c r="L120" t="s">
        <v>9</v>
      </c>
      <c r="M120">
        <v>36.233114</v>
      </c>
      <c r="N120">
        <v>-120.297449</v>
      </c>
      <c r="O120" t="s">
        <v>4154</v>
      </c>
      <c r="V120">
        <v>4510.8</v>
      </c>
      <c r="AC120">
        <v>1199</v>
      </c>
      <c r="AI120">
        <v>18.62</v>
      </c>
    </row>
    <row r="121" spans="1:49" x14ac:dyDescent="0.35">
      <c r="A121">
        <v>120</v>
      </c>
      <c r="B121" s="2" t="s">
        <v>4206</v>
      </c>
      <c r="C121">
        <v>163019</v>
      </c>
      <c r="D121" t="s">
        <v>247</v>
      </c>
      <c r="E121" t="s">
        <v>78</v>
      </c>
      <c r="F121" t="s">
        <v>4205</v>
      </c>
      <c r="G121" t="s">
        <v>80</v>
      </c>
      <c r="H121" s="47">
        <v>23995</v>
      </c>
      <c r="I121" s="30" t="s">
        <v>4171</v>
      </c>
      <c r="J121" t="s">
        <v>8</v>
      </c>
      <c r="K121" t="s">
        <v>1707</v>
      </c>
      <c r="L121" t="s">
        <v>9</v>
      </c>
      <c r="M121">
        <v>36.223177999999997</v>
      </c>
      <c r="N121">
        <v>-120.31416900000001</v>
      </c>
      <c r="O121" t="s">
        <v>4204</v>
      </c>
      <c r="V121">
        <v>5501.6</v>
      </c>
      <c r="AC121">
        <v>471.6</v>
      </c>
      <c r="AI121">
        <v>9.7799999999999994</v>
      </c>
    </row>
    <row r="122" spans="1:49" x14ac:dyDescent="0.35">
      <c r="A122">
        <v>121</v>
      </c>
      <c r="B122" s="2" t="s">
        <v>115</v>
      </c>
      <c r="C122">
        <v>163020</v>
      </c>
      <c r="D122" t="s">
        <v>248</v>
      </c>
      <c r="E122" t="s">
        <v>78</v>
      </c>
      <c r="F122" t="s">
        <v>117</v>
      </c>
      <c r="G122" t="s">
        <v>80</v>
      </c>
      <c r="H122" s="47">
        <v>23995</v>
      </c>
      <c r="I122" s="30" t="s">
        <v>4171</v>
      </c>
      <c r="J122" t="s">
        <v>8</v>
      </c>
      <c r="K122" t="s">
        <v>1707</v>
      </c>
      <c r="L122" t="s">
        <v>9</v>
      </c>
      <c r="M122">
        <v>36.241439</v>
      </c>
      <c r="N122">
        <v>-120.30708799999999</v>
      </c>
      <c r="O122" t="s">
        <v>81</v>
      </c>
      <c r="V122">
        <v>3922</v>
      </c>
      <c r="AC122">
        <v>368.8</v>
      </c>
      <c r="AI122">
        <v>4.58</v>
      </c>
    </row>
    <row r="123" spans="1:49" x14ac:dyDescent="0.35">
      <c r="A123">
        <v>122</v>
      </c>
      <c r="B123" s="2" t="s">
        <v>4206</v>
      </c>
      <c r="C123">
        <v>163021</v>
      </c>
      <c r="D123" t="s">
        <v>249</v>
      </c>
      <c r="E123" t="s">
        <v>78</v>
      </c>
      <c r="F123" t="s">
        <v>4205</v>
      </c>
      <c r="G123" t="s">
        <v>80</v>
      </c>
      <c r="H123" s="47">
        <v>23995</v>
      </c>
      <c r="I123" s="30" t="s">
        <v>4171</v>
      </c>
      <c r="J123" t="s">
        <v>8</v>
      </c>
      <c r="K123" t="s">
        <v>1707</v>
      </c>
      <c r="L123" t="s">
        <v>9</v>
      </c>
      <c r="M123">
        <v>36.222831999999997</v>
      </c>
      <c r="N123">
        <v>-120.314273</v>
      </c>
      <c r="O123" t="s">
        <v>4204</v>
      </c>
      <c r="V123">
        <v>10019</v>
      </c>
      <c r="AC123">
        <v>2652</v>
      </c>
      <c r="AI123">
        <v>19.579999999999998</v>
      </c>
    </row>
    <row r="124" spans="1:49" x14ac:dyDescent="0.35">
      <c r="A124">
        <v>123</v>
      </c>
      <c r="B124" s="2" t="s">
        <v>189</v>
      </c>
      <c r="C124" t="s">
        <v>250</v>
      </c>
      <c r="D124" t="s">
        <v>251</v>
      </c>
      <c r="E124" t="s">
        <v>78</v>
      </c>
      <c r="F124" t="s">
        <v>192</v>
      </c>
      <c r="G124" t="s">
        <v>80</v>
      </c>
      <c r="H124" s="47">
        <v>43571</v>
      </c>
      <c r="I124" t="s">
        <v>1185</v>
      </c>
      <c r="J124" t="s">
        <v>8</v>
      </c>
      <c r="L124" t="s">
        <v>9</v>
      </c>
      <c r="M124">
        <v>36.223993999999998</v>
      </c>
      <c r="N124">
        <v>-120.38045099999999</v>
      </c>
      <c r="O124" t="s">
        <v>81</v>
      </c>
      <c r="P124" s="2">
        <v>690</v>
      </c>
      <c r="Q124" s="2">
        <v>690</v>
      </c>
      <c r="R124" s="2" t="s">
        <v>23</v>
      </c>
      <c r="S124" s="2" t="s">
        <v>23</v>
      </c>
      <c r="U124" s="2">
        <v>6800</v>
      </c>
      <c r="V124" s="2">
        <v>4600</v>
      </c>
      <c r="X124" s="2">
        <v>6.43</v>
      </c>
      <c r="Y124" s="13">
        <f t="shared" ref="Y124:Y138" si="2">Q124*1.22</f>
        <v>841.8</v>
      </c>
      <c r="Z124" s="13" t="s">
        <v>761</v>
      </c>
      <c r="AA124" s="13" t="s">
        <v>411</v>
      </c>
      <c r="AC124" s="2">
        <v>1400</v>
      </c>
      <c r="AD124" s="2">
        <v>690</v>
      </c>
      <c r="AE124" s="2">
        <v>44</v>
      </c>
      <c r="AF124" s="2">
        <v>39</v>
      </c>
      <c r="AG124" s="2">
        <v>45</v>
      </c>
      <c r="AH124" s="2">
        <v>1700</v>
      </c>
      <c r="AI124" s="2">
        <v>60</v>
      </c>
      <c r="AJ124" s="2">
        <v>4.5999999999999996</v>
      </c>
      <c r="AK124" s="2">
        <v>0.12</v>
      </c>
      <c r="AL124" s="2" t="s">
        <v>154</v>
      </c>
      <c r="AM124" s="2">
        <v>0.75</v>
      </c>
      <c r="AN124" s="2">
        <v>97</v>
      </c>
      <c r="AO124" s="2">
        <v>25</v>
      </c>
      <c r="AP124" s="2">
        <v>1.7</v>
      </c>
      <c r="AQ124">
        <v>-58.5</v>
      </c>
      <c r="AR124">
        <v>-6</v>
      </c>
      <c r="AW124" s="2">
        <v>8.1</v>
      </c>
    </row>
    <row r="125" spans="1:49" x14ac:dyDescent="0.35">
      <c r="A125">
        <v>124</v>
      </c>
      <c r="B125" s="2" t="s">
        <v>194</v>
      </c>
      <c r="C125" t="s">
        <v>257</v>
      </c>
      <c r="D125" t="s">
        <v>258</v>
      </c>
      <c r="E125" t="s">
        <v>78</v>
      </c>
      <c r="F125" t="s">
        <v>197</v>
      </c>
      <c r="G125" t="s">
        <v>80</v>
      </c>
      <c r="H125" s="47">
        <v>43571</v>
      </c>
      <c r="I125" t="s">
        <v>1185</v>
      </c>
      <c r="J125" t="s">
        <v>8</v>
      </c>
      <c r="L125" t="s">
        <v>9</v>
      </c>
      <c r="M125">
        <v>36.211741000000004</v>
      </c>
      <c r="N125">
        <v>-120.395336</v>
      </c>
      <c r="O125" t="s">
        <v>81</v>
      </c>
      <c r="P125" s="2">
        <v>730</v>
      </c>
      <c r="Q125" s="2">
        <v>730</v>
      </c>
      <c r="R125" s="2" t="s">
        <v>23</v>
      </c>
      <c r="S125" s="2" t="s">
        <v>23</v>
      </c>
      <c r="U125" s="2">
        <v>6900</v>
      </c>
      <c r="V125" s="2">
        <v>4600</v>
      </c>
      <c r="X125" s="2">
        <v>6.3</v>
      </c>
      <c r="Y125" s="13">
        <f t="shared" si="2"/>
        <v>890.6</v>
      </c>
      <c r="Z125" s="13" t="s">
        <v>761</v>
      </c>
      <c r="AA125" s="13" t="s">
        <v>411</v>
      </c>
      <c r="AC125" s="2">
        <v>1500</v>
      </c>
      <c r="AD125" s="2">
        <v>690</v>
      </c>
      <c r="AE125" s="2">
        <v>44</v>
      </c>
      <c r="AF125" s="2">
        <v>38</v>
      </c>
      <c r="AG125" s="2">
        <v>44</v>
      </c>
      <c r="AH125" s="2">
        <v>1500</v>
      </c>
      <c r="AI125" s="2">
        <v>64</v>
      </c>
      <c r="AJ125" s="2">
        <v>4.7</v>
      </c>
      <c r="AK125" s="2">
        <v>0.11</v>
      </c>
      <c r="AL125" s="2">
        <v>0.79</v>
      </c>
      <c r="AM125" s="2">
        <v>0.75</v>
      </c>
      <c r="AN125" s="2">
        <v>93</v>
      </c>
      <c r="AO125" s="2">
        <v>26</v>
      </c>
      <c r="AP125" s="2">
        <v>1.6</v>
      </c>
      <c r="AQ125" s="2">
        <v>-57.8</v>
      </c>
      <c r="AR125" s="2">
        <v>-5.95</v>
      </c>
      <c r="AW125" s="2">
        <v>7.4</v>
      </c>
    </row>
    <row r="126" spans="1:49" x14ac:dyDescent="0.35">
      <c r="A126">
        <v>125</v>
      </c>
      <c r="B126" s="2" t="s">
        <v>194</v>
      </c>
      <c r="C126" t="s">
        <v>259</v>
      </c>
      <c r="D126" t="s">
        <v>260</v>
      </c>
      <c r="E126" t="s">
        <v>78</v>
      </c>
      <c r="F126" t="s">
        <v>197</v>
      </c>
      <c r="G126" t="s">
        <v>80</v>
      </c>
      <c r="H126" s="47">
        <v>43571</v>
      </c>
      <c r="I126" t="s">
        <v>1185</v>
      </c>
      <c r="J126" t="s">
        <v>8</v>
      </c>
      <c r="L126" t="s">
        <v>9</v>
      </c>
      <c r="M126">
        <v>36.211741000000004</v>
      </c>
      <c r="N126">
        <v>-120.395336</v>
      </c>
      <c r="O126" t="s">
        <v>81</v>
      </c>
      <c r="P126" s="2">
        <v>730</v>
      </c>
      <c r="Q126" s="2">
        <v>730</v>
      </c>
      <c r="R126" s="2" t="s">
        <v>23</v>
      </c>
      <c r="S126" s="2" t="s">
        <v>23</v>
      </c>
      <c r="U126" s="2">
        <v>6900</v>
      </c>
      <c r="V126" s="2">
        <v>4900</v>
      </c>
      <c r="X126" s="2">
        <v>6.5</v>
      </c>
      <c r="Y126" s="13">
        <f t="shared" si="2"/>
        <v>890.6</v>
      </c>
      <c r="Z126" s="13" t="s">
        <v>761</v>
      </c>
      <c r="AA126" s="13" t="s">
        <v>411</v>
      </c>
      <c r="AC126" s="2">
        <v>1500</v>
      </c>
      <c r="AD126" s="2">
        <v>710</v>
      </c>
      <c r="AE126" s="2">
        <v>43</v>
      </c>
      <c r="AF126" s="2">
        <v>37</v>
      </c>
      <c r="AG126" s="2">
        <v>44</v>
      </c>
      <c r="AH126" s="2">
        <v>1500</v>
      </c>
      <c r="AI126" s="2">
        <v>61</v>
      </c>
      <c r="AJ126" s="2">
        <v>4.2</v>
      </c>
      <c r="AK126" s="2">
        <v>0.11</v>
      </c>
      <c r="AL126" s="2" t="s">
        <v>154</v>
      </c>
      <c r="AM126" s="2">
        <v>0.71</v>
      </c>
      <c r="AN126" s="2">
        <v>92</v>
      </c>
      <c r="AO126" s="2">
        <v>22</v>
      </c>
      <c r="AP126" s="2">
        <v>1.6</v>
      </c>
      <c r="AQ126" s="2">
        <v>-58.2</v>
      </c>
      <c r="AR126" s="2">
        <v>-5.99</v>
      </c>
      <c r="AW126" s="2">
        <v>19</v>
      </c>
    </row>
    <row r="127" spans="1:49" x14ac:dyDescent="0.35">
      <c r="A127">
        <v>126</v>
      </c>
      <c r="B127" s="2" t="s">
        <v>194</v>
      </c>
      <c r="C127" t="s">
        <v>263</v>
      </c>
      <c r="D127" t="s">
        <v>264</v>
      </c>
      <c r="E127" t="s">
        <v>78</v>
      </c>
      <c r="F127" t="s">
        <v>197</v>
      </c>
      <c r="G127" t="s">
        <v>80</v>
      </c>
      <c r="H127" s="47">
        <v>42936</v>
      </c>
      <c r="I127" t="s">
        <v>1185</v>
      </c>
      <c r="J127" t="s">
        <v>8</v>
      </c>
      <c r="L127" t="s">
        <v>9</v>
      </c>
      <c r="M127">
        <v>36.211741000000004</v>
      </c>
      <c r="N127">
        <v>-120.395336</v>
      </c>
      <c r="O127" t="s">
        <v>81</v>
      </c>
      <c r="P127" s="2">
        <v>620</v>
      </c>
      <c r="Q127" s="2">
        <v>620</v>
      </c>
      <c r="R127" s="2" t="s">
        <v>23</v>
      </c>
      <c r="S127" s="2" t="s">
        <v>23</v>
      </c>
      <c r="U127" s="2">
        <v>7600</v>
      </c>
      <c r="V127" s="2">
        <v>4900</v>
      </c>
      <c r="Y127" s="13">
        <f t="shared" si="2"/>
        <v>756.4</v>
      </c>
      <c r="Z127" s="13" t="s">
        <v>761</v>
      </c>
      <c r="AA127" s="13" t="s">
        <v>411</v>
      </c>
      <c r="AC127" s="2">
        <v>1800</v>
      </c>
      <c r="AD127" s="2">
        <v>770</v>
      </c>
      <c r="AE127" s="2">
        <v>41</v>
      </c>
      <c r="AF127" s="2">
        <v>33</v>
      </c>
      <c r="AG127" s="2">
        <v>51</v>
      </c>
      <c r="AH127" s="2">
        <v>1600</v>
      </c>
      <c r="AI127" s="2">
        <v>59</v>
      </c>
      <c r="AJ127" s="2">
        <v>5.6</v>
      </c>
      <c r="AK127" s="2">
        <v>0.21</v>
      </c>
      <c r="AL127" s="2">
        <v>0.22</v>
      </c>
      <c r="AM127" s="2">
        <v>0.73</v>
      </c>
      <c r="AN127" s="2">
        <v>110</v>
      </c>
      <c r="AO127" s="2">
        <v>22</v>
      </c>
      <c r="AP127" s="2">
        <v>1.5</v>
      </c>
      <c r="AQ127" s="2">
        <v>-55.4</v>
      </c>
      <c r="AR127" s="2">
        <v>-5.03</v>
      </c>
      <c r="AU127" s="13" t="s">
        <v>1888</v>
      </c>
      <c r="AV127" s="2" t="s">
        <v>188</v>
      </c>
      <c r="AW127" s="2">
        <v>13</v>
      </c>
    </row>
    <row r="128" spans="1:49" x14ac:dyDescent="0.35">
      <c r="A128">
        <v>127</v>
      </c>
      <c r="B128" s="2" t="s">
        <v>194</v>
      </c>
      <c r="C128" t="s">
        <v>263</v>
      </c>
      <c r="D128" t="s">
        <v>264</v>
      </c>
      <c r="E128" t="s">
        <v>78</v>
      </c>
      <c r="F128" t="s">
        <v>197</v>
      </c>
      <c r="G128" t="s">
        <v>80</v>
      </c>
      <c r="H128" s="47">
        <v>43032</v>
      </c>
      <c r="I128" t="s">
        <v>1185</v>
      </c>
      <c r="J128" t="s">
        <v>8</v>
      </c>
      <c r="L128" t="s">
        <v>9</v>
      </c>
      <c r="M128">
        <v>36.211741000000004</v>
      </c>
      <c r="N128">
        <v>-120.395336</v>
      </c>
      <c r="O128" t="s">
        <v>81</v>
      </c>
      <c r="P128" s="2">
        <v>740</v>
      </c>
      <c r="Q128" s="2">
        <v>740</v>
      </c>
      <c r="R128" s="2" t="s">
        <v>23</v>
      </c>
      <c r="S128" s="2" t="s">
        <v>23</v>
      </c>
      <c r="U128" s="2">
        <v>6800</v>
      </c>
      <c r="V128" s="2">
        <v>4500</v>
      </c>
      <c r="X128" s="2">
        <v>5.41</v>
      </c>
      <c r="Y128" s="13">
        <f t="shared" si="2"/>
        <v>902.8</v>
      </c>
      <c r="Z128" s="13" t="s">
        <v>761</v>
      </c>
      <c r="AA128" s="13" t="s">
        <v>411</v>
      </c>
      <c r="AC128" s="2">
        <v>1500</v>
      </c>
      <c r="AD128" s="2">
        <v>640</v>
      </c>
      <c r="AE128" s="2">
        <v>37</v>
      </c>
      <c r="AF128" s="2">
        <v>27</v>
      </c>
      <c r="AG128" s="2">
        <v>38</v>
      </c>
      <c r="AH128" s="2">
        <v>1400</v>
      </c>
      <c r="AI128" s="2">
        <v>56</v>
      </c>
      <c r="AJ128" s="2">
        <v>4.5999999999999996</v>
      </c>
      <c r="AK128" s="2">
        <v>0.21</v>
      </c>
      <c r="AL128" s="2">
        <v>6.2E-2</v>
      </c>
      <c r="AM128" s="2">
        <v>0.65</v>
      </c>
      <c r="AN128" s="2">
        <v>85</v>
      </c>
      <c r="AO128" s="2">
        <v>15</v>
      </c>
      <c r="AP128" s="2">
        <v>1.5</v>
      </c>
      <c r="AQ128" s="2">
        <v>-58</v>
      </c>
      <c r="AR128" s="2">
        <v>-5.53</v>
      </c>
      <c r="AU128" s="13" t="s">
        <v>1888</v>
      </c>
      <c r="AV128" s="2" t="s">
        <v>188</v>
      </c>
      <c r="AW128" s="2">
        <v>10</v>
      </c>
    </row>
    <row r="129" spans="1:49" x14ac:dyDescent="0.35">
      <c r="A129">
        <v>128</v>
      </c>
      <c r="B129" s="2" t="s">
        <v>194</v>
      </c>
      <c r="C129" t="s">
        <v>263</v>
      </c>
      <c r="D129" t="s">
        <v>264</v>
      </c>
      <c r="E129" t="s">
        <v>78</v>
      </c>
      <c r="F129" t="s">
        <v>197</v>
      </c>
      <c r="G129" t="s">
        <v>80</v>
      </c>
      <c r="H129" s="47">
        <v>43300</v>
      </c>
      <c r="I129" t="s">
        <v>1185</v>
      </c>
      <c r="J129" t="s">
        <v>8</v>
      </c>
      <c r="L129" t="s">
        <v>9</v>
      </c>
      <c r="M129">
        <v>36.211741000000004</v>
      </c>
      <c r="N129">
        <v>-120.395336</v>
      </c>
      <c r="O129" t="s">
        <v>81</v>
      </c>
      <c r="P129" s="2">
        <v>660</v>
      </c>
      <c r="Q129" s="2">
        <v>660</v>
      </c>
      <c r="R129" s="2" t="s">
        <v>23</v>
      </c>
      <c r="S129" s="2" t="s">
        <v>23</v>
      </c>
      <c r="U129" s="2">
        <v>7400</v>
      </c>
      <c r="V129" s="2">
        <v>4900</v>
      </c>
      <c r="X129" s="2">
        <v>7.02</v>
      </c>
      <c r="Y129" s="13">
        <f t="shared" si="2"/>
        <v>805.19999999999993</v>
      </c>
      <c r="Z129" s="13" t="s">
        <v>761</v>
      </c>
      <c r="AA129" s="13" t="s">
        <v>411</v>
      </c>
      <c r="AC129" s="2">
        <v>1700</v>
      </c>
      <c r="AD129" s="2">
        <v>810</v>
      </c>
      <c r="AE129" s="2">
        <v>40</v>
      </c>
      <c r="AF129" s="2">
        <v>33</v>
      </c>
      <c r="AG129" s="2">
        <v>48</v>
      </c>
      <c r="AH129" s="2">
        <v>1600</v>
      </c>
      <c r="AI129" s="2">
        <v>64</v>
      </c>
      <c r="AJ129" s="2">
        <v>4.7</v>
      </c>
      <c r="AK129" s="2">
        <v>0.21</v>
      </c>
      <c r="AL129" s="2" t="s">
        <v>154</v>
      </c>
      <c r="AM129" s="2">
        <v>0.81</v>
      </c>
      <c r="AN129" s="2">
        <v>98</v>
      </c>
      <c r="AO129" s="2">
        <v>27</v>
      </c>
      <c r="AP129" s="2">
        <v>1.7</v>
      </c>
      <c r="AQ129" s="2">
        <v>-55.8</v>
      </c>
      <c r="AR129" s="2">
        <v>-5.32</v>
      </c>
      <c r="AU129" s="13" t="s">
        <v>1888</v>
      </c>
      <c r="AV129" s="2" t="s">
        <v>215</v>
      </c>
      <c r="AW129" s="2">
        <v>6.8</v>
      </c>
    </row>
    <row r="130" spans="1:49" x14ac:dyDescent="0.35">
      <c r="A130">
        <v>129</v>
      </c>
      <c r="B130" s="2" t="s">
        <v>194</v>
      </c>
      <c r="C130" t="s">
        <v>267</v>
      </c>
      <c r="D130" t="s">
        <v>268</v>
      </c>
      <c r="E130" t="s">
        <v>78</v>
      </c>
      <c r="F130" t="s">
        <v>197</v>
      </c>
      <c r="G130" t="s">
        <v>80</v>
      </c>
      <c r="H130" s="47">
        <v>42725</v>
      </c>
      <c r="I130" t="s">
        <v>1185</v>
      </c>
      <c r="J130" t="s">
        <v>8</v>
      </c>
      <c r="L130" t="s">
        <v>9</v>
      </c>
      <c r="M130">
        <v>36.211741000000004</v>
      </c>
      <c r="N130">
        <v>-120.395336</v>
      </c>
      <c r="O130" t="s">
        <v>81</v>
      </c>
      <c r="P130" s="2">
        <v>670</v>
      </c>
      <c r="Q130" s="2">
        <v>670</v>
      </c>
      <c r="R130" s="2" t="s">
        <v>23</v>
      </c>
      <c r="S130" s="2" t="s">
        <v>23</v>
      </c>
      <c r="U130" s="2">
        <v>5900</v>
      </c>
      <c r="V130" s="2">
        <v>4500</v>
      </c>
      <c r="X130" s="2">
        <v>7.7</v>
      </c>
      <c r="Y130" s="13">
        <f t="shared" si="2"/>
        <v>817.4</v>
      </c>
      <c r="Z130" s="13" t="s">
        <v>761</v>
      </c>
      <c r="AA130" s="13" t="s">
        <v>411</v>
      </c>
      <c r="AC130" s="2">
        <v>1500</v>
      </c>
      <c r="AD130" s="2">
        <v>630</v>
      </c>
      <c r="AE130" s="2">
        <v>43</v>
      </c>
      <c r="AF130" s="2">
        <v>27</v>
      </c>
      <c r="AG130" s="2">
        <v>46</v>
      </c>
      <c r="AH130" s="2">
        <v>1500</v>
      </c>
      <c r="AI130" s="2">
        <v>61</v>
      </c>
      <c r="AJ130" s="2" t="s">
        <v>23</v>
      </c>
      <c r="AK130" s="2">
        <v>0.121</v>
      </c>
      <c r="AL130" s="2" t="s">
        <v>16</v>
      </c>
      <c r="AM130" s="2">
        <v>0.79</v>
      </c>
      <c r="AN130" s="2">
        <v>139</v>
      </c>
      <c r="AO130" s="2">
        <v>27.3</v>
      </c>
      <c r="AP130" s="2">
        <v>1.6</v>
      </c>
      <c r="AQ130" s="2">
        <v>-55.2</v>
      </c>
      <c r="AR130" s="2">
        <v>-5.21</v>
      </c>
      <c r="AW130" s="2">
        <v>20</v>
      </c>
    </row>
    <row r="131" spans="1:49" x14ac:dyDescent="0.35">
      <c r="A131">
        <v>130</v>
      </c>
      <c r="B131" s="2" t="s">
        <v>194</v>
      </c>
      <c r="C131" t="s">
        <v>267</v>
      </c>
      <c r="D131" t="s">
        <v>268</v>
      </c>
      <c r="E131" t="s">
        <v>78</v>
      </c>
      <c r="F131" t="s">
        <v>197</v>
      </c>
      <c r="G131" t="s">
        <v>80</v>
      </c>
      <c r="H131" s="47">
        <v>42787</v>
      </c>
      <c r="I131" t="s">
        <v>1185</v>
      </c>
      <c r="J131" t="s">
        <v>8</v>
      </c>
      <c r="L131" t="s">
        <v>9</v>
      </c>
      <c r="M131">
        <v>36.211741000000004</v>
      </c>
      <c r="N131">
        <v>-120.395336</v>
      </c>
      <c r="O131" t="s">
        <v>81</v>
      </c>
      <c r="P131" s="2">
        <v>690</v>
      </c>
      <c r="Q131" s="2">
        <v>690</v>
      </c>
      <c r="R131" s="2" t="s">
        <v>23</v>
      </c>
      <c r="S131" s="2" t="s">
        <v>23</v>
      </c>
      <c r="U131" s="2">
        <v>7500</v>
      </c>
      <c r="V131" s="2">
        <v>4700</v>
      </c>
      <c r="X131" s="2">
        <v>6.44</v>
      </c>
      <c r="Y131" s="13">
        <f t="shared" si="2"/>
        <v>841.8</v>
      </c>
      <c r="Z131" s="13" t="s">
        <v>761</v>
      </c>
      <c r="AA131" s="13" t="s">
        <v>411</v>
      </c>
      <c r="AC131" s="2">
        <v>1600</v>
      </c>
      <c r="AD131" s="2">
        <v>620</v>
      </c>
      <c r="AE131" s="2">
        <v>39</v>
      </c>
      <c r="AF131" s="2">
        <v>32</v>
      </c>
      <c r="AG131" s="2">
        <v>49</v>
      </c>
      <c r="AH131" s="2">
        <v>1400</v>
      </c>
      <c r="AI131" s="2">
        <v>63</v>
      </c>
      <c r="AJ131" s="2">
        <v>20.8</v>
      </c>
      <c r="AK131" s="2">
        <v>0.13</v>
      </c>
      <c r="AL131" s="2" t="s">
        <v>16</v>
      </c>
      <c r="AM131" s="2">
        <v>0.95</v>
      </c>
      <c r="AN131" s="2">
        <v>137</v>
      </c>
      <c r="AO131" s="2">
        <v>31.9</v>
      </c>
      <c r="AP131" s="2">
        <v>1.7</v>
      </c>
      <c r="AQ131" s="2">
        <v>-53.1</v>
      </c>
      <c r="AR131" s="2">
        <v>-4.87</v>
      </c>
      <c r="AW131" s="2">
        <v>6.6</v>
      </c>
    </row>
    <row r="132" spans="1:49" x14ac:dyDescent="0.35">
      <c r="A132">
        <v>131</v>
      </c>
      <c r="B132" s="2" t="s">
        <v>194</v>
      </c>
      <c r="C132" t="s">
        <v>267</v>
      </c>
      <c r="D132" t="s">
        <v>268</v>
      </c>
      <c r="E132" t="s">
        <v>78</v>
      </c>
      <c r="F132" t="s">
        <v>197</v>
      </c>
      <c r="G132" t="s">
        <v>80</v>
      </c>
      <c r="H132" s="47">
        <v>43118</v>
      </c>
      <c r="I132" t="s">
        <v>1185</v>
      </c>
      <c r="J132" t="s">
        <v>8</v>
      </c>
      <c r="L132" t="s">
        <v>9</v>
      </c>
      <c r="M132">
        <v>36.211741000000004</v>
      </c>
      <c r="N132">
        <v>-120.395336</v>
      </c>
      <c r="O132" t="s">
        <v>81</v>
      </c>
      <c r="P132" s="2">
        <v>670</v>
      </c>
      <c r="Q132" s="2">
        <v>670</v>
      </c>
      <c r="R132" s="2" t="s">
        <v>23</v>
      </c>
      <c r="S132" s="2" t="s">
        <v>23</v>
      </c>
      <c r="U132" s="2">
        <v>6400</v>
      </c>
      <c r="V132" s="2">
        <v>4300</v>
      </c>
      <c r="X132" s="2">
        <v>7.9</v>
      </c>
      <c r="Y132" s="13">
        <f t="shared" si="2"/>
        <v>817.4</v>
      </c>
      <c r="Z132" s="13" t="s">
        <v>761</v>
      </c>
      <c r="AA132" s="13" t="s">
        <v>411</v>
      </c>
      <c r="AC132" s="2">
        <v>1500</v>
      </c>
      <c r="AD132" s="2">
        <v>690</v>
      </c>
      <c r="AE132" s="2">
        <v>39</v>
      </c>
      <c r="AF132" s="2">
        <v>29</v>
      </c>
      <c r="AG132" s="2">
        <v>42</v>
      </c>
      <c r="AH132" s="2">
        <v>1500</v>
      </c>
      <c r="AI132" s="2">
        <v>60</v>
      </c>
      <c r="AJ132" s="2">
        <v>4.7</v>
      </c>
      <c r="AK132" s="2">
        <v>0.35</v>
      </c>
      <c r="AL132" s="2" t="s">
        <v>154</v>
      </c>
      <c r="AM132" s="2">
        <v>0.68</v>
      </c>
      <c r="AN132" s="2">
        <v>120</v>
      </c>
      <c r="AO132" s="2">
        <v>18</v>
      </c>
      <c r="AP132" s="2">
        <v>1.4</v>
      </c>
      <c r="AQ132" s="2">
        <v>-56.6</v>
      </c>
      <c r="AR132" s="2">
        <v>-5.2</v>
      </c>
      <c r="AW132" s="2">
        <v>7.8</v>
      </c>
    </row>
    <row r="133" spans="1:49" x14ac:dyDescent="0.35">
      <c r="A133">
        <v>132</v>
      </c>
      <c r="B133" s="2" t="s">
        <v>194</v>
      </c>
      <c r="C133" t="s">
        <v>267</v>
      </c>
      <c r="D133" t="s">
        <v>268</v>
      </c>
      <c r="E133" t="s">
        <v>78</v>
      </c>
      <c r="F133" t="s">
        <v>197</v>
      </c>
      <c r="G133" t="s">
        <v>80</v>
      </c>
      <c r="H133" s="47">
        <v>43486</v>
      </c>
      <c r="I133" t="s">
        <v>1185</v>
      </c>
      <c r="J133" t="s">
        <v>8</v>
      </c>
      <c r="L133" t="s">
        <v>9</v>
      </c>
      <c r="M133">
        <v>36.211741000000004</v>
      </c>
      <c r="N133">
        <v>-120.395336</v>
      </c>
      <c r="O133" t="s">
        <v>81</v>
      </c>
      <c r="P133" s="2">
        <v>690</v>
      </c>
      <c r="Q133" s="2">
        <v>690</v>
      </c>
      <c r="R133" s="2" t="s">
        <v>23</v>
      </c>
      <c r="S133" s="2" t="s">
        <v>23</v>
      </c>
      <c r="U133" s="2">
        <v>7200</v>
      </c>
      <c r="V133" s="2">
        <v>4800</v>
      </c>
      <c r="X133" s="2">
        <v>8.34</v>
      </c>
      <c r="Y133" s="13">
        <f t="shared" si="2"/>
        <v>841.8</v>
      </c>
      <c r="Z133" s="13" t="s">
        <v>761</v>
      </c>
      <c r="AA133" s="13" t="s">
        <v>411</v>
      </c>
      <c r="AC133" s="2">
        <v>1400</v>
      </c>
      <c r="AD133" s="2">
        <v>810</v>
      </c>
      <c r="AE133" s="2">
        <v>39</v>
      </c>
      <c r="AF133" s="2">
        <v>35</v>
      </c>
      <c r="AG133" s="2">
        <v>47</v>
      </c>
      <c r="AH133" s="2">
        <v>1700</v>
      </c>
      <c r="AI133" s="2">
        <v>59</v>
      </c>
      <c r="AJ133" s="2">
        <v>4.5</v>
      </c>
      <c r="AK133" s="2">
        <v>0.12</v>
      </c>
      <c r="AL133" s="2">
        <v>0.2</v>
      </c>
      <c r="AM133" s="2">
        <v>0.8</v>
      </c>
      <c r="AN133" s="2">
        <v>91</v>
      </c>
      <c r="AO133" s="2">
        <v>20</v>
      </c>
      <c r="AP133" s="2">
        <v>1.6</v>
      </c>
      <c r="AQ133" s="2">
        <v>-53.8</v>
      </c>
      <c r="AR133" s="2">
        <v>-4.8600000000000003</v>
      </c>
      <c r="AU133" s="13" t="s">
        <v>1888</v>
      </c>
      <c r="AV133" s="2" t="s">
        <v>188</v>
      </c>
      <c r="AW133" s="2">
        <v>5.2</v>
      </c>
    </row>
    <row r="134" spans="1:49" x14ac:dyDescent="0.35">
      <c r="A134">
        <v>133</v>
      </c>
      <c r="B134" s="2" t="s">
        <v>194</v>
      </c>
      <c r="C134" t="s">
        <v>269</v>
      </c>
      <c r="D134" t="s">
        <v>270</v>
      </c>
      <c r="E134" t="s">
        <v>78</v>
      </c>
      <c r="F134" t="s">
        <v>197</v>
      </c>
      <c r="G134" t="s">
        <v>80</v>
      </c>
      <c r="H134" s="47">
        <v>43571</v>
      </c>
      <c r="I134" t="s">
        <v>1185</v>
      </c>
      <c r="J134" t="s">
        <v>8</v>
      </c>
      <c r="L134" t="s">
        <v>9</v>
      </c>
      <c r="M134">
        <v>36.211741000000004</v>
      </c>
      <c r="N134">
        <v>-120.395336</v>
      </c>
      <c r="O134" t="s">
        <v>81</v>
      </c>
      <c r="P134" s="2">
        <v>690</v>
      </c>
      <c r="Q134" s="2">
        <v>690</v>
      </c>
      <c r="R134" s="2" t="s">
        <v>23</v>
      </c>
      <c r="S134" s="2" t="s">
        <v>23</v>
      </c>
      <c r="U134" s="2">
        <v>7200</v>
      </c>
      <c r="V134" s="2">
        <v>5100</v>
      </c>
      <c r="X134" s="2">
        <v>7.96</v>
      </c>
      <c r="Y134" s="13">
        <f t="shared" si="2"/>
        <v>841.8</v>
      </c>
      <c r="Z134" s="13" t="s">
        <v>761</v>
      </c>
      <c r="AA134" s="13" t="s">
        <v>411</v>
      </c>
      <c r="AC134" s="2">
        <v>1600</v>
      </c>
      <c r="AD134" s="2">
        <v>840</v>
      </c>
      <c r="AE134" s="2">
        <v>46</v>
      </c>
      <c r="AF134" s="2">
        <v>41</v>
      </c>
      <c r="AG134" s="2">
        <v>46</v>
      </c>
      <c r="AH134" s="2">
        <v>1600</v>
      </c>
      <c r="AI134" s="2">
        <v>64</v>
      </c>
      <c r="AJ134" s="2">
        <v>5.3</v>
      </c>
      <c r="AK134" s="2">
        <v>0.13</v>
      </c>
      <c r="AL134" s="2" t="s">
        <v>154</v>
      </c>
      <c r="AM134" s="2">
        <v>0.8</v>
      </c>
      <c r="AN134" s="2">
        <v>110</v>
      </c>
      <c r="AO134" s="2">
        <v>30</v>
      </c>
      <c r="AP134" s="2">
        <v>1.8</v>
      </c>
      <c r="AQ134" s="2">
        <v>-51.8</v>
      </c>
      <c r="AR134" s="2">
        <v>-4.2300000000000004</v>
      </c>
      <c r="AW134" s="2">
        <v>7.1</v>
      </c>
    </row>
    <row r="135" spans="1:49" x14ac:dyDescent="0.35">
      <c r="A135">
        <v>134</v>
      </c>
      <c r="B135" s="2" t="s">
        <v>194</v>
      </c>
      <c r="C135" t="s">
        <v>271</v>
      </c>
      <c r="D135" t="s">
        <v>272</v>
      </c>
      <c r="E135" t="s">
        <v>78</v>
      </c>
      <c r="F135" t="s">
        <v>197</v>
      </c>
      <c r="G135" t="s">
        <v>80</v>
      </c>
      <c r="H135" s="47">
        <v>42845</v>
      </c>
      <c r="I135" t="s">
        <v>1185</v>
      </c>
      <c r="J135" t="s">
        <v>8</v>
      </c>
      <c r="L135" t="s">
        <v>9</v>
      </c>
      <c r="M135">
        <v>36.211741000000004</v>
      </c>
      <c r="N135">
        <v>-120.395336</v>
      </c>
      <c r="O135" t="s">
        <v>81</v>
      </c>
      <c r="P135" s="2">
        <v>700</v>
      </c>
      <c r="Q135" s="2">
        <v>700</v>
      </c>
      <c r="R135" s="2" t="s">
        <v>23</v>
      </c>
      <c r="S135" s="2" t="s">
        <v>23</v>
      </c>
      <c r="U135" s="2">
        <v>7600</v>
      </c>
      <c r="V135" s="2">
        <v>4900</v>
      </c>
      <c r="X135" s="2">
        <v>8.0500000000000007</v>
      </c>
      <c r="Y135" s="13">
        <f t="shared" si="2"/>
        <v>854</v>
      </c>
      <c r="Z135" s="13" t="s">
        <v>761</v>
      </c>
      <c r="AA135" s="13" t="s">
        <v>411</v>
      </c>
      <c r="AC135" s="2">
        <v>1900</v>
      </c>
      <c r="AD135" s="2">
        <v>770</v>
      </c>
      <c r="AE135" s="2">
        <v>40</v>
      </c>
      <c r="AF135" s="2">
        <v>35</v>
      </c>
      <c r="AG135" s="2">
        <v>44</v>
      </c>
      <c r="AH135" s="2">
        <v>1700</v>
      </c>
      <c r="AI135" s="2">
        <v>56</v>
      </c>
      <c r="AJ135" s="2">
        <v>12</v>
      </c>
      <c r="AK135" s="2">
        <v>0.19</v>
      </c>
      <c r="AL135" s="2">
        <v>0.11</v>
      </c>
      <c r="AM135" s="2">
        <v>0.79</v>
      </c>
      <c r="AN135" s="2">
        <v>120</v>
      </c>
      <c r="AO135" s="2">
        <v>47</v>
      </c>
      <c r="AP135" s="2">
        <v>1.6</v>
      </c>
      <c r="AQ135" s="2">
        <v>-52</v>
      </c>
      <c r="AR135" s="2">
        <v>-4.33</v>
      </c>
      <c r="AW135" s="2">
        <v>6.3</v>
      </c>
    </row>
    <row r="136" spans="1:49" x14ac:dyDescent="0.35">
      <c r="A136">
        <v>135</v>
      </c>
      <c r="B136" s="2" t="s">
        <v>194</v>
      </c>
      <c r="C136" t="s">
        <v>271</v>
      </c>
      <c r="D136" t="s">
        <v>272</v>
      </c>
      <c r="E136" t="s">
        <v>78</v>
      </c>
      <c r="F136" t="s">
        <v>197</v>
      </c>
      <c r="G136" t="s">
        <v>80</v>
      </c>
      <c r="H136" s="47">
        <v>43209</v>
      </c>
      <c r="I136" t="s">
        <v>1185</v>
      </c>
      <c r="J136" t="s">
        <v>8</v>
      </c>
      <c r="L136" t="s">
        <v>9</v>
      </c>
      <c r="M136">
        <v>36.211741000000004</v>
      </c>
      <c r="N136">
        <v>-120.395336</v>
      </c>
      <c r="O136" t="s">
        <v>81</v>
      </c>
      <c r="P136" s="2">
        <v>680</v>
      </c>
      <c r="Q136" s="2">
        <v>680</v>
      </c>
      <c r="R136" s="2" t="s">
        <v>23</v>
      </c>
      <c r="S136" s="2" t="s">
        <v>23</v>
      </c>
      <c r="U136" s="2">
        <v>7200</v>
      </c>
      <c r="V136" s="2">
        <v>4900</v>
      </c>
      <c r="X136" s="2">
        <v>7.41</v>
      </c>
      <c r="Y136" s="13">
        <f t="shared" si="2"/>
        <v>829.6</v>
      </c>
      <c r="Z136" s="13" t="s">
        <v>761</v>
      </c>
      <c r="AA136" s="13" t="s">
        <v>411</v>
      </c>
      <c r="AC136" s="2">
        <v>1600</v>
      </c>
      <c r="AD136" s="2">
        <v>770</v>
      </c>
      <c r="AE136" s="2">
        <v>41</v>
      </c>
      <c r="AF136" s="2">
        <v>34</v>
      </c>
      <c r="AG136" s="2">
        <v>45</v>
      </c>
      <c r="AH136" s="2">
        <v>1700</v>
      </c>
      <c r="AI136" s="2">
        <v>64</v>
      </c>
      <c r="AJ136" s="2">
        <v>2.5</v>
      </c>
      <c r="AK136" s="2">
        <v>0.23</v>
      </c>
      <c r="AL136" s="2" t="s">
        <v>154</v>
      </c>
      <c r="AM136" s="2">
        <v>0.84</v>
      </c>
      <c r="AN136" s="2">
        <v>110</v>
      </c>
      <c r="AO136" s="2">
        <v>19</v>
      </c>
      <c r="AP136" s="2">
        <v>1.7</v>
      </c>
      <c r="AQ136" s="2">
        <v>-53.1</v>
      </c>
      <c r="AR136" s="2">
        <v>-4.5599999999999996</v>
      </c>
      <c r="AW136" s="2">
        <v>5.8</v>
      </c>
    </row>
    <row r="137" spans="1:49" x14ac:dyDescent="0.35">
      <c r="A137">
        <v>136</v>
      </c>
      <c r="B137" s="2" t="s">
        <v>194</v>
      </c>
      <c r="C137" t="s">
        <v>271</v>
      </c>
      <c r="D137" t="s">
        <v>272</v>
      </c>
      <c r="E137" t="s">
        <v>78</v>
      </c>
      <c r="F137" t="s">
        <v>197</v>
      </c>
      <c r="G137" t="s">
        <v>80</v>
      </c>
      <c r="H137" s="47">
        <v>43391</v>
      </c>
      <c r="I137" t="s">
        <v>1185</v>
      </c>
      <c r="J137" t="s">
        <v>8</v>
      </c>
      <c r="L137" t="s">
        <v>9</v>
      </c>
      <c r="M137">
        <v>36.211741000000004</v>
      </c>
      <c r="N137">
        <v>-120.395336</v>
      </c>
      <c r="O137" t="s">
        <v>81</v>
      </c>
      <c r="P137" s="2">
        <v>730</v>
      </c>
      <c r="Q137" s="2">
        <v>730</v>
      </c>
      <c r="R137" s="2" t="s">
        <v>23</v>
      </c>
      <c r="S137" s="2" t="s">
        <v>23</v>
      </c>
      <c r="U137" s="2">
        <v>8000</v>
      </c>
      <c r="V137" s="2">
        <v>5200</v>
      </c>
      <c r="X137" s="2">
        <v>8.0299999999999994</v>
      </c>
      <c r="Y137" s="13">
        <f t="shared" si="2"/>
        <v>890.6</v>
      </c>
      <c r="Z137" s="13" t="s">
        <v>761</v>
      </c>
      <c r="AA137" s="13" t="s">
        <v>411</v>
      </c>
      <c r="AC137" s="2">
        <v>1800</v>
      </c>
      <c r="AD137" s="2">
        <v>840</v>
      </c>
      <c r="AE137" s="2">
        <v>42</v>
      </c>
      <c r="AF137" s="2">
        <v>35</v>
      </c>
      <c r="AG137" s="2">
        <v>46</v>
      </c>
      <c r="AH137" s="2">
        <v>1600</v>
      </c>
      <c r="AI137" s="2">
        <v>72</v>
      </c>
      <c r="AJ137" s="2" t="s">
        <v>253</v>
      </c>
      <c r="AK137" s="2">
        <v>0.13</v>
      </c>
      <c r="AL137" s="2" t="s">
        <v>303</v>
      </c>
      <c r="AM137" s="2">
        <v>0.81</v>
      </c>
      <c r="AN137" s="2">
        <v>110</v>
      </c>
      <c r="AO137" s="2">
        <v>15</v>
      </c>
      <c r="AP137" s="2">
        <v>1.6</v>
      </c>
      <c r="AQ137" s="2">
        <v>-53.8</v>
      </c>
      <c r="AR137" s="2">
        <v>-4.4000000000000004</v>
      </c>
      <c r="AW137" s="2">
        <v>9.4</v>
      </c>
    </row>
    <row r="138" spans="1:49" x14ac:dyDescent="0.35">
      <c r="A138">
        <v>137</v>
      </c>
      <c r="B138" s="2" t="s">
        <v>194</v>
      </c>
      <c r="C138" t="s">
        <v>271</v>
      </c>
      <c r="D138" t="s">
        <v>272</v>
      </c>
      <c r="E138" t="s">
        <v>78</v>
      </c>
      <c r="F138" t="s">
        <v>197</v>
      </c>
      <c r="G138" t="s">
        <v>80</v>
      </c>
      <c r="H138" s="47">
        <v>43571</v>
      </c>
      <c r="I138" t="s">
        <v>1185</v>
      </c>
      <c r="J138" t="s">
        <v>8</v>
      </c>
      <c r="L138" t="s">
        <v>9</v>
      </c>
      <c r="M138">
        <v>36.211741000000004</v>
      </c>
      <c r="N138">
        <v>-120.395336</v>
      </c>
      <c r="O138" t="s">
        <v>81</v>
      </c>
      <c r="P138" s="2">
        <v>700</v>
      </c>
      <c r="Q138" s="2">
        <v>700</v>
      </c>
      <c r="R138" s="2" t="s">
        <v>23</v>
      </c>
      <c r="S138" s="2" t="s">
        <v>23</v>
      </c>
      <c r="U138" s="2">
        <v>7000</v>
      </c>
      <c r="V138" s="2">
        <v>4500</v>
      </c>
      <c r="X138" s="2">
        <v>7.82</v>
      </c>
      <c r="Y138" s="13">
        <f t="shared" si="2"/>
        <v>854</v>
      </c>
      <c r="Z138" s="13" t="s">
        <v>761</v>
      </c>
      <c r="AA138" s="13" t="s">
        <v>411</v>
      </c>
      <c r="AC138" s="2">
        <v>1500</v>
      </c>
      <c r="AD138" s="2">
        <v>820</v>
      </c>
      <c r="AE138" s="2">
        <v>47</v>
      </c>
      <c r="AF138" s="2">
        <v>42</v>
      </c>
      <c r="AG138" s="2">
        <v>47</v>
      </c>
      <c r="AH138" s="2">
        <v>1800</v>
      </c>
      <c r="AI138" s="2">
        <v>64</v>
      </c>
      <c r="AJ138" s="2">
        <v>5.1000000000000005</v>
      </c>
      <c r="AK138" s="2">
        <v>0.13</v>
      </c>
      <c r="AL138" s="2">
        <v>0.24</v>
      </c>
      <c r="AM138" s="2">
        <v>0.82</v>
      </c>
      <c r="AN138" s="2">
        <v>110</v>
      </c>
      <c r="AO138" s="2">
        <v>29</v>
      </c>
      <c r="AP138" s="2">
        <v>1.8</v>
      </c>
      <c r="AQ138" s="2">
        <v>-51.3</v>
      </c>
      <c r="AR138" s="2">
        <v>-4.17</v>
      </c>
      <c r="AW138" s="2">
        <v>6.8</v>
      </c>
    </row>
    <row r="139" spans="1:49" x14ac:dyDescent="0.35">
      <c r="A139">
        <v>138</v>
      </c>
      <c r="B139" s="2" t="s">
        <v>194</v>
      </c>
      <c r="C139" t="s">
        <v>273</v>
      </c>
      <c r="D139" t="s">
        <v>274</v>
      </c>
      <c r="E139" t="s">
        <v>78</v>
      </c>
      <c r="F139" t="s">
        <v>197</v>
      </c>
      <c r="G139" t="s">
        <v>80</v>
      </c>
      <c r="H139" s="47">
        <v>38754</v>
      </c>
      <c r="I139" t="s">
        <v>1168</v>
      </c>
      <c r="J139" t="s">
        <v>8</v>
      </c>
      <c r="L139" t="s">
        <v>9</v>
      </c>
      <c r="M139">
        <v>36.211741000000004</v>
      </c>
      <c r="N139">
        <v>-120.395336</v>
      </c>
      <c r="O139" t="s">
        <v>81</v>
      </c>
      <c r="U139" s="2">
        <v>7300</v>
      </c>
      <c r="V139">
        <v>4800</v>
      </c>
      <c r="AC139">
        <v>1600</v>
      </c>
      <c r="AI139">
        <v>65</v>
      </c>
    </row>
    <row r="140" spans="1:49" x14ac:dyDescent="0.35">
      <c r="A140">
        <v>139</v>
      </c>
      <c r="B140" s="2" t="s">
        <v>235</v>
      </c>
      <c r="C140" t="s">
        <v>275</v>
      </c>
      <c r="D140" t="s">
        <v>276</v>
      </c>
      <c r="E140" t="s">
        <v>78</v>
      </c>
      <c r="F140" t="s">
        <v>236</v>
      </c>
      <c r="G140" t="s">
        <v>80</v>
      </c>
      <c r="H140" s="47">
        <v>21534</v>
      </c>
      <c r="I140" s="30" t="s">
        <v>4138</v>
      </c>
      <c r="J140" t="s">
        <v>8</v>
      </c>
      <c r="K140" t="s">
        <v>1707</v>
      </c>
      <c r="L140" t="s">
        <v>9</v>
      </c>
      <c r="M140">
        <v>36.127401999999996</v>
      </c>
      <c r="N140">
        <v>-120.384325</v>
      </c>
      <c r="O140" t="s">
        <v>51</v>
      </c>
      <c r="P140" s="13">
        <f>SUM(Q140:S140)</f>
        <v>1210</v>
      </c>
      <c r="Q140" s="13">
        <f>ROUND(Y140/1.22,0)</f>
        <v>1210</v>
      </c>
      <c r="V140">
        <v>4763</v>
      </c>
      <c r="Y140">
        <v>1476.2</v>
      </c>
      <c r="AC140">
        <v>656</v>
      </c>
      <c r="AD140">
        <v>1579</v>
      </c>
      <c r="AE140">
        <v>35.700000000000003</v>
      </c>
      <c r="AF140">
        <v>13.9</v>
      </c>
      <c r="AH140">
        <v>961.5</v>
      </c>
      <c r="AI140">
        <v>12.4</v>
      </c>
      <c r="AL140">
        <v>4</v>
      </c>
    </row>
    <row r="141" spans="1:49" x14ac:dyDescent="0.35">
      <c r="A141">
        <v>140</v>
      </c>
      <c r="B141" s="2" t="s">
        <v>1908</v>
      </c>
      <c r="C141" t="s">
        <v>277</v>
      </c>
      <c r="D141" t="s">
        <v>278</v>
      </c>
      <c r="E141" t="s">
        <v>78</v>
      </c>
      <c r="F141" t="s">
        <v>279</v>
      </c>
      <c r="G141" t="s">
        <v>80</v>
      </c>
      <c r="H141" s="47">
        <v>21534</v>
      </c>
      <c r="I141" s="30" t="s">
        <v>4138</v>
      </c>
      <c r="J141" t="s">
        <v>8</v>
      </c>
      <c r="K141" t="s">
        <v>1707</v>
      </c>
      <c r="L141" t="s">
        <v>9</v>
      </c>
      <c r="M141">
        <v>36.227342</v>
      </c>
      <c r="N141">
        <v>-120.37933200000001</v>
      </c>
      <c r="O141" t="s">
        <v>4139</v>
      </c>
      <c r="P141" s="13">
        <f>SUM(Q141:S141)</f>
        <v>2148</v>
      </c>
      <c r="Q141" s="13">
        <f>ROUND(Y141/1.22,0)</f>
        <v>2148</v>
      </c>
      <c r="V141">
        <v>5995</v>
      </c>
      <c r="Y141">
        <v>2620</v>
      </c>
      <c r="AC141">
        <v>1790.7</v>
      </c>
      <c r="AD141">
        <v>480.3</v>
      </c>
      <c r="AE141">
        <v>33.700000000000003</v>
      </c>
      <c r="AF141">
        <v>47.3</v>
      </c>
      <c r="AH141">
        <v>2268.1999999999998</v>
      </c>
      <c r="AI141">
        <v>17.5</v>
      </c>
      <c r="AL141">
        <v>8</v>
      </c>
    </row>
    <row r="142" spans="1:49" x14ac:dyDescent="0.35">
      <c r="A142">
        <v>141</v>
      </c>
      <c r="B142" s="2" t="s">
        <v>194</v>
      </c>
      <c r="C142" t="s">
        <v>280</v>
      </c>
      <c r="D142" t="s">
        <v>281</v>
      </c>
      <c r="E142" t="s">
        <v>78</v>
      </c>
      <c r="F142" t="s">
        <v>197</v>
      </c>
      <c r="G142" t="s">
        <v>80</v>
      </c>
      <c r="H142" s="47">
        <v>21534</v>
      </c>
      <c r="I142" s="30" t="s">
        <v>4138</v>
      </c>
      <c r="J142" t="s">
        <v>8</v>
      </c>
      <c r="K142" t="s">
        <v>1707</v>
      </c>
      <c r="L142" t="s">
        <v>9</v>
      </c>
      <c r="M142">
        <v>36.211741000000004</v>
      </c>
      <c r="N142">
        <v>-120.395336</v>
      </c>
      <c r="O142" t="s">
        <v>81</v>
      </c>
      <c r="P142" s="13">
        <f>SUM(Q142:S142)</f>
        <v>383</v>
      </c>
      <c r="Q142" s="13">
        <f>ROUND(Y142/1.22,0)</f>
        <v>383</v>
      </c>
      <c r="V142">
        <v>5178</v>
      </c>
      <c r="Y142">
        <v>466.7</v>
      </c>
      <c r="AC142">
        <v>585.1</v>
      </c>
      <c r="AD142">
        <v>2631.3</v>
      </c>
      <c r="AE142">
        <v>200.4</v>
      </c>
      <c r="AF142">
        <v>280.10000000000002</v>
      </c>
      <c r="AH142">
        <v>1066.8</v>
      </c>
      <c r="AI142">
        <v>12.1</v>
      </c>
      <c r="AL142">
        <v>8.8000000000000007</v>
      </c>
    </row>
    <row r="143" spans="1:49" x14ac:dyDescent="0.35">
      <c r="A143">
        <v>142</v>
      </c>
      <c r="B143" s="2" t="s">
        <v>121</v>
      </c>
      <c r="C143" t="s">
        <v>282</v>
      </c>
      <c r="D143" t="s">
        <v>283</v>
      </c>
      <c r="E143" t="s">
        <v>78</v>
      </c>
      <c r="F143" t="s">
        <v>123</v>
      </c>
      <c r="G143" t="s">
        <v>80</v>
      </c>
      <c r="H143" s="47">
        <v>21534</v>
      </c>
      <c r="I143" s="30" t="s">
        <v>4138</v>
      </c>
      <c r="J143" t="s">
        <v>8</v>
      </c>
      <c r="K143" t="s">
        <v>1707</v>
      </c>
      <c r="L143" t="s">
        <v>9</v>
      </c>
      <c r="M143">
        <v>36.166328999999998</v>
      </c>
      <c r="N143">
        <v>-120.399058</v>
      </c>
      <c r="O143" t="s">
        <v>81</v>
      </c>
      <c r="P143" s="13">
        <f>SUM(Q143:S143)</f>
        <v>2463</v>
      </c>
      <c r="Q143" s="13">
        <f>ROUND(Y143/1.22,0)</f>
        <v>2463</v>
      </c>
      <c r="V143">
        <v>6315</v>
      </c>
      <c r="Y143">
        <v>3004.3</v>
      </c>
      <c r="AC143">
        <v>1551.4</v>
      </c>
      <c r="AD143">
        <v>644</v>
      </c>
      <c r="AE143">
        <v>40.299999999999997</v>
      </c>
      <c r="AF143">
        <v>38</v>
      </c>
      <c r="AH143">
        <v>2357</v>
      </c>
      <c r="AI143">
        <v>30.1</v>
      </c>
      <c r="AL143">
        <v>7</v>
      </c>
    </row>
    <row r="144" spans="1:49" x14ac:dyDescent="0.35">
      <c r="A144">
        <v>143</v>
      </c>
      <c r="B144" s="2" t="s">
        <v>115</v>
      </c>
      <c r="C144" t="s">
        <v>284</v>
      </c>
      <c r="D144" t="s">
        <v>285</v>
      </c>
      <c r="E144" t="s">
        <v>78</v>
      </c>
      <c r="F144" t="s">
        <v>117</v>
      </c>
      <c r="G144" t="s">
        <v>80</v>
      </c>
      <c r="H144" s="47">
        <v>41991</v>
      </c>
      <c r="I144" t="s">
        <v>1171</v>
      </c>
      <c r="J144" t="s">
        <v>8</v>
      </c>
      <c r="L144" t="s">
        <v>9</v>
      </c>
      <c r="M144">
        <v>36.241439</v>
      </c>
      <c r="N144">
        <v>-120.30708799999999</v>
      </c>
      <c r="O144" t="s">
        <v>81</v>
      </c>
      <c r="P144" s="2">
        <v>1000</v>
      </c>
      <c r="Q144" s="2"/>
      <c r="R144" s="2"/>
      <c r="S144" s="2"/>
      <c r="T144">
        <v>9900</v>
      </c>
      <c r="U144" s="2">
        <v>53000</v>
      </c>
      <c r="V144">
        <v>38000</v>
      </c>
      <c r="Y144" s="2">
        <v>1200</v>
      </c>
      <c r="Z144" s="2" t="s">
        <v>82</v>
      </c>
      <c r="AA144" s="2" t="s">
        <v>82</v>
      </c>
      <c r="AC144" s="2">
        <v>20000</v>
      </c>
      <c r="AD144" s="2">
        <v>600</v>
      </c>
      <c r="AE144" s="2">
        <v>1300</v>
      </c>
      <c r="AF144" s="2">
        <v>1600</v>
      </c>
      <c r="AG144" s="2">
        <v>240</v>
      </c>
      <c r="AH144" s="2">
        <v>8900</v>
      </c>
      <c r="AI144" s="2">
        <v>110</v>
      </c>
      <c r="AL144" t="s">
        <v>99</v>
      </c>
      <c r="AN144" s="2">
        <v>1900</v>
      </c>
    </row>
    <row r="145" spans="1:48" x14ac:dyDescent="0.35">
      <c r="A145">
        <v>144</v>
      </c>
      <c r="B145" s="2" t="s">
        <v>286</v>
      </c>
      <c r="C145" t="s">
        <v>287</v>
      </c>
      <c r="D145" t="s">
        <v>288</v>
      </c>
      <c r="E145" t="s">
        <v>289</v>
      </c>
      <c r="F145" t="s">
        <v>290</v>
      </c>
      <c r="G145" t="s">
        <v>291</v>
      </c>
      <c r="H145" s="47">
        <v>29475</v>
      </c>
      <c r="I145" t="s">
        <v>2779</v>
      </c>
      <c r="J145" t="s">
        <v>8</v>
      </c>
      <c r="K145" t="s">
        <v>1707</v>
      </c>
      <c r="L145" t="s">
        <v>9</v>
      </c>
      <c r="M145">
        <v>35.981318999999999</v>
      </c>
      <c r="N145">
        <v>-119.04701</v>
      </c>
      <c r="O145" t="s">
        <v>292</v>
      </c>
      <c r="U145" s="2">
        <v>650</v>
      </c>
      <c r="AE145" s="2">
        <v>118.2</v>
      </c>
      <c r="AI145" s="2">
        <v>0.53</v>
      </c>
    </row>
    <row r="146" spans="1:48" x14ac:dyDescent="0.35">
      <c r="A146">
        <v>145</v>
      </c>
      <c r="B146" s="2" t="s">
        <v>2749</v>
      </c>
      <c r="C146" t="s">
        <v>293</v>
      </c>
      <c r="D146" t="s">
        <v>294</v>
      </c>
      <c r="E146" t="s">
        <v>289</v>
      </c>
      <c r="F146" t="s">
        <v>2748</v>
      </c>
      <c r="G146" t="s">
        <v>291</v>
      </c>
      <c r="H146" s="47">
        <v>29243</v>
      </c>
      <c r="I146" t="s">
        <v>2779</v>
      </c>
      <c r="J146" t="s">
        <v>8</v>
      </c>
      <c r="K146" t="s">
        <v>2146</v>
      </c>
      <c r="L146" t="s">
        <v>9</v>
      </c>
      <c r="M146">
        <v>35.981318999999999</v>
      </c>
      <c r="N146">
        <v>-119.04701</v>
      </c>
      <c r="O146" t="s">
        <v>292</v>
      </c>
      <c r="P146" s="13">
        <f>SUM(Q146:S146)</f>
        <v>124</v>
      </c>
      <c r="Q146" s="13">
        <f>ROUND(Y146/1.22,0)</f>
        <v>124</v>
      </c>
      <c r="U146" s="2">
        <v>490</v>
      </c>
      <c r="V146" s="2">
        <v>365</v>
      </c>
      <c r="X146" s="2">
        <v>7</v>
      </c>
      <c r="Y146" s="13">
        <v>151.3296</v>
      </c>
      <c r="Z146" s="2" t="s">
        <v>303</v>
      </c>
      <c r="AA146" s="2" t="s">
        <v>303</v>
      </c>
      <c r="AC146" s="13">
        <v>164.85645000000002</v>
      </c>
      <c r="AD146" s="2">
        <v>6.6</v>
      </c>
      <c r="AE146" s="13">
        <v>7.4144300000000003</v>
      </c>
      <c r="AF146" s="13">
        <v>0.60762500000000008</v>
      </c>
      <c r="AG146" s="2">
        <v>3.9</v>
      </c>
      <c r="AH146" s="13">
        <v>105.98390000000001</v>
      </c>
      <c r="AI146" s="2">
        <v>0.39</v>
      </c>
      <c r="AU146" t="s">
        <v>61</v>
      </c>
      <c r="AV146" s="13" t="s">
        <v>157</v>
      </c>
    </row>
    <row r="147" spans="1:48" x14ac:dyDescent="0.35">
      <c r="A147">
        <v>146</v>
      </c>
      <c r="B147" s="2" t="s">
        <v>2749</v>
      </c>
      <c r="C147" t="s">
        <v>295</v>
      </c>
      <c r="D147" t="s">
        <v>296</v>
      </c>
      <c r="E147" t="s">
        <v>289</v>
      </c>
      <c r="F147" t="s">
        <v>2748</v>
      </c>
      <c r="G147" t="s">
        <v>291</v>
      </c>
      <c r="H147" s="47">
        <v>29243</v>
      </c>
      <c r="I147" t="s">
        <v>2779</v>
      </c>
      <c r="J147" t="s">
        <v>8</v>
      </c>
      <c r="K147" t="s">
        <v>2146</v>
      </c>
      <c r="L147" t="s">
        <v>9</v>
      </c>
      <c r="M147">
        <v>35.981318999999999</v>
      </c>
      <c r="N147">
        <v>-119.04701</v>
      </c>
      <c r="O147" t="s">
        <v>292</v>
      </c>
      <c r="P147" s="13">
        <f>SUM(Q147:S147)</f>
        <v>145</v>
      </c>
      <c r="Q147" s="13">
        <f>ROUND(Y147/1.22,0)</f>
        <v>145</v>
      </c>
      <c r="U147" s="2">
        <v>530</v>
      </c>
      <c r="V147" s="2">
        <v>409</v>
      </c>
      <c r="X147" s="2">
        <v>7.1</v>
      </c>
      <c r="Y147" s="13">
        <v>176.34780000000001</v>
      </c>
      <c r="Z147" s="2" t="s">
        <v>303</v>
      </c>
      <c r="AA147" s="2" t="s">
        <v>303</v>
      </c>
      <c r="AC147" s="13">
        <v>189.67355000000001</v>
      </c>
      <c r="AD147" s="2">
        <v>0.8</v>
      </c>
      <c r="AE147" s="13">
        <v>6.8132600000000014</v>
      </c>
      <c r="AF147" s="13">
        <v>0.48610000000000003</v>
      </c>
      <c r="AG147" s="2">
        <v>3.9</v>
      </c>
      <c r="AH147" s="13">
        <v>120.92739999999999</v>
      </c>
      <c r="AI147" s="2">
        <v>0.43</v>
      </c>
      <c r="AU147" t="s">
        <v>61</v>
      </c>
      <c r="AV147" s="13" t="s">
        <v>157</v>
      </c>
    </row>
    <row r="148" spans="1:48" x14ac:dyDescent="0.35">
      <c r="A148">
        <v>147</v>
      </c>
      <c r="B148" s="2" t="s">
        <v>286</v>
      </c>
      <c r="C148" t="s">
        <v>297</v>
      </c>
      <c r="D148" t="s">
        <v>298</v>
      </c>
      <c r="E148" t="s">
        <v>289</v>
      </c>
      <c r="F148" t="s">
        <v>290</v>
      </c>
      <c r="G148" t="s">
        <v>291</v>
      </c>
      <c r="H148" s="47">
        <v>39625</v>
      </c>
      <c r="I148" t="s">
        <v>2769</v>
      </c>
      <c r="J148" t="s">
        <v>8</v>
      </c>
      <c r="K148" t="s">
        <v>1791</v>
      </c>
      <c r="L148" t="s">
        <v>9</v>
      </c>
      <c r="M148">
        <v>35.981318999999999</v>
      </c>
      <c r="N148">
        <v>-119.04701</v>
      </c>
      <c r="O148" t="s">
        <v>292</v>
      </c>
      <c r="U148">
        <v>600</v>
      </c>
      <c r="AC148">
        <v>140</v>
      </c>
      <c r="AI148">
        <v>0.72</v>
      </c>
    </row>
    <row r="149" spans="1:48" x14ac:dyDescent="0.35">
      <c r="A149">
        <v>148</v>
      </c>
      <c r="B149" s="2" t="s">
        <v>286</v>
      </c>
      <c r="C149" t="s">
        <v>299</v>
      </c>
      <c r="D149" t="s">
        <v>300</v>
      </c>
      <c r="E149" t="s">
        <v>289</v>
      </c>
      <c r="F149" t="s">
        <v>290</v>
      </c>
      <c r="G149" t="s">
        <v>291</v>
      </c>
      <c r="H149" s="47">
        <v>39284</v>
      </c>
      <c r="I149" t="s">
        <v>2768</v>
      </c>
      <c r="J149" t="s">
        <v>8</v>
      </c>
      <c r="K149" t="s">
        <v>1791</v>
      </c>
      <c r="L149" t="s">
        <v>9</v>
      </c>
      <c r="M149">
        <v>35.981318999999999</v>
      </c>
      <c r="N149">
        <v>-119.04701</v>
      </c>
      <c r="O149" t="s">
        <v>292</v>
      </c>
      <c r="Q149" s="2">
        <v>130</v>
      </c>
      <c r="T149" s="2">
        <v>17</v>
      </c>
      <c r="U149" s="2">
        <v>697.8</v>
      </c>
      <c r="V149" s="2">
        <v>380</v>
      </c>
      <c r="X149" s="2">
        <v>8.1</v>
      </c>
      <c r="Y149" s="13">
        <f>Q149*1.22</f>
        <v>158.6</v>
      </c>
      <c r="AC149" s="2">
        <v>100</v>
      </c>
      <c r="AD149" s="2">
        <v>6.9</v>
      </c>
      <c r="AE149" s="2">
        <v>6</v>
      </c>
      <c r="AF149" s="2">
        <v>0.5</v>
      </c>
      <c r="AG149" s="2">
        <v>1.4</v>
      </c>
      <c r="AH149" s="2">
        <v>140</v>
      </c>
      <c r="AI149" s="2">
        <v>0.6</v>
      </c>
      <c r="AU149" s="2" t="s">
        <v>59</v>
      </c>
      <c r="AV149" s="13" t="s">
        <v>1013</v>
      </c>
    </row>
    <row r="150" spans="1:48" x14ac:dyDescent="0.35">
      <c r="A150">
        <v>149</v>
      </c>
      <c r="B150" s="2" t="s">
        <v>358</v>
      </c>
      <c r="C150" t="s">
        <v>2820</v>
      </c>
      <c r="D150" t="s">
        <v>301</v>
      </c>
      <c r="E150" t="s">
        <v>289</v>
      </c>
      <c r="F150" t="s">
        <v>360</v>
      </c>
      <c r="G150" t="s">
        <v>291</v>
      </c>
      <c r="H150" s="47">
        <v>36614</v>
      </c>
      <c r="I150" t="s">
        <v>2940</v>
      </c>
      <c r="J150" t="s">
        <v>8</v>
      </c>
      <c r="K150" t="s">
        <v>1791</v>
      </c>
      <c r="L150" t="s">
        <v>9</v>
      </c>
      <c r="M150">
        <v>35.981318999999999</v>
      </c>
      <c r="N150">
        <v>-119.04701</v>
      </c>
      <c r="O150" t="s">
        <v>292</v>
      </c>
      <c r="U150" s="2">
        <v>560</v>
      </c>
      <c r="AC150" s="2">
        <v>28</v>
      </c>
      <c r="AI150" s="2">
        <v>0.97</v>
      </c>
    </row>
    <row r="151" spans="1:48" x14ac:dyDescent="0.35">
      <c r="A151">
        <v>150</v>
      </c>
      <c r="B151" s="2" t="s">
        <v>286</v>
      </c>
      <c r="C151" t="s">
        <v>2823</v>
      </c>
      <c r="D151" t="s">
        <v>302</v>
      </c>
      <c r="E151" t="s">
        <v>289</v>
      </c>
      <c r="F151" t="s">
        <v>290</v>
      </c>
      <c r="G151" t="s">
        <v>291</v>
      </c>
      <c r="H151" s="47">
        <v>36614</v>
      </c>
      <c r="I151" t="s">
        <v>2830</v>
      </c>
      <c r="J151" t="s">
        <v>8</v>
      </c>
      <c r="K151" t="s">
        <v>1791</v>
      </c>
      <c r="L151" t="s">
        <v>9</v>
      </c>
      <c r="M151">
        <v>35.981318999999999</v>
      </c>
      <c r="N151">
        <v>-119.04701</v>
      </c>
      <c r="O151" t="s">
        <v>292</v>
      </c>
      <c r="U151" s="2">
        <v>810</v>
      </c>
      <c r="AC151" s="2">
        <v>120</v>
      </c>
      <c r="AI151" s="2">
        <v>0.72</v>
      </c>
    </row>
    <row r="152" spans="1:48" x14ac:dyDescent="0.35">
      <c r="A152">
        <v>151</v>
      </c>
      <c r="B152" s="2" t="s">
        <v>286</v>
      </c>
      <c r="C152" t="s">
        <v>2822</v>
      </c>
      <c r="D152" t="s">
        <v>304</v>
      </c>
      <c r="E152" t="s">
        <v>289</v>
      </c>
      <c r="F152" t="s">
        <v>290</v>
      </c>
      <c r="G152" t="s">
        <v>291</v>
      </c>
      <c r="H152" s="47">
        <v>36614</v>
      </c>
      <c r="I152"/>
      <c r="J152" t="s">
        <v>8</v>
      </c>
      <c r="K152" t="s">
        <v>1791</v>
      </c>
      <c r="L152" t="s">
        <v>9</v>
      </c>
      <c r="M152">
        <v>35.981318999999999</v>
      </c>
      <c r="N152">
        <v>-119.04701</v>
      </c>
      <c r="O152" t="s">
        <v>292</v>
      </c>
      <c r="U152" s="2">
        <v>780</v>
      </c>
      <c r="AC152" s="2">
        <v>57</v>
      </c>
      <c r="AI152" s="2">
        <v>0.65</v>
      </c>
    </row>
    <row r="153" spans="1:48" x14ac:dyDescent="0.35">
      <c r="A153">
        <v>152</v>
      </c>
      <c r="B153" s="2" t="s">
        <v>346</v>
      </c>
      <c r="C153" t="s">
        <v>2821</v>
      </c>
      <c r="D153" t="s">
        <v>305</v>
      </c>
      <c r="E153" t="s">
        <v>289</v>
      </c>
      <c r="F153" t="s">
        <v>348</v>
      </c>
      <c r="G153" t="s">
        <v>291</v>
      </c>
      <c r="H153" s="47">
        <v>36614</v>
      </c>
      <c r="I153" t="s">
        <v>3558</v>
      </c>
      <c r="J153" t="s">
        <v>8</v>
      </c>
      <c r="K153" t="s">
        <v>1791</v>
      </c>
      <c r="L153" t="s">
        <v>9</v>
      </c>
      <c r="M153">
        <v>35.981318999999999</v>
      </c>
      <c r="N153">
        <v>-119.04701</v>
      </c>
      <c r="O153" t="s">
        <v>292</v>
      </c>
      <c r="U153" s="2">
        <v>670</v>
      </c>
      <c r="AC153" s="2">
        <v>86</v>
      </c>
      <c r="AI153" s="2">
        <v>0.7</v>
      </c>
    </row>
    <row r="154" spans="1:48" x14ac:dyDescent="0.35">
      <c r="A154">
        <v>153</v>
      </c>
      <c r="B154" s="2" t="s">
        <v>286</v>
      </c>
      <c r="C154" t="s">
        <v>306</v>
      </c>
      <c r="D154" t="s">
        <v>307</v>
      </c>
      <c r="E154" t="s">
        <v>289</v>
      </c>
      <c r="F154" t="s">
        <v>290</v>
      </c>
      <c r="G154" t="s">
        <v>291</v>
      </c>
      <c r="H154" s="47">
        <v>31936</v>
      </c>
      <c r="I154" t="s">
        <v>2760</v>
      </c>
      <c r="J154" t="s">
        <v>8</v>
      </c>
      <c r="K154" t="s">
        <v>1707</v>
      </c>
      <c r="L154" t="s">
        <v>9</v>
      </c>
      <c r="M154">
        <v>35.981318999999999</v>
      </c>
      <c r="N154">
        <v>-119.04701</v>
      </c>
      <c r="O154" t="s">
        <v>292</v>
      </c>
      <c r="U154" s="2">
        <v>750</v>
      </c>
      <c r="AC154" s="2">
        <v>123</v>
      </c>
      <c r="AI154" s="2">
        <v>0.6</v>
      </c>
    </row>
    <row r="155" spans="1:48" x14ac:dyDescent="0.35">
      <c r="A155">
        <v>154</v>
      </c>
      <c r="B155" s="2" t="s">
        <v>286</v>
      </c>
      <c r="C155" t="s">
        <v>308</v>
      </c>
      <c r="D155" t="s">
        <v>309</v>
      </c>
      <c r="E155" t="s">
        <v>289</v>
      </c>
      <c r="F155" t="s">
        <v>290</v>
      </c>
      <c r="G155" t="s">
        <v>291</v>
      </c>
      <c r="H155" s="47">
        <v>32111</v>
      </c>
      <c r="I155" t="s">
        <v>2761</v>
      </c>
      <c r="J155" t="s">
        <v>8</v>
      </c>
      <c r="K155" t="s">
        <v>1791</v>
      </c>
      <c r="L155" t="s">
        <v>9</v>
      </c>
      <c r="M155">
        <v>35.981318999999999</v>
      </c>
      <c r="N155">
        <v>-119.04701</v>
      </c>
      <c r="O155" t="s">
        <v>292</v>
      </c>
      <c r="Q155" s="2">
        <v>170</v>
      </c>
      <c r="T155" s="2">
        <v>24</v>
      </c>
      <c r="U155" s="2">
        <v>709</v>
      </c>
      <c r="V155" s="2">
        <v>570</v>
      </c>
      <c r="X155" s="2">
        <v>7.98</v>
      </c>
      <c r="Y155" s="13">
        <f>Q155*1.22</f>
        <v>207.4</v>
      </c>
      <c r="AC155" s="2">
        <v>137</v>
      </c>
      <c r="AD155" s="2">
        <v>44</v>
      </c>
      <c r="AE155" s="2">
        <v>8.6999999999999993</v>
      </c>
      <c r="AF155" s="2">
        <v>0.64</v>
      </c>
      <c r="AH155" s="2">
        <v>160</v>
      </c>
      <c r="AI155" s="2">
        <v>0.68</v>
      </c>
      <c r="AJ155" s="2" t="s">
        <v>53</v>
      </c>
      <c r="AK155" s="2" t="s">
        <v>55</v>
      </c>
      <c r="AO155" s="2">
        <v>12</v>
      </c>
      <c r="AP155" s="2"/>
    </row>
    <row r="156" spans="1:48" x14ac:dyDescent="0.35">
      <c r="A156">
        <v>155</v>
      </c>
      <c r="B156" s="2" t="s">
        <v>286</v>
      </c>
      <c r="C156" t="s">
        <v>310</v>
      </c>
      <c r="D156" t="s">
        <v>311</v>
      </c>
      <c r="E156" t="s">
        <v>289</v>
      </c>
      <c r="F156" t="s">
        <v>290</v>
      </c>
      <c r="G156" t="s">
        <v>291</v>
      </c>
      <c r="H156" s="47">
        <v>33303</v>
      </c>
      <c r="I156" t="s">
        <v>2763</v>
      </c>
      <c r="J156" t="s">
        <v>8</v>
      </c>
      <c r="K156" t="s">
        <v>1707</v>
      </c>
      <c r="L156" t="s">
        <v>9</v>
      </c>
      <c r="M156">
        <v>35.981318999999999</v>
      </c>
      <c r="N156">
        <v>-119.04701</v>
      </c>
      <c r="O156" t="s">
        <v>292</v>
      </c>
      <c r="U156" s="2">
        <v>650</v>
      </c>
      <c r="AC156" s="2">
        <v>117</v>
      </c>
      <c r="AI156" s="2">
        <v>0.59</v>
      </c>
    </row>
    <row r="157" spans="1:48" x14ac:dyDescent="0.35">
      <c r="A157">
        <v>156</v>
      </c>
      <c r="B157" s="2" t="s">
        <v>286</v>
      </c>
      <c r="C157" t="s">
        <v>312</v>
      </c>
      <c r="D157" t="s">
        <v>313</v>
      </c>
      <c r="E157" t="s">
        <v>289</v>
      </c>
      <c r="F157" t="s">
        <v>290</v>
      </c>
      <c r="G157" t="s">
        <v>291</v>
      </c>
      <c r="H157" s="47">
        <v>38464</v>
      </c>
      <c r="I157" t="s">
        <v>2766</v>
      </c>
      <c r="J157" t="s">
        <v>8</v>
      </c>
      <c r="K157" t="s">
        <v>1791</v>
      </c>
      <c r="L157" t="s">
        <v>9</v>
      </c>
      <c r="M157">
        <v>35.981318999999999</v>
      </c>
      <c r="N157">
        <v>-119.04701</v>
      </c>
      <c r="O157" t="s">
        <v>292</v>
      </c>
      <c r="U157" s="2">
        <v>670</v>
      </c>
      <c r="AC157" s="2">
        <v>130</v>
      </c>
      <c r="AI157" s="2">
        <v>0.68</v>
      </c>
    </row>
    <row r="158" spans="1:48" x14ac:dyDescent="0.35">
      <c r="A158">
        <v>157</v>
      </c>
      <c r="B158" s="2" t="s">
        <v>286</v>
      </c>
      <c r="C158" t="s">
        <v>314</v>
      </c>
      <c r="D158" t="s">
        <v>315</v>
      </c>
      <c r="E158" t="s">
        <v>289</v>
      </c>
      <c r="F158" t="s">
        <v>290</v>
      </c>
      <c r="G158" t="s">
        <v>291</v>
      </c>
      <c r="H158" s="47">
        <v>38155</v>
      </c>
      <c r="I158" t="s">
        <v>2765</v>
      </c>
      <c r="J158" t="s">
        <v>8</v>
      </c>
      <c r="K158" t="s">
        <v>1791</v>
      </c>
      <c r="L158" t="s">
        <v>9</v>
      </c>
      <c r="M158">
        <v>35.981318999999999</v>
      </c>
      <c r="N158">
        <v>-119.04701</v>
      </c>
      <c r="O158" t="s">
        <v>292</v>
      </c>
      <c r="U158" s="2">
        <v>680</v>
      </c>
      <c r="AC158" s="2">
        <v>130</v>
      </c>
      <c r="AI158" s="2">
        <v>0.72</v>
      </c>
    </row>
    <row r="159" spans="1:48" x14ac:dyDescent="0.35">
      <c r="A159">
        <v>158</v>
      </c>
      <c r="B159" s="2" t="s">
        <v>286</v>
      </c>
      <c r="C159" t="s">
        <v>316</v>
      </c>
      <c r="D159" t="s">
        <v>317</v>
      </c>
      <c r="E159" t="s">
        <v>289</v>
      </c>
      <c r="F159" t="s">
        <v>290</v>
      </c>
      <c r="G159" t="s">
        <v>291</v>
      </c>
      <c r="H159" s="47">
        <v>37839</v>
      </c>
      <c r="I159" t="s">
        <v>2764</v>
      </c>
      <c r="J159" t="s">
        <v>8</v>
      </c>
      <c r="K159" t="s">
        <v>1791</v>
      </c>
      <c r="L159" t="s">
        <v>9</v>
      </c>
      <c r="M159">
        <v>35.981318999999999</v>
      </c>
      <c r="N159">
        <v>-119.04701</v>
      </c>
      <c r="O159" t="s">
        <v>292</v>
      </c>
      <c r="U159" s="2">
        <v>680</v>
      </c>
      <c r="AC159" s="2">
        <v>130</v>
      </c>
      <c r="AI159" s="2">
        <v>0.71</v>
      </c>
    </row>
    <row r="160" spans="1:48" x14ac:dyDescent="0.35">
      <c r="A160">
        <v>159</v>
      </c>
      <c r="B160" s="2" t="s">
        <v>286</v>
      </c>
      <c r="C160" t="s">
        <v>318</v>
      </c>
      <c r="D160" t="s">
        <v>319</v>
      </c>
      <c r="E160" t="s">
        <v>289</v>
      </c>
      <c r="F160" t="s">
        <v>290</v>
      </c>
      <c r="G160" t="s">
        <v>291</v>
      </c>
      <c r="H160" s="47">
        <v>32692</v>
      </c>
      <c r="I160" s="45" t="s">
        <v>2762</v>
      </c>
      <c r="J160" t="s">
        <v>8</v>
      </c>
      <c r="K160" t="s">
        <v>1707</v>
      </c>
      <c r="L160" t="s">
        <v>9</v>
      </c>
      <c r="M160">
        <v>35.981318999999999</v>
      </c>
      <c r="N160">
        <v>-119.04701</v>
      </c>
      <c r="O160" t="s">
        <v>292</v>
      </c>
      <c r="U160" s="2">
        <v>710</v>
      </c>
      <c r="AC160" s="2">
        <v>131.9</v>
      </c>
      <c r="AI160" s="2">
        <v>0.68</v>
      </c>
    </row>
    <row r="161" spans="1:48" x14ac:dyDescent="0.35">
      <c r="A161">
        <v>160</v>
      </c>
      <c r="B161" s="2" t="s">
        <v>286</v>
      </c>
      <c r="C161" t="s">
        <v>320</v>
      </c>
      <c r="D161" t="s">
        <v>321</v>
      </c>
      <c r="E161" t="s">
        <v>289</v>
      </c>
      <c r="F161" t="s">
        <v>290</v>
      </c>
      <c r="G161" t="s">
        <v>291</v>
      </c>
      <c r="H161" s="47">
        <v>41744</v>
      </c>
      <c r="I161" s="45" t="s">
        <v>2775</v>
      </c>
      <c r="J161" t="s">
        <v>8</v>
      </c>
      <c r="K161" t="s">
        <v>1791</v>
      </c>
      <c r="L161" t="s">
        <v>9</v>
      </c>
      <c r="M161">
        <v>35.981318999999999</v>
      </c>
      <c r="N161">
        <v>-119.04701</v>
      </c>
      <c r="O161" t="s">
        <v>292</v>
      </c>
      <c r="Q161">
        <v>130</v>
      </c>
      <c r="T161">
        <v>19</v>
      </c>
      <c r="U161">
        <v>680</v>
      </c>
      <c r="V161">
        <v>400</v>
      </c>
      <c r="X161">
        <v>8</v>
      </c>
      <c r="Y161">
        <f>Q161*1.22</f>
        <v>158.6</v>
      </c>
      <c r="AC161">
        <v>130</v>
      </c>
      <c r="AD161">
        <v>7</v>
      </c>
      <c r="AE161">
        <v>6.7</v>
      </c>
      <c r="AF161">
        <v>0.5</v>
      </c>
      <c r="AG161">
        <v>1</v>
      </c>
      <c r="AH161">
        <v>150</v>
      </c>
      <c r="AI161">
        <v>0.66</v>
      </c>
      <c r="AK161" t="s">
        <v>303</v>
      </c>
      <c r="AL161" t="s">
        <v>303</v>
      </c>
      <c r="AP161" t="s">
        <v>303</v>
      </c>
    </row>
    <row r="162" spans="1:48" x14ac:dyDescent="0.35">
      <c r="A162">
        <v>161</v>
      </c>
      <c r="B162" s="2" t="s">
        <v>286</v>
      </c>
      <c r="C162" t="s">
        <v>322</v>
      </c>
      <c r="D162" t="s">
        <v>321</v>
      </c>
      <c r="E162" t="s">
        <v>289</v>
      </c>
      <c r="F162" t="s">
        <v>290</v>
      </c>
      <c r="G162" t="s">
        <v>291</v>
      </c>
      <c r="H162" s="47">
        <v>40650</v>
      </c>
      <c r="I162" t="s">
        <v>2772</v>
      </c>
      <c r="J162" t="s">
        <v>8</v>
      </c>
      <c r="K162" t="s">
        <v>1791</v>
      </c>
      <c r="L162" t="s">
        <v>9</v>
      </c>
      <c r="M162">
        <v>35.981318999999999</v>
      </c>
      <c r="N162">
        <v>-119.04701</v>
      </c>
      <c r="O162" t="s">
        <v>292</v>
      </c>
      <c r="Q162" s="2">
        <v>130</v>
      </c>
      <c r="T162" s="2">
        <v>15</v>
      </c>
      <c r="U162" s="2">
        <v>683</v>
      </c>
      <c r="V162" s="2">
        <v>390</v>
      </c>
      <c r="X162" s="2">
        <v>8.08</v>
      </c>
      <c r="Y162" s="13">
        <f>Q162*1.22</f>
        <v>158.6</v>
      </c>
      <c r="AC162" s="2">
        <v>120</v>
      </c>
      <c r="AD162" s="2">
        <v>12</v>
      </c>
      <c r="AE162" s="2">
        <v>5.4</v>
      </c>
      <c r="AF162" s="2">
        <v>0.48</v>
      </c>
      <c r="AG162" s="2">
        <v>1.2</v>
      </c>
      <c r="AH162" s="2">
        <v>230</v>
      </c>
      <c r="AI162" s="2">
        <v>0.65</v>
      </c>
      <c r="AK162" s="2" t="s">
        <v>303</v>
      </c>
      <c r="AL162" s="2" t="s">
        <v>303</v>
      </c>
      <c r="AP162" t="s">
        <v>303</v>
      </c>
    </row>
    <row r="163" spans="1:48" x14ac:dyDescent="0.35">
      <c r="A163">
        <v>162</v>
      </c>
      <c r="B163" s="2" t="s">
        <v>286</v>
      </c>
      <c r="C163" t="s">
        <v>323</v>
      </c>
      <c r="D163" t="s">
        <v>321</v>
      </c>
      <c r="E163" t="s">
        <v>289</v>
      </c>
      <c r="F163" t="s">
        <v>290</v>
      </c>
      <c r="G163" t="s">
        <v>291</v>
      </c>
      <c r="H163" s="47">
        <v>40277</v>
      </c>
      <c r="I163" t="s">
        <v>2771</v>
      </c>
      <c r="J163" t="s">
        <v>8</v>
      </c>
      <c r="K163" t="s">
        <v>1791</v>
      </c>
      <c r="L163" t="s">
        <v>9</v>
      </c>
      <c r="M163">
        <v>35.981318999999999</v>
      </c>
      <c r="N163">
        <v>-119.04701</v>
      </c>
      <c r="O163" t="s">
        <v>292</v>
      </c>
      <c r="Q163" s="2">
        <v>130</v>
      </c>
      <c r="T163" s="2">
        <v>22</v>
      </c>
      <c r="U163" s="2">
        <v>720</v>
      </c>
      <c r="V163" s="2">
        <v>440</v>
      </c>
      <c r="X163" s="2">
        <v>8</v>
      </c>
      <c r="Y163" s="13">
        <f>Q163*1.22</f>
        <v>158.6</v>
      </c>
      <c r="AC163" s="2">
        <v>150</v>
      </c>
      <c r="AD163" s="2">
        <v>5.9</v>
      </c>
      <c r="AE163" s="2">
        <v>7.7</v>
      </c>
      <c r="AF163" s="2">
        <v>0.59</v>
      </c>
      <c r="AG163" s="2">
        <v>2</v>
      </c>
      <c r="AH163" s="2">
        <v>140</v>
      </c>
      <c r="AI163" s="2">
        <v>0.79</v>
      </c>
      <c r="AL163" s="2" t="s">
        <v>303</v>
      </c>
    </row>
    <row r="164" spans="1:48" x14ac:dyDescent="0.35">
      <c r="A164">
        <v>163</v>
      </c>
      <c r="B164" s="2" t="s">
        <v>286</v>
      </c>
      <c r="C164" t="s">
        <v>324</v>
      </c>
      <c r="D164" t="s">
        <v>321</v>
      </c>
      <c r="E164" t="s">
        <v>289</v>
      </c>
      <c r="F164" t="s">
        <v>290</v>
      </c>
      <c r="G164" t="s">
        <v>291</v>
      </c>
      <c r="H164" s="47">
        <v>41020</v>
      </c>
      <c r="I164" t="s">
        <v>2773</v>
      </c>
      <c r="J164" t="s">
        <v>8</v>
      </c>
      <c r="K164" t="s">
        <v>1791</v>
      </c>
      <c r="L164" t="s">
        <v>9</v>
      </c>
      <c r="M164">
        <v>35.981318999999999</v>
      </c>
      <c r="N164">
        <v>-119.04701</v>
      </c>
      <c r="O164" t="s">
        <v>292</v>
      </c>
      <c r="Q164" s="2">
        <v>140</v>
      </c>
      <c r="T164" s="2">
        <v>17</v>
      </c>
      <c r="U164" s="2">
        <v>660</v>
      </c>
      <c r="V164" s="2">
        <v>380</v>
      </c>
      <c r="X164" s="2">
        <v>8.18</v>
      </c>
      <c r="Y164" s="13">
        <f>Q164*1.22</f>
        <v>170.79999999999998</v>
      </c>
      <c r="AC164" s="2">
        <v>130</v>
      </c>
      <c r="AD164" s="2">
        <v>7.2</v>
      </c>
      <c r="AE164" s="2">
        <v>6</v>
      </c>
      <c r="AF164" s="2">
        <v>0.41</v>
      </c>
      <c r="AG164" s="2">
        <v>0.68</v>
      </c>
      <c r="AH164" s="2">
        <v>140</v>
      </c>
      <c r="AI164" s="2">
        <v>0.64</v>
      </c>
      <c r="AK164" s="2" t="s">
        <v>303</v>
      </c>
      <c r="AL164" s="2" t="s">
        <v>303</v>
      </c>
      <c r="AP164" t="s">
        <v>303</v>
      </c>
    </row>
    <row r="165" spans="1:48" x14ac:dyDescent="0.35">
      <c r="A165">
        <v>164</v>
      </c>
      <c r="B165" s="2" t="s">
        <v>286</v>
      </c>
      <c r="C165" t="s">
        <v>325</v>
      </c>
      <c r="D165" t="s">
        <v>326</v>
      </c>
      <c r="E165" t="s">
        <v>289</v>
      </c>
      <c r="F165" t="s">
        <v>290</v>
      </c>
      <c r="G165" t="s">
        <v>291</v>
      </c>
      <c r="H165" s="47">
        <v>35585</v>
      </c>
      <c r="I165" t="s">
        <v>2817</v>
      </c>
      <c r="J165" t="s">
        <v>8</v>
      </c>
      <c r="K165" t="s">
        <v>1791</v>
      </c>
      <c r="L165" t="s">
        <v>9</v>
      </c>
      <c r="M165">
        <v>35.981318999999999</v>
      </c>
      <c r="N165">
        <v>-119.04701</v>
      </c>
      <c r="O165" t="s">
        <v>292</v>
      </c>
      <c r="U165" s="2">
        <v>720</v>
      </c>
      <c r="V165" s="2">
        <v>430</v>
      </c>
      <c r="AC165" s="2">
        <v>140</v>
      </c>
      <c r="AI165" s="2">
        <v>0.7</v>
      </c>
    </row>
    <row r="166" spans="1:48" x14ac:dyDescent="0.35">
      <c r="A166">
        <v>165</v>
      </c>
      <c r="B166" t="s">
        <v>286</v>
      </c>
      <c r="C166" t="s">
        <v>47</v>
      </c>
      <c r="D166" t="s">
        <v>47</v>
      </c>
      <c r="E166" t="s">
        <v>289</v>
      </c>
      <c r="F166" t="s">
        <v>290</v>
      </c>
      <c r="G166" t="s">
        <v>291</v>
      </c>
      <c r="H166" s="47">
        <v>32580</v>
      </c>
      <c r="I166"/>
      <c r="J166" t="s">
        <v>8</v>
      </c>
      <c r="L166" t="s">
        <v>9</v>
      </c>
      <c r="M166">
        <v>35.981318999999999</v>
      </c>
      <c r="N166">
        <v>-119.04701</v>
      </c>
      <c r="O166" t="s">
        <v>292</v>
      </c>
      <c r="U166">
        <v>930</v>
      </c>
      <c r="AC166">
        <v>154</v>
      </c>
      <c r="AI166">
        <v>0.46</v>
      </c>
    </row>
    <row r="167" spans="1:48" x14ac:dyDescent="0.35">
      <c r="A167">
        <v>166</v>
      </c>
      <c r="B167" s="2" t="s">
        <v>286</v>
      </c>
      <c r="C167" t="s">
        <v>327</v>
      </c>
      <c r="D167" t="s">
        <v>328</v>
      </c>
      <c r="E167" t="s">
        <v>289</v>
      </c>
      <c r="F167" t="s">
        <v>290</v>
      </c>
      <c r="G167" t="s">
        <v>291</v>
      </c>
      <c r="H167" s="47">
        <v>38790</v>
      </c>
      <c r="I167" t="s">
        <v>2767</v>
      </c>
      <c r="J167" t="s">
        <v>8</v>
      </c>
      <c r="K167" t="s">
        <v>1791</v>
      </c>
      <c r="L167" t="s">
        <v>9</v>
      </c>
      <c r="M167">
        <v>35.981318999999999</v>
      </c>
      <c r="N167">
        <v>-119.04701</v>
      </c>
      <c r="O167" t="s">
        <v>292</v>
      </c>
      <c r="U167">
        <v>670</v>
      </c>
      <c r="AC167">
        <v>140</v>
      </c>
      <c r="AI167">
        <v>0.72</v>
      </c>
    </row>
    <row r="168" spans="1:48" x14ac:dyDescent="0.35">
      <c r="A168">
        <v>167</v>
      </c>
      <c r="B168" s="2" t="s">
        <v>286</v>
      </c>
      <c r="C168" t="s">
        <v>2815</v>
      </c>
      <c r="D168" t="s">
        <v>329</v>
      </c>
      <c r="E168" t="s">
        <v>289</v>
      </c>
      <c r="F168" t="s">
        <v>290</v>
      </c>
      <c r="G168" t="s">
        <v>291</v>
      </c>
      <c r="H168" s="47">
        <v>32464</v>
      </c>
      <c r="I168" t="s">
        <v>2814</v>
      </c>
      <c r="J168" t="s">
        <v>8</v>
      </c>
      <c r="K168" t="s">
        <v>1783</v>
      </c>
      <c r="L168" t="s">
        <v>9</v>
      </c>
      <c r="M168">
        <v>35.981318999999999</v>
      </c>
      <c r="N168">
        <v>-119.04701</v>
      </c>
      <c r="O168" t="s">
        <v>292</v>
      </c>
      <c r="U168" s="2">
        <v>650</v>
      </c>
      <c r="AC168" s="2" t="s">
        <v>57</v>
      </c>
      <c r="AI168" s="2">
        <v>0.55000000000000004</v>
      </c>
    </row>
    <row r="169" spans="1:48" x14ac:dyDescent="0.35">
      <c r="A169">
        <v>168</v>
      </c>
      <c r="B169" s="2" t="s">
        <v>286</v>
      </c>
      <c r="C169" t="s">
        <v>2816</v>
      </c>
      <c r="D169" t="s">
        <v>330</v>
      </c>
      <c r="E169" t="s">
        <v>289</v>
      </c>
      <c r="F169" t="s">
        <v>290</v>
      </c>
      <c r="G169" t="s">
        <v>291</v>
      </c>
      <c r="H169" s="47">
        <v>32464</v>
      </c>
      <c r="I169" t="s">
        <v>2814</v>
      </c>
      <c r="J169" t="s">
        <v>8</v>
      </c>
      <c r="K169" t="s">
        <v>1783</v>
      </c>
      <c r="L169" t="s">
        <v>9</v>
      </c>
      <c r="M169">
        <v>35.981318999999999</v>
      </c>
      <c r="N169">
        <v>-119.04701</v>
      </c>
      <c r="O169" t="s">
        <v>292</v>
      </c>
      <c r="X169" s="2">
        <v>7.72</v>
      </c>
      <c r="AJ169" s="2">
        <v>10</v>
      </c>
      <c r="AK169" s="2" t="s">
        <v>154</v>
      </c>
      <c r="AO169" s="2" t="s">
        <v>23</v>
      </c>
      <c r="AP169" s="2"/>
    </row>
    <row r="170" spans="1:48" x14ac:dyDescent="0.35">
      <c r="A170">
        <v>169</v>
      </c>
      <c r="B170" s="2" t="s">
        <v>286</v>
      </c>
      <c r="C170" t="s">
        <v>331</v>
      </c>
      <c r="D170" t="s">
        <v>332</v>
      </c>
      <c r="E170" t="s">
        <v>289</v>
      </c>
      <c r="F170" t="s">
        <v>290</v>
      </c>
      <c r="G170" t="s">
        <v>291</v>
      </c>
      <c r="H170" s="47">
        <v>41399</v>
      </c>
      <c r="I170" t="s">
        <v>2774</v>
      </c>
      <c r="J170" t="s">
        <v>8</v>
      </c>
      <c r="K170" t="s">
        <v>1791</v>
      </c>
      <c r="L170" t="s">
        <v>9</v>
      </c>
      <c r="M170">
        <v>35.981318999999999</v>
      </c>
      <c r="N170">
        <v>-119.04701</v>
      </c>
      <c r="O170" t="s">
        <v>292</v>
      </c>
      <c r="P170">
        <v>140</v>
      </c>
      <c r="T170">
        <v>18</v>
      </c>
      <c r="U170">
        <v>740</v>
      </c>
      <c r="V170">
        <v>440</v>
      </c>
      <c r="X170">
        <v>8.18</v>
      </c>
      <c r="Y170">
        <v>170.79999999999998</v>
      </c>
      <c r="AC170">
        <v>160</v>
      </c>
      <c r="AD170">
        <v>5.6</v>
      </c>
      <c r="AE170">
        <v>6.3</v>
      </c>
      <c r="AF170">
        <v>0.48</v>
      </c>
      <c r="AG170">
        <v>0.86</v>
      </c>
      <c r="AH170">
        <v>130</v>
      </c>
      <c r="AI170">
        <v>0.65</v>
      </c>
      <c r="AK170" t="s">
        <v>303</v>
      </c>
      <c r="AL170" t="s">
        <v>303</v>
      </c>
      <c r="AP170" t="s">
        <v>303</v>
      </c>
    </row>
    <row r="171" spans="1:48" x14ac:dyDescent="0.35">
      <c r="A171">
        <v>170</v>
      </c>
      <c r="B171" s="2" t="s">
        <v>286</v>
      </c>
      <c r="C171" t="s">
        <v>333</v>
      </c>
      <c r="D171" t="s">
        <v>334</v>
      </c>
      <c r="E171" t="s">
        <v>289</v>
      </c>
      <c r="F171" t="s">
        <v>290</v>
      </c>
      <c r="G171" t="s">
        <v>291</v>
      </c>
      <c r="H171" s="47">
        <v>39920</v>
      </c>
      <c r="I171" t="s">
        <v>2770</v>
      </c>
      <c r="J171" t="s">
        <v>8</v>
      </c>
      <c r="K171" t="s">
        <v>1791</v>
      </c>
      <c r="L171" t="s">
        <v>9</v>
      </c>
      <c r="M171">
        <v>35.981318999999999</v>
      </c>
      <c r="N171">
        <v>-119.04701</v>
      </c>
      <c r="O171" t="s">
        <v>292</v>
      </c>
      <c r="P171" s="13">
        <f>SUM(Q171:S171)</f>
        <v>107</v>
      </c>
      <c r="Q171" s="13">
        <f>ROUND(Y171/1.22,0)</f>
        <v>107</v>
      </c>
      <c r="T171" s="2">
        <v>23</v>
      </c>
      <c r="U171" s="2">
        <v>570</v>
      </c>
      <c r="V171" s="2">
        <v>390</v>
      </c>
      <c r="X171" s="2">
        <v>8.1999999999999993</v>
      </c>
      <c r="Y171" s="2">
        <v>130</v>
      </c>
      <c r="AC171" s="2">
        <v>140</v>
      </c>
      <c r="AD171" s="2">
        <v>8.1999999999999993</v>
      </c>
      <c r="AE171" s="2">
        <v>8.1</v>
      </c>
      <c r="AF171" s="2">
        <v>0.63</v>
      </c>
      <c r="AG171" s="2">
        <v>1.7</v>
      </c>
      <c r="AH171" s="2">
        <v>140</v>
      </c>
      <c r="AI171" s="2">
        <v>0.71</v>
      </c>
      <c r="AL171" s="2" t="s">
        <v>303</v>
      </c>
    </row>
    <row r="172" spans="1:48" x14ac:dyDescent="0.35">
      <c r="A172">
        <v>171</v>
      </c>
      <c r="B172" s="2" t="s">
        <v>286</v>
      </c>
      <c r="C172" t="s">
        <v>2832</v>
      </c>
      <c r="D172" t="s">
        <v>110</v>
      </c>
      <c r="E172" t="s">
        <v>289</v>
      </c>
      <c r="F172" t="s">
        <v>290</v>
      </c>
      <c r="G172" t="s">
        <v>291</v>
      </c>
      <c r="H172" s="47">
        <v>42129</v>
      </c>
      <c r="I172" t="s">
        <v>1097</v>
      </c>
      <c r="J172" t="s">
        <v>8</v>
      </c>
      <c r="K172" t="s">
        <v>1783</v>
      </c>
      <c r="L172" t="s">
        <v>9</v>
      </c>
      <c r="M172">
        <v>35.981352999999999</v>
      </c>
      <c r="N172">
        <v>-119.047239</v>
      </c>
      <c r="O172" t="s">
        <v>335</v>
      </c>
      <c r="P172" s="2">
        <v>130</v>
      </c>
      <c r="T172" s="2">
        <v>37</v>
      </c>
      <c r="U172" s="2">
        <v>700</v>
      </c>
      <c r="V172" s="2">
        <v>420</v>
      </c>
      <c r="X172" s="2">
        <v>8.94</v>
      </c>
      <c r="Y172" s="2">
        <v>96</v>
      </c>
      <c r="Z172" s="2">
        <v>38</v>
      </c>
      <c r="AA172" s="2" t="s">
        <v>23</v>
      </c>
      <c r="AB172" s="2">
        <v>0.24</v>
      </c>
      <c r="AC172" s="2">
        <v>120</v>
      </c>
      <c r="AD172" s="2">
        <v>7.6</v>
      </c>
      <c r="AE172" s="2">
        <v>12</v>
      </c>
      <c r="AF172" s="2">
        <v>1.6</v>
      </c>
      <c r="AG172" s="2">
        <v>2.2000000000000002</v>
      </c>
      <c r="AH172" s="2">
        <v>110</v>
      </c>
      <c r="AI172" s="2">
        <v>0.59</v>
      </c>
      <c r="AJ172" s="2" t="s">
        <v>57</v>
      </c>
      <c r="AK172" s="2" t="s">
        <v>303</v>
      </c>
      <c r="AL172" s="2">
        <v>0.18</v>
      </c>
      <c r="AM172" s="2" t="s">
        <v>303</v>
      </c>
      <c r="AN172" s="2">
        <v>75</v>
      </c>
      <c r="AO172" s="2" t="s">
        <v>54</v>
      </c>
      <c r="AP172" s="2" t="s">
        <v>303</v>
      </c>
      <c r="AU172" s="2" t="s">
        <v>59</v>
      </c>
      <c r="AV172" s="13" t="s">
        <v>1013</v>
      </c>
    </row>
    <row r="173" spans="1:48" x14ac:dyDescent="0.35">
      <c r="A173">
        <v>172</v>
      </c>
      <c r="B173" s="2" t="s">
        <v>286</v>
      </c>
      <c r="C173" t="s">
        <v>2776</v>
      </c>
      <c r="D173" t="s">
        <v>339</v>
      </c>
      <c r="E173" t="s">
        <v>289</v>
      </c>
      <c r="F173" t="s">
        <v>290</v>
      </c>
      <c r="G173" t="s">
        <v>291</v>
      </c>
      <c r="H173" s="47">
        <v>41928</v>
      </c>
      <c r="I173" t="s">
        <v>2777</v>
      </c>
      <c r="J173" t="s">
        <v>8</v>
      </c>
      <c r="K173" t="s">
        <v>1340</v>
      </c>
      <c r="L173" t="s">
        <v>9</v>
      </c>
      <c r="M173">
        <v>35.980454000000002</v>
      </c>
      <c r="N173">
        <v>-119.048829</v>
      </c>
      <c r="O173" t="s">
        <v>292</v>
      </c>
      <c r="P173" s="2">
        <v>130</v>
      </c>
      <c r="T173" s="2">
        <v>23</v>
      </c>
      <c r="U173" s="2">
        <v>760</v>
      </c>
      <c r="V173" s="2">
        <v>420</v>
      </c>
      <c r="Y173" s="2">
        <v>150</v>
      </c>
      <c r="Z173" s="2" t="s">
        <v>736</v>
      </c>
      <c r="AA173" s="2" t="s">
        <v>736</v>
      </c>
      <c r="AC173" s="2">
        <v>150</v>
      </c>
      <c r="AD173" s="2">
        <v>6</v>
      </c>
      <c r="AE173" s="2">
        <v>8</v>
      </c>
      <c r="AF173" s="2">
        <v>0.68</v>
      </c>
      <c r="AG173" s="2">
        <v>0.92</v>
      </c>
      <c r="AH173" s="2">
        <v>150</v>
      </c>
      <c r="AI173" s="2">
        <v>0.67</v>
      </c>
      <c r="AL173" s="2" t="s">
        <v>2174</v>
      </c>
      <c r="AN173" s="2">
        <v>41</v>
      </c>
      <c r="AU173" s="2">
        <v>0.31</v>
      </c>
      <c r="AV173" s="13">
        <f>AU173/4.42664</f>
        <v>7.0030542352664774E-2</v>
      </c>
    </row>
    <row r="174" spans="1:48" x14ac:dyDescent="0.35">
      <c r="A174">
        <v>173</v>
      </c>
      <c r="B174" s="2" t="s">
        <v>286</v>
      </c>
      <c r="C174" t="s">
        <v>2831</v>
      </c>
      <c r="D174" t="s">
        <v>2833</v>
      </c>
      <c r="E174" t="s">
        <v>289</v>
      </c>
      <c r="F174" t="s">
        <v>290</v>
      </c>
      <c r="G174" t="s">
        <v>291</v>
      </c>
      <c r="H174" s="47">
        <v>42145</v>
      </c>
      <c r="I174" t="s">
        <v>2834</v>
      </c>
      <c r="J174" t="s">
        <v>8</v>
      </c>
      <c r="K174" t="s">
        <v>1783</v>
      </c>
      <c r="L174" t="s">
        <v>9</v>
      </c>
      <c r="M174">
        <v>35.980454000000002</v>
      </c>
      <c r="N174">
        <v>-119.048829</v>
      </c>
      <c r="O174" t="s">
        <v>292</v>
      </c>
      <c r="AI174" s="2">
        <v>0.57999999999999996</v>
      </c>
      <c r="AJ174" s="2" t="s">
        <v>57</v>
      </c>
      <c r="AK174" s="2" t="s">
        <v>303</v>
      </c>
      <c r="AL174" s="2" t="s">
        <v>303</v>
      </c>
      <c r="AM174" s="2" t="s">
        <v>303</v>
      </c>
      <c r="AN174" s="2">
        <v>43</v>
      </c>
      <c r="AO174" s="2" t="s">
        <v>54</v>
      </c>
      <c r="AP174" s="2" t="s">
        <v>303</v>
      </c>
    </row>
    <row r="175" spans="1:48" x14ac:dyDescent="0.35">
      <c r="A175">
        <v>174</v>
      </c>
      <c r="B175" s="2" t="s">
        <v>286</v>
      </c>
      <c r="C175" t="s">
        <v>341</v>
      </c>
      <c r="D175" t="s">
        <v>2833</v>
      </c>
      <c r="E175" t="s">
        <v>289</v>
      </c>
      <c r="F175" t="s">
        <v>290</v>
      </c>
      <c r="G175" t="s">
        <v>291</v>
      </c>
      <c r="H175" s="47">
        <v>42164</v>
      </c>
      <c r="I175" t="s">
        <v>2834</v>
      </c>
      <c r="J175" t="s">
        <v>8</v>
      </c>
      <c r="K175" t="s">
        <v>1783</v>
      </c>
      <c r="L175" t="s">
        <v>9</v>
      </c>
      <c r="M175">
        <v>35.980454000000002</v>
      </c>
      <c r="N175">
        <v>-119.048829</v>
      </c>
      <c r="O175" t="s">
        <v>292</v>
      </c>
    </row>
    <row r="176" spans="1:48" x14ac:dyDescent="0.35">
      <c r="A176">
        <v>175</v>
      </c>
      <c r="B176" s="2" t="s">
        <v>286</v>
      </c>
      <c r="C176" t="s">
        <v>342</v>
      </c>
      <c r="D176" t="s">
        <v>334</v>
      </c>
      <c r="E176" t="s">
        <v>289</v>
      </c>
      <c r="F176" t="s">
        <v>290</v>
      </c>
      <c r="G176" t="s">
        <v>291</v>
      </c>
      <c r="H176" s="47">
        <v>42129</v>
      </c>
      <c r="I176" t="s">
        <v>2778</v>
      </c>
      <c r="J176" t="s">
        <v>8</v>
      </c>
      <c r="K176" t="s">
        <v>1783</v>
      </c>
      <c r="L176" t="s">
        <v>9</v>
      </c>
      <c r="M176">
        <v>35.981318999999999</v>
      </c>
      <c r="N176">
        <v>-119.04701</v>
      </c>
      <c r="O176" t="s">
        <v>292</v>
      </c>
      <c r="P176" s="2">
        <v>120</v>
      </c>
      <c r="Q176" s="2">
        <v>120</v>
      </c>
      <c r="R176" s="2" t="s">
        <v>23</v>
      </c>
      <c r="S176" s="2" t="s">
        <v>23</v>
      </c>
      <c r="T176" s="2">
        <v>24</v>
      </c>
      <c r="U176" s="2">
        <v>770</v>
      </c>
      <c r="V176" s="2">
        <v>440</v>
      </c>
      <c r="X176" s="2">
        <v>8.06</v>
      </c>
      <c r="Y176" s="13">
        <f>Q176*1.22</f>
        <v>146.4</v>
      </c>
      <c r="Z176" s="13" t="s">
        <v>761</v>
      </c>
      <c r="AA176" s="13" t="s">
        <v>411</v>
      </c>
      <c r="AB176" s="2">
        <v>0.28000000000000003</v>
      </c>
      <c r="AC176" s="2">
        <v>150</v>
      </c>
      <c r="AD176" s="2">
        <v>4.7</v>
      </c>
      <c r="AE176" s="2">
        <v>8.5</v>
      </c>
      <c r="AF176" s="2">
        <v>0.7</v>
      </c>
      <c r="AG176" s="2">
        <v>1.2</v>
      </c>
      <c r="AH176" s="2">
        <v>150</v>
      </c>
      <c r="AI176" s="2">
        <v>0.74</v>
      </c>
      <c r="AJ176" s="2" t="s">
        <v>57</v>
      </c>
      <c r="AK176" s="2" t="s">
        <v>303</v>
      </c>
      <c r="AL176" s="2" t="s">
        <v>303</v>
      </c>
      <c r="AM176" s="2" t="s">
        <v>303</v>
      </c>
      <c r="AN176" s="2">
        <v>33</v>
      </c>
      <c r="AO176" s="2" t="s">
        <v>54</v>
      </c>
      <c r="AP176" s="2" t="s">
        <v>303</v>
      </c>
      <c r="AU176" s="2" t="s">
        <v>59</v>
      </c>
      <c r="AV176" s="13" t="s">
        <v>1013</v>
      </c>
    </row>
    <row r="177" spans="1:48" x14ac:dyDescent="0.35">
      <c r="A177">
        <v>176</v>
      </c>
      <c r="B177" s="2" t="s">
        <v>286</v>
      </c>
      <c r="C177" t="s">
        <v>2826</v>
      </c>
      <c r="D177" t="s">
        <v>343</v>
      </c>
      <c r="E177" t="s">
        <v>289</v>
      </c>
      <c r="F177" t="s">
        <v>290</v>
      </c>
      <c r="G177" t="s">
        <v>291</v>
      </c>
      <c r="H177" s="47">
        <v>39506</v>
      </c>
      <c r="I177" t="s">
        <v>2825</v>
      </c>
      <c r="J177" t="s">
        <v>8</v>
      </c>
      <c r="K177" t="s">
        <v>1363</v>
      </c>
      <c r="L177" t="s">
        <v>9</v>
      </c>
      <c r="M177">
        <v>35.980229000000001</v>
      </c>
      <c r="N177">
        <v>-119.04875800000001</v>
      </c>
      <c r="O177" t="s">
        <v>292</v>
      </c>
      <c r="U177" s="2">
        <v>680</v>
      </c>
      <c r="V177" s="2">
        <v>400</v>
      </c>
      <c r="AC177" s="2">
        <v>120</v>
      </c>
      <c r="AI177" s="2">
        <v>0.71</v>
      </c>
    </row>
    <row r="178" spans="1:48" x14ac:dyDescent="0.35">
      <c r="A178">
        <v>177</v>
      </c>
      <c r="B178" s="2" t="s">
        <v>286</v>
      </c>
      <c r="C178" t="s">
        <v>2824</v>
      </c>
      <c r="D178" t="s">
        <v>344</v>
      </c>
      <c r="E178" t="s">
        <v>289</v>
      </c>
      <c r="F178" t="s">
        <v>290</v>
      </c>
      <c r="G178" t="s">
        <v>291</v>
      </c>
      <c r="H178" s="47">
        <v>38258</v>
      </c>
      <c r="I178" t="s">
        <v>2818</v>
      </c>
      <c r="J178" t="s">
        <v>8</v>
      </c>
      <c r="K178" t="s">
        <v>1363</v>
      </c>
      <c r="L178" t="s">
        <v>9</v>
      </c>
      <c r="M178">
        <v>35.980229000000001</v>
      </c>
      <c r="N178">
        <v>-119.04875800000001</v>
      </c>
      <c r="O178" t="s">
        <v>292</v>
      </c>
      <c r="U178" s="2">
        <v>540</v>
      </c>
      <c r="V178" s="2">
        <v>320</v>
      </c>
      <c r="AC178" s="2">
        <v>76</v>
      </c>
      <c r="AI178" s="2">
        <v>0.74</v>
      </c>
    </row>
    <row r="179" spans="1:48" x14ac:dyDescent="0.35">
      <c r="A179">
        <v>178</v>
      </c>
      <c r="B179" s="2" t="s">
        <v>286</v>
      </c>
      <c r="C179" t="s">
        <v>2828</v>
      </c>
      <c r="D179" t="s">
        <v>345</v>
      </c>
      <c r="E179" t="s">
        <v>289</v>
      </c>
      <c r="F179" t="s">
        <v>290</v>
      </c>
      <c r="G179" t="s">
        <v>291</v>
      </c>
      <c r="H179" s="47">
        <v>38847</v>
      </c>
      <c r="I179" t="s">
        <v>2827</v>
      </c>
      <c r="J179" t="s">
        <v>8</v>
      </c>
      <c r="K179" t="s">
        <v>1363</v>
      </c>
      <c r="L179" t="s">
        <v>9</v>
      </c>
      <c r="M179">
        <v>35.981318999999999</v>
      </c>
      <c r="N179">
        <v>-119.04701</v>
      </c>
      <c r="O179" t="s">
        <v>292</v>
      </c>
      <c r="U179" s="2">
        <v>660</v>
      </c>
      <c r="V179" s="2">
        <v>380</v>
      </c>
      <c r="AC179" s="2">
        <v>140</v>
      </c>
      <c r="AI179" s="2">
        <v>0.71</v>
      </c>
    </row>
    <row r="180" spans="1:48" x14ac:dyDescent="0.35">
      <c r="A180">
        <v>179</v>
      </c>
      <c r="B180" s="2" t="s">
        <v>346</v>
      </c>
      <c r="C180" t="s">
        <v>3554</v>
      </c>
      <c r="D180" t="s">
        <v>347</v>
      </c>
      <c r="E180" t="s">
        <v>289</v>
      </c>
      <c r="F180" t="s">
        <v>348</v>
      </c>
      <c r="G180" t="s">
        <v>291</v>
      </c>
      <c r="H180" s="47">
        <v>28482</v>
      </c>
      <c r="I180" t="s">
        <v>3553</v>
      </c>
      <c r="J180" t="s">
        <v>8</v>
      </c>
      <c r="K180" t="s">
        <v>1707</v>
      </c>
      <c r="L180" t="s">
        <v>9</v>
      </c>
      <c r="M180">
        <v>35.984726000000002</v>
      </c>
      <c r="N180">
        <v>-119.046087</v>
      </c>
      <c r="O180" t="s">
        <v>292</v>
      </c>
      <c r="P180" s="13">
        <f>SUM(Q180:S180)</f>
        <v>187</v>
      </c>
      <c r="Q180" s="13">
        <f>ROUND(Y180/1.22,0)</f>
        <v>173</v>
      </c>
      <c r="R180" s="13">
        <f>ROUND(Z180/0.6,0)</f>
        <v>14</v>
      </c>
      <c r="T180" s="2">
        <v>30</v>
      </c>
      <c r="U180" s="2">
        <v>565</v>
      </c>
      <c r="V180" s="2">
        <v>376.6</v>
      </c>
      <c r="X180" s="2">
        <v>8.3000000000000007</v>
      </c>
      <c r="Y180" s="2">
        <v>211.1</v>
      </c>
      <c r="Z180" s="2">
        <v>8.4</v>
      </c>
      <c r="AC180" s="2">
        <v>89.4</v>
      </c>
      <c r="AD180" s="2">
        <v>22.1</v>
      </c>
      <c r="AE180" s="2">
        <v>8</v>
      </c>
      <c r="AF180" s="2">
        <v>2.4</v>
      </c>
      <c r="AH180" s="2">
        <v>140.80000000000001</v>
      </c>
      <c r="AI180" s="2">
        <v>0.5</v>
      </c>
    </row>
    <row r="181" spans="1:48" x14ac:dyDescent="0.35">
      <c r="A181">
        <v>180</v>
      </c>
      <c r="B181" s="2" t="s">
        <v>346</v>
      </c>
      <c r="C181" t="s">
        <v>349</v>
      </c>
      <c r="D181" t="s">
        <v>47</v>
      </c>
      <c r="E181" t="s">
        <v>289</v>
      </c>
      <c r="F181" t="s">
        <v>348</v>
      </c>
      <c r="G181" t="s">
        <v>291</v>
      </c>
      <c r="H181" s="47">
        <v>34653</v>
      </c>
      <c r="I181" t="s">
        <v>3555</v>
      </c>
      <c r="J181" t="s">
        <v>8</v>
      </c>
      <c r="K181" t="s">
        <v>1704</v>
      </c>
      <c r="L181" t="s">
        <v>9</v>
      </c>
      <c r="M181">
        <v>35.984726000000002</v>
      </c>
      <c r="N181">
        <v>-119.046087</v>
      </c>
      <c r="O181" t="s">
        <v>292</v>
      </c>
      <c r="U181" s="2">
        <v>617</v>
      </c>
      <c r="V181" s="2">
        <v>365</v>
      </c>
      <c r="AC181" s="2">
        <v>95.2</v>
      </c>
      <c r="AD181" s="2">
        <v>4.7</v>
      </c>
      <c r="AH181" s="2">
        <v>116</v>
      </c>
      <c r="AI181" s="2">
        <v>0.62</v>
      </c>
      <c r="AO181" s="2" t="s">
        <v>52</v>
      </c>
      <c r="AP181" s="2"/>
    </row>
    <row r="182" spans="1:48" x14ac:dyDescent="0.35">
      <c r="A182">
        <v>181</v>
      </c>
      <c r="B182" s="2" t="s">
        <v>346</v>
      </c>
      <c r="C182" t="s">
        <v>350</v>
      </c>
      <c r="D182" t="s">
        <v>351</v>
      </c>
      <c r="E182" t="s">
        <v>289</v>
      </c>
      <c r="F182" t="s">
        <v>348</v>
      </c>
      <c r="G182" t="s">
        <v>291</v>
      </c>
      <c r="H182" s="47">
        <v>41928</v>
      </c>
      <c r="I182" t="s">
        <v>3526</v>
      </c>
      <c r="J182" t="s">
        <v>8</v>
      </c>
      <c r="K182" t="s">
        <v>1340</v>
      </c>
      <c r="L182" t="s">
        <v>9</v>
      </c>
      <c r="M182">
        <v>35.984726000000002</v>
      </c>
      <c r="N182">
        <v>-119.046087</v>
      </c>
      <c r="O182" t="s">
        <v>292</v>
      </c>
      <c r="P182" s="2">
        <v>190</v>
      </c>
      <c r="T182" s="2">
        <v>24</v>
      </c>
      <c r="U182" s="2">
        <v>660</v>
      </c>
      <c r="V182" s="2">
        <v>400</v>
      </c>
      <c r="Y182" s="2">
        <v>240</v>
      </c>
      <c r="Z182" s="2" t="s">
        <v>736</v>
      </c>
      <c r="AA182" s="2" t="s">
        <v>736</v>
      </c>
      <c r="AC182" s="2">
        <v>86</v>
      </c>
      <c r="AD182" s="2">
        <v>3.9</v>
      </c>
      <c r="AE182" s="2">
        <v>8</v>
      </c>
      <c r="AF182" s="2">
        <v>0.9</v>
      </c>
      <c r="AG182" s="2">
        <v>1.1000000000000001</v>
      </c>
      <c r="AH182" s="2">
        <v>140</v>
      </c>
      <c r="AI182" s="2">
        <v>0.68</v>
      </c>
      <c r="AL182" s="2">
        <v>0.13</v>
      </c>
      <c r="AN182" s="2">
        <v>24</v>
      </c>
      <c r="AU182" s="2">
        <v>0.42</v>
      </c>
      <c r="AV182" s="13">
        <f>AU182/4.42664</f>
        <v>9.4880089639094209E-2</v>
      </c>
    </row>
    <row r="183" spans="1:48" x14ac:dyDescent="0.35">
      <c r="A183">
        <v>182</v>
      </c>
      <c r="B183" s="2" t="s">
        <v>346</v>
      </c>
      <c r="C183" t="s">
        <v>3563</v>
      </c>
      <c r="D183" t="s">
        <v>352</v>
      </c>
      <c r="E183" t="s">
        <v>289</v>
      </c>
      <c r="F183" t="s">
        <v>348</v>
      </c>
      <c r="G183" t="s">
        <v>291</v>
      </c>
      <c r="H183" s="47">
        <v>41199</v>
      </c>
      <c r="I183" t="s">
        <v>3564</v>
      </c>
      <c r="J183" t="s">
        <v>8</v>
      </c>
      <c r="K183" t="s">
        <v>1340</v>
      </c>
      <c r="L183" t="s">
        <v>9</v>
      </c>
      <c r="M183">
        <v>35.984726000000002</v>
      </c>
      <c r="N183">
        <v>-119.046087</v>
      </c>
      <c r="O183" t="s">
        <v>292</v>
      </c>
      <c r="U183" s="2">
        <v>640</v>
      </c>
      <c r="V183" s="2">
        <v>370</v>
      </c>
      <c r="AC183" s="2">
        <v>74</v>
      </c>
      <c r="AI183" s="2">
        <v>0.73</v>
      </c>
    </row>
    <row r="184" spans="1:48" x14ac:dyDescent="0.35">
      <c r="A184">
        <v>183</v>
      </c>
      <c r="B184" s="2" t="s">
        <v>346</v>
      </c>
      <c r="C184" t="s">
        <v>3569</v>
      </c>
      <c r="D184" t="s">
        <v>3570</v>
      </c>
      <c r="E184" t="s">
        <v>289</v>
      </c>
      <c r="F184" t="s">
        <v>348</v>
      </c>
      <c r="G184" t="s">
        <v>291</v>
      </c>
      <c r="H184" s="47">
        <v>42129</v>
      </c>
      <c r="I184" t="s">
        <v>3568</v>
      </c>
      <c r="J184" t="s">
        <v>8</v>
      </c>
      <c r="K184" t="s">
        <v>1783</v>
      </c>
      <c r="L184" t="s">
        <v>9</v>
      </c>
      <c r="M184">
        <v>35.984656000000001</v>
      </c>
      <c r="N184">
        <v>-119.04609600000001</v>
      </c>
      <c r="O184" t="s">
        <v>292</v>
      </c>
      <c r="P184" s="2">
        <v>200</v>
      </c>
      <c r="Q184" s="2">
        <v>200</v>
      </c>
      <c r="R184" s="2" t="s">
        <v>23</v>
      </c>
      <c r="S184" s="2" t="s">
        <v>23</v>
      </c>
      <c r="T184" s="2">
        <v>25</v>
      </c>
      <c r="U184" s="2">
        <v>660</v>
      </c>
      <c r="V184" s="2">
        <v>480</v>
      </c>
      <c r="X184" s="2">
        <v>7.83</v>
      </c>
      <c r="Y184" s="13">
        <f>Q184*1.22</f>
        <v>244</v>
      </c>
      <c r="Z184" s="13" t="s">
        <v>761</v>
      </c>
      <c r="AA184" s="13" t="s">
        <v>411</v>
      </c>
      <c r="AB184" s="2">
        <v>0.17</v>
      </c>
      <c r="AC184" s="2">
        <v>91</v>
      </c>
      <c r="AD184" s="2">
        <v>5.0999999999999996</v>
      </c>
      <c r="AE184" s="2">
        <v>8.4</v>
      </c>
      <c r="AF184" s="2">
        <v>0.93</v>
      </c>
      <c r="AG184" s="2">
        <v>1.4</v>
      </c>
      <c r="AH184" s="2">
        <v>140</v>
      </c>
      <c r="AI184" s="2">
        <v>0.8</v>
      </c>
      <c r="AJ184" s="2" t="s">
        <v>57</v>
      </c>
      <c r="AK184" s="2" t="s">
        <v>303</v>
      </c>
      <c r="AL184" s="2" t="s">
        <v>303</v>
      </c>
      <c r="AM184" s="2" t="s">
        <v>303</v>
      </c>
      <c r="AN184" s="2" t="s">
        <v>97</v>
      </c>
      <c r="AO184" s="2" t="s">
        <v>54</v>
      </c>
      <c r="AP184" s="2" t="s">
        <v>303</v>
      </c>
      <c r="AU184" s="2" t="s">
        <v>59</v>
      </c>
      <c r="AV184" s="13" t="s">
        <v>1013</v>
      </c>
    </row>
    <row r="185" spans="1:48" x14ac:dyDescent="0.35">
      <c r="A185">
        <v>184</v>
      </c>
      <c r="B185" s="2" t="s">
        <v>346</v>
      </c>
      <c r="C185" t="s">
        <v>3567</v>
      </c>
      <c r="D185" t="s">
        <v>354</v>
      </c>
      <c r="E185" t="s">
        <v>289</v>
      </c>
      <c r="F185" t="s">
        <v>348</v>
      </c>
      <c r="G185" t="s">
        <v>291</v>
      </c>
      <c r="H185" s="47">
        <v>38463</v>
      </c>
      <c r="I185" t="s">
        <v>3566</v>
      </c>
      <c r="J185" t="s">
        <v>8</v>
      </c>
      <c r="K185" t="s">
        <v>1363</v>
      </c>
      <c r="L185" t="s">
        <v>9</v>
      </c>
      <c r="M185">
        <v>35.984726000000002</v>
      </c>
      <c r="N185">
        <v>-119.046087</v>
      </c>
      <c r="O185" t="s">
        <v>292</v>
      </c>
      <c r="U185" s="2">
        <v>610</v>
      </c>
      <c r="V185" s="2">
        <v>380</v>
      </c>
      <c r="AC185" s="2">
        <v>61</v>
      </c>
      <c r="AI185" s="2">
        <v>0.72</v>
      </c>
    </row>
    <row r="186" spans="1:48" x14ac:dyDescent="0.35">
      <c r="A186">
        <v>185</v>
      </c>
      <c r="B186" s="2" t="s">
        <v>346</v>
      </c>
      <c r="C186" t="s">
        <v>3912</v>
      </c>
      <c r="D186" t="s">
        <v>355</v>
      </c>
      <c r="E186" t="s">
        <v>289</v>
      </c>
      <c r="F186" t="s">
        <v>348</v>
      </c>
      <c r="G186" t="s">
        <v>291</v>
      </c>
      <c r="H186" s="47">
        <v>39506</v>
      </c>
      <c r="I186" t="s">
        <v>3565</v>
      </c>
      <c r="J186" t="s">
        <v>8</v>
      </c>
      <c r="K186" t="s">
        <v>1363</v>
      </c>
      <c r="L186" t="s">
        <v>9</v>
      </c>
      <c r="M186">
        <v>35.984726000000002</v>
      </c>
      <c r="N186">
        <v>-119.046087</v>
      </c>
      <c r="O186" t="s">
        <v>292</v>
      </c>
      <c r="U186" s="2">
        <v>580</v>
      </c>
      <c r="V186" s="2">
        <v>360</v>
      </c>
      <c r="AC186" s="2">
        <v>69</v>
      </c>
      <c r="AI186" s="2">
        <v>0.72</v>
      </c>
    </row>
    <row r="187" spans="1:48" x14ac:dyDescent="0.35">
      <c r="A187">
        <v>186</v>
      </c>
      <c r="B187" s="2" t="s">
        <v>346</v>
      </c>
      <c r="C187" t="s">
        <v>3557</v>
      </c>
      <c r="D187" t="s">
        <v>356</v>
      </c>
      <c r="E187" t="s">
        <v>289</v>
      </c>
      <c r="F187" t="s">
        <v>348</v>
      </c>
      <c r="G187" t="s">
        <v>291</v>
      </c>
      <c r="H187" s="47">
        <v>35465</v>
      </c>
      <c r="I187" t="s">
        <v>3556</v>
      </c>
      <c r="J187" t="s">
        <v>8</v>
      </c>
      <c r="K187" t="s">
        <v>1791</v>
      </c>
      <c r="L187" t="s">
        <v>9</v>
      </c>
      <c r="M187">
        <v>35.984726000000002</v>
      </c>
      <c r="N187">
        <v>-119.046087</v>
      </c>
      <c r="O187" t="s">
        <v>292</v>
      </c>
      <c r="U187" s="2">
        <v>510</v>
      </c>
      <c r="V187" s="2">
        <v>420</v>
      </c>
      <c r="AC187" s="2">
        <v>92</v>
      </c>
      <c r="AI187" s="2">
        <v>0.65</v>
      </c>
    </row>
    <row r="188" spans="1:48" x14ac:dyDescent="0.35">
      <c r="A188">
        <v>187</v>
      </c>
      <c r="B188" s="2" t="s">
        <v>346</v>
      </c>
      <c r="C188" t="s">
        <v>3562</v>
      </c>
      <c r="D188" t="s">
        <v>357</v>
      </c>
      <c r="E188" t="s">
        <v>289</v>
      </c>
      <c r="F188" t="s">
        <v>348</v>
      </c>
      <c r="G188" t="s">
        <v>291</v>
      </c>
      <c r="H188" s="47">
        <v>38079</v>
      </c>
      <c r="I188" t="s">
        <v>3561</v>
      </c>
      <c r="J188" t="s">
        <v>8</v>
      </c>
      <c r="K188" t="s">
        <v>1791</v>
      </c>
      <c r="L188" t="s">
        <v>9</v>
      </c>
      <c r="M188">
        <v>35.984726000000002</v>
      </c>
      <c r="N188">
        <v>-119.046087</v>
      </c>
      <c r="O188" t="s">
        <v>292</v>
      </c>
      <c r="U188" s="2">
        <v>580</v>
      </c>
      <c r="AC188" s="2">
        <v>61</v>
      </c>
      <c r="AI188" s="2">
        <v>0.71</v>
      </c>
    </row>
    <row r="189" spans="1:48" x14ac:dyDescent="0.35">
      <c r="A189">
        <v>188</v>
      </c>
      <c r="B189" s="2" t="s">
        <v>358</v>
      </c>
      <c r="C189" t="s">
        <v>359</v>
      </c>
      <c r="D189" t="s">
        <v>47</v>
      </c>
      <c r="E189" t="s">
        <v>289</v>
      </c>
      <c r="F189" t="s">
        <v>360</v>
      </c>
      <c r="G189" t="s">
        <v>291</v>
      </c>
      <c r="H189" s="47">
        <v>39626</v>
      </c>
      <c r="I189" t="s">
        <v>2936</v>
      </c>
      <c r="J189" t="s">
        <v>8</v>
      </c>
      <c r="K189" t="s">
        <v>1707</v>
      </c>
      <c r="L189" t="s">
        <v>9</v>
      </c>
      <c r="M189">
        <v>35.995780000000003</v>
      </c>
      <c r="N189">
        <v>-119.05636</v>
      </c>
      <c r="O189" t="s">
        <v>292</v>
      </c>
      <c r="U189" s="2">
        <v>540</v>
      </c>
      <c r="AC189" s="2">
        <v>27</v>
      </c>
      <c r="AI189" s="2">
        <v>0.76</v>
      </c>
    </row>
    <row r="190" spans="1:48" x14ac:dyDescent="0.35">
      <c r="A190">
        <v>189</v>
      </c>
      <c r="B190" s="2" t="s">
        <v>358</v>
      </c>
      <c r="C190" t="s">
        <v>361</v>
      </c>
      <c r="D190" t="s">
        <v>47</v>
      </c>
      <c r="E190" t="s">
        <v>289</v>
      </c>
      <c r="F190" t="s">
        <v>360</v>
      </c>
      <c r="G190" t="s">
        <v>291</v>
      </c>
      <c r="H190" s="47">
        <v>39198</v>
      </c>
      <c r="I190" t="s">
        <v>2937</v>
      </c>
      <c r="J190" t="s">
        <v>8</v>
      </c>
      <c r="K190" t="s">
        <v>1707</v>
      </c>
      <c r="L190" t="s">
        <v>9</v>
      </c>
      <c r="M190">
        <v>35.995780000000003</v>
      </c>
      <c r="N190">
        <v>-119.05636</v>
      </c>
      <c r="O190" t="s">
        <v>292</v>
      </c>
      <c r="U190" s="2">
        <v>570</v>
      </c>
      <c r="AC190" s="2">
        <v>31</v>
      </c>
      <c r="AI190" s="2">
        <v>0.8</v>
      </c>
    </row>
    <row r="191" spans="1:48" x14ac:dyDescent="0.35">
      <c r="A191">
        <v>190</v>
      </c>
      <c r="B191" s="2" t="s">
        <v>358</v>
      </c>
      <c r="C191" t="s">
        <v>362</v>
      </c>
      <c r="D191" t="s">
        <v>47</v>
      </c>
      <c r="E191" t="s">
        <v>289</v>
      </c>
      <c r="F191" t="s">
        <v>360</v>
      </c>
      <c r="G191" t="s">
        <v>291</v>
      </c>
      <c r="H191" s="47">
        <v>41072</v>
      </c>
      <c r="I191" t="s">
        <v>2932</v>
      </c>
      <c r="J191" t="s">
        <v>8</v>
      </c>
      <c r="K191" t="s">
        <v>1791</v>
      </c>
      <c r="L191" t="s">
        <v>9</v>
      </c>
      <c r="M191">
        <v>35.995780000000003</v>
      </c>
      <c r="N191">
        <v>-119.05636</v>
      </c>
      <c r="O191" t="s">
        <v>292</v>
      </c>
      <c r="U191" s="2">
        <v>553</v>
      </c>
      <c r="AC191" s="2">
        <v>30</v>
      </c>
      <c r="AI191" s="2">
        <v>0.9</v>
      </c>
    </row>
    <row r="192" spans="1:48" x14ac:dyDescent="0.35">
      <c r="A192">
        <v>191</v>
      </c>
      <c r="B192" s="2" t="s">
        <v>358</v>
      </c>
      <c r="C192" t="s">
        <v>363</v>
      </c>
      <c r="D192" t="s">
        <v>47</v>
      </c>
      <c r="E192" t="s">
        <v>289</v>
      </c>
      <c r="F192" t="s">
        <v>360</v>
      </c>
      <c r="G192" t="s">
        <v>291</v>
      </c>
      <c r="H192" s="47">
        <v>39971</v>
      </c>
      <c r="I192" t="s">
        <v>2935</v>
      </c>
      <c r="J192" t="s">
        <v>8</v>
      </c>
      <c r="K192" t="s">
        <v>1791</v>
      </c>
      <c r="L192" t="s">
        <v>9</v>
      </c>
      <c r="M192">
        <v>35.995780000000003</v>
      </c>
      <c r="N192">
        <v>-119.05636</v>
      </c>
      <c r="O192" t="s">
        <v>292</v>
      </c>
      <c r="U192" s="2">
        <v>560</v>
      </c>
      <c r="AC192" s="2">
        <v>28</v>
      </c>
      <c r="AI192" s="2">
        <v>0.84</v>
      </c>
    </row>
    <row r="193" spans="1:49" x14ac:dyDescent="0.35">
      <c r="A193">
        <v>192</v>
      </c>
      <c r="B193" s="2" t="s">
        <v>358</v>
      </c>
      <c r="C193" t="s">
        <v>364</v>
      </c>
      <c r="D193" t="s">
        <v>47</v>
      </c>
      <c r="E193" t="s">
        <v>289</v>
      </c>
      <c r="F193" t="s">
        <v>360</v>
      </c>
      <c r="G193" t="s">
        <v>291</v>
      </c>
      <c r="H193" s="47">
        <v>40695</v>
      </c>
      <c r="I193" t="s">
        <v>2933</v>
      </c>
      <c r="J193" t="s">
        <v>8</v>
      </c>
      <c r="K193" t="s">
        <v>1791</v>
      </c>
      <c r="L193" t="s">
        <v>9</v>
      </c>
      <c r="M193">
        <v>35.995780000000003</v>
      </c>
      <c r="N193">
        <v>-119.05636</v>
      </c>
      <c r="O193" t="s">
        <v>292</v>
      </c>
      <c r="U193" s="2">
        <v>521</v>
      </c>
      <c r="AC193" s="2">
        <v>28</v>
      </c>
      <c r="AI193" s="2">
        <v>0.83</v>
      </c>
    </row>
    <row r="194" spans="1:49" x14ac:dyDescent="0.35">
      <c r="A194">
        <v>193</v>
      </c>
      <c r="B194" s="2" t="s">
        <v>358</v>
      </c>
      <c r="C194" t="s">
        <v>365</v>
      </c>
      <c r="D194" t="s">
        <v>366</v>
      </c>
      <c r="E194" t="s">
        <v>289</v>
      </c>
      <c r="F194" t="s">
        <v>360</v>
      </c>
      <c r="G194" t="s">
        <v>291</v>
      </c>
      <c r="H194" s="47">
        <v>41793</v>
      </c>
      <c r="I194" t="s">
        <v>2930</v>
      </c>
      <c r="J194" t="s">
        <v>8</v>
      </c>
      <c r="K194" t="s">
        <v>1791</v>
      </c>
      <c r="L194" t="s">
        <v>9</v>
      </c>
      <c r="M194">
        <v>35.995780000000003</v>
      </c>
      <c r="N194">
        <v>-119.05636</v>
      </c>
      <c r="O194" t="s">
        <v>292</v>
      </c>
      <c r="U194" s="2">
        <v>542</v>
      </c>
      <c r="AC194" s="2">
        <v>33</v>
      </c>
      <c r="AI194" s="2">
        <v>0.89</v>
      </c>
    </row>
    <row r="195" spans="1:49" x14ac:dyDescent="0.35">
      <c r="A195">
        <v>194</v>
      </c>
      <c r="B195" s="2" t="s">
        <v>358</v>
      </c>
      <c r="C195" t="s">
        <v>367</v>
      </c>
      <c r="D195" t="s">
        <v>47</v>
      </c>
      <c r="E195" t="s">
        <v>289</v>
      </c>
      <c r="F195" t="s">
        <v>360</v>
      </c>
      <c r="G195" t="s">
        <v>291</v>
      </c>
      <c r="H195" s="47">
        <v>40349</v>
      </c>
      <c r="I195" t="s">
        <v>2934</v>
      </c>
      <c r="J195" t="s">
        <v>8</v>
      </c>
      <c r="K195" t="s">
        <v>1791</v>
      </c>
      <c r="L195" t="s">
        <v>9</v>
      </c>
      <c r="M195">
        <v>35.995780000000003</v>
      </c>
      <c r="N195">
        <v>-119.05636</v>
      </c>
      <c r="O195" t="s">
        <v>292</v>
      </c>
      <c r="U195" s="2">
        <v>514</v>
      </c>
      <c r="AC195" s="2">
        <v>27</v>
      </c>
      <c r="AI195" s="2">
        <v>0.85</v>
      </c>
    </row>
    <row r="196" spans="1:49" x14ac:dyDescent="0.35">
      <c r="A196">
        <v>195</v>
      </c>
      <c r="B196" s="2" t="s">
        <v>358</v>
      </c>
      <c r="C196" t="s">
        <v>1099</v>
      </c>
      <c r="D196" t="s">
        <v>368</v>
      </c>
      <c r="E196" t="s">
        <v>289</v>
      </c>
      <c r="F196" t="s">
        <v>360</v>
      </c>
      <c r="G196" t="s">
        <v>291</v>
      </c>
      <c r="H196" s="47">
        <v>41928</v>
      </c>
      <c r="I196" t="s">
        <v>1098</v>
      </c>
      <c r="J196" t="s">
        <v>8</v>
      </c>
      <c r="K196" t="s">
        <v>1340</v>
      </c>
      <c r="L196" t="s">
        <v>9</v>
      </c>
      <c r="M196">
        <v>35.995780000000003</v>
      </c>
      <c r="N196">
        <v>-119.05636</v>
      </c>
      <c r="O196" t="s">
        <v>292</v>
      </c>
      <c r="P196" s="2">
        <v>240</v>
      </c>
      <c r="T196" s="2">
        <v>24</v>
      </c>
      <c r="U196" s="2">
        <v>560</v>
      </c>
      <c r="V196" s="2">
        <v>350</v>
      </c>
      <c r="Y196" s="2">
        <v>290</v>
      </c>
      <c r="Z196" s="2" t="s">
        <v>736</v>
      </c>
      <c r="AA196" s="2" t="s">
        <v>736</v>
      </c>
      <c r="AC196" s="2">
        <v>27</v>
      </c>
      <c r="AD196" s="2">
        <v>2</v>
      </c>
      <c r="AE196" s="2">
        <v>7.8</v>
      </c>
      <c r="AF196" s="2">
        <v>0.98</v>
      </c>
      <c r="AG196" s="2">
        <v>1.3</v>
      </c>
      <c r="AH196" s="2">
        <v>120</v>
      </c>
      <c r="AI196" s="2">
        <v>0.91</v>
      </c>
      <c r="AL196" s="2">
        <v>0.15</v>
      </c>
      <c r="AN196" s="2">
        <v>27</v>
      </c>
      <c r="AU196" s="2">
        <v>0.37</v>
      </c>
      <c r="AV196" s="13">
        <f>AU196/4.42664</f>
        <v>8.3584840872535371E-2</v>
      </c>
    </row>
    <row r="197" spans="1:49" x14ac:dyDescent="0.35">
      <c r="A197">
        <v>196</v>
      </c>
      <c r="B197" s="2" t="s">
        <v>358</v>
      </c>
      <c r="C197" t="s">
        <v>369</v>
      </c>
      <c r="D197" t="s">
        <v>47</v>
      </c>
      <c r="E197" t="s">
        <v>289</v>
      </c>
      <c r="F197" t="s">
        <v>360</v>
      </c>
      <c r="G197" t="s">
        <v>291</v>
      </c>
      <c r="H197" s="47">
        <v>38977</v>
      </c>
      <c r="I197" t="s">
        <v>2938</v>
      </c>
      <c r="J197" t="s">
        <v>8</v>
      </c>
      <c r="K197" t="s">
        <v>1707</v>
      </c>
      <c r="L197" t="s">
        <v>9</v>
      </c>
      <c r="M197">
        <v>35.995780000000003</v>
      </c>
      <c r="N197">
        <v>-119.05636</v>
      </c>
      <c r="O197" t="s">
        <v>292</v>
      </c>
      <c r="U197" s="2">
        <v>560</v>
      </c>
      <c r="AC197" s="2">
        <v>27</v>
      </c>
      <c r="AI197" s="2">
        <v>0.85</v>
      </c>
    </row>
    <row r="198" spans="1:49" x14ac:dyDescent="0.35">
      <c r="A198">
        <v>197</v>
      </c>
      <c r="B198" s="2" t="s">
        <v>358</v>
      </c>
      <c r="C198" t="s">
        <v>370</v>
      </c>
      <c r="D198" t="s">
        <v>366</v>
      </c>
      <c r="E198" t="s">
        <v>289</v>
      </c>
      <c r="F198" t="s">
        <v>360</v>
      </c>
      <c r="G198" t="s">
        <v>291</v>
      </c>
      <c r="H198" s="47">
        <v>41443</v>
      </c>
      <c r="I198" t="s">
        <v>2931</v>
      </c>
      <c r="J198" t="s">
        <v>8</v>
      </c>
      <c r="K198" t="s">
        <v>1791</v>
      </c>
      <c r="L198" t="s">
        <v>9</v>
      </c>
      <c r="M198">
        <v>35.995780000000003</v>
      </c>
      <c r="N198">
        <v>-119.05636</v>
      </c>
      <c r="O198" t="s">
        <v>292</v>
      </c>
      <c r="U198" s="2">
        <v>545</v>
      </c>
      <c r="AC198" s="2">
        <v>30</v>
      </c>
      <c r="AI198" s="2">
        <v>0.9</v>
      </c>
    </row>
    <row r="199" spans="1:49" x14ac:dyDescent="0.35">
      <c r="A199">
        <v>198</v>
      </c>
      <c r="B199" s="2" t="s">
        <v>358</v>
      </c>
      <c r="C199" t="s">
        <v>371</v>
      </c>
      <c r="D199" t="s">
        <v>366</v>
      </c>
      <c r="E199" t="s">
        <v>289</v>
      </c>
      <c r="F199" t="s">
        <v>360</v>
      </c>
      <c r="G199" t="s">
        <v>291</v>
      </c>
      <c r="H199" s="47">
        <v>37946</v>
      </c>
      <c r="I199" t="s">
        <v>2939</v>
      </c>
      <c r="J199" t="s">
        <v>8</v>
      </c>
      <c r="K199" t="s">
        <v>1707</v>
      </c>
      <c r="L199" t="s">
        <v>9</v>
      </c>
      <c r="M199">
        <v>35.995780000000003</v>
      </c>
      <c r="N199">
        <v>-119.05636</v>
      </c>
      <c r="O199" t="s">
        <v>292</v>
      </c>
      <c r="U199" s="2">
        <v>583</v>
      </c>
      <c r="AC199" s="2">
        <v>47.6</v>
      </c>
      <c r="AI199" s="2">
        <v>1.23</v>
      </c>
    </row>
    <row r="200" spans="1:49" x14ac:dyDescent="0.35">
      <c r="A200">
        <v>199</v>
      </c>
      <c r="B200" s="2" t="s">
        <v>358</v>
      </c>
      <c r="C200" t="s">
        <v>2943</v>
      </c>
      <c r="D200" t="s">
        <v>372</v>
      </c>
      <c r="E200" t="s">
        <v>289</v>
      </c>
      <c r="F200" t="s">
        <v>360</v>
      </c>
      <c r="G200" t="s">
        <v>291</v>
      </c>
      <c r="H200" s="47">
        <v>41200</v>
      </c>
      <c r="I200" t="s">
        <v>2944</v>
      </c>
      <c r="J200" t="s">
        <v>8</v>
      </c>
      <c r="K200" t="s">
        <v>1340</v>
      </c>
      <c r="L200" t="s">
        <v>9</v>
      </c>
      <c r="M200">
        <v>35.995780000000003</v>
      </c>
      <c r="N200">
        <v>-119.05636</v>
      </c>
      <c r="O200" t="s">
        <v>292</v>
      </c>
      <c r="U200" s="2">
        <v>530</v>
      </c>
      <c r="V200" s="2">
        <v>320</v>
      </c>
      <c r="AC200" s="2">
        <v>33</v>
      </c>
      <c r="AI200" s="2">
        <v>0.92</v>
      </c>
    </row>
    <row r="201" spans="1:49" x14ac:dyDescent="0.35">
      <c r="A201">
        <v>200</v>
      </c>
      <c r="B201" s="2" t="s">
        <v>358</v>
      </c>
      <c r="C201" t="s">
        <v>2941</v>
      </c>
      <c r="D201" t="s">
        <v>373</v>
      </c>
      <c r="E201" t="s">
        <v>289</v>
      </c>
      <c r="F201" t="s">
        <v>360</v>
      </c>
      <c r="G201" t="s">
        <v>291</v>
      </c>
      <c r="H201" s="47">
        <v>39506</v>
      </c>
      <c r="I201" t="s">
        <v>2942</v>
      </c>
      <c r="J201" t="s">
        <v>8</v>
      </c>
      <c r="K201" t="s">
        <v>1363</v>
      </c>
      <c r="L201" t="s">
        <v>9</v>
      </c>
      <c r="M201">
        <v>35.995780000000003</v>
      </c>
      <c r="N201">
        <v>-119.05636</v>
      </c>
      <c r="O201" t="s">
        <v>292</v>
      </c>
      <c r="U201" s="2">
        <v>500</v>
      </c>
      <c r="V201" s="2">
        <v>340</v>
      </c>
      <c r="AC201" s="2">
        <v>25</v>
      </c>
      <c r="AI201" s="2">
        <v>0.89</v>
      </c>
    </row>
    <row r="202" spans="1:49" x14ac:dyDescent="0.35">
      <c r="A202">
        <v>201</v>
      </c>
      <c r="B202" s="2" t="s">
        <v>358</v>
      </c>
      <c r="C202" t="s">
        <v>2924</v>
      </c>
      <c r="D202" t="s">
        <v>374</v>
      </c>
      <c r="E202" t="s">
        <v>289</v>
      </c>
      <c r="F202" t="s">
        <v>360</v>
      </c>
      <c r="G202" t="s">
        <v>291</v>
      </c>
      <c r="H202" s="47">
        <v>38463</v>
      </c>
      <c r="I202" t="s">
        <v>2925</v>
      </c>
      <c r="J202" t="s">
        <v>8</v>
      </c>
      <c r="K202" t="s">
        <v>1363</v>
      </c>
      <c r="L202" t="s">
        <v>9</v>
      </c>
      <c r="M202">
        <v>35.995780000000003</v>
      </c>
      <c r="N202">
        <v>-119.05636</v>
      </c>
      <c r="O202" t="s">
        <v>292</v>
      </c>
      <c r="U202" s="2">
        <v>570</v>
      </c>
      <c r="V202" s="2">
        <v>350</v>
      </c>
      <c r="AC202" s="2">
        <v>30</v>
      </c>
      <c r="AI202" s="2">
        <v>0.96</v>
      </c>
    </row>
    <row r="203" spans="1:49" x14ac:dyDescent="0.35">
      <c r="A203">
        <v>202</v>
      </c>
      <c r="B203" s="2" t="s">
        <v>358</v>
      </c>
      <c r="C203" t="s">
        <v>375</v>
      </c>
      <c r="D203" t="s">
        <v>376</v>
      </c>
      <c r="E203" t="s">
        <v>289</v>
      </c>
      <c r="F203" t="s">
        <v>360</v>
      </c>
      <c r="G203" t="s">
        <v>291</v>
      </c>
      <c r="H203" s="47">
        <v>35620</v>
      </c>
      <c r="I203" t="s">
        <v>2929</v>
      </c>
      <c r="J203" t="s">
        <v>8</v>
      </c>
      <c r="K203" t="s">
        <v>1791</v>
      </c>
      <c r="L203" t="s">
        <v>9</v>
      </c>
      <c r="M203">
        <v>35.995780000000003</v>
      </c>
      <c r="N203">
        <v>-119.05636</v>
      </c>
      <c r="O203" t="s">
        <v>292</v>
      </c>
      <c r="U203" s="2">
        <v>540</v>
      </c>
      <c r="V203" s="2">
        <v>280</v>
      </c>
      <c r="AC203" s="2">
        <v>29</v>
      </c>
      <c r="AI203" s="2">
        <v>1</v>
      </c>
    </row>
    <row r="204" spans="1:49" x14ac:dyDescent="0.35">
      <c r="A204">
        <v>203</v>
      </c>
      <c r="B204" s="2" t="s">
        <v>358</v>
      </c>
      <c r="C204" t="s">
        <v>2949</v>
      </c>
      <c r="D204" t="s">
        <v>377</v>
      </c>
      <c r="E204" t="s">
        <v>289</v>
      </c>
      <c r="F204" t="s">
        <v>360</v>
      </c>
      <c r="G204" t="s">
        <v>291</v>
      </c>
      <c r="H204" s="47">
        <v>42328</v>
      </c>
      <c r="I204" t="s">
        <v>2948</v>
      </c>
      <c r="J204" t="s">
        <v>8</v>
      </c>
      <c r="K204" t="s">
        <v>1340</v>
      </c>
      <c r="L204" t="s">
        <v>9</v>
      </c>
      <c r="M204">
        <v>35.995780000000003</v>
      </c>
      <c r="N204">
        <v>-119.05636</v>
      </c>
      <c r="O204" t="s">
        <v>292</v>
      </c>
      <c r="P204" s="13">
        <f>Q204+R204</f>
        <v>205.2</v>
      </c>
      <c r="Q204" s="2">
        <v>200</v>
      </c>
      <c r="R204" s="2">
        <v>5.2</v>
      </c>
      <c r="V204" s="2">
        <v>360</v>
      </c>
      <c r="Y204" s="13">
        <f>Q204*1.22</f>
        <v>244</v>
      </c>
      <c r="Z204" s="13">
        <f>R204*0.6</f>
        <v>3.12</v>
      </c>
      <c r="AB204" s="2">
        <v>0.13</v>
      </c>
      <c r="AC204" s="2">
        <v>43</v>
      </c>
      <c r="AD204" s="2">
        <v>2.9</v>
      </c>
      <c r="AE204" s="2">
        <v>6.4</v>
      </c>
      <c r="AF204" s="2">
        <v>0.92</v>
      </c>
      <c r="AG204" s="2">
        <v>1.4</v>
      </c>
      <c r="AH204" s="2">
        <v>120</v>
      </c>
      <c r="AI204" s="2">
        <v>0.8</v>
      </c>
      <c r="AJ204" s="2" t="s">
        <v>1346</v>
      </c>
      <c r="AK204" s="2">
        <v>3.2000000000000001E-2</v>
      </c>
      <c r="AL204" s="2">
        <v>0.44</v>
      </c>
      <c r="AM204" s="2" t="s">
        <v>2950</v>
      </c>
      <c r="AN204" s="2">
        <v>36</v>
      </c>
      <c r="AO204" s="2" t="s">
        <v>100</v>
      </c>
      <c r="AP204" s="2">
        <v>7.4999999999999997E-2</v>
      </c>
      <c r="AU204" s="2" t="s">
        <v>691</v>
      </c>
      <c r="AV204" s="13" t="s">
        <v>157</v>
      </c>
    </row>
    <row r="205" spans="1:49" x14ac:dyDescent="0.35">
      <c r="A205">
        <v>204</v>
      </c>
      <c r="B205" s="2" t="s">
        <v>358</v>
      </c>
      <c r="C205" t="s">
        <v>2927</v>
      </c>
      <c r="D205" t="s">
        <v>47</v>
      </c>
      <c r="E205" t="s">
        <v>289</v>
      </c>
      <c r="F205" t="s">
        <v>360</v>
      </c>
      <c r="G205" t="s">
        <v>291</v>
      </c>
      <c r="H205" s="47">
        <v>37244</v>
      </c>
      <c r="I205" t="s">
        <v>2926</v>
      </c>
      <c r="J205" t="s">
        <v>8</v>
      </c>
      <c r="K205" t="s">
        <v>1783</v>
      </c>
      <c r="L205" t="s">
        <v>9</v>
      </c>
      <c r="M205">
        <v>35.995780000000003</v>
      </c>
      <c r="N205">
        <v>-119.05636</v>
      </c>
      <c r="O205" t="s">
        <v>292</v>
      </c>
      <c r="U205" s="2">
        <v>510</v>
      </c>
      <c r="V205" s="2">
        <v>310</v>
      </c>
      <c r="AC205" s="2">
        <v>34</v>
      </c>
      <c r="AI205" s="2">
        <v>1</v>
      </c>
    </row>
    <row r="206" spans="1:49" x14ac:dyDescent="0.35">
      <c r="A206">
        <v>205</v>
      </c>
      <c r="B206" s="2" t="s">
        <v>358</v>
      </c>
      <c r="C206" t="s">
        <v>2928</v>
      </c>
      <c r="D206" t="s">
        <v>47</v>
      </c>
      <c r="E206" t="s">
        <v>289</v>
      </c>
      <c r="F206" t="s">
        <v>360</v>
      </c>
      <c r="G206" t="s">
        <v>291</v>
      </c>
      <c r="H206" s="47">
        <v>37244</v>
      </c>
      <c r="I206" t="s">
        <v>2926</v>
      </c>
      <c r="J206" t="s">
        <v>8</v>
      </c>
      <c r="K206" t="s">
        <v>1783</v>
      </c>
      <c r="L206" t="s">
        <v>9</v>
      </c>
      <c r="M206">
        <v>35.995780000000003</v>
      </c>
      <c r="N206">
        <v>-119.05636</v>
      </c>
      <c r="O206" t="s">
        <v>292</v>
      </c>
      <c r="U206" s="2">
        <v>560</v>
      </c>
      <c r="V206" s="2">
        <v>370</v>
      </c>
      <c r="AC206" s="2">
        <v>32</v>
      </c>
      <c r="AI206" s="2">
        <v>0.26</v>
      </c>
    </row>
    <row r="207" spans="1:49" x14ac:dyDescent="0.35">
      <c r="A207">
        <v>206</v>
      </c>
      <c r="B207" s="2" t="s">
        <v>75</v>
      </c>
      <c r="C207" t="s">
        <v>379</v>
      </c>
      <c r="D207" t="s">
        <v>380</v>
      </c>
      <c r="E207" t="s">
        <v>78</v>
      </c>
      <c r="F207" t="s">
        <v>79</v>
      </c>
      <c r="G207" t="s">
        <v>80</v>
      </c>
      <c r="H207" s="47">
        <v>42642</v>
      </c>
      <c r="I207" s="1" t="s">
        <v>1117</v>
      </c>
      <c r="J207" t="s">
        <v>8</v>
      </c>
      <c r="L207" t="s">
        <v>9</v>
      </c>
      <c r="M207">
        <v>36.166255</v>
      </c>
      <c r="N207">
        <v>-120.411619</v>
      </c>
      <c r="O207" t="s">
        <v>81</v>
      </c>
      <c r="P207" s="2">
        <v>850</v>
      </c>
      <c r="Q207" s="2">
        <v>850</v>
      </c>
      <c r="R207" s="2" t="s">
        <v>85</v>
      </c>
      <c r="S207" s="2" t="s">
        <v>85</v>
      </c>
      <c r="U207" s="2">
        <v>46000</v>
      </c>
      <c r="V207" s="2">
        <v>24000</v>
      </c>
      <c r="X207" s="2">
        <v>7.5</v>
      </c>
      <c r="Y207" s="13">
        <f t="shared" ref="Y207:Y238" si="3">Q207*1.22</f>
        <v>1037</v>
      </c>
      <c r="Z207" s="13" t="s">
        <v>641</v>
      </c>
      <c r="AA207" s="13" t="s">
        <v>1900</v>
      </c>
      <c r="AB207" s="2">
        <v>22</v>
      </c>
      <c r="AC207" s="2">
        <v>15000</v>
      </c>
      <c r="AD207" s="2">
        <v>500</v>
      </c>
      <c r="AE207" s="2">
        <v>440</v>
      </c>
      <c r="AF207" s="2">
        <v>130</v>
      </c>
      <c r="AG207" s="2">
        <v>130</v>
      </c>
      <c r="AH207" s="2">
        <v>10000</v>
      </c>
      <c r="AI207" s="2">
        <v>53</v>
      </c>
      <c r="AJ207" s="2">
        <v>130</v>
      </c>
      <c r="AK207" s="2">
        <v>1.8</v>
      </c>
      <c r="AL207" s="2">
        <v>0.11</v>
      </c>
      <c r="AM207" s="2">
        <v>0.28000000000000003</v>
      </c>
      <c r="AN207" s="2">
        <v>690</v>
      </c>
      <c r="AO207" t="s">
        <v>23</v>
      </c>
      <c r="AP207">
        <v>16</v>
      </c>
      <c r="AQ207" s="2">
        <v>-55.45</v>
      </c>
      <c r="AR207" s="2">
        <v>-5.82</v>
      </c>
      <c r="AS207" s="2">
        <v>18.238</v>
      </c>
      <c r="AU207" s="2" t="s">
        <v>58</v>
      </c>
      <c r="AV207" s="13" t="s">
        <v>2902</v>
      </c>
      <c r="AW207" s="2">
        <v>3.9</v>
      </c>
    </row>
    <row r="208" spans="1:49" x14ac:dyDescent="0.35">
      <c r="A208">
        <v>207</v>
      </c>
      <c r="B208" s="2" t="s">
        <v>75</v>
      </c>
      <c r="C208" t="s">
        <v>379</v>
      </c>
      <c r="D208" t="s">
        <v>380</v>
      </c>
      <c r="E208" t="s">
        <v>78</v>
      </c>
      <c r="F208" t="s">
        <v>79</v>
      </c>
      <c r="G208" t="s">
        <v>80</v>
      </c>
      <c r="H208" s="47">
        <v>42691</v>
      </c>
      <c r="I208" s="1" t="s">
        <v>1117</v>
      </c>
      <c r="J208" t="s">
        <v>8</v>
      </c>
      <c r="L208" t="s">
        <v>9</v>
      </c>
      <c r="M208">
        <v>36.166255</v>
      </c>
      <c r="N208">
        <v>-120.411619</v>
      </c>
      <c r="O208" t="s">
        <v>81</v>
      </c>
      <c r="P208" s="2">
        <v>980</v>
      </c>
      <c r="Q208" s="2">
        <v>980</v>
      </c>
      <c r="R208" s="2" t="s">
        <v>85</v>
      </c>
      <c r="S208" s="2" t="s">
        <v>85</v>
      </c>
      <c r="U208" s="2">
        <v>41000</v>
      </c>
      <c r="V208" s="2">
        <v>25000</v>
      </c>
      <c r="X208" s="2">
        <v>7.7</v>
      </c>
      <c r="Y208" s="13">
        <f t="shared" si="3"/>
        <v>1195.5999999999999</v>
      </c>
      <c r="Z208" s="13" t="s">
        <v>641</v>
      </c>
      <c r="AA208" s="13" t="s">
        <v>1900</v>
      </c>
      <c r="AB208" s="2">
        <v>27</v>
      </c>
      <c r="AC208" s="2">
        <v>12000</v>
      </c>
      <c r="AD208" s="2">
        <v>350</v>
      </c>
      <c r="AE208" s="2">
        <v>360</v>
      </c>
      <c r="AF208" s="2">
        <v>140</v>
      </c>
      <c r="AG208" s="2">
        <v>92</v>
      </c>
      <c r="AH208" s="2">
        <v>7300</v>
      </c>
      <c r="AI208" s="2">
        <v>62</v>
      </c>
      <c r="AJ208" s="2">
        <v>64</v>
      </c>
      <c r="AK208" s="2">
        <v>1.8</v>
      </c>
      <c r="AL208" s="2" t="s">
        <v>65</v>
      </c>
      <c r="AM208" s="2">
        <v>0.47</v>
      </c>
      <c r="AN208" s="2">
        <v>700</v>
      </c>
      <c r="AO208" t="s">
        <v>57</v>
      </c>
      <c r="AP208">
        <v>15</v>
      </c>
      <c r="AQ208" s="2">
        <v>-53.02</v>
      </c>
      <c r="AR208" s="2">
        <v>-4.76</v>
      </c>
      <c r="AS208" s="2">
        <v>24.318000000000001</v>
      </c>
      <c r="AU208" s="2" t="s">
        <v>54</v>
      </c>
      <c r="AV208" s="13" t="s">
        <v>3246</v>
      </c>
      <c r="AW208" s="2">
        <v>8.4</v>
      </c>
    </row>
    <row r="209" spans="1:49" x14ac:dyDescent="0.35">
      <c r="A209">
        <v>208</v>
      </c>
      <c r="B209" s="2" t="s">
        <v>75</v>
      </c>
      <c r="C209" t="s">
        <v>379</v>
      </c>
      <c r="D209" t="s">
        <v>380</v>
      </c>
      <c r="E209" t="s">
        <v>78</v>
      </c>
      <c r="F209" t="s">
        <v>79</v>
      </c>
      <c r="G209" t="s">
        <v>80</v>
      </c>
      <c r="H209" s="47">
        <v>42789</v>
      </c>
      <c r="I209" s="1" t="s">
        <v>1123</v>
      </c>
      <c r="J209" t="s">
        <v>8</v>
      </c>
      <c r="L209" t="s">
        <v>9</v>
      </c>
      <c r="M209">
        <v>36.166255</v>
      </c>
      <c r="N209">
        <v>-120.411619</v>
      </c>
      <c r="O209" t="s">
        <v>81</v>
      </c>
      <c r="P209" s="2">
        <v>870</v>
      </c>
      <c r="Q209" s="2">
        <v>870</v>
      </c>
      <c r="R209" s="2" t="s">
        <v>23</v>
      </c>
      <c r="S209" s="2" t="s">
        <v>23</v>
      </c>
      <c r="U209" s="2">
        <v>7300</v>
      </c>
      <c r="V209" s="2">
        <v>4600</v>
      </c>
      <c r="W209">
        <v>21</v>
      </c>
      <c r="X209" s="2">
        <v>7.17</v>
      </c>
      <c r="Y209" s="13">
        <f t="shared" si="3"/>
        <v>1061.3999999999999</v>
      </c>
      <c r="Z209" s="13" t="s">
        <v>761</v>
      </c>
      <c r="AA209" s="13" t="s">
        <v>411</v>
      </c>
      <c r="AB209" s="2">
        <v>5.3</v>
      </c>
      <c r="AC209" s="2">
        <v>1700</v>
      </c>
      <c r="AD209" s="2">
        <v>280</v>
      </c>
      <c r="AE209" s="2">
        <v>48</v>
      </c>
      <c r="AF209" s="2">
        <v>22</v>
      </c>
      <c r="AG209" s="2">
        <v>61</v>
      </c>
      <c r="AH209" s="2">
        <v>1400</v>
      </c>
      <c r="AI209" s="2">
        <v>64</v>
      </c>
      <c r="AJ209" s="2">
        <v>12</v>
      </c>
      <c r="AK209" s="2">
        <v>0.44</v>
      </c>
      <c r="AL209" s="2">
        <v>0.56999999999999995</v>
      </c>
      <c r="AM209" s="2">
        <v>0.8</v>
      </c>
      <c r="AN209" s="2">
        <v>100</v>
      </c>
      <c r="AO209" s="2">
        <v>40</v>
      </c>
      <c r="AP209" s="2">
        <v>1.7</v>
      </c>
      <c r="AQ209" s="2">
        <v>-48.7</v>
      </c>
      <c r="AR209" s="2">
        <v>-5.23</v>
      </c>
      <c r="AS209" s="2">
        <v>25.533999999999999</v>
      </c>
      <c r="AU209" s="2" t="s">
        <v>163</v>
      </c>
      <c r="AV209" s="13" t="s">
        <v>610</v>
      </c>
      <c r="AW209" s="2">
        <v>47</v>
      </c>
    </row>
    <row r="210" spans="1:49" x14ac:dyDescent="0.35">
      <c r="A210">
        <v>209</v>
      </c>
      <c r="B210" s="2" t="s">
        <v>75</v>
      </c>
      <c r="C210" t="s">
        <v>379</v>
      </c>
      <c r="D210" t="s">
        <v>380</v>
      </c>
      <c r="E210" t="s">
        <v>78</v>
      </c>
      <c r="F210" t="s">
        <v>79</v>
      </c>
      <c r="G210" t="s">
        <v>80</v>
      </c>
      <c r="H210" s="47">
        <v>42864</v>
      </c>
      <c r="I210" s="1" t="s">
        <v>1123</v>
      </c>
      <c r="J210" t="s">
        <v>8</v>
      </c>
      <c r="L210" t="s">
        <v>9</v>
      </c>
      <c r="M210">
        <v>36.166255</v>
      </c>
      <c r="N210">
        <v>-120.411619</v>
      </c>
      <c r="O210" t="s">
        <v>81</v>
      </c>
      <c r="P210" s="2">
        <v>880</v>
      </c>
      <c r="Q210" s="2">
        <v>880</v>
      </c>
      <c r="R210" s="2" t="s">
        <v>23</v>
      </c>
      <c r="S210" s="2" t="s">
        <v>23</v>
      </c>
      <c r="U210" s="2">
        <v>7300</v>
      </c>
      <c r="V210" s="2">
        <v>4600</v>
      </c>
      <c r="W210">
        <v>22</v>
      </c>
      <c r="X210" s="2">
        <v>7.03</v>
      </c>
      <c r="Y210" s="13">
        <f t="shared" si="3"/>
        <v>1073.5999999999999</v>
      </c>
      <c r="Z210" s="13" t="s">
        <v>761</v>
      </c>
      <c r="AA210" s="13" t="s">
        <v>411</v>
      </c>
      <c r="AB210" s="2">
        <v>5.9</v>
      </c>
      <c r="AC210" s="2">
        <v>1800</v>
      </c>
      <c r="AD210" s="2">
        <v>310</v>
      </c>
      <c r="AE210" s="2">
        <v>44</v>
      </c>
      <c r="AF210" s="2">
        <v>21</v>
      </c>
      <c r="AG210" s="2">
        <v>51</v>
      </c>
      <c r="AH210" s="2">
        <v>1400</v>
      </c>
      <c r="AI210" s="2">
        <v>55</v>
      </c>
      <c r="AJ210" s="2">
        <v>15</v>
      </c>
      <c r="AK210" s="2">
        <v>0.33</v>
      </c>
      <c r="AL210" s="2">
        <v>0.2</v>
      </c>
      <c r="AM210" s="2">
        <v>0.66</v>
      </c>
      <c r="AN210" s="2">
        <v>110</v>
      </c>
      <c r="AO210" s="2">
        <v>48</v>
      </c>
      <c r="AP210" s="2">
        <v>1.6</v>
      </c>
      <c r="AQ210" s="2">
        <v>-52.7</v>
      </c>
      <c r="AR210" s="2">
        <v>-5.09</v>
      </c>
      <c r="AS210" s="2">
        <v>23.01</v>
      </c>
      <c r="AU210" s="2" t="s">
        <v>163</v>
      </c>
      <c r="AV210" s="13" t="s">
        <v>610</v>
      </c>
      <c r="AW210" s="2">
        <v>24</v>
      </c>
    </row>
    <row r="211" spans="1:49" x14ac:dyDescent="0.35">
      <c r="A211">
        <v>210</v>
      </c>
      <c r="B211" s="2" t="s">
        <v>75</v>
      </c>
      <c r="C211" t="s">
        <v>379</v>
      </c>
      <c r="D211" t="s">
        <v>380</v>
      </c>
      <c r="E211" t="s">
        <v>78</v>
      </c>
      <c r="F211" t="s">
        <v>79</v>
      </c>
      <c r="G211" t="s">
        <v>80</v>
      </c>
      <c r="H211" s="47">
        <v>42976</v>
      </c>
      <c r="I211" s="1" t="s">
        <v>1123</v>
      </c>
      <c r="J211" t="s">
        <v>8</v>
      </c>
      <c r="L211" t="s">
        <v>9</v>
      </c>
      <c r="M211">
        <v>36.166255</v>
      </c>
      <c r="N211">
        <v>-120.411619</v>
      </c>
      <c r="O211" t="s">
        <v>81</v>
      </c>
      <c r="P211" s="2">
        <v>830</v>
      </c>
      <c r="Q211" s="2">
        <v>830</v>
      </c>
      <c r="R211" s="2" t="s">
        <v>23</v>
      </c>
      <c r="S211" s="2" t="s">
        <v>23</v>
      </c>
      <c r="U211" s="2">
        <v>7200</v>
      </c>
      <c r="V211" s="2">
        <v>4700</v>
      </c>
      <c r="W211">
        <v>21</v>
      </c>
      <c r="X211" s="2">
        <v>7.2</v>
      </c>
      <c r="Y211" s="13">
        <f t="shared" si="3"/>
        <v>1012.6</v>
      </c>
      <c r="Z211" s="13" t="s">
        <v>761</v>
      </c>
      <c r="AA211" s="13" t="s">
        <v>411</v>
      </c>
      <c r="AB211" s="2">
        <v>7.9</v>
      </c>
      <c r="AC211" s="2">
        <v>1700</v>
      </c>
      <c r="AD211" s="2">
        <v>280</v>
      </c>
      <c r="AE211" s="2">
        <v>200</v>
      </c>
      <c r="AF211" s="2">
        <v>110</v>
      </c>
      <c r="AG211" s="2">
        <v>100</v>
      </c>
      <c r="AH211" s="2">
        <v>3300</v>
      </c>
      <c r="AI211" s="2">
        <v>58</v>
      </c>
      <c r="AJ211" s="2">
        <v>37</v>
      </c>
      <c r="AK211" s="2">
        <v>1.1000000000000001</v>
      </c>
      <c r="AL211" s="2">
        <v>3.7</v>
      </c>
      <c r="AM211" s="2">
        <v>0.98</v>
      </c>
      <c r="AN211" s="2">
        <v>390</v>
      </c>
      <c r="AO211" s="2">
        <v>19</v>
      </c>
      <c r="AP211" s="2">
        <v>6.5</v>
      </c>
      <c r="AQ211" s="2">
        <v>-51.7</v>
      </c>
      <c r="AR211" s="2">
        <v>-4.93</v>
      </c>
      <c r="AS211" s="2">
        <v>25.533999999999999</v>
      </c>
      <c r="AU211" s="2" t="s">
        <v>163</v>
      </c>
      <c r="AV211" s="13" t="s">
        <v>610</v>
      </c>
      <c r="AW211" s="2">
        <v>41</v>
      </c>
    </row>
    <row r="212" spans="1:49" x14ac:dyDescent="0.35">
      <c r="A212">
        <v>211</v>
      </c>
      <c r="B212" s="2" t="s">
        <v>75</v>
      </c>
      <c r="C212" t="s">
        <v>379</v>
      </c>
      <c r="D212" t="s">
        <v>380</v>
      </c>
      <c r="E212" t="s">
        <v>78</v>
      </c>
      <c r="F212" t="s">
        <v>79</v>
      </c>
      <c r="G212" t="s">
        <v>80</v>
      </c>
      <c r="H212" s="47">
        <v>43069</v>
      </c>
      <c r="I212" s="1" t="s">
        <v>1123</v>
      </c>
      <c r="J212" t="s">
        <v>8</v>
      </c>
      <c r="L212" t="s">
        <v>9</v>
      </c>
      <c r="M212">
        <v>36.166255</v>
      </c>
      <c r="N212">
        <v>-120.411619</v>
      </c>
      <c r="O212" t="s">
        <v>81</v>
      </c>
      <c r="P212" s="2">
        <v>860</v>
      </c>
      <c r="Q212" s="2">
        <v>860</v>
      </c>
      <c r="R212" s="2" t="s">
        <v>23</v>
      </c>
      <c r="S212" s="2" t="s">
        <v>23</v>
      </c>
      <c r="U212" s="2">
        <v>9400</v>
      </c>
      <c r="V212" s="2">
        <v>5800</v>
      </c>
      <c r="W212">
        <v>20</v>
      </c>
      <c r="X212" s="2">
        <v>7.09</v>
      </c>
      <c r="Y212" s="13">
        <f t="shared" si="3"/>
        <v>1049.2</v>
      </c>
      <c r="Z212" s="13" t="s">
        <v>761</v>
      </c>
      <c r="AA212" s="13" t="s">
        <v>411</v>
      </c>
      <c r="AB212" s="2">
        <v>10</v>
      </c>
      <c r="AC212" s="2">
        <v>2600</v>
      </c>
      <c r="AD212" s="2">
        <v>320</v>
      </c>
      <c r="AE212" s="2">
        <v>59</v>
      </c>
      <c r="AF212" s="2">
        <v>23</v>
      </c>
      <c r="AG212" s="2">
        <v>50</v>
      </c>
      <c r="AH212" s="2">
        <v>1800</v>
      </c>
      <c r="AI212" s="2">
        <v>58</v>
      </c>
      <c r="AJ212" s="2">
        <v>23</v>
      </c>
      <c r="AK212" s="2">
        <v>0.51</v>
      </c>
      <c r="AL212" s="2">
        <v>0.33</v>
      </c>
      <c r="AM212" s="2">
        <v>0.66</v>
      </c>
      <c r="AN212" s="2">
        <v>170</v>
      </c>
      <c r="AO212" s="2">
        <v>51</v>
      </c>
      <c r="AP212" s="2">
        <v>2.2999999999999998</v>
      </c>
      <c r="AQ212" s="2">
        <v>-52.8</v>
      </c>
      <c r="AR212" s="2">
        <v>-4.95</v>
      </c>
      <c r="AS212" s="2">
        <v>30.396999999999998</v>
      </c>
      <c r="AU212" s="2" t="s">
        <v>392</v>
      </c>
      <c r="AV212" s="13" t="s">
        <v>4128</v>
      </c>
      <c r="AW212" s="2">
        <v>18</v>
      </c>
    </row>
    <row r="213" spans="1:49" x14ac:dyDescent="0.35">
      <c r="A213">
        <v>212</v>
      </c>
      <c r="B213" s="2" t="s">
        <v>75</v>
      </c>
      <c r="C213" t="s">
        <v>394</v>
      </c>
      <c r="D213" t="s">
        <v>395</v>
      </c>
      <c r="E213" t="s">
        <v>78</v>
      </c>
      <c r="F213" t="s">
        <v>79</v>
      </c>
      <c r="G213" t="s">
        <v>80</v>
      </c>
      <c r="H213" s="47">
        <v>42642</v>
      </c>
      <c r="I213" s="1" t="s">
        <v>1123</v>
      </c>
      <c r="J213" t="s">
        <v>8</v>
      </c>
      <c r="L213" t="s">
        <v>9</v>
      </c>
      <c r="M213">
        <v>36.166255</v>
      </c>
      <c r="N213">
        <v>-120.411619</v>
      </c>
      <c r="O213" t="s">
        <v>81</v>
      </c>
      <c r="P213" s="2">
        <v>1100</v>
      </c>
      <c r="Q213" s="2">
        <v>1100</v>
      </c>
      <c r="R213" s="2" t="s">
        <v>85</v>
      </c>
      <c r="S213" s="2" t="s">
        <v>85</v>
      </c>
      <c r="U213" s="2">
        <v>71000</v>
      </c>
      <c r="V213" s="2">
        <v>38000</v>
      </c>
      <c r="X213" s="2">
        <v>7.6</v>
      </c>
      <c r="Y213" s="13">
        <f t="shared" si="3"/>
        <v>1342</v>
      </c>
      <c r="Z213" s="13" t="s">
        <v>641</v>
      </c>
      <c r="AA213" s="13" t="s">
        <v>1900</v>
      </c>
      <c r="AB213" s="2">
        <v>22</v>
      </c>
      <c r="AC213" s="2">
        <v>22000</v>
      </c>
      <c r="AD213" s="2">
        <v>820</v>
      </c>
      <c r="AE213" s="2">
        <v>610</v>
      </c>
      <c r="AF213" s="2">
        <v>210</v>
      </c>
      <c r="AG213" s="2">
        <v>240</v>
      </c>
      <c r="AH213" s="2">
        <v>12000</v>
      </c>
      <c r="AI213" s="2">
        <v>62</v>
      </c>
      <c r="AJ213" s="2">
        <v>270</v>
      </c>
      <c r="AK213" s="2">
        <v>2.2999999999999998</v>
      </c>
      <c r="AL213" s="2">
        <v>0.24</v>
      </c>
      <c r="AM213" s="2">
        <v>0.63</v>
      </c>
      <c r="AN213" s="2">
        <v>1100</v>
      </c>
      <c r="AO213" s="2" t="s">
        <v>23</v>
      </c>
      <c r="AP213" s="2">
        <v>24</v>
      </c>
      <c r="AQ213" s="2">
        <v>-53.2</v>
      </c>
      <c r="AR213" s="2">
        <v>-5.13</v>
      </c>
      <c r="AS213" s="2">
        <v>49.85</v>
      </c>
      <c r="AU213" s="2" t="s">
        <v>58</v>
      </c>
      <c r="AV213" s="13" t="s">
        <v>2902</v>
      </c>
      <c r="AW213" s="2" t="s">
        <v>396</v>
      </c>
    </row>
    <row r="214" spans="1:49" x14ac:dyDescent="0.35">
      <c r="A214">
        <v>213</v>
      </c>
      <c r="B214" s="2" t="s">
        <v>75</v>
      </c>
      <c r="C214" t="s">
        <v>397</v>
      </c>
      <c r="D214" t="s">
        <v>398</v>
      </c>
      <c r="E214" t="s">
        <v>78</v>
      </c>
      <c r="F214" t="s">
        <v>79</v>
      </c>
      <c r="G214" t="s">
        <v>80</v>
      </c>
      <c r="H214" s="47">
        <v>42641</v>
      </c>
      <c r="I214" s="1" t="s">
        <v>1123</v>
      </c>
      <c r="J214" t="s">
        <v>8</v>
      </c>
      <c r="L214" t="s">
        <v>9</v>
      </c>
      <c r="M214">
        <v>36.166255</v>
      </c>
      <c r="N214">
        <v>-120.411619</v>
      </c>
      <c r="O214" t="s">
        <v>81</v>
      </c>
      <c r="P214" s="2">
        <v>850</v>
      </c>
      <c r="Q214" s="2">
        <v>850</v>
      </c>
      <c r="R214" s="2" t="s">
        <v>85</v>
      </c>
      <c r="S214" s="2" t="s">
        <v>85</v>
      </c>
      <c r="U214" s="2">
        <v>32000</v>
      </c>
      <c r="V214" s="2">
        <v>19000</v>
      </c>
      <c r="X214" s="2">
        <v>7.8</v>
      </c>
      <c r="Y214" s="13">
        <f t="shared" si="3"/>
        <v>1037</v>
      </c>
      <c r="Z214" s="13" t="s">
        <v>641</v>
      </c>
      <c r="AA214" s="13" t="s">
        <v>1900</v>
      </c>
      <c r="AB214" s="2">
        <v>20</v>
      </c>
      <c r="AC214" s="2">
        <v>10000</v>
      </c>
      <c r="AD214" s="2">
        <v>440</v>
      </c>
      <c r="AE214" s="2">
        <v>360</v>
      </c>
      <c r="AF214" s="2">
        <v>140</v>
      </c>
      <c r="AG214" s="2">
        <v>130</v>
      </c>
      <c r="AH214" s="2">
        <v>6500</v>
      </c>
      <c r="AI214" s="2">
        <v>73</v>
      </c>
      <c r="AJ214" s="2">
        <v>76</v>
      </c>
      <c r="AK214" s="2">
        <v>1.4</v>
      </c>
      <c r="AL214" s="2" t="s">
        <v>623</v>
      </c>
      <c r="AM214" s="2">
        <v>0.6</v>
      </c>
      <c r="AN214" s="2">
        <v>480</v>
      </c>
      <c r="AO214" s="2" t="s">
        <v>23</v>
      </c>
      <c r="AP214" s="2">
        <v>14</v>
      </c>
      <c r="AQ214" s="2">
        <v>-43.33</v>
      </c>
      <c r="AR214" s="2">
        <v>-2.64</v>
      </c>
      <c r="AS214" s="2">
        <v>19.454000000000001</v>
      </c>
      <c r="AU214" s="2" t="s">
        <v>58</v>
      </c>
      <c r="AV214" s="13" t="s">
        <v>2902</v>
      </c>
      <c r="AW214" s="2" t="s">
        <v>399</v>
      </c>
    </row>
    <row r="215" spans="1:49" x14ac:dyDescent="0.35">
      <c r="A215">
        <v>214</v>
      </c>
      <c r="B215" s="2" t="s">
        <v>75</v>
      </c>
      <c r="C215" t="s">
        <v>397</v>
      </c>
      <c r="D215" t="s">
        <v>398</v>
      </c>
      <c r="E215" t="s">
        <v>78</v>
      </c>
      <c r="F215" t="s">
        <v>79</v>
      </c>
      <c r="G215" t="s">
        <v>80</v>
      </c>
      <c r="H215" s="47">
        <v>42691</v>
      </c>
      <c r="I215" s="1" t="s">
        <v>1123</v>
      </c>
      <c r="J215" t="s">
        <v>8</v>
      </c>
      <c r="L215" t="s">
        <v>9</v>
      </c>
      <c r="M215">
        <v>36.166255</v>
      </c>
      <c r="N215">
        <v>-120.411619</v>
      </c>
      <c r="O215" t="s">
        <v>81</v>
      </c>
      <c r="P215" s="2">
        <v>890</v>
      </c>
      <c r="Q215" s="2">
        <v>890</v>
      </c>
      <c r="R215" s="2" t="s">
        <v>85</v>
      </c>
      <c r="S215" s="2" t="s">
        <v>85</v>
      </c>
      <c r="U215" s="2">
        <v>35000</v>
      </c>
      <c r="V215" s="2">
        <v>20000</v>
      </c>
      <c r="X215" s="2">
        <v>8</v>
      </c>
      <c r="Y215" s="13">
        <f t="shared" si="3"/>
        <v>1085.8</v>
      </c>
      <c r="Z215" s="13" t="s">
        <v>641</v>
      </c>
      <c r="AA215" s="13" t="s">
        <v>1900</v>
      </c>
      <c r="AB215" s="2">
        <v>25</v>
      </c>
      <c r="AC215" s="2">
        <v>9400</v>
      </c>
      <c r="AD215" s="2">
        <v>440</v>
      </c>
      <c r="AE215" s="2">
        <v>460</v>
      </c>
      <c r="AF215" s="2">
        <v>230</v>
      </c>
      <c r="AG215" s="2">
        <v>150</v>
      </c>
      <c r="AH215" s="2">
        <v>6500</v>
      </c>
      <c r="AI215" s="2">
        <v>87</v>
      </c>
      <c r="AJ215" s="2">
        <v>97</v>
      </c>
      <c r="AK215" s="2">
        <v>1.4</v>
      </c>
      <c r="AL215" s="2" t="s">
        <v>65</v>
      </c>
      <c r="AM215" s="2">
        <v>1.1000000000000001</v>
      </c>
      <c r="AN215" s="2">
        <v>910</v>
      </c>
      <c r="AO215" s="2" t="s">
        <v>57</v>
      </c>
      <c r="AP215" s="2">
        <v>17</v>
      </c>
      <c r="AQ215" s="2">
        <v>-45.62</v>
      </c>
      <c r="AR215" s="2">
        <v>-2.85</v>
      </c>
      <c r="AS215" s="2">
        <v>29.181000000000001</v>
      </c>
      <c r="AU215" s="2" t="s">
        <v>58</v>
      </c>
      <c r="AV215" s="13" t="s">
        <v>2902</v>
      </c>
      <c r="AW215" s="2">
        <v>1.9</v>
      </c>
    </row>
    <row r="216" spans="1:49" x14ac:dyDescent="0.35">
      <c r="A216">
        <v>215</v>
      </c>
      <c r="B216" s="2" t="s">
        <v>75</v>
      </c>
      <c r="C216" t="s">
        <v>397</v>
      </c>
      <c r="D216" t="s">
        <v>398</v>
      </c>
      <c r="E216" t="s">
        <v>78</v>
      </c>
      <c r="F216" t="s">
        <v>79</v>
      </c>
      <c r="G216" t="s">
        <v>80</v>
      </c>
      <c r="H216" s="47">
        <v>42789</v>
      </c>
      <c r="I216" s="1" t="s">
        <v>1123</v>
      </c>
      <c r="J216" t="s">
        <v>8</v>
      </c>
      <c r="L216" t="s">
        <v>9</v>
      </c>
      <c r="M216">
        <v>36.166255</v>
      </c>
      <c r="N216">
        <v>-120.411619</v>
      </c>
      <c r="O216" t="s">
        <v>81</v>
      </c>
      <c r="P216" s="2">
        <v>320</v>
      </c>
      <c r="Q216" s="2">
        <v>290</v>
      </c>
      <c r="R216" s="2">
        <v>28</v>
      </c>
      <c r="S216" s="2" t="s">
        <v>23</v>
      </c>
      <c r="U216" s="2">
        <v>23000</v>
      </c>
      <c r="V216" s="2">
        <v>14000</v>
      </c>
      <c r="W216">
        <v>20</v>
      </c>
      <c r="X216" s="2">
        <v>8.4</v>
      </c>
      <c r="Y216" s="13">
        <f t="shared" si="3"/>
        <v>353.8</v>
      </c>
      <c r="Z216" s="13">
        <f>R216*0.6</f>
        <v>16.8</v>
      </c>
      <c r="AA216" s="13" t="s">
        <v>411</v>
      </c>
      <c r="AB216" s="2">
        <v>7.4</v>
      </c>
      <c r="AC216" s="2">
        <v>8100</v>
      </c>
      <c r="AD216" s="2">
        <v>300</v>
      </c>
      <c r="AE216" s="2">
        <v>150</v>
      </c>
      <c r="AF216" s="2">
        <v>120</v>
      </c>
      <c r="AG216" s="2">
        <v>110</v>
      </c>
      <c r="AH216" s="2">
        <v>4600</v>
      </c>
      <c r="AI216" s="2">
        <v>54</v>
      </c>
      <c r="AJ216" s="2">
        <v>85</v>
      </c>
      <c r="AK216" s="2">
        <v>0.9</v>
      </c>
      <c r="AL216" s="2">
        <v>3.7999999999999999E-2</v>
      </c>
      <c r="AM216" s="2">
        <v>1</v>
      </c>
      <c r="AN216" s="2">
        <v>21</v>
      </c>
      <c r="AO216" s="2">
        <v>15</v>
      </c>
      <c r="AP216" s="2">
        <v>8.3000000000000007</v>
      </c>
      <c r="AQ216" s="2">
        <v>-37</v>
      </c>
      <c r="AR216" s="2">
        <v>-3.81</v>
      </c>
      <c r="AS216" s="2">
        <v>9.7271199999999993</v>
      </c>
      <c r="AU216" s="2" t="s">
        <v>400</v>
      </c>
      <c r="AV216" s="13" t="s">
        <v>85</v>
      </c>
      <c r="AW216" s="2">
        <v>22</v>
      </c>
    </row>
    <row r="217" spans="1:49" x14ac:dyDescent="0.35">
      <c r="A217">
        <v>216</v>
      </c>
      <c r="B217" s="2" t="s">
        <v>75</v>
      </c>
      <c r="C217" t="s">
        <v>397</v>
      </c>
      <c r="D217" t="s">
        <v>398</v>
      </c>
      <c r="E217" t="s">
        <v>78</v>
      </c>
      <c r="F217" t="s">
        <v>79</v>
      </c>
      <c r="G217" t="s">
        <v>80</v>
      </c>
      <c r="H217" s="47">
        <v>42864</v>
      </c>
      <c r="I217" s="1" t="s">
        <v>1123</v>
      </c>
      <c r="J217" t="s">
        <v>8</v>
      </c>
      <c r="L217" t="s">
        <v>9</v>
      </c>
      <c r="M217">
        <v>36.166255</v>
      </c>
      <c r="N217">
        <v>-120.411619</v>
      </c>
      <c r="O217" t="s">
        <v>81</v>
      </c>
      <c r="P217" s="2">
        <v>420</v>
      </c>
      <c r="Q217" s="2">
        <v>420</v>
      </c>
      <c r="R217" s="2" t="s">
        <v>23</v>
      </c>
      <c r="S217" s="2" t="s">
        <v>23</v>
      </c>
      <c r="U217" s="2">
        <v>34000</v>
      </c>
      <c r="V217" s="2">
        <v>22000</v>
      </c>
      <c r="W217">
        <v>22</v>
      </c>
      <c r="X217" s="2">
        <v>8.43</v>
      </c>
      <c r="Y217" s="13">
        <f t="shared" si="3"/>
        <v>512.4</v>
      </c>
      <c r="Z217" s="13" t="s">
        <v>761</v>
      </c>
      <c r="AA217" s="13" t="s">
        <v>411</v>
      </c>
      <c r="AB217" s="2">
        <v>11</v>
      </c>
      <c r="AC217" s="2">
        <v>13000</v>
      </c>
      <c r="AD217" s="2">
        <v>480</v>
      </c>
      <c r="AE217" s="2">
        <v>210</v>
      </c>
      <c r="AF217" s="2">
        <v>160</v>
      </c>
      <c r="AG217" s="2">
        <v>130</v>
      </c>
      <c r="AH217" s="2">
        <v>7100</v>
      </c>
      <c r="AI217" s="2">
        <v>69</v>
      </c>
      <c r="AJ217" s="2">
        <v>130</v>
      </c>
      <c r="AK217" s="2">
        <v>1.5</v>
      </c>
      <c r="AL217" s="2" t="s">
        <v>154</v>
      </c>
      <c r="AM217" s="2">
        <v>1.2</v>
      </c>
      <c r="AN217" s="2">
        <v>93</v>
      </c>
      <c r="AO217" s="2">
        <v>44</v>
      </c>
      <c r="AP217" s="2">
        <v>12</v>
      </c>
      <c r="AQ217" s="2">
        <v>-22.4</v>
      </c>
      <c r="AR217" s="2">
        <v>1.37</v>
      </c>
      <c r="AS217" s="2">
        <v>7.4169289999999988</v>
      </c>
      <c r="AU217" s="2" t="s">
        <v>400</v>
      </c>
      <c r="AV217" s="13" t="s">
        <v>85</v>
      </c>
      <c r="AW217" s="2">
        <v>9.6999999999999993</v>
      </c>
    </row>
    <row r="218" spans="1:49" x14ac:dyDescent="0.35">
      <c r="A218">
        <v>217</v>
      </c>
      <c r="B218" s="2" t="s">
        <v>75</v>
      </c>
      <c r="C218" t="s">
        <v>397</v>
      </c>
      <c r="D218" t="s">
        <v>398</v>
      </c>
      <c r="E218" t="s">
        <v>78</v>
      </c>
      <c r="F218" t="s">
        <v>79</v>
      </c>
      <c r="G218" t="s">
        <v>80</v>
      </c>
      <c r="H218" s="47">
        <v>42976</v>
      </c>
      <c r="I218" s="1" t="s">
        <v>1123</v>
      </c>
      <c r="J218" t="s">
        <v>8</v>
      </c>
      <c r="L218" t="s">
        <v>9</v>
      </c>
      <c r="M218">
        <v>36.166255</v>
      </c>
      <c r="N218">
        <v>-120.411619</v>
      </c>
      <c r="O218" t="s">
        <v>81</v>
      </c>
      <c r="P218" s="2">
        <v>900</v>
      </c>
      <c r="Q218" s="2">
        <v>900</v>
      </c>
      <c r="R218" s="2" t="s">
        <v>23</v>
      </c>
      <c r="S218" s="2" t="s">
        <v>23</v>
      </c>
      <c r="U218" s="2">
        <v>15000</v>
      </c>
      <c r="V218" s="2">
        <v>9700</v>
      </c>
      <c r="W218">
        <v>21</v>
      </c>
      <c r="X218" s="2">
        <v>7.85</v>
      </c>
      <c r="Y218" s="13">
        <f t="shared" si="3"/>
        <v>1098</v>
      </c>
      <c r="Z218" s="13" t="s">
        <v>761</v>
      </c>
      <c r="AA218" s="13" t="s">
        <v>411</v>
      </c>
      <c r="AB218" s="2">
        <v>10</v>
      </c>
      <c r="AC218" s="2">
        <v>4400</v>
      </c>
      <c r="AD218" s="2">
        <v>380</v>
      </c>
      <c r="AE218" s="2">
        <v>130</v>
      </c>
      <c r="AF218" s="2">
        <v>61</v>
      </c>
      <c r="AG218" s="2">
        <v>88</v>
      </c>
      <c r="AH218" s="2">
        <v>3300</v>
      </c>
      <c r="AI218" s="2">
        <v>62</v>
      </c>
      <c r="AJ218" s="2">
        <v>34</v>
      </c>
      <c r="AK218" s="2">
        <v>0.98</v>
      </c>
      <c r="AL218" s="2">
        <v>3.7999999999999999E-2</v>
      </c>
      <c r="AM218" s="2">
        <v>0.95</v>
      </c>
      <c r="AN218" s="2">
        <v>230</v>
      </c>
      <c r="AO218" s="2">
        <v>33</v>
      </c>
      <c r="AP218" s="2">
        <v>5.3</v>
      </c>
      <c r="AQ218" s="2">
        <v>-45.3</v>
      </c>
      <c r="AR218" s="2">
        <v>-2.81</v>
      </c>
      <c r="AS218" s="2">
        <v>18.238349999999997</v>
      </c>
      <c r="AU218" s="2" t="s">
        <v>400</v>
      </c>
      <c r="AV218" s="13" t="s">
        <v>85</v>
      </c>
      <c r="AW218" s="2">
        <v>30</v>
      </c>
    </row>
    <row r="219" spans="1:49" x14ac:dyDescent="0.35">
      <c r="A219">
        <v>218</v>
      </c>
      <c r="B219" s="2" t="s">
        <v>75</v>
      </c>
      <c r="C219" t="s">
        <v>397</v>
      </c>
      <c r="D219" t="s">
        <v>398</v>
      </c>
      <c r="E219" t="s">
        <v>78</v>
      </c>
      <c r="F219" t="s">
        <v>79</v>
      </c>
      <c r="G219" t="s">
        <v>80</v>
      </c>
      <c r="H219" s="47">
        <v>43069</v>
      </c>
      <c r="I219" s="1" t="s">
        <v>1123</v>
      </c>
      <c r="J219" t="s">
        <v>8</v>
      </c>
      <c r="L219" t="s">
        <v>9</v>
      </c>
      <c r="M219">
        <v>36.166255</v>
      </c>
      <c r="N219">
        <v>-120.411619</v>
      </c>
      <c r="O219" t="s">
        <v>81</v>
      </c>
      <c r="P219" s="2">
        <v>890</v>
      </c>
      <c r="Q219" s="2">
        <v>890</v>
      </c>
      <c r="R219" s="2" t="s">
        <v>23</v>
      </c>
      <c r="S219" s="2" t="s">
        <v>23</v>
      </c>
      <c r="U219" s="2">
        <v>13000</v>
      </c>
      <c r="V219" s="2">
        <v>8200</v>
      </c>
      <c r="W219">
        <v>21</v>
      </c>
      <c r="X219" s="2">
        <v>7.58</v>
      </c>
      <c r="Y219" s="13">
        <f t="shared" si="3"/>
        <v>1085.8</v>
      </c>
      <c r="Z219" s="13" t="s">
        <v>761</v>
      </c>
      <c r="AA219" s="13" t="s">
        <v>411</v>
      </c>
      <c r="AB219" s="2">
        <v>11</v>
      </c>
      <c r="AC219" s="2">
        <v>4200</v>
      </c>
      <c r="AD219" s="2">
        <v>370</v>
      </c>
      <c r="AE219" s="2">
        <v>110</v>
      </c>
      <c r="AF219" s="2">
        <v>47</v>
      </c>
      <c r="AG219" s="2">
        <v>65</v>
      </c>
      <c r="AH219" s="2">
        <v>2500</v>
      </c>
      <c r="AI219" s="2">
        <v>62</v>
      </c>
      <c r="AJ219" s="2">
        <v>33</v>
      </c>
      <c r="AK219" s="2">
        <v>0.65</v>
      </c>
      <c r="AL219" s="2">
        <v>0.1</v>
      </c>
      <c r="AM219" s="2">
        <v>0.74</v>
      </c>
      <c r="AN219" s="2">
        <v>270</v>
      </c>
      <c r="AO219" s="2">
        <v>53</v>
      </c>
      <c r="AP219" s="2">
        <v>4.4000000000000004</v>
      </c>
      <c r="AQ219" s="2">
        <v>-46.7</v>
      </c>
      <c r="AR219" s="2">
        <v>-3.52</v>
      </c>
      <c r="AS219" s="2">
        <v>23.101909999999997</v>
      </c>
      <c r="AU219" s="2" t="s">
        <v>392</v>
      </c>
      <c r="AV219" s="13" t="s">
        <v>4128</v>
      </c>
      <c r="AW219" s="2">
        <v>19</v>
      </c>
    </row>
    <row r="220" spans="1:49" x14ac:dyDescent="0.35">
      <c r="A220">
        <v>219</v>
      </c>
      <c r="B220" s="2" t="s">
        <v>75</v>
      </c>
      <c r="C220" t="s">
        <v>397</v>
      </c>
      <c r="D220" t="s">
        <v>398</v>
      </c>
      <c r="E220" t="s">
        <v>78</v>
      </c>
      <c r="F220" t="s">
        <v>79</v>
      </c>
      <c r="G220" t="s">
        <v>80</v>
      </c>
      <c r="H220" s="47">
        <v>43167</v>
      </c>
      <c r="I220" s="1" t="s">
        <v>1123</v>
      </c>
      <c r="J220" t="s">
        <v>8</v>
      </c>
      <c r="L220" t="s">
        <v>9</v>
      </c>
      <c r="M220">
        <v>36.166255</v>
      </c>
      <c r="N220">
        <v>-120.411619</v>
      </c>
      <c r="O220" t="s">
        <v>81</v>
      </c>
      <c r="P220" s="2">
        <v>910</v>
      </c>
      <c r="Q220" s="2">
        <v>910</v>
      </c>
      <c r="R220" s="2" t="s">
        <v>23</v>
      </c>
      <c r="S220" s="2" t="s">
        <v>23</v>
      </c>
      <c r="U220" s="2">
        <v>12000</v>
      </c>
      <c r="V220" s="2">
        <v>7900</v>
      </c>
      <c r="W220">
        <v>22</v>
      </c>
      <c r="X220" s="2">
        <v>8.09</v>
      </c>
      <c r="Y220" s="13">
        <f t="shared" si="3"/>
        <v>1110.2</v>
      </c>
      <c r="Z220" s="13" t="s">
        <v>761</v>
      </c>
      <c r="AA220" s="13" t="s">
        <v>411</v>
      </c>
      <c r="AB220" s="2">
        <v>9.1999999999999993</v>
      </c>
      <c r="AC220" s="2">
        <v>3700</v>
      </c>
      <c r="AD220" s="2">
        <v>320</v>
      </c>
      <c r="AE220" s="2">
        <v>110</v>
      </c>
      <c r="AF220" s="2">
        <v>46</v>
      </c>
      <c r="AG220" s="2">
        <v>64</v>
      </c>
      <c r="AH220" s="2">
        <v>3000</v>
      </c>
      <c r="AI220" s="2">
        <v>66</v>
      </c>
      <c r="AJ220" s="2">
        <v>22</v>
      </c>
      <c r="AK220" s="2">
        <v>1.1000000000000001</v>
      </c>
      <c r="AL220" s="2" t="s">
        <v>154</v>
      </c>
      <c r="AM220" s="2">
        <v>0.79</v>
      </c>
      <c r="AN220" s="2">
        <v>270</v>
      </c>
      <c r="AO220" s="2">
        <v>21</v>
      </c>
      <c r="AP220" s="2">
        <v>4.3</v>
      </c>
      <c r="AQ220" s="2">
        <v>-43.6</v>
      </c>
      <c r="AR220" s="2">
        <v>-2.9</v>
      </c>
      <c r="AS220" s="2">
        <v>17.022459999999999</v>
      </c>
      <c r="AU220" s="2" t="s">
        <v>400</v>
      </c>
      <c r="AV220" s="13" t="s">
        <v>85</v>
      </c>
      <c r="AW220" s="2">
        <v>14</v>
      </c>
    </row>
    <row r="221" spans="1:49" x14ac:dyDescent="0.35">
      <c r="A221">
        <v>220</v>
      </c>
      <c r="B221" s="2" t="s">
        <v>75</v>
      </c>
      <c r="C221" t="s">
        <v>397</v>
      </c>
      <c r="D221" t="s">
        <v>398</v>
      </c>
      <c r="E221" t="s">
        <v>78</v>
      </c>
      <c r="F221" t="s">
        <v>79</v>
      </c>
      <c r="G221" t="s">
        <v>80</v>
      </c>
      <c r="H221" s="47">
        <v>43265</v>
      </c>
      <c r="I221" s="1" t="s">
        <v>1123</v>
      </c>
      <c r="J221" t="s">
        <v>8</v>
      </c>
      <c r="L221" t="s">
        <v>9</v>
      </c>
      <c r="M221">
        <v>36.166255</v>
      </c>
      <c r="N221">
        <v>-120.411619</v>
      </c>
      <c r="O221" t="s">
        <v>81</v>
      </c>
      <c r="P221" s="2">
        <v>790</v>
      </c>
      <c r="Q221" s="2">
        <v>630</v>
      </c>
      <c r="R221" s="2">
        <v>160</v>
      </c>
      <c r="S221" s="2" t="s">
        <v>23</v>
      </c>
      <c r="U221" s="2">
        <v>16000</v>
      </c>
      <c r="V221" s="2">
        <v>10000</v>
      </c>
      <c r="W221">
        <v>20</v>
      </c>
      <c r="X221" s="2">
        <v>8.68</v>
      </c>
      <c r="Y221" s="13">
        <f t="shared" si="3"/>
        <v>768.6</v>
      </c>
      <c r="Z221" s="13">
        <f>R221*0.6</f>
        <v>96</v>
      </c>
      <c r="AA221" s="13" t="s">
        <v>411</v>
      </c>
      <c r="AB221" s="2">
        <v>10</v>
      </c>
      <c r="AC221" s="2">
        <v>4700</v>
      </c>
      <c r="AD221" s="2">
        <v>510</v>
      </c>
      <c r="AE221" s="2">
        <v>47</v>
      </c>
      <c r="AF221" s="2">
        <v>52</v>
      </c>
      <c r="AG221" s="2">
        <v>130</v>
      </c>
      <c r="AH221" s="2">
        <v>3400</v>
      </c>
      <c r="AI221" s="2">
        <v>80</v>
      </c>
      <c r="AJ221" s="2">
        <v>34</v>
      </c>
      <c r="AK221" s="2">
        <v>0.73</v>
      </c>
      <c r="AL221" s="2">
        <v>2.5999999999999999E-2</v>
      </c>
      <c r="AM221" s="2">
        <v>1.5</v>
      </c>
      <c r="AN221" s="2">
        <v>9.7999999999999989</v>
      </c>
      <c r="AO221" s="2">
        <v>47</v>
      </c>
      <c r="AP221" s="2">
        <v>3.7</v>
      </c>
      <c r="AQ221" s="2">
        <v>-26.3</v>
      </c>
      <c r="AR221" s="2">
        <v>1.25</v>
      </c>
      <c r="AS221" s="2">
        <v>1.4590679999999998</v>
      </c>
      <c r="AU221" s="2" t="s">
        <v>392</v>
      </c>
      <c r="AV221" s="13" t="s">
        <v>4128</v>
      </c>
      <c r="AW221" s="2">
        <v>19</v>
      </c>
    </row>
    <row r="222" spans="1:49" x14ac:dyDescent="0.35">
      <c r="A222">
        <v>221</v>
      </c>
      <c r="B222" s="2" t="s">
        <v>75</v>
      </c>
      <c r="C222" t="s">
        <v>397</v>
      </c>
      <c r="D222" t="s">
        <v>398</v>
      </c>
      <c r="E222" t="s">
        <v>78</v>
      </c>
      <c r="F222" t="s">
        <v>79</v>
      </c>
      <c r="G222" t="s">
        <v>80</v>
      </c>
      <c r="H222" s="47">
        <v>43353</v>
      </c>
      <c r="I222" s="1" t="s">
        <v>1123</v>
      </c>
      <c r="J222" t="s">
        <v>8</v>
      </c>
      <c r="L222" t="s">
        <v>9</v>
      </c>
      <c r="M222">
        <v>36.166255</v>
      </c>
      <c r="N222">
        <v>-120.411619</v>
      </c>
      <c r="O222" t="s">
        <v>81</v>
      </c>
      <c r="P222" s="2">
        <v>1400</v>
      </c>
      <c r="Q222" s="2">
        <v>560</v>
      </c>
      <c r="R222" s="2">
        <v>820</v>
      </c>
      <c r="S222" s="2" t="s">
        <v>23</v>
      </c>
      <c r="U222" s="2">
        <v>29000</v>
      </c>
      <c r="V222" s="2">
        <v>19000</v>
      </c>
      <c r="W222">
        <v>22</v>
      </c>
      <c r="X222" s="2">
        <v>8.99</v>
      </c>
      <c r="Y222" s="13">
        <f t="shared" si="3"/>
        <v>683.19999999999993</v>
      </c>
      <c r="Z222" s="13">
        <f>R222*0.6</f>
        <v>492</v>
      </c>
      <c r="AA222" s="13" t="s">
        <v>411</v>
      </c>
      <c r="AB222" s="2">
        <v>23</v>
      </c>
      <c r="AC222" s="2">
        <v>9200</v>
      </c>
      <c r="AD222" s="2">
        <v>810</v>
      </c>
      <c r="AE222" s="2">
        <v>54</v>
      </c>
      <c r="AF222" s="2">
        <v>95</v>
      </c>
      <c r="AG222" s="2">
        <v>180</v>
      </c>
      <c r="AH222" s="2">
        <v>7500</v>
      </c>
      <c r="AI222" s="2">
        <v>170</v>
      </c>
      <c r="AJ222" s="2">
        <v>71</v>
      </c>
      <c r="AK222" s="2">
        <v>1.1000000000000001</v>
      </c>
      <c r="AL222" s="2" t="s">
        <v>154</v>
      </c>
      <c r="AM222" s="2">
        <v>2.5</v>
      </c>
      <c r="AN222" s="2" t="s">
        <v>23</v>
      </c>
      <c r="AO222" s="2">
        <v>130</v>
      </c>
      <c r="AP222" s="2">
        <v>6.9</v>
      </c>
      <c r="AQ222" s="2">
        <v>12.2</v>
      </c>
      <c r="AR222" s="2">
        <v>11.22</v>
      </c>
      <c r="AS222" s="2"/>
      <c r="AU222" s="2" t="s">
        <v>400</v>
      </c>
      <c r="AV222" s="13" t="s">
        <v>85</v>
      </c>
      <c r="AW222" s="2">
        <v>17</v>
      </c>
    </row>
    <row r="223" spans="1:49" x14ac:dyDescent="0.35">
      <c r="A223">
        <v>222</v>
      </c>
      <c r="B223" s="2" t="s">
        <v>75</v>
      </c>
      <c r="C223" t="s">
        <v>402</v>
      </c>
      <c r="D223" t="s">
        <v>403</v>
      </c>
      <c r="E223" t="s">
        <v>78</v>
      </c>
      <c r="F223" t="s">
        <v>79</v>
      </c>
      <c r="G223" t="s">
        <v>80</v>
      </c>
      <c r="H223" s="47">
        <v>42641</v>
      </c>
      <c r="I223" s="1" t="s">
        <v>1117</v>
      </c>
      <c r="J223" t="s">
        <v>8</v>
      </c>
      <c r="L223" t="s">
        <v>9</v>
      </c>
      <c r="M223">
        <v>36.166255</v>
      </c>
      <c r="N223">
        <v>-120.411619</v>
      </c>
      <c r="O223" t="s">
        <v>81</v>
      </c>
      <c r="P223" s="2">
        <v>830</v>
      </c>
      <c r="Q223" s="2">
        <v>690</v>
      </c>
      <c r="R223" s="2">
        <v>140</v>
      </c>
      <c r="S223" s="2" t="s">
        <v>85</v>
      </c>
      <c r="U223" s="2">
        <v>21000</v>
      </c>
      <c r="V223" s="2">
        <v>13000</v>
      </c>
      <c r="X223" s="2">
        <v>8.4</v>
      </c>
      <c r="Y223" s="13">
        <f t="shared" si="3"/>
        <v>841.8</v>
      </c>
      <c r="Z223" s="13">
        <f>R223*0.6</f>
        <v>84</v>
      </c>
      <c r="AA223" s="13" t="s">
        <v>1900</v>
      </c>
      <c r="AB223" s="2">
        <v>21</v>
      </c>
      <c r="AC223" s="2">
        <v>6700</v>
      </c>
      <c r="AD223" s="2">
        <v>450</v>
      </c>
      <c r="AE223" s="2">
        <v>110</v>
      </c>
      <c r="AF223" s="2">
        <v>87</v>
      </c>
      <c r="AG223" s="2">
        <v>110</v>
      </c>
      <c r="AH223" s="2">
        <v>4400</v>
      </c>
      <c r="AI223" s="2">
        <v>84</v>
      </c>
      <c r="AJ223" s="2">
        <v>49</v>
      </c>
      <c r="AK223" s="2">
        <v>0.71</v>
      </c>
      <c r="AL223" s="2" t="s">
        <v>623</v>
      </c>
      <c r="AM223" s="2">
        <v>0.71</v>
      </c>
      <c r="AN223" s="2">
        <v>26</v>
      </c>
      <c r="AO223" s="2" t="s">
        <v>57</v>
      </c>
      <c r="AP223" s="2">
        <v>6.8</v>
      </c>
      <c r="AQ223" s="2">
        <v>-27.99</v>
      </c>
      <c r="AR223" s="2">
        <v>1.64</v>
      </c>
      <c r="AS223" s="2">
        <v>8.2680000000000007</v>
      </c>
      <c r="AU223" s="2" t="s">
        <v>58</v>
      </c>
      <c r="AV223" s="13" t="s">
        <v>2902</v>
      </c>
      <c r="AW223" s="2" t="s">
        <v>406</v>
      </c>
    </row>
    <row r="224" spans="1:49" x14ac:dyDescent="0.35">
      <c r="A224">
        <v>223</v>
      </c>
      <c r="B224" s="2" t="s">
        <v>75</v>
      </c>
      <c r="C224" t="s">
        <v>402</v>
      </c>
      <c r="D224" t="s">
        <v>403</v>
      </c>
      <c r="E224" t="s">
        <v>78</v>
      </c>
      <c r="F224" t="s">
        <v>79</v>
      </c>
      <c r="G224" t="s">
        <v>80</v>
      </c>
      <c r="H224" s="47">
        <v>42691</v>
      </c>
      <c r="I224" s="1" t="s">
        <v>1117</v>
      </c>
      <c r="J224" t="s">
        <v>8</v>
      </c>
      <c r="L224" t="s">
        <v>9</v>
      </c>
      <c r="M224">
        <v>36.166255</v>
      </c>
      <c r="N224">
        <v>-120.411619</v>
      </c>
      <c r="O224" t="s">
        <v>81</v>
      </c>
      <c r="P224" s="2">
        <v>830</v>
      </c>
      <c r="Q224" s="2">
        <v>640</v>
      </c>
      <c r="R224" s="2">
        <v>190</v>
      </c>
      <c r="S224" s="2" t="s">
        <v>85</v>
      </c>
      <c r="U224" s="2">
        <v>28000</v>
      </c>
      <c r="V224" s="2">
        <v>16000</v>
      </c>
      <c r="X224" s="2">
        <v>8.5</v>
      </c>
      <c r="Y224" s="13">
        <f t="shared" si="3"/>
        <v>780.8</v>
      </c>
      <c r="Z224" s="13">
        <f>R224*0.6</f>
        <v>114</v>
      </c>
      <c r="AA224" s="13" t="s">
        <v>1900</v>
      </c>
      <c r="AB224" s="2">
        <v>31</v>
      </c>
      <c r="AC224" s="2">
        <v>7200</v>
      </c>
      <c r="AD224" s="2">
        <v>570</v>
      </c>
      <c r="AE224" s="2">
        <v>89</v>
      </c>
      <c r="AF224" s="2">
        <v>120</v>
      </c>
      <c r="AG224" s="2">
        <v>150</v>
      </c>
      <c r="AH224" s="2">
        <v>5000</v>
      </c>
      <c r="AI224" s="2">
        <v>130</v>
      </c>
      <c r="AJ224" s="2">
        <v>56</v>
      </c>
      <c r="AK224" s="2">
        <v>0.63</v>
      </c>
      <c r="AL224" s="2" t="s">
        <v>386</v>
      </c>
      <c r="AM224" s="2">
        <v>1.3</v>
      </c>
      <c r="AN224" s="2" t="s">
        <v>382</v>
      </c>
      <c r="AO224" s="2" t="s">
        <v>57</v>
      </c>
      <c r="AP224" s="2">
        <v>7.6</v>
      </c>
      <c r="AQ224" s="2">
        <v>-15.71</v>
      </c>
      <c r="AR224" s="2">
        <v>4.49</v>
      </c>
      <c r="AS224" s="2">
        <v>1.143</v>
      </c>
      <c r="AU224" s="2" t="s">
        <v>58</v>
      </c>
      <c r="AV224" s="13" t="s">
        <v>2902</v>
      </c>
      <c r="AW224" s="2" t="s">
        <v>406</v>
      </c>
    </row>
    <row r="225" spans="1:49" x14ac:dyDescent="0.35">
      <c r="A225">
        <v>224</v>
      </c>
      <c r="B225" s="2" t="s">
        <v>75</v>
      </c>
      <c r="C225" t="s">
        <v>402</v>
      </c>
      <c r="D225" t="s">
        <v>403</v>
      </c>
      <c r="E225" t="s">
        <v>78</v>
      </c>
      <c r="F225" t="s">
        <v>79</v>
      </c>
      <c r="G225" t="s">
        <v>80</v>
      </c>
      <c r="H225" s="47">
        <v>42789</v>
      </c>
      <c r="I225" s="1" t="s">
        <v>1123</v>
      </c>
      <c r="J225" t="s">
        <v>8</v>
      </c>
      <c r="L225" t="s">
        <v>9</v>
      </c>
      <c r="M225">
        <v>36.166255</v>
      </c>
      <c r="N225">
        <v>-120.411619</v>
      </c>
      <c r="O225" t="s">
        <v>81</v>
      </c>
      <c r="P225" s="2">
        <v>660</v>
      </c>
      <c r="Q225" s="2">
        <v>660</v>
      </c>
      <c r="R225" s="2" t="s">
        <v>23</v>
      </c>
      <c r="S225" s="2" t="s">
        <v>23</v>
      </c>
      <c r="U225" s="2">
        <v>24000</v>
      </c>
      <c r="V225" s="2">
        <v>15000</v>
      </c>
      <c r="W225">
        <v>21</v>
      </c>
      <c r="X225" s="2">
        <v>7.98</v>
      </c>
      <c r="Y225" s="13">
        <f t="shared" si="3"/>
        <v>805.19999999999993</v>
      </c>
      <c r="Z225" s="13" t="s">
        <v>761</v>
      </c>
      <c r="AA225" s="13" t="s">
        <v>411</v>
      </c>
      <c r="AB225" s="2">
        <v>8</v>
      </c>
      <c r="AC225" s="2">
        <v>8400</v>
      </c>
      <c r="AD225" s="2">
        <v>340</v>
      </c>
      <c r="AE225" s="2">
        <v>270</v>
      </c>
      <c r="AF225" s="2">
        <v>130</v>
      </c>
      <c r="AG225" s="2">
        <v>130</v>
      </c>
      <c r="AH225" s="2">
        <v>5100</v>
      </c>
      <c r="AI225" s="2">
        <v>62</v>
      </c>
      <c r="AJ225" s="2">
        <v>100</v>
      </c>
      <c r="AK225" s="2">
        <v>1.1000000000000001</v>
      </c>
      <c r="AL225" s="2">
        <v>0.24</v>
      </c>
      <c r="AM225" s="2">
        <v>1.2</v>
      </c>
      <c r="AN225" s="2">
        <v>520</v>
      </c>
      <c r="AO225" s="2">
        <v>17</v>
      </c>
      <c r="AP225" s="2">
        <v>10</v>
      </c>
      <c r="AQ225" s="2">
        <v>-41.3</v>
      </c>
      <c r="AR225" s="2">
        <v>-4.0999999999999996</v>
      </c>
      <c r="AS225" s="2">
        <v>23.101909999999997</v>
      </c>
      <c r="AU225" s="2" t="s">
        <v>400</v>
      </c>
      <c r="AV225" s="13" t="s">
        <v>85</v>
      </c>
      <c r="AW225" s="2">
        <v>22</v>
      </c>
    </row>
    <row r="226" spans="1:49" x14ac:dyDescent="0.35">
      <c r="A226">
        <v>225</v>
      </c>
      <c r="B226" s="2" t="s">
        <v>75</v>
      </c>
      <c r="C226" t="s">
        <v>402</v>
      </c>
      <c r="D226" t="s">
        <v>403</v>
      </c>
      <c r="E226" t="s">
        <v>78</v>
      </c>
      <c r="F226" t="s">
        <v>79</v>
      </c>
      <c r="G226" t="s">
        <v>80</v>
      </c>
      <c r="H226" s="47">
        <v>42976</v>
      </c>
      <c r="I226" s="1" t="s">
        <v>1123</v>
      </c>
      <c r="J226" t="s">
        <v>8</v>
      </c>
      <c r="L226" t="s">
        <v>9</v>
      </c>
      <c r="M226">
        <v>36.166255</v>
      </c>
      <c r="N226">
        <v>-120.411619</v>
      </c>
      <c r="O226" t="s">
        <v>81</v>
      </c>
      <c r="P226" s="2">
        <v>860</v>
      </c>
      <c r="Q226" s="2">
        <v>860</v>
      </c>
      <c r="R226" s="2" t="s">
        <v>23</v>
      </c>
      <c r="S226" s="2" t="s">
        <v>23</v>
      </c>
      <c r="U226" s="2">
        <v>14000</v>
      </c>
      <c r="V226" s="2">
        <v>9000</v>
      </c>
      <c r="W226">
        <v>21</v>
      </c>
      <c r="X226" s="2">
        <v>8.06</v>
      </c>
      <c r="Y226" s="13">
        <f t="shared" si="3"/>
        <v>1049.2</v>
      </c>
      <c r="Z226" s="13" t="s">
        <v>761</v>
      </c>
      <c r="AA226" s="13" t="s">
        <v>411</v>
      </c>
      <c r="AB226" s="2">
        <v>9.4</v>
      </c>
      <c r="AC226" s="2">
        <v>4100</v>
      </c>
      <c r="AD226" s="2">
        <v>410</v>
      </c>
      <c r="AE226" s="2">
        <v>100</v>
      </c>
      <c r="AF226" s="2">
        <v>56</v>
      </c>
      <c r="AG226" s="2">
        <v>88</v>
      </c>
      <c r="AH226" s="2">
        <v>3200</v>
      </c>
      <c r="AI226" s="2">
        <v>64</v>
      </c>
      <c r="AJ226" s="2">
        <v>34</v>
      </c>
      <c r="AK226" s="2">
        <v>0.87</v>
      </c>
      <c r="AL226" s="2">
        <v>0.03</v>
      </c>
      <c r="AM226" s="2">
        <v>0.93</v>
      </c>
      <c r="AN226" s="2">
        <v>120</v>
      </c>
      <c r="AO226" s="2">
        <v>32</v>
      </c>
      <c r="AP226" s="2">
        <v>4.7</v>
      </c>
      <c r="AQ226" s="2">
        <v>-44.1</v>
      </c>
      <c r="AR226" s="2">
        <v>-2.54</v>
      </c>
      <c r="AS226" s="2">
        <v>19.454239999999999</v>
      </c>
      <c r="AU226" s="2" t="s">
        <v>400</v>
      </c>
      <c r="AV226" s="13" t="s">
        <v>85</v>
      </c>
      <c r="AW226" s="2">
        <v>32</v>
      </c>
    </row>
    <row r="227" spans="1:49" x14ac:dyDescent="0.35">
      <c r="A227">
        <v>226</v>
      </c>
      <c r="B227" s="2" t="s">
        <v>75</v>
      </c>
      <c r="C227" t="s">
        <v>402</v>
      </c>
      <c r="D227" t="s">
        <v>403</v>
      </c>
      <c r="E227" t="s">
        <v>78</v>
      </c>
      <c r="F227" t="s">
        <v>79</v>
      </c>
      <c r="G227" t="s">
        <v>80</v>
      </c>
      <c r="H227" s="47">
        <v>43069</v>
      </c>
      <c r="I227" s="1" t="s">
        <v>1123</v>
      </c>
      <c r="J227" t="s">
        <v>8</v>
      </c>
      <c r="L227" t="s">
        <v>9</v>
      </c>
      <c r="M227">
        <v>36.166255</v>
      </c>
      <c r="N227">
        <v>-120.411619</v>
      </c>
      <c r="O227" t="s">
        <v>81</v>
      </c>
      <c r="P227" s="2">
        <v>910</v>
      </c>
      <c r="Q227" s="2">
        <v>910</v>
      </c>
      <c r="R227" s="2" t="s">
        <v>23</v>
      </c>
      <c r="S227" s="2" t="s">
        <v>23</v>
      </c>
      <c r="U227" s="2">
        <v>12000</v>
      </c>
      <c r="V227" s="2">
        <v>7200</v>
      </c>
      <c r="W227">
        <v>20</v>
      </c>
      <c r="X227" s="2">
        <v>7.96</v>
      </c>
      <c r="Y227" s="13">
        <f t="shared" si="3"/>
        <v>1110.2</v>
      </c>
      <c r="Z227" s="13" t="s">
        <v>761</v>
      </c>
      <c r="AA227" s="13" t="s">
        <v>411</v>
      </c>
      <c r="AB227" s="2">
        <v>11</v>
      </c>
      <c r="AC227" s="2">
        <v>3300</v>
      </c>
      <c r="AD227" s="2">
        <v>360</v>
      </c>
      <c r="AE227" s="2">
        <v>91</v>
      </c>
      <c r="AF227" s="2">
        <v>37</v>
      </c>
      <c r="AG227" s="2">
        <v>57</v>
      </c>
      <c r="AH227" s="2">
        <v>2200</v>
      </c>
      <c r="AI227" s="2">
        <v>62</v>
      </c>
      <c r="AJ227" s="2">
        <v>26</v>
      </c>
      <c r="AK227" s="2">
        <v>0.79</v>
      </c>
      <c r="AL227" s="2">
        <v>2.5999999999999999E-2</v>
      </c>
      <c r="AM227" s="2">
        <v>0.72</v>
      </c>
      <c r="AN227" s="2">
        <v>220</v>
      </c>
      <c r="AO227" s="2">
        <v>54</v>
      </c>
      <c r="AP227" s="2">
        <v>3.4</v>
      </c>
      <c r="AQ227" s="2">
        <v>-45.2</v>
      </c>
      <c r="AR227" s="2">
        <v>-3.24</v>
      </c>
      <c r="AS227" s="2">
        <v>23.101909999999997</v>
      </c>
      <c r="AU227" s="2" t="s">
        <v>392</v>
      </c>
      <c r="AV227" s="13" t="s">
        <v>4128</v>
      </c>
      <c r="AW227" s="2">
        <v>21</v>
      </c>
    </row>
    <row r="228" spans="1:49" x14ac:dyDescent="0.35">
      <c r="A228">
        <v>227</v>
      </c>
      <c r="B228" s="2" t="s">
        <v>75</v>
      </c>
      <c r="C228" t="s">
        <v>408</v>
      </c>
      <c r="D228" t="s">
        <v>409</v>
      </c>
      <c r="E228" t="s">
        <v>78</v>
      </c>
      <c r="F228" t="s">
        <v>79</v>
      </c>
      <c r="G228" t="s">
        <v>80</v>
      </c>
      <c r="H228" s="47">
        <v>42642</v>
      </c>
      <c r="I228" s="1" t="s">
        <v>1123</v>
      </c>
      <c r="J228" t="s">
        <v>8</v>
      </c>
      <c r="L228" t="s">
        <v>9</v>
      </c>
      <c r="M228">
        <v>36.166255</v>
      </c>
      <c r="N228">
        <v>-120.411619</v>
      </c>
      <c r="O228" t="s">
        <v>81</v>
      </c>
      <c r="P228" s="2">
        <v>890</v>
      </c>
      <c r="Q228" s="2">
        <v>890</v>
      </c>
      <c r="R228" s="2" t="s">
        <v>85</v>
      </c>
      <c r="S228" s="2" t="s">
        <v>85</v>
      </c>
      <c r="U228" s="2">
        <v>7300</v>
      </c>
      <c r="V228" s="2">
        <v>4700</v>
      </c>
      <c r="X228" s="2">
        <v>7</v>
      </c>
      <c r="Y228" s="13">
        <f t="shared" si="3"/>
        <v>1085.8</v>
      </c>
      <c r="Z228" s="13" t="s">
        <v>641</v>
      </c>
      <c r="AA228" s="13" t="s">
        <v>1900</v>
      </c>
      <c r="AB228" s="2">
        <v>11</v>
      </c>
      <c r="AC228" s="2">
        <v>1700</v>
      </c>
      <c r="AD228" s="2">
        <v>270</v>
      </c>
      <c r="AE228" s="2">
        <v>47</v>
      </c>
      <c r="AF228" s="2">
        <v>20</v>
      </c>
      <c r="AG228" s="2">
        <v>52</v>
      </c>
      <c r="AH228" s="2">
        <v>1500</v>
      </c>
      <c r="AI228" s="2">
        <v>59</v>
      </c>
      <c r="AJ228" s="2" t="s">
        <v>53</v>
      </c>
      <c r="AK228" s="2">
        <v>0.19</v>
      </c>
      <c r="AL228" s="2">
        <v>0.12</v>
      </c>
      <c r="AM228" s="2">
        <v>0.51</v>
      </c>
      <c r="AN228" s="2">
        <v>100</v>
      </c>
      <c r="AO228" s="2" t="s">
        <v>23</v>
      </c>
      <c r="AP228" s="2">
        <v>1.7</v>
      </c>
      <c r="AQ228" s="2">
        <v>-52.43</v>
      </c>
      <c r="AR228" s="2">
        <v>-5.21</v>
      </c>
      <c r="AS228" s="2">
        <v>20.67</v>
      </c>
      <c r="AU228" s="2" t="s">
        <v>11</v>
      </c>
      <c r="AV228" s="13" t="s">
        <v>4129</v>
      </c>
      <c r="AW228" s="2">
        <v>1.3</v>
      </c>
    </row>
    <row r="229" spans="1:49" x14ac:dyDescent="0.35">
      <c r="A229">
        <v>228</v>
      </c>
      <c r="B229" s="2" t="s">
        <v>115</v>
      </c>
      <c r="C229" t="s">
        <v>412</v>
      </c>
      <c r="D229" s="2" t="s">
        <v>210</v>
      </c>
      <c r="E229" t="s">
        <v>78</v>
      </c>
      <c r="F229" t="s">
        <v>117</v>
      </c>
      <c r="G229" t="s">
        <v>80</v>
      </c>
      <c r="H229" s="47">
        <v>42725</v>
      </c>
      <c r="I229" s="1" t="s">
        <v>1125</v>
      </c>
      <c r="J229" t="s">
        <v>8</v>
      </c>
      <c r="L229" t="s">
        <v>9</v>
      </c>
      <c r="M229">
        <v>36.241439</v>
      </c>
      <c r="N229">
        <v>-120.30708799999999</v>
      </c>
      <c r="O229" t="s">
        <v>81</v>
      </c>
      <c r="P229" s="2">
        <v>740</v>
      </c>
      <c r="Q229" s="2">
        <v>740</v>
      </c>
      <c r="R229" s="2" t="s">
        <v>23</v>
      </c>
      <c r="S229" s="2" t="s">
        <v>23</v>
      </c>
      <c r="U229" s="2">
        <v>19000</v>
      </c>
      <c r="V229" s="2">
        <v>16000</v>
      </c>
      <c r="X229" s="2">
        <v>7.11</v>
      </c>
      <c r="Y229" s="13">
        <f t="shared" si="3"/>
        <v>902.8</v>
      </c>
      <c r="Z229" s="13" t="s">
        <v>761</v>
      </c>
      <c r="AA229" s="13" t="s">
        <v>411</v>
      </c>
      <c r="AC229" s="2">
        <v>8200</v>
      </c>
      <c r="AD229" s="2">
        <v>650</v>
      </c>
      <c r="AE229" s="2">
        <v>500</v>
      </c>
      <c r="AF229" s="2">
        <v>330</v>
      </c>
      <c r="AG229" s="2">
        <v>130</v>
      </c>
      <c r="AH229" s="2">
        <v>4500</v>
      </c>
      <c r="AI229" s="2">
        <v>52</v>
      </c>
      <c r="AJ229" s="2">
        <v>74.7</v>
      </c>
      <c r="AK229" s="2">
        <v>0.69199999999999995</v>
      </c>
      <c r="AL229" s="2" t="s">
        <v>384</v>
      </c>
      <c r="AM229" s="2">
        <v>1.7</v>
      </c>
      <c r="AN229" s="2">
        <v>972</v>
      </c>
      <c r="AO229" s="2">
        <v>18.3</v>
      </c>
      <c r="AP229" s="2">
        <v>8.6999999999999993</v>
      </c>
      <c r="AQ229" s="2">
        <v>-63.4</v>
      </c>
      <c r="AR229" s="2">
        <v>-6.59</v>
      </c>
      <c r="AU229" s="13" t="s">
        <v>1611</v>
      </c>
      <c r="AV229" s="2" t="s">
        <v>57</v>
      </c>
      <c r="AW229">
        <v>44</v>
      </c>
    </row>
    <row r="230" spans="1:49" x14ac:dyDescent="0.35">
      <c r="A230">
        <v>229</v>
      </c>
      <c r="B230" s="2" t="s">
        <v>115</v>
      </c>
      <c r="C230" t="s">
        <v>412</v>
      </c>
      <c r="D230" s="2" t="s">
        <v>210</v>
      </c>
      <c r="E230" t="s">
        <v>78</v>
      </c>
      <c r="F230" t="s">
        <v>117</v>
      </c>
      <c r="G230" t="s">
        <v>80</v>
      </c>
      <c r="H230" s="47">
        <v>42787</v>
      </c>
      <c r="I230" s="1" t="s">
        <v>1125</v>
      </c>
      <c r="J230" t="s">
        <v>8</v>
      </c>
      <c r="L230" t="s">
        <v>9</v>
      </c>
      <c r="M230">
        <v>36.241439</v>
      </c>
      <c r="N230">
        <v>-120.30708799999999</v>
      </c>
      <c r="O230" t="s">
        <v>81</v>
      </c>
      <c r="P230" s="2">
        <v>260</v>
      </c>
      <c r="Q230" s="2">
        <v>260</v>
      </c>
      <c r="R230" s="2" t="s">
        <v>23</v>
      </c>
      <c r="S230" s="2" t="s">
        <v>23</v>
      </c>
      <c r="U230" s="2">
        <v>10000</v>
      </c>
      <c r="V230" s="2">
        <v>5800</v>
      </c>
      <c r="X230" s="2">
        <v>6.86</v>
      </c>
      <c r="Y230" s="13">
        <f t="shared" si="3"/>
        <v>317.2</v>
      </c>
      <c r="Z230" s="13" t="s">
        <v>761</v>
      </c>
      <c r="AA230" s="13" t="s">
        <v>411</v>
      </c>
      <c r="AC230" s="2">
        <v>3100</v>
      </c>
      <c r="AD230" s="2">
        <v>200</v>
      </c>
      <c r="AE230" s="2">
        <v>42</v>
      </c>
      <c r="AF230" s="2">
        <v>20</v>
      </c>
      <c r="AG230" s="2">
        <v>27</v>
      </c>
      <c r="AH230" s="2">
        <v>2000</v>
      </c>
      <c r="AI230" s="2">
        <v>19</v>
      </c>
      <c r="AJ230" s="2">
        <v>29.6</v>
      </c>
      <c r="AK230" s="2">
        <v>5.7200000000000001E-2</v>
      </c>
      <c r="AL230" s="2" t="s">
        <v>384</v>
      </c>
      <c r="AM230" s="2">
        <v>0.12</v>
      </c>
      <c r="AN230" s="2">
        <v>93.2</v>
      </c>
      <c r="AO230" s="2" t="s">
        <v>23</v>
      </c>
      <c r="AP230" s="2">
        <v>0.99</v>
      </c>
      <c r="AQ230" s="2">
        <v>-72.8</v>
      </c>
      <c r="AR230" s="2">
        <v>-9.16</v>
      </c>
      <c r="AU230" s="13" t="s">
        <v>1888</v>
      </c>
      <c r="AV230" s="2" t="s">
        <v>388</v>
      </c>
      <c r="AW230">
        <v>17</v>
      </c>
    </row>
    <row r="231" spans="1:49" x14ac:dyDescent="0.35">
      <c r="A231">
        <v>230</v>
      </c>
      <c r="B231" s="2" t="s">
        <v>115</v>
      </c>
      <c r="C231" t="s">
        <v>412</v>
      </c>
      <c r="D231" s="2" t="s">
        <v>210</v>
      </c>
      <c r="E231" t="s">
        <v>78</v>
      </c>
      <c r="F231" t="s">
        <v>117</v>
      </c>
      <c r="G231" t="s">
        <v>80</v>
      </c>
      <c r="H231" s="47">
        <v>42845</v>
      </c>
      <c r="I231" s="1" t="s">
        <v>1125</v>
      </c>
      <c r="J231" t="s">
        <v>8</v>
      </c>
      <c r="L231" t="s">
        <v>9</v>
      </c>
      <c r="M231">
        <v>36.241439</v>
      </c>
      <c r="N231">
        <v>-120.30708799999999</v>
      </c>
      <c r="O231" t="s">
        <v>81</v>
      </c>
      <c r="P231" s="2">
        <v>190</v>
      </c>
      <c r="Q231" s="2">
        <v>190</v>
      </c>
      <c r="R231" s="2" t="s">
        <v>23</v>
      </c>
      <c r="S231" s="2" t="s">
        <v>23</v>
      </c>
      <c r="U231" s="2">
        <v>4400</v>
      </c>
      <c r="V231" s="2">
        <v>2800</v>
      </c>
      <c r="X231" s="2">
        <v>8.1300000000000008</v>
      </c>
      <c r="Y231" s="13">
        <f t="shared" si="3"/>
        <v>231.79999999999998</v>
      </c>
      <c r="Z231" s="13" t="s">
        <v>761</v>
      </c>
      <c r="AA231" s="13" t="s">
        <v>411</v>
      </c>
      <c r="AC231" s="2">
        <v>640</v>
      </c>
      <c r="AD231" s="2">
        <v>90</v>
      </c>
      <c r="AE231" s="2">
        <v>59</v>
      </c>
      <c r="AF231" s="2">
        <v>29</v>
      </c>
      <c r="AG231" s="2">
        <v>18</v>
      </c>
      <c r="AH231" s="2">
        <v>780</v>
      </c>
      <c r="AI231" s="2">
        <v>10</v>
      </c>
      <c r="AJ231" s="2">
        <v>9.1</v>
      </c>
      <c r="AK231" s="2">
        <v>0.13</v>
      </c>
      <c r="AL231" s="2">
        <v>0.56000000000000005</v>
      </c>
      <c r="AM231" s="2">
        <v>0.12</v>
      </c>
      <c r="AN231" s="2">
        <v>110</v>
      </c>
      <c r="AO231" s="2">
        <v>4.5999999999999996</v>
      </c>
      <c r="AP231" s="2">
        <v>1.8</v>
      </c>
      <c r="AQ231" s="2">
        <v>-74.099999999999994</v>
      </c>
      <c r="AR231" s="2">
        <v>-9.6999999999999993</v>
      </c>
      <c r="AU231" s="13" t="s">
        <v>74</v>
      </c>
      <c r="AV231" s="2" t="s">
        <v>386</v>
      </c>
      <c r="AW231" t="s">
        <v>53</v>
      </c>
    </row>
    <row r="232" spans="1:49" x14ac:dyDescent="0.35">
      <c r="A232">
        <v>231</v>
      </c>
      <c r="B232" s="2" t="s">
        <v>115</v>
      </c>
      <c r="C232" t="s">
        <v>412</v>
      </c>
      <c r="D232" s="2" t="s">
        <v>210</v>
      </c>
      <c r="E232" t="s">
        <v>78</v>
      </c>
      <c r="F232" t="s">
        <v>117</v>
      </c>
      <c r="G232" t="s">
        <v>80</v>
      </c>
      <c r="H232" s="47">
        <v>42936</v>
      </c>
      <c r="I232" s="1" t="s">
        <v>1125</v>
      </c>
      <c r="J232" t="s">
        <v>8</v>
      </c>
      <c r="L232" t="s">
        <v>9</v>
      </c>
      <c r="M232">
        <v>36.241439</v>
      </c>
      <c r="N232">
        <v>-120.30708799999999</v>
      </c>
      <c r="O232" t="s">
        <v>81</v>
      </c>
      <c r="P232" s="2">
        <v>420</v>
      </c>
      <c r="Q232" s="2">
        <v>420</v>
      </c>
      <c r="R232" s="2" t="s">
        <v>23</v>
      </c>
      <c r="S232" s="2" t="s">
        <v>23</v>
      </c>
      <c r="U232" s="2">
        <v>13000</v>
      </c>
      <c r="V232" s="2">
        <v>7700</v>
      </c>
      <c r="X232" s="2">
        <v>7.55</v>
      </c>
      <c r="Y232" s="13">
        <f t="shared" si="3"/>
        <v>512.4</v>
      </c>
      <c r="Z232" s="13" t="s">
        <v>761</v>
      </c>
      <c r="AA232" s="13" t="s">
        <v>411</v>
      </c>
      <c r="AC232" s="2">
        <v>4200</v>
      </c>
      <c r="AD232" s="2">
        <v>290</v>
      </c>
      <c r="AE232" s="2">
        <v>130</v>
      </c>
      <c r="AF232" s="2">
        <v>58</v>
      </c>
      <c r="AG232" s="2">
        <v>41</v>
      </c>
      <c r="AH232" s="2">
        <v>2600</v>
      </c>
      <c r="AI232" s="2">
        <v>21</v>
      </c>
      <c r="AJ232" s="2">
        <v>66</v>
      </c>
      <c r="AK232" s="2">
        <v>0.31</v>
      </c>
      <c r="AL232" s="2">
        <v>0.57999999999999996</v>
      </c>
      <c r="AM232" s="2">
        <v>0.16</v>
      </c>
      <c r="AN232" s="2">
        <v>160</v>
      </c>
      <c r="AO232" s="2" t="s">
        <v>52</v>
      </c>
      <c r="AP232" s="2">
        <v>3.8</v>
      </c>
      <c r="AQ232" s="2">
        <v>-79.7</v>
      </c>
      <c r="AR232" s="2">
        <v>-9.93</v>
      </c>
      <c r="AU232" s="13" t="s">
        <v>1611</v>
      </c>
      <c r="AV232" s="2" t="s">
        <v>57</v>
      </c>
      <c r="AW232">
        <v>64</v>
      </c>
    </row>
    <row r="233" spans="1:49" x14ac:dyDescent="0.35">
      <c r="A233">
        <v>232</v>
      </c>
      <c r="B233" s="2" t="s">
        <v>115</v>
      </c>
      <c r="C233" t="s">
        <v>412</v>
      </c>
      <c r="D233" s="2" t="s">
        <v>210</v>
      </c>
      <c r="E233" t="s">
        <v>78</v>
      </c>
      <c r="F233" t="s">
        <v>117</v>
      </c>
      <c r="G233" t="s">
        <v>80</v>
      </c>
      <c r="H233" s="47">
        <v>43032</v>
      </c>
      <c r="I233" s="1" t="s">
        <v>1125</v>
      </c>
      <c r="J233" t="s">
        <v>8</v>
      </c>
      <c r="L233" t="s">
        <v>9</v>
      </c>
      <c r="M233">
        <v>36.241439</v>
      </c>
      <c r="N233">
        <v>-120.30708799999999</v>
      </c>
      <c r="O233" t="s">
        <v>81</v>
      </c>
      <c r="P233" s="2">
        <v>700</v>
      </c>
      <c r="Q233" s="2">
        <v>700</v>
      </c>
      <c r="R233" s="2" t="s">
        <v>23</v>
      </c>
      <c r="S233" s="2" t="s">
        <v>23</v>
      </c>
      <c r="U233" s="2">
        <v>20000</v>
      </c>
      <c r="V233" s="2">
        <v>13000</v>
      </c>
      <c r="X233" s="2">
        <v>6.2</v>
      </c>
      <c r="Y233" s="13">
        <f t="shared" si="3"/>
        <v>854</v>
      </c>
      <c r="Z233" s="13" t="s">
        <v>761</v>
      </c>
      <c r="AA233" s="13" t="s">
        <v>411</v>
      </c>
      <c r="AC233" s="2">
        <v>6100</v>
      </c>
      <c r="AD233" s="2">
        <v>450</v>
      </c>
      <c r="AE233" s="2">
        <v>300</v>
      </c>
      <c r="AF233" s="2">
        <v>160</v>
      </c>
      <c r="AG233" s="2">
        <v>83</v>
      </c>
      <c r="AH233" s="2">
        <v>4100</v>
      </c>
      <c r="AI233" s="2">
        <v>38</v>
      </c>
      <c r="AJ233" s="2">
        <v>75</v>
      </c>
      <c r="AK233" s="2">
        <v>0.68</v>
      </c>
      <c r="AL233" s="2">
        <v>0.33</v>
      </c>
      <c r="AM233" s="2">
        <v>0.61</v>
      </c>
      <c r="AN233" s="2">
        <v>140</v>
      </c>
      <c r="AO233" s="2" t="s">
        <v>52</v>
      </c>
      <c r="AP233" s="2">
        <v>10</v>
      </c>
      <c r="AQ233" s="2">
        <v>-67</v>
      </c>
      <c r="AR233" s="2">
        <v>-7.43</v>
      </c>
      <c r="AU233" s="13" t="s">
        <v>400</v>
      </c>
      <c r="AV233" s="2" t="s">
        <v>85</v>
      </c>
      <c r="AW233">
        <v>100</v>
      </c>
    </row>
    <row r="234" spans="1:49" x14ac:dyDescent="0.35">
      <c r="A234">
        <v>233</v>
      </c>
      <c r="B234" s="2" t="s">
        <v>115</v>
      </c>
      <c r="C234" t="s">
        <v>412</v>
      </c>
      <c r="D234" s="2" t="s">
        <v>210</v>
      </c>
      <c r="E234" t="s">
        <v>78</v>
      </c>
      <c r="F234" t="s">
        <v>117</v>
      </c>
      <c r="G234" t="s">
        <v>80</v>
      </c>
      <c r="H234" s="47">
        <v>43118</v>
      </c>
      <c r="I234" s="1" t="s">
        <v>1125</v>
      </c>
      <c r="J234" t="s">
        <v>8</v>
      </c>
      <c r="L234" t="s">
        <v>9</v>
      </c>
      <c r="M234">
        <v>36.241439</v>
      </c>
      <c r="N234">
        <v>-120.30708799999999</v>
      </c>
      <c r="O234" t="s">
        <v>81</v>
      </c>
      <c r="P234" s="2">
        <v>590</v>
      </c>
      <c r="Q234" s="2">
        <v>590</v>
      </c>
      <c r="R234" s="2" t="s">
        <v>23</v>
      </c>
      <c r="S234" s="2" t="s">
        <v>23</v>
      </c>
      <c r="U234" s="2">
        <v>9300</v>
      </c>
      <c r="V234" s="2">
        <v>6000</v>
      </c>
      <c r="X234" s="2">
        <v>7.45</v>
      </c>
      <c r="Y234" s="13">
        <f t="shared" si="3"/>
        <v>719.8</v>
      </c>
      <c r="Z234" s="13" t="s">
        <v>761</v>
      </c>
      <c r="AA234" s="13" t="s">
        <v>411</v>
      </c>
      <c r="AC234" s="2">
        <v>2800</v>
      </c>
      <c r="AD234" s="2">
        <v>520</v>
      </c>
      <c r="AE234" s="2">
        <v>92</v>
      </c>
      <c r="AF234" s="2">
        <v>50</v>
      </c>
      <c r="AG234" s="2">
        <v>36</v>
      </c>
      <c r="AH234" s="2">
        <v>2100</v>
      </c>
      <c r="AI234" s="2">
        <v>34</v>
      </c>
      <c r="AJ234" s="2">
        <v>28</v>
      </c>
      <c r="AK234" s="2">
        <v>0.36</v>
      </c>
      <c r="AL234" s="2" t="s">
        <v>154</v>
      </c>
      <c r="AM234" s="2">
        <v>0.28000000000000003</v>
      </c>
      <c r="AN234" s="2">
        <v>79</v>
      </c>
      <c r="AO234" s="2">
        <v>3</v>
      </c>
      <c r="AP234" s="2">
        <v>2.7</v>
      </c>
      <c r="AQ234" s="2">
        <v>-67.2</v>
      </c>
      <c r="AR234" s="2">
        <v>-7.8</v>
      </c>
      <c r="AU234" s="13" t="s">
        <v>1611</v>
      </c>
      <c r="AV234" s="2" t="s">
        <v>57</v>
      </c>
      <c r="AW234">
        <v>74</v>
      </c>
    </row>
    <row r="235" spans="1:49" x14ac:dyDescent="0.35">
      <c r="A235">
        <v>234</v>
      </c>
      <c r="B235" s="2" t="s">
        <v>115</v>
      </c>
      <c r="C235" t="s">
        <v>412</v>
      </c>
      <c r="D235" s="2" t="s">
        <v>210</v>
      </c>
      <c r="E235" t="s">
        <v>78</v>
      </c>
      <c r="F235" t="s">
        <v>117</v>
      </c>
      <c r="G235" t="s">
        <v>80</v>
      </c>
      <c r="H235" s="47">
        <v>43209</v>
      </c>
      <c r="I235" s="29" t="s">
        <v>4210</v>
      </c>
      <c r="J235" t="s">
        <v>8</v>
      </c>
      <c r="K235" t="s">
        <v>1363</v>
      </c>
      <c r="L235" t="s">
        <v>9</v>
      </c>
      <c r="M235">
        <v>36.241439</v>
      </c>
      <c r="N235">
        <v>-120.30708799999999</v>
      </c>
      <c r="O235" t="s">
        <v>81</v>
      </c>
      <c r="P235" s="2">
        <v>45</v>
      </c>
      <c r="Q235" s="2">
        <v>45</v>
      </c>
      <c r="R235" s="2" t="s">
        <v>23</v>
      </c>
      <c r="S235" s="2" t="s">
        <v>23</v>
      </c>
      <c r="U235" s="2">
        <v>570</v>
      </c>
      <c r="V235" s="2">
        <v>620</v>
      </c>
      <c r="X235" s="2">
        <v>7.15</v>
      </c>
      <c r="Y235" s="13">
        <f t="shared" si="3"/>
        <v>54.9</v>
      </c>
      <c r="Z235" s="13" t="s">
        <v>761</v>
      </c>
      <c r="AA235" s="13" t="s">
        <v>411</v>
      </c>
      <c r="AC235" s="2">
        <v>100</v>
      </c>
      <c r="AD235" s="2">
        <v>50</v>
      </c>
      <c r="AE235" s="2">
        <v>24</v>
      </c>
      <c r="AF235" s="2">
        <v>12</v>
      </c>
      <c r="AG235" s="2">
        <v>2.9</v>
      </c>
      <c r="AH235" s="2">
        <v>60</v>
      </c>
      <c r="AI235" s="2">
        <v>0.35</v>
      </c>
      <c r="AJ235" s="2" t="s">
        <v>62</v>
      </c>
      <c r="AK235" s="2">
        <v>0.35</v>
      </c>
      <c r="AL235" s="2">
        <v>0.53</v>
      </c>
      <c r="AM235" s="2" t="s">
        <v>213</v>
      </c>
      <c r="AN235" s="2">
        <v>84</v>
      </c>
      <c r="AO235" s="2">
        <v>1.1000000000000001</v>
      </c>
      <c r="AP235" s="2">
        <v>0.24</v>
      </c>
      <c r="AQ235" s="2">
        <v>-63.7</v>
      </c>
      <c r="AR235" s="2">
        <v>-6.84</v>
      </c>
      <c r="AU235" s="13">
        <f>AV235*4.43</f>
        <v>3.4996999999999998</v>
      </c>
      <c r="AV235" s="2">
        <v>0.79</v>
      </c>
      <c r="AW235">
        <v>33</v>
      </c>
    </row>
    <row r="236" spans="1:49" x14ac:dyDescent="0.35">
      <c r="A236">
        <v>235</v>
      </c>
      <c r="B236" s="2" t="s">
        <v>115</v>
      </c>
      <c r="C236" t="s">
        <v>412</v>
      </c>
      <c r="D236" s="2" t="s">
        <v>210</v>
      </c>
      <c r="E236" t="s">
        <v>78</v>
      </c>
      <c r="F236" t="s">
        <v>117</v>
      </c>
      <c r="G236" t="s">
        <v>80</v>
      </c>
      <c r="H236" s="47">
        <v>43300</v>
      </c>
      <c r="I236" s="29" t="s">
        <v>4209</v>
      </c>
      <c r="J236" t="s">
        <v>8</v>
      </c>
      <c r="K236" t="s">
        <v>1363</v>
      </c>
      <c r="L236" t="s">
        <v>9</v>
      </c>
      <c r="M236">
        <v>36.241439</v>
      </c>
      <c r="N236">
        <v>-120.30708799999999</v>
      </c>
      <c r="O236" t="s">
        <v>81</v>
      </c>
      <c r="P236" s="2">
        <v>45</v>
      </c>
      <c r="Q236" s="2">
        <v>45</v>
      </c>
      <c r="R236" s="2" t="s">
        <v>23</v>
      </c>
      <c r="S236" s="2" t="s">
        <v>23</v>
      </c>
      <c r="U236" s="2">
        <v>560</v>
      </c>
      <c r="V236" s="2">
        <v>370</v>
      </c>
      <c r="X236" s="2">
        <v>6.65</v>
      </c>
      <c r="Y236" s="13">
        <f t="shared" si="3"/>
        <v>54.9</v>
      </c>
      <c r="Z236" s="13" t="s">
        <v>761</v>
      </c>
      <c r="AA236" s="13" t="s">
        <v>411</v>
      </c>
      <c r="AC236" s="2">
        <v>99</v>
      </c>
      <c r="AD236" s="2">
        <v>58</v>
      </c>
      <c r="AE236" s="2">
        <v>22</v>
      </c>
      <c r="AF236" s="2">
        <v>11</v>
      </c>
      <c r="AG236" s="2">
        <v>3.4</v>
      </c>
      <c r="AH236" s="2">
        <v>59</v>
      </c>
      <c r="AI236" s="2">
        <v>0.39</v>
      </c>
      <c r="AJ236" s="2" t="s">
        <v>62</v>
      </c>
      <c r="AK236" s="2">
        <v>0.32</v>
      </c>
      <c r="AL236" s="2">
        <v>0.22</v>
      </c>
      <c r="AM236" s="2" t="s">
        <v>213</v>
      </c>
      <c r="AN236" s="2">
        <v>51</v>
      </c>
      <c r="AO236" s="2" t="s">
        <v>52</v>
      </c>
      <c r="AP236" s="2">
        <v>0.23</v>
      </c>
      <c r="AQ236" s="2">
        <v>-65.400000000000006</v>
      </c>
      <c r="AR236" s="2">
        <v>-8.6999999999999993</v>
      </c>
      <c r="AU236" s="13">
        <f>AV236*4.43</f>
        <v>2.4807999999999999</v>
      </c>
      <c r="AV236" s="2">
        <v>0.56000000000000005</v>
      </c>
      <c r="AW236" t="s">
        <v>53</v>
      </c>
    </row>
    <row r="237" spans="1:49" x14ac:dyDescent="0.35">
      <c r="A237">
        <v>236</v>
      </c>
      <c r="B237" s="2" t="s">
        <v>115</v>
      </c>
      <c r="C237" t="s">
        <v>412</v>
      </c>
      <c r="D237" s="2" t="s">
        <v>210</v>
      </c>
      <c r="E237" t="s">
        <v>78</v>
      </c>
      <c r="F237" t="s">
        <v>117</v>
      </c>
      <c r="G237" t="s">
        <v>80</v>
      </c>
      <c r="H237" s="47">
        <v>43391</v>
      </c>
      <c r="I237" s="1" t="s">
        <v>1125</v>
      </c>
      <c r="J237" t="s">
        <v>8</v>
      </c>
      <c r="L237" t="s">
        <v>9</v>
      </c>
      <c r="M237">
        <v>36.241439</v>
      </c>
      <c r="N237">
        <v>-120.30708799999999</v>
      </c>
      <c r="O237" t="s">
        <v>81</v>
      </c>
      <c r="P237" s="2">
        <v>980</v>
      </c>
      <c r="Q237" s="2">
        <v>980</v>
      </c>
      <c r="R237" s="2" t="s">
        <v>23</v>
      </c>
      <c r="S237" s="2" t="s">
        <v>23</v>
      </c>
      <c r="U237" s="2">
        <v>45000</v>
      </c>
      <c r="V237" s="2">
        <v>32000</v>
      </c>
      <c r="X237" s="2">
        <v>6.67</v>
      </c>
      <c r="Y237" s="13">
        <f t="shared" si="3"/>
        <v>1195.5999999999999</v>
      </c>
      <c r="Z237" s="13" t="s">
        <v>761</v>
      </c>
      <c r="AA237" s="13" t="s">
        <v>411</v>
      </c>
      <c r="AC237" s="2">
        <v>17000</v>
      </c>
      <c r="AD237" s="2">
        <v>740</v>
      </c>
      <c r="AE237" s="2">
        <v>600</v>
      </c>
      <c r="AF237" s="2">
        <v>370</v>
      </c>
      <c r="AG237" s="2">
        <v>190</v>
      </c>
      <c r="AH237" s="2">
        <v>8500</v>
      </c>
      <c r="AI237" s="2">
        <v>83</v>
      </c>
      <c r="AJ237" s="2">
        <v>160</v>
      </c>
      <c r="AK237" s="2">
        <v>1.2</v>
      </c>
      <c r="AL237" s="2" t="s">
        <v>303</v>
      </c>
      <c r="AM237" s="2">
        <v>1.2</v>
      </c>
      <c r="AN237" s="2">
        <v>500</v>
      </c>
      <c r="AO237" s="2" t="s">
        <v>62</v>
      </c>
      <c r="AP237" s="2">
        <v>21</v>
      </c>
      <c r="AQ237" s="2">
        <v>-62.5</v>
      </c>
      <c r="AR237" s="2">
        <v>-6.58</v>
      </c>
      <c r="AU237" s="13" t="s">
        <v>1611</v>
      </c>
      <c r="AV237" s="2" t="s">
        <v>57</v>
      </c>
      <c r="AW237">
        <v>20</v>
      </c>
    </row>
    <row r="238" spans="1:49" x14ac:dyDescent="0.35">
      <c r="A238">
        <v>237</v>
      </c>
      <c r="B238" s="2" t="s">
        <v>115</v>
      </c>
      <c r="C238" t="s">
        <v>412</v>
      </c>
      <c r="D238" s="2" t="s">
        <v>210</v>
      </c>
      <c r="E238" t="s">
        <v>78</v>
      </c>
      <c r="F238" t="s">
        <v>117</v>
      </c>
      <c r="G238" t="s">
        <v>80</v>
      </c>
      <c r="H238" s="47">
        <v>43486</v>
      </c>
      <c r="I238" s="1" t="s">
        <v>1126</v>
      </c>
      <c r="J238" t="s">
        <v>8</v>
      </c>
      <c r="L238" t="s">
        <v>9</v>
      </c>
      <c r="M238">
        <v>36.241439</v>
      </c>
      <c r="N238">
        <v>-120.30708799999999</v>
      </c>
      <c r="O238" t="s">
        <v>81</v>
      </c>
      <c r="P238" s="2">
        <v>77</v>
      </c>
      <c r="Q238" s="2">
        <v>77</v>
      </c>
      <c r="R238" s="2" t="s">
        <v>23</v>
      </c>
      <c r="S238" s="2" t="s">
        <v>23</v>
      </c>
      <c r="U238" s="2">
        <v>1500</v>
      </c>
      <c r="V238" s="2">
        <v>980</v>
      </c>
      <c r="X238" s="2">
        <v>7.58</v>
      </c>
      <c r="Y238" s="13">
        <f t="shared" si="3"/>
        <v>93.94</v>
      </c>
      <c r="Z238" s="13" t="s">
        <v>761</v>
      </c>
      <c r="AA238" s="13" t="s">
        <v>411</v>
      </c>
      <c r="AC238" s="2">
        <v>340</v>
      </c>
      <c r="AD238" s="2">
        <v>69</v>
      </c>
      <c r="AE238" s="2">
        <v>35</v>
      </c>
      <c r="AF238" s="2">
        <v>21</v>
      </c>
      <c r="AG238" s="2">
        <v>8</v>
      </c>
      <c r="AH238" s="2">
        <v>240</v>
      </c>
      <c r="AI238" s="2">
        <v>1.7</v>
      </c>
      <c r="AJ238" s="2">
        <v>3.5</v>
      </c>
      <c r="AK238" s="2">
        <v>0.12</v>
      </c>
      <c r="AL238" s="2">
        <v>0.25</v>
      </c>
      <c r="AM238" s="2" t="s">
        <v>213</v>
      </c>
      <c r="AN238" s="2">
        <v>44</v>
      </c>
      <c r="AO238" s="2">
        <v>4.4000000000000004</v>
      </c>
      <c r="AP238" s="2">
        <v>0.6</v>
      </c>
      <c r="AQ238" s="2">
        <v>-73.099999999999994</v>
      </c>
      <c r="AR238" s="2">
        <v>-9.73</v>
      </c>
      <c r="AU238" s="13" t="s">
        <v>1611</v>
      </c>
      <c r="AV238" t="s">
        <v>57</v>
      </c>
      <c r="AW238">
        <v>5</v>
      </c>
    </row>
    <row r="239" spans="1:49" x14ac:dyDescent="0.35">
      <c r="A239">
        <v>238</v>
      </c>
      <c r="B239" s="2" t="s">
        <v>115</v>
      </c>
      <c r="C239" t="s">
        <v>413</v>
      </c>
      <c r="D239" s="2" t="s">
        <v>216</v>
      </c>
      <c r="E239" t="s">
        <v>78</v>
      </c>
      <c r="F239" t="s">
        <v>117</v>
      </c>
      <c r="G239" t="s">
        <v>80</v>
      </c>
      <c r="H239" s="47">
        <v>42845</v>
      </c>
      <c r="I239" s="1" t="s">
        <v>1125</v>
      </c>
      <c r="J239" t="s">
        <v>8</v>
      </c>
      <c r="L239" t="s">
        <v>9</v>
      </c>
      <c r="M239">
        <v>36.241439</v>
      </c>
      <c r="N239">
        <v>-120.30708799999999</v>
      </c>
      <c r="O239" t="s">
        <v>81</v>
      </c>
      <c r="P239" s="2">
        <v>680</v>
      </c>
      <c r="Q239" s="2">
        <v>680</v>
      </c>
      <c r="R239" s="2" t="s">
        <v>23</v>
      </c>
      <c r="S239" s="2" t="s">
        <v>23</v>
      </c>
      <c r="U239" s="2">
        <v>37000</v>
      </c>
      <c r="V239" s="2">
        <v>31000</v>
      </c>
      <c r="X239" s="2">
        <v>7.18</v>
      </c>
      <c r="Y239" s="13">
        <f t="shared" ref="Y239:Y270" si="4">Q239*1.22</f>
        <v>829.6</v>
      </c>
      <c r="Z239" s="13" t="s">
        <v>761</v>
      </c>
      <c r="AA239" s="13" t="s">
        <v>411</v>
      </c>
      <c r="AC239" s="2">
        <v>16000</v>
      </c>
      <c r="AD239" s="2">
        <v>820</v>
      </c>
      <c r="AE239" s="2">
        <v>870</v>
      </c>
      <c r="AF239" s="2">
        <v>740</v>
      </c>
      <c r="AG239" s="2">
        <v>200</v>
      </c>
      <c r="AH239" s="2">
        <v>7300</v>
      </c>
      <c r="AI239" s="2">
        <v>48</v>
      </c>
      <c r="AJ239" s="2">
        <v>100</v>
      </c>
      <c r="AK239" s="2">
        <v>1.6</v>
      </c>
      <c r="AL239" s="2">
        <v>1.6</v>
      </c>
      <c r="AM239" s="2">
        <v>1.7</v>
      </c>
      <c r="AN239" s="2">
        <v>960</v>
      </c>
      <c r="AO239" s="2" t="s">
        <v>52</v>
      </c>
      <c r="AP239" s="2">
        <v>29</v>
      </c>
      <c r="AQ239" s="2">
        <v>-59</v>
      </c>
      <c r="AR239" s="2">
        <v>-5.52</v>
      </c>
      <c r="AU239" s="13" t="s">
        <v>1611</v>
      </c>
      <c r="AV239" s="2" t="s">
        <v>57</v>
      </c>
      <c r="AW239">
        <v>11</v>
      </c>
    </row>
    <row r="240" spans="1:49" x14ac:dyDescent="0.35">
      <c r="A240">
        <v>239</v>
      </c>
      <c r="B240" s="2" t="s">
        <v>115</v>
      </c>
      <c r="C240" t="s">
        <v>413</v>
      </c>
      <c r="D240" s="2" t="s">
        <v>216</v>
      </c>
      <c r="E240" t="s">
        <v>78</v>
      </c>
      <c r="F240" t="s">
        <v>117</v>
      </c>
      <c r="G240" t="s">
        <v>80</v>
      </c>
      <c r="H240" s="47">
        <v>42936</v>
      </c>
      <c r="I240" s="1" t="s">
        <v>1125</v>
      </c>
      <c r="J240" t="s">
        <v>8</v>
      </c>
      <c r="L240" t="s">
        <v>9</v>
      </c>
      <c r="M240">
        <v>36.241439</v>
      </c>
      <c r="N240">
        <v>-120.30708799999999</v>
      </c>
      <c r="O240" t="s">
        <v>81</v>
      </c>
      <c r="P240" s="2">
        <v>740</v>
      </c>
      <c r="Q240" s="2">
        <v>740</v>
      </c>
      <c r="R240" s="2" t="s">
        <v>23</v>
      </c>
      <c r="S240" s="2" t="s">
        <v>23</v>
      </c>
      <c r="U240" s="2">
        <v>42000</v>
      </c>
      <c r="V240" s="2">
        <v>30000</v>
      </c>
      <c r="X240" s="2">
        <v>7.47</v>
      </c>
      <c r="Y240" s="13">
        <f t="shared" si="4"/>
        <v>902.8</v>
      </c>
      <c r="Z240" s="13" t="s">
        <v>761</v>
      </c>
      <c r="AA240" s="13" t="s">
        <v>411</v>
      </c>
      <c r="AC240" s="2">
        <v>16000</v>
      </c>
      <c r="AD240" s="2">
        <v>920</v>
      </c>
      <c r="AE240" s="2">
        <v>940</v>
      </c>
      <c r="AF240" s="2">
        <v>780</v>
      </c>
      <c r="AG240" s="2">
        <v>220</v>
      </c>
      <c r="AH240" s="2">
        <v>8400</v>
      </c>
      <c r="AI240" s="2">
        <v>61</v>
      </c>
      <c r="AJ240" s="2">
        <v>130</v>
      </c>
      <c r="AK240" s="2">
        <v>1.7</v>
      </c>
      <c r="AL240" s="2">
        <v>1.8</v>
      </c>
      <c r="AM240" s="2">
        <v>1.5</v>
      </c>
      <c r="AN240" s="2">
        <v>670</v>
      </c>
      <c r="AO240" s="2" t="s">
        <v>52</v>
      </c>
      <c r="AP240" s="2">
        <v>30</v>
      </c>
      <c r="AQ240" s="2">
        <v>-59.4</v>
      </c>
      <c r="AR240" s="2">
        <v>-4.97</v>
      </c>
      <c r="AU240" s="13" t="s">
        <v>1611</v>
      </c>
      <c r="AV240" s="2" t="s">
        <v>57</v>
      </c>
      <c r="AW240">
        <v>17</v>
      </c>
    </row>
    <row r="241" spans="1:49" x14ac:dyDescent="0.35">
      <c r="A241">
        <v>240</v>
      </c>
      <c r="B241" s="2" t="s">
        <v>115</v>
      </c>
      <c r="C241" t="s">
        <v>413</v>
      </c>
      <c r="D241" s="2" t="s">
        <v>216</v>
      </c>
      <c r="E241" t="s">
        <v>78</v>
      </c>
      <c r="F241" t="s">
        <v>117</v>
      </c>
      <c r="G241" t="s">
        <v>80</v>
      </c>
      <c r="H241" s="47">
        <v>43032</v>
      </c>
      <c r="I241" s="1" t="s">
        <v>1125</v>
      </c>
      <c r="J241" t="s">
        <v>8</v>
      </c>
      <c r="L241" t="s">
        <v>9</v>
      </c>
      <c r="M241">
        <v>36.241439</v>
      </c>
      <c r="N241">
        <v>-120.30708799999999</v>
      </c>
      <c r="O241" t="s">
        <v>81</v>
      </c>
      <c r="P241" s="2">
        <v>870</v>
      </c>
      <c r="Q241" s="2">
        <v>870</v>
      </c>
      <c r="R241" s="2" t="s">
        <v>23</v>
      </c>
      <c r="S241" s="2" t="s">
        <v>23</v>
      </c>
      <c r="U241" s="2">
        <v>36000</v>
      </c>
      <c r="V241" s="2">
        <v>30000</v>
      </c>
      <c r="X241" s="2">
        <v>6.49</v>
      </c>
      <c r="Y241" s="13">
        <f t="shared" si="4"/>
        <v>1061.3999999999999</v>
      </c>
      <c r="Z241" s="13" t="s">
        <v>761</v>
      </c>
      <c r="AA241" s="13" t="s">
        <v>411</v>
      </c>
      <c r="AC241" s="2">
        <v>15000</v>
      </c>
      <c r="AD241" s="2">
        <v>820</v>
      </c>
      <c r="AE241" s="2">
        <v>880</v>
      </c>
      <c r="AF241" s="2">
        <v>680</v>
      </c>
      <c r="AG241" s="2">
        <v>160</v>
      </c>
      <c r="AH241" s="2">
        <v>7100</v>
      </c>
      <c r="AI241" s="2">
        <v>52</v>
      </c>
      <c r="AJ241" s="2">
        <v>170</v>
      </c>
      <c r="AK241" s="2">
        <v>1.6</v>
      </c>
      <c r="AL241" s="2">
        <v>1.1000000000000001</v>
      </c>
      <c r="AM241" s="2">
        <v>1.7</v>
      </c>
      <c r="AN241" s="2">
        <v>450</v>
      </c>
      <c r="AO241" s="2" t="s">
        <v>52</v>
      </c>
      <c r="AP241" s="2">
        <v>31</v>
      </c>
      <c r="AQ241" s="2">
        <v>-61.4</v>
      </c>
      <c r="AR241" s="2">
        <v>-5.81</v>
      </c>
      <c r="AU241" s="13" t="s">
        <v>1611</v>
      </c>
      <c r="AV241" s="2" t="s">
        <v>57</v>
      </c>
      <c r="AW241">
        <v>35</v>
      </c>
    </row>
    <row r="242" spans="1:49" x14ac:dyDescent="0.35">
      <c r="A242">
        <v>241</v>
      </c>
      <c r="B242" s="2" t="s">
        <v>115</v>
      </c>
      <c r="C242" t="s">
        <v>413</v>
      </c>
      <c r="D242" s="2" t="s">
        <v>216</v>
      </c>
      <c r="E242" t="s">
        <v>78</v>
      </c>
      <c r="F242" t="s">
        <v>117</v>
      </c>
      <c r="G242" t="s">
        <v>80</v>
      </c>
      <c r="H242" s="47">
        <v>43118</v>
      </c>
      <c r="I242" s="1" t="s">
        <v>1125</v>
      </c>
      <c r="J242" t="s">
        <v>8</v>
      </c>
      <c r="L242" t="s">
        <v>9</v>
      </c>
      <c r="M242">
        <v>36.241439</v>
      </c>
      <c r="N242">
        <v>-120.30708799999999</v>
      </c>
      <c r="O242" t="s">
        <v>81</v>
      </c>
      <c r="P242" s="2">
        <v>830</v>
      </c>
      <c r="Q242" s="2">
        <v>830</v>
      </c>
      <c r="R242" s="2" t="s">
        <v>23</v>
      </c>
      <c r="S242" s="2" t="s">
        <v>23</v>
      </c>
      <c r="U242" s="2">
        <v>33000</v>
      </c>
      <c r="V242" s="2">
        <v>27000</v>
      </c>
      <c r="X242" s="2">
        <v>7.85</v>
      </c>
      <c r="Y242" s="13">
        <f t="shared" si="4"/>
        <v>1012.6</v>
      </c>
      <c r="Z242" s="13" t="s">
        <v>761</v>
      </c>
      <c r="AA242" s="13" t="s">
        <v>411</v>
      </c>
      <c r="AC242" s="2">
        <v>14000</v>
      </c>
      <c r="AD242" s="2">
        <v>710</v>
      </c>
      <c r="AE242" s="2">
        <v>940</v>
      </c>
      <c r="AF242" s="2">
        <v>710</v>
      </c>
      <c r="AG242" s="2">
        <v>180</v>
      </c>
      <c r="AH242" s="2">
        <v>7600</v>
      </c>
      <c r="AI242" s="2">
        <v>55</v>
      </c>
      <c r="AJ242" s="2">
        <v>140</v>
      </c>
      <c r="AK242" s="2">
        <v>1.4</v>
      </c>
      <c r="AL242" s="2">
        <v>0.13</v>
      </c>
      <c r="AM242" s="2">
        <v>1.5</v>
      </c>
      <c r="AN242" s="2">
        <v>630</v>
      </c>
      <c r="AO242" s="2" t="s">
        <v>52</v>
      </c>
      <c r="AP242" s="2">
        <v>26</v>
      </c>
      <c r="AQ242" s="2">
        <v>-63.2</v>
      </c>
      <c r="AR242" s="2">
        <v>-6.37</v>
      </c>
      <c r="AU242" s="13" t="s">
        <v>1629</v>
      </c>
      <c r="AV242" s="2" t="s">
        <v>393</v>
      </c>
      <c r="AW242">
        <v>27</v>
      </c>
    </row>
    <row r="243" spans="1:49" x14ac:dyDescent="0.35">
      <c r="A243">
        <v>242</v>
      </c>
      <c r="B243" s="2" t="s">
        <v>115</v>
      </c>
      <c r="C243" t="s">
        <v>413</v>
      </c>
      <c r="D243" s="2" t="s">
        <v>216</v>
      </c>
      <c r="E243" t="s">
        <v>78</v>
      </c>
      <c r="F243" t="s">
        <v>117</v>
      </c>
      <c r="G243" t="s">
        <v>80</v>
      </c>
      <c r="H243" s="47">
        <v>43209</v>
      </c>
      <c r="I243" s="29" t="s">
        <v>4210</v>
      </c>
      <c r="J243" t="s">
        <v>8</v>
      </c>
      <c r="K243" t="s">
        <v>1363</v>
      </c>
      <c r="L243" t="s">
        <v>9</v>
      </c>
      <c r="M243">
        <v>36.241439</v>
      </c>
      <c r="N243">
        <v>-120.30708799999999</v>
      </c>
      <c r="O243" t="s">
        <v>81</v>
      </c>
      <c r="P243" s="2">
        <v>720</v>
      </c>
      <c r="Q243" s="2">
        <v>720</v>
      </c>
      <c r="R243" s="2" t="s">
        <v>23</v>
      </c>
      <c r="S243" s="2" t="s">
        <v>23</v>
      </c>
      <c r="U243" s="2">
        <v>33000</v>
      </c>
      <c r="V243" s="2">
        <v>24000</v>
      </c>
      <c r="X243" s="2">
        <v>7.63</v>
      </c>
      <c r="Y243" s="13">
        <f t="shared" si="4"/>
        <v>878.4</v>
      </c>
      <c r="Z243" s="13" t="s">
        <v>761</v>
      </c>
      <c r="AA243" s="13" t="s">
        <v>411</v>
      </c>
      <c r="AC243" s="2">
        <v>13000</v>
      </c>
      <c r="AD243" s="2">
        <v>870</v>
      </c>
      <c r="AE243" s="2">
        <v>750</v>
      </c>
      <c r="AF243" s="2">
        <v>560</v>
      </c>
      <c r="AG243" s="2">
        <v>140</v>
      </c>
      <c r="AH243" s="2">
        <v>6500</v>
      </c>
      <c r="AI243" s="2">
        <v>49</v>
      </c>
      <c r="AJ243" s="2">
        <v>82</v>
      </c>
      <c r="AK243" s="2">
        <v>1.5</v>
      </c>
      <c r="AL243" s="2">
        <v>0.11</v>
      </c>
      <c r="AM243" s="2">
        <v>1.2</v>
      </c>
      <c r="AN243" s="2">
        <v>610</v>
      </c>
      <c r="AO243" s="2" t="s">
        <v>52</v>
      </c>
      <c r="AP243" s="2">
        <v>23</v>
      </c>
      <c r="AQ243" s="2">
        <v>-60.7</v>
      </c>
      <c r="AR243" s="2">
        <v>-6.03</v>
      </c>
      <c r="AU243" s="13" t="s">
        <v>1611</v>
      </c>
      <c r="AV243" s="2" t="s">
        <v>57</v>
      </c>
      <c r="AW243">
        <v>25</v>
      </c>
    </row>
    <row r="244" spans="1:49" x14ac:dyDescent="0.35">
      <c r="A244">
        <v>243</v>
      </c>
      <c r="B244" s="2" t="s">
        <v>115</v>
      </c>
      <c r="C244" t="s">
        <v>413</v>
      </c>
      <c r="D244" s="2" t="s">
        <v>216</v>
      </c>
      <c r="E244" t="s">
        <v>78</v>
      </c>
      <c r="F244" t="s">
        <v>117</v>
      </c>
      <c r="G244" t="s">
        <v>80</v>
      </c>
      <c r="H244" s="47">
        <v>43300</v>
      </c>
      <c r="I244" s="29" t="s">
        <v>4209</v>
      </c>
      <c r="J244" t="s">
        <v>8</v>
      </c>
      <c r="K244" t="s">
        <v>1363</v>
      </c>
      <c r="L244" t="s">
        <v>9</v>
      </c>
      <c r="M244">
        <v>36.241439</v>
      </c>
      <c r="N244">
        <v>-120.30708799999999</v>
      </c>
      <c r="O244" t="s">
        <v>81</v>
      </c>
      <c r="P244" s="2">
        <v>750</v>
      </c>
      <c r="Q244" s="2">
        <v>750</v>
      </c>
      <c r="R244" s="2" t="s">
        <v>23</v>
      </c>
      <c r="S244" s="2" t="s">
        <v>23</v>
      </c>
      <c r="U244" s="2">
        <v>35000</v>
      </c>
      <c r="V244" s="2">
        <v>24000</v>
      </c>
      <c r="X244" s="2">
        <v>7.54</v>
      </c>
      <c r="Y244" s="13">
        <f t="shared" si="4"/>
        <v>915</v>
      </c>
      <c r="Z244" s="13" t="s">
        <v>761</v>
      </c>
      <c r="AA244" s="13" t="s">
        <v>411</v>
      </c>
      <c r="AC244" s="2">
        <v>13000</v>
      </c>
      <c r="AD244" s="2">
        <v>890</v>
      </c>
      <c r="AE244" s="2">
        <v>670</v>
      </c>
      <c r="AF244" s="2">
        <v>580</v>
      </c>
      <c r="AG244" s="2">
        <v>150</v>
      </c>
      <c r="AH244" s="2">
        <v>6200</v>
      </c>
      <c r="AI244" s="2">
        <v>54</v>
      </c>
      <c r="AJ244" s="2">
        <v>100</v>
      </c>
      <c r="AK244" s="2">
        <v>2.2000000000000002</v>
      </c>
      <c r="AL244" s="2">
        <v>0.14000000000000001</v>
      </c>
      <c r="AM244" s="2">
        <v>1.6</v>
      </c>
      <c r="AN244" s="2">
        <v>450</v>
      </c>
      <c r="AO244" s="2" t="s">
        <v>52</v>
      </c>
      <c r="AP244" s="2">
        <v>23</v>
      </c>
      <c r="AQ244" s="2">
        <v>-60.2</v>
      </c>
      <c r="AR244" s="2">
        <v>-5.44</v>
      </c>
      <c r="AU244" s="13" t="s">
        <v>1889</v>
      </c>
      <c r="AV244" s="2" t="s">
        <v>62</v>
      </c>
      <c r="AW244">
        <v>12</v>
      </c>
    </row>
    <row r="245" spans="1:49" x14ac:dyDescent="0.35">
      <c r="A245">
        <v>244</v>
      </c>
      <c r="B245" s="2" t="s">
        <v>115</v>
      </c>
      <c r="C245" t="s">
        <v>413</v>
      </c>
      <c r="D245" s="2" t="s">
        <v>216</v>
      </c>
      <c r="E245" t="s">
        <v>78</v>
      </c>
      <c r="F245" t="s">
        <v>117</v>
      </c>
      <c r="G245" t="s">
        <v>80</v>
      </c>
      <c r="H245" s="47">
        <v>43391</v>
      </c>
      <c r="I245" s="1" t="s">
        <v>1125</v>
      </c>
      <c r="J245" t="s">
        <v>8</v>
      </c>
      <c r="L245" t="s">
        <v>9</v>
      </c>
      <c r="M245">
        <v>36.241439</v>
      </c>
      <c r="N245">
        <v>-120.30708799999999</v>
      </c>
      <c r="O245" t="s">
        <v>81</v>
      </c>
      <c r="P245" s="2">
        <v>720</v>
      </c>
      <c r="Q245" s="2">
        <v>720</v>
      </c>
      <c r="R245" s="2" t="s">
        <v>23</v>
      </c>
      <c r="S245" s="2" t="s">
        <v>23</v>
      </c>
      <c r="U245" s="2">
        <v>37000</v>
      </c>
      <c r="V245" s="2">
        <v>27000</v>
      </c>
      <c r="X245" s="2">
        <v>7.62</v>
      </c>
      <c r="Y245" s="13">
        <f t="shared" si="4"/>
        <v>878.4</v>
      </c>
      <c r="Z245" s="13" t="s">
        <v>761</v>
      </c>
      <c r="AA245" s="13" t="s">
        <v>411</v>
      </c>
      <c r="AC245" s="2">
        <v>14000</v>
      </c>
      <c r="AD245" s="2">
        <v>830</v>
      </c>
      <c r="AE245" s="2">
        <v>670</v>
      </c>
      <c r="AF245" s="2">
        <v>570</v>
      </c>
      <c r="AG245" s="2">
        <v>190</v>
      </c>
      <c r="AH245" s="2">
        <v>6400</v>
      </c>
      <c r="AI245" s="2">
        <v>67</v>
      </c>
      <c r="AJ245" s="2">
        <v>140</v>
      </c>
      <c r="AK245" s="2">
        <v>1.2</v>
      </c>
      <c r="AL245" s="2" t="s">
        <v>303</v>
      </c>
      <c r="AM245" s="2">
        <v>1.9</v>
      </c>
      <c r="AN245" s="2">
        <v>740</v>
      </c>
      <c r="AO245" s="2" t="s">
        <v>62</v>
      </c>
      <c r="AP245" s="2">
        <v>24</v>
      </c>
      <c r="AQ245" s="2">
        <v>-61</v>
      </c>
      <c r="AR245" s="2">
        <v>-5.84</v>
      </c>
      <c r="AU245" s="13" t="s">
        <v>1611</v>
      </c>
      <c r="AV245" s="2" t="s">
        <v>57</v>
      </c>
      <c r="AW245">
        <v>21</v>
      </c>
    </row>
    <row r="246" spans="1:49" x14ac:dyDescent="0.35">
      <c r="A246">
        <v>245</v>
      </c>
      <c r="B246" s="2" t="s">
        <v>115</v>
      </c>
      <c r="C246" t="s">
        <v>413</v>
      </c>
      <c r="D246" s="2" t="s">
        <v>216</v>
      </c>
      <c r="E246" t="s">
        <v>78</v>
      </c>
      <c r="F246" t="s">
        <v>117</v>
      </c>
      <c r="G246" t="s">
        <v>80</v>
      </c>
      <c r="H246" s="47">
        <v>43486</v>
      </c>
      <c r="I246" s="1" t="s">
        <v>1126</v>
      </c>
      <c r="J246" t="s">
        <v>8</v>
      </c>
      <c r="L246" t="s">
        <v>9</v>
      </c>
      <c r="M246">
        <v>36.241439</v>
      </c>
      <c r="N246">
        <v>-120.30708799999999</v>
      </c>
      <c r="O246" t="s">
        <v>81</v>
      </c>
      <c r="P246" s="2">
        <v>800</v>
      </c>
      <c r="Q246" s="2">
        <v>800</v>
      </c>
      <c r="R246" s="2" t="s">
        <v>23</v>
      </c>
      <c r="S246" s="2" t="s">
        <v>23</v>
      </c>
      <c r="U246" s="2">
        <v>31000</v>
      </c>
      <c r="V246" s="2">
        <v>23000</v>
      </c>
      <c r="X246" s="2">
        <v>8.51</v>
      </c>
      <c r="Y246" s="13">
        <f t="shared" si="4"/>
        <v>976</v>
      </c>
      <c r="Z246" s="13" t="s">
        <v>761</v>
      </c>
      <c r="AA246" s="13" t="s">
        <v>411</v>
      </c>
      <c r="AC246" s="2">
        <v>10000</v>
      </c>
      <c r="AD246" s="2">
        <v>850</v>
      </c>
      <c r="AE246" s="2">
        <v>610</v>
      </c>
      <c r="AF246" s="2">
        <v>530</v>
      </c>
      <c r="AG246" s="2">
        <v>160</v>
      </c>
      <c r="AH246" s="2">
        <v>6500</v>
      </c>
      <c r="AI246" s="2">
        <v>52</v>
      </c>
      <c r="AJ246" s="2">
        <v>84</v>
      </c>
      <c r="AK246" s="2">
        <v>1</v>
      </c>
      <c r="AL246" s="2">
        <v>1</v>
      </c>
      <c r="AM246" s="2">
        <v>1.2</v>
      </c>
      <c r="AN246" s="2">
        <v>520</v>
      </c>
      <c r="AO246" s="2" t="s">
        <v>23</v>
      </c>
      <c r="AP246" s="2">
        <v>20</v>
      </c>
      <c r="AQ246" s="2">
        <v>-60.7</v>
      </c>
      <c r="AR246" s="2">
        <v>-6.06</v>
      </c>
      <c r="AU246" s="13" t="s">
        <v>1611</v>
      </c>
      <c r="AV246" t="s">
        <v>57</v>
      </c>
      <c r="AW246">
        <v>17</v>
      </c>
    </row>
    <row r="247" spans="1:49" x14ac:dyDescent="0.35">
      <c r="A247">
        <v>246</v>
      </c>
      <c r="B247" s="2" t="s">
        <v>115</v>
      </c>
      <c r="C247" t="s">
        <v>414</v>
      </c>
      <c r="D247" s="2" t="s">
        <v>219</v>
      </c>
      <c r="E247" t="s">
        <v>78</v>
      </c>
      <c r="F247" t="s">
        <v>117</v>
      </c>
      <c r="G247" t="s">
        <v>80</v>
      </c>
      <c r="H247" s="47">
        <v>42725</v>
      </c>
      <c r="I247" s="1" t="s">
        <v>1125</v>
      </c>
      <c r="J247" t="s">
        <v>8</v>
      </c>
      <c r="L247" t="s">
        <v>9</v>
      </c>
      <c r="M247">
        <v>36.241439</v>
      </c>
      <c r="N247">
        <v>-120.30708799999999</v>
      </c>
      <c r="O247" t="s">
        <v>81</v>
      </c>
      <c r="P247" s="2">
        <v>750</v>
      </c>
      <c r="Q247" s="2">
        <v>750</v>
      </c>
      <c r="R247" s="2" t="s">
        <v>23</v>
      </c>
      <c r="S247" s="2" t="s">
        <v>23</v>
      </c>
      <c r="U247" s="2">
        <v>21000</v>
      </c>
      <c r="V247" s="2">
        <v>17000</v>
      </c>
      <c r="X247" s="2">
        <v>8.02</v>
      </c>
      <c r="Y247" s="13">
        <f t="shared" si="4"/>
        <v>915</v>
      </c>
      <c r="Z247" s="13" t="s">
        <v>761</v>
      </c>
      <c r="AA247" s="13" t="s">
        <v>411</v>
      </c>
      <c r="AC247" s="2">
        <v>9000</v>
      </c>
      <c r="AD247" s="2">
        <v>830</v>
      </c>
      <c r="AE247" s="2">
        <v>490</v>
      </c>
      <c r="AF247" s="2">
        <v>610</v>
      </c>
      <c r="AG247" s="2">
        <v>170</v>
      </c>
      <c r="AH247" s="2">
        <v>4200</v>
      </c>
      <c r="AI247" s="2">
        <v>46</v>
      </c>
      <c r="AJ247" s="2">
        <v>101</v>
      </c>
      <c r="AK247" s="2">
        <v>0.81499999999999995</v>
      </c>
      <c r="AL247" s="2" t="s">
        <v>384</v>
      </c>
      <c r="AM247" s="2">
        <v>1.4</v>
      </c>
      <c r="AN247" s="2">
        <v>554</v>
      </c>
      <c r="AO247" s="2">
        <v>20.6</v>
      </c>
      <c r="AP247" s="2">
        <v>19</v>
      </c>
      <c r="AQ247" s="2">
        <v>-59.7</v>
      </c>
      <c r="AR247" s="2">
        <v>-5.87</v>
      </c>
      <c r="AU247" s="13" t="s">
        <v>1611</v>
      </c>
      <c r="AV247" s="2" t="s">
        <v>57</v>
      </c>
      <c r="AW247">
        <v>29</v>
      </c>
    </row>
    <row r="248" spans="1:49" x14ac:dyDescent="0.35">
      <c r="A248">
        <v>247</v>
      </c>
      <c r="B248" s="2" t="s">
        <v>115</v>
      </c>
      <c r="C248" t="s">
        <v>414</v>
      </c>
      <c r="D248" s="2" t="s">
        <v>219</v>
      </c>
      <c r="E248" t="s">
        <v>78</v>
      </c>
      <c r="F248" t="s">
        <v>117</v>
      </c>
      <c r="G248" t="s">
        <v>80</v>
      </c>
      <c r="H248" s="47">
        <v>42787</v>
      </c>
      <c r="I248" s="1" t="s">
        <v>1125</v>
      </c>
      <c r="J248" t="s">
        <v>8</v>
      </c>
      <c r="L248" t="s">
        <v>9</v>
      </c>
      <c r="M248">
        <v>36.241439</v>
      </c>
      <c r="N248">
        <v>-120.30708799999999</v>
      </c>
      <c r="O248" t="s">
        <v>81</v>
      </c>
      <c r="P248" s="2">
        <v>700</v>
      </c>
      <c r="Q248" s="2">
        <v>700</v>
      </c>
      <c r="R248" s="2" t="s">
        <v>23</v>
      </c>
      <c r="S248" s="2" t="s">
        <v>23</v>
      </c>
      <c r="U248" s="2">
        <v>29000</v>
      </c>
      <c r="V248" s="2">
        <v>19000</v>
      </c>
      <c r="X248" s="2">
        <v>7.08</v>
      </c>
      <c r="Y248" s="13">
        <f t="shared" si="4"/>
        <v>854</v>
      </c>
      <c r="Z248" s="13" t="s">
        <v>761</v>
      </c>
      <c r="AA248" s="13" t="s">
        <v>411</v>
      </c>
      <c r="AC248" s="2">
        <v>9900</v>
      </c>
      <c r="AD248" s="2">
        <v>700</v>
      </c>
      <c r="AE248" s="2">
        <v>650</v>
      </c>
      <c r="AF248" s="2">
        <v>400</v>
      </c>
      <c r="AG248" s="2">
        <v>190</v>
      </c>
      <c r="AH248" s="2">
        <v>5100</v>
      </c>
      <c r="AI248" s="2">
        <v>61</v>
      </c>
      <c r="AJ248" s="2">
        <v>153</v>
      </c>
      <c r="AK248" s="2">
        <v>0.80600000000000005</v>
      </c>
      <c r="AL248" s="2" t="s">
        <v>384</v>
      </c>
      <c r="AM248" s="2">
        <v>1.9</v>
      </c>
      <c r="AN248" s="2">
        <v>785</v>
      </c>
      <c r="AO248" s="2">
        <v>16</v>
      </c>
      <c r="AP248" s="2">
        <v>22</v>
      </c>
      <c r="AQ248" s="2">
        <v>-58</v>
      </c>
      <c r="AR248" s="2">
        <v>-5.74</v>
      </c>
      <c r="AU248" s="13" t="s">
        <v>400</v>
      </c>
      <c r="AV248" s="2" t="s">
        <v>85</v>
      </c>
      <c r="AW248">
        <v>62</v>
      </c>
    </row>
    <row r="249" spans="1:49" x14ac:dyDescent="0.35">
      <c r="A249">
        <v>248</v>
      </c>
      <c r="B249" s="2" t="s">
        <v>194</v>
      </c>
      <c r="C249" t="s">
        <v>259</v>
      </c>
      <c r="D249" s="2" t="s">
        <v>260</v>
      </c>
      <c r="E249" t="s">
        <v>78</v>
      </c>
      <c r="F249" t="s">
        <v>197</v>
      </c>
      <c r="G249" t="s">
        <v>80</v>
      </c>
      <c r="H249" s="47">
        <v>42725</v>
      </c>
      <c r="I249" t="s">
        <v>1185</v>
      </c>
      <c r="J249" t="s">
        <v>8</v>
      </c>
      <c r="L249" t="s">
        <v>9</v>
      </c>
      <c r="M249">
        <v>36.211741000000004</v>
      </c>
      <c r="N249">
        <v>-120.395336</v>
      </c>
      <c r="O249" t="s">
        <v>81</v>
      </c>
      <c r="P249" s="2">
        <v>830</v>
      </c>
      <c r="Q249" s="2">
        <v>830</v>
      </c>
      <c r="R249" s="2" t="s">
        <v>23</v>
      </c>
      <c r="S249" s="2" t="s">
        <v>23</v>
      </c>
      <c r="U249" s="2">
        <v>5600</v>
      </c>
      <c r="V249" s="2">
        <v>4500</v>
      </c>
      <c r="X249" s="2">
        <v>6.58</v>
      </c>
      <c r="Y249" s="13">
        <f t="shared" si="4"/>
        <v>1012.6</v>
      </c>
      <c r="Z249" s="13" t="s">
        <v>761</v>
      </c>
      <c r="AA249" s="13" t="s">
        <v>411</v>
      </c>
      <c r="AC249" s="2">
        <v>1500</v>
      </c>
      <c r="AD249" s="2">
        <v>530</v>
      </c>
      <c r="AE249" s="2">
        <v>41</v>
      </c>
      <c r="AF249" s="2">
        <v>25</v>
      </c>
      <c r="AG249" s="2">
        <v>42</v>
      </c>
      <c r="AH249" s="2">
        <v>1300</v>
      </c>
      <c r="AI249" s="2">
        <v>54</v>
      </c>
      <c r="AJ249" s="2" t="s">
        <v>23</v>
      </c>
      <c r="AK249" s="2">
        <v>0.109</v>
      </c>
      <c r="AL249" s="2" t="s">
        <v>384</v>
      </c>
      <c r="AM249" s="2">
        <v>0.73</v>
      </c>
      <c r="AN249" s="2">
        <v>106</v>
      </c>
      <c r="AO249" s="2">
        <v>29.1</v>
      </c>
      <c r="AP249" s="2">
        <v>1.5</v>
      </c>
      <c r="AQ249" s="2">
        <v>-58.6</v>
      </c>
      <c r="AR249" s="2">
        <v>-6.05</v>
      </c>
      <c r="AU249" s="13" t="s">
        <v>1888</v>
      </c>
      <c r="AV249" t="s">
        <v>388</v>
      </c>
      <c r="AW249" s="2">
        <v>160</v>
      </c>
    </row>
    <row r="250" spans="1:49" x14ac:dyDescent="0.35">
      <c r="A250">
        <v>249</v>
      </c>
      <c r="B250" s="2" t="s">
        <v>194</v>
      </c>
      <c r="C250" t="s">
        <v>259</v>
      </c>
      <c r="D250" s="2" t="s">
        <v>260</v>
      </c>
      <c r="E250" t="s">
        <v>78</v>
      </c>
      <c r="F250" t="s">
        <v>197</v>
      </c>
      <c r="G250" t="s">
        <v>80</v>
      </c>
      <c r="H250" s="47">
        <v>42787</v>
      </c>
      <c r="I250" t="s">
        <v>1185</v>
      </c>
      <c r="J250" t="s">
        <v>8</v>
      </c>
      <c r="L250" t="s">
        <v>9</v>
      </c>
      <c r="M250">
        <v>36.211741000000004</v>
      </c>
      <c r="N250">
        <v>-120.395336</v>
      </c>
      <c r="O250" t="s">
        <v>81</v>
      </c>
      <c r="P250" s="2">
        <v>740</v>
      </c>
      <c r="Q250" s="2">
        <v>740</v>
      </c>
      <c r="R250" s="2" t="s">
        <v>23</v>
      </c>
      <c r="S250" s="2" t="s">
        <v>23</v>
      </c>
      <c r="U250" s="2">
        <v>7500</v>
      </c>
      <c r="V250" s="2">
        <v>4800</v>
      </c>
      <c r="X250" s="2">
        <v>5.76</v>
      </c>
      <c r="Y250" s="13">
        <f t="shared" si="4"/>
        <v>902.8</v>
      </c>
      <c r="Z250" s="13" t="s">
        <v>761</v>
      </c>
      <c r="AA250" s="13" t="s">
        <v>411</v>
      </c>
      <c r="AC250" s="2">
        <v>1600</v>
      </c>
      <c r="AD250" s="2">
        <v>580</v>
      </c>
      <c r="AE250" s="2">
        <v>40</v>
      </c>
      <c r="AF250" s="2">
        <v>37</v>
      </c>
      <c r="AG250" s="2">
        <v>54</v>
      </c>
      <c r="AH250" s="2">
        <v>1500</v>
      </c>
      <c r="AI250" s="2">
        <v>64</v>
      </c>
      <c r="AJ250" s="2">
        <v>20.8</v>
      </c>
      <c r="AK250" s="2">
        <v>0.123</v>
      </c>
      <c r="AL250" s="2" t="s">
        <v>384</v>
      </c>
      <c r="AM250" s="2">
        <v>0.9</v>
      </c>
      <c r="AN250" s="2">
        <v>134</v>
      </c>
      <c r="AO250" s="2">
        <v>31.3</v>
      </c>
      <c r="AP250" s="2">
        <v>1.5</v>
      </c>
      <c r="AQ250" s="2">
        <v>-56.4</v>
      </c>
      <c r="AR250" s="2">
        <v>-5.67</v>
      </c>
      <c r="AU250" s="13" t="s">
        <v>1888</v>
      </c>
      <c r="AV250" t="s">
        <v>388</v>
      </c>
      <c r="AW250" s="2">
        <v>150</v>
      </c>
    </row>
    <row r="251" spans="1:49" x14ac:dyDescent="0.35">
      <c r="A251">
        <v>250</v>
      </c>
      <c r="B251" s="2" t="s">
        <v>194</v>
      </c>
      <c r="C251" t="s">
        <v>259</v>
      </c>
      <c r="D251" s="2" t="s">
        <v>260</v>
      </c>
      <c r="E251" t="s">
        <v>78</v>
      </c>
      <c r="F251" t="s">
        <v>197</v>
      </c>
      <c r="G251" t="s">
        <v>80</v>
      </c>
      <c r="H251" s="47">
        <v>42845</v>
      </c>
      <c r="I251" t="s">
        <v>1185</v>
      </c>
      <c r="J251" t="s">
        <v>8</v>
      </c>
      <c r="L251" t="s">
        <v>9</v>
      </c>
      <c r="M251">
        <v>36.211741000000004</v>
      </c>
      <c r="N251">
        <v>-120.395336</v>
      </c>
      <c r="O251" t="s">
        <v>81</v>
      </c>
      <c r="P251" s="2">
        <v>740</v>
      </c>
      <c r="Q251" s="2">
        <v>740</v>
      </c>
      <c r="R251" s="2" t="s">
        <v>23</v>
      </c>
      <c r="S251" s="2" t="s">
        <v>23</v>
      </c>
      <c r="U251" s="2">
        <v>7200</v>
      </c>
      <c r="V251" s="2">
        <v>4700</v>
      </c>
      <c r="X251" s="2">
        <v>7.05</v>
      </c>
      <c r="Y251" s="13">
        <f t="shared" si="4"/>
        <v>902.8</v>
      </c>
      <c r="Z251" s="13" t="s">
        <v>761</v>
      </c>
      <c r="AA251" s="13" t="s">
        <v>411</v>
      </c>
      <c r="AC251" s="2">
        <v>1800</v>
      </c>
      <c r="AD251" s="2">
        <v>640</v>
      </c>
      <c r="AE251" s="2">
        <v>38</v>
      </c>
      <c r="AF251" s="2">
        <v>33</v>
      </c>
      <c r="AG251" s="2">
        <v>40</v>
      </c>
      <c r="AH251" s="2">
        <v>1500</v>
      </c>
      <c r="AI251" s="2">
        <v>52</v>
      </c>
      <c r="AJ251" s="2">
        <v>9.9</v>
      </c>
      <c r="AK251" s="2">
        <v>0.14000000000000001</v>
      </c>
      <c r="AL251" s="2">
        <v>0.63</v>
      </c>
      <c r="AM251" s="2">
        <v>0.84</v>
      </c>
      <c r="AN251" s="2">
        <v>120</v>
      </c>
      <c r="AO251" s="2">
        <v>3.7</v>
      </c>
      <c r="AP251" s="2">
        <v>1.6</v>
      </c>
      <c r="AQ251" s="2">
        <v>-58.5</v>
      </c>
      <c r="AR251" s="2">
        <v>-5.97</v>
      </c>
      <c r="AU251" s="13" t="s">
        <v>1888</v>
      </c>
      <c r="AV251" t="s">
        <v>388</v>
      </c>
      <c r="AW251" s="2">
        <v>70</v>
      </c>
    </row>
    <row r="252" spans="1:49" x14ac:dyDescent="0.35">
      <c r="A252">
        <v>251</v>
      </c>
      <c r="B252" s="2" t="s">
        <v>194</v>
      </c>
      <c r="C252" t="s">
        <v>259</v>
      </c>
      <c r="D252" s="2" t="s">
        <v>260</v>
      </c>
      <c r="E252" t="s">
        <v>78</v>
      </c>
      <c r="F252" t="s">
        <v>197</v>
      </c>
      <c r="G252" t="s">
        <v>80</v>
      </c>
      <c r="H252" s="47">
        <v>42936</v>
      </c>
      <c r="I252" t="s">
        <v>1185</v>
      </c>
      <c r="J252" t="s">
        <v>8</v>
      </c>
      <c r="L252" t="s">
        <v>9</v>
      </c>
      <c r="M252">
        <v>36.211741000000004</v>
      </c>
      <c r="N252">
        <v>-120.395336</v>
      </c>
      <c r="O252" t="s">
        <v>81</v>
      </c>
      <c r="P252" s="2">
        <v>680</v>
      </c>
      <c r="Q252" s="2">
        <v>680</v>
      </c>
      <c r="R252" s="2" t="s">
        <v>23</v>
      </c>
      <c r="S252" s="2" t="s">
        <v>23</v>
      </c>
      <c r="U252" s="2">
        <v>7300</v>
      </c>
      <c r="V252" s="2">
        <v>4500</v>
      </c>
      <c r="X252" s="2">
        <v>6.52</v>
      </c>
      <c r="Y252" s="13">
        <f t="shared" si="4"/>
        <v>829.6</v>
      </c>
      <c r="Z252" s="13" t="s">
        <v>761</v>
      </c>
      <c r="AA252" s="13" t="s">
        <v>411</v>
      </c>
      <c r="AC252" s="2">
        <v>1600</v>
      </c>
      <c r="AD252" s="2">
        <v>660</v>
      </c>
      <c r="AE252" s="2">
        <v>41</v>
      </c>
      <c r="AF252" s="2">
        <v>31</v>
      </c>
      <c r="AG252" s="2">
        <v>48</v>
      </c>
      <c r="AH252" s="2">
        <v>1500</v>
      </c>
      <c r="AI252" s="2">
        <v>55</v>
      </c>
      <c r="AJ252" s="2">
        <v>5.7</v>
      </c>
      <c r="AK252" s="2">
        <v>0.21</v>
      </c>
      <c r="AL252" s="2">
        <v>0.22</v>
      </c>
      <c r="AM252" s="2">
        <v>0.71</v>
      </c>
      <c r="AN252" s="2">
        <v>120</v>
      </c>
      <c r="AO252" s="2">
        <v>21</v>
      </c>
      <c r="AP252" s="2">
        <v>1.4</v>
      </c>
      <c r="AQ252" s="2">
        <v>-58.6</v>
      </c>
      <c r="AR252" s="2">
        <v>-5.85</v>
      </c>
      <c r="AU252" s="13">
        <v>4.43</v>
      </c>
      <c r="AV252">
        <v>1</v>
      </c>
      <c r="AW252" s="2">
        <v>1800</v>
      </c>
    </row>
    <row r="253" spans="1:49" x14ac:dyDescent="0.35">
      <c r="A253">
        <v>252</v>
      </c>
      <c r="B253" s="2" t="s">
        <v>194</v>
      </c>
      <c r="C253" t="s">
        <v>259</v>
      </c>
      <c r="D253" s="2" t="s">
        <v>260</v>
      </c>
      <c r="E253" t="s">
        <v>78</v>
      </c>
      <c r="F253" t="s">
        <v>197</v>
      </c>
      <c r="G253" t="s">
        <v>80</v>
      </c>
      <c r="H253" s="47">
        <v>43032</v>
      </c>
      <c r="I253" t="s">
        <v>1185</v>
      </c>
      <c r="J253" t="s">
        <v>8</v>
      </c>
      <c r="L253" t="s">
        <v>9</v>
      </c>
      <c r="M253">
        <v>36.211741000000004</v>
      </c>
      <c r="N253">
        <v>-120.395336</v>
      </c>
      <c r="O253" t="s">
        <v>81</v>
      </c>
      <c r="P253" s="2">
        <v>730</v>
      </c>
      <c r="Q253" s="2">
        <v>730</v>
      </c>
      <c r="R253" s="2" t="s">
        <v>23</v>
      </c>
      <c r="S253" s="2" t="s">
        <v>23</v>
      </c>
      <c r="U253" s="2">
        <v>6500</v>
      </c>
      <c r="V253" s="2">
        <v>4500</v>
      </c>
      <c r="X253" s="2">
        <v>5.49</v>
      </c>
      <c r="Y253" s="13">
        <f t="shared" si="4"/>
        <v>890.6</v>
      </c>
      <c r="Z253" s="13" t="s">
        <v>761</v>
      </c>
      <c r="AA253" s="13" t="s">
        <v>411</v>
      </c>
      <c r="AC253" s="2">
        <v>1400</v>
      </c>
      <c r="AD253" s="2">
        <v>580</v>
      </c>
      <c r="AE253" s="2">
        <v>40</v>
      </c>
      <c r="AF253" s="2">
        <v>27</v>
      </c>
      <c r="AG253" s="2">
        <v>38</v>
      </c>
      <c r="AH253" s="2">
        <v>1300</v>
      </c>
      <c r="AI253" s="2">
        <v>54</v>
      </c>
      <c r="AJ253" s="2">
        <v>4.3</v>
      </c>
      <c r="AK253" s="2">
        <v>0.14000000000000001</v>
      </c>
      <c r="AL253" s="2">
        <v>0.1</v>
      </c>
      <c r="AM253" s="2">
        <v>0.62</v>
      </c>
      <c r="AN253" s="2">
        <v>97</v>
      </c>
      <c r="AO253" s="2">
        <v>9.7000000000000011</v>
      </c>
      <c r="AP253" s="2">
        <v>1.5</v>
      </c>
      <c r="AQ253" s="2">
        <v>-59.5</v>
      </c>
      <c r="AR253" s="2">
        <v>-6.1</v>
      </c>
      <c r="AU253" s="13" t="s">
        <v>1888</v>
      </c>
      <c r="AV253" t="s">
        <v>388</v>
      </c>
      <c r="AW253" s="2">
        <v>160</v>
      </c>
    </row>
    <row r="254" spans="1:49" x14ac:dyDescent="0.35">
      <c r="A254">
        <v>253</v>
      </c>
      <c r="B254" s="2" t="s">
        <v>194</v>
      </c>
      <c r="C254" t="s">
        <v>259</v>
      </c>
      <c r="D254" s="2" t="s">
        <v>260</v>
      </c>
      <c r="E254" t="s">
        <v>78</v>
      </c>
      <c r="F254" t="s">
        <v>197</v>
      </c>
      <c r="G254" t="s">
        <v>80</v>
      </c>
      <c r="H254" s="47">
        <v>43209</v>
      </c>
      <c r="I254" t="s">
        <v>1185</v>
      </c>
      <c r="J254" t="s">
        <v>8</v>
      </c>
      <c r="L254" t="s">
        <v>9</v>
      </c>
      <c r="M254">
        <v>36.211741000000004</v>
      </c>
      <c r="N254">
        <v>-120.395336</v>
      </c>
      <c r="O254" t="s">
        <v>81</v>
      </c>
      <c r="P254" s="2">
        <v>710</v>
      </c>
      <c r="Q254" s="2">
        <v>710</v>
      </c>
      <c r="R254" s="2" t="s">
        <v>23</v>
      </c>
      <c r="S254" s="2" t="s">
        <v>23</v>
      </c>
      <c r="U254" s="2">
        <v>6800</v>
      </c>
      <c r="V254" s="2">
        <v>4700</v>
      </c>
      <c r="X254" s="2">
        <v>6.3</v>
      </c>
      <c r="Y254" s="13">
        <f t="shared" si="4"/>
        <v>866.19999999999993</v>
      </c>
      <c r="Z254" s="13" t="s">
        <v>761</v>
      </c>
      <c r="AA254" s="13" t="s">
        <v>411</v>
      </c>
      <c r="AC254" s="2">
        <v>1600</v>
      </c>
      <c r="AD254" s="2">
        <v>690</v>
      </c>
      <c r="AE254" s="2">
        <v>36</v>
      </c>
      <c r="AF254" s="2">
        <v>30</v>
      </c>
      <c r="AG254" s="2">
        <v>38</v>
      </c>
      <c r="AH254" s="2">
        <v>1500</v>
      </c>
      <c r="AI254" s="2">
        <v>53</v>
      </c>
      <c r="AJ254" s="2">
        <v>2</v>
      </c>
      <c r="AK254" s="2">
        <v>0.18</v>
      </c>
      <c r="AL254" s="2" t="s">
        <v>154</v>
      </c>
      <c r="AM254" s="2">
        <v>0.68</v>
      </c>
      <c r="AN254" s="2">
        <v>98</v>
      </c>
      <c r="AO254" s="2">
        <v>15</v>
      </c>
      <c r="AP254" s="2">
        <v>1.4</v>
      </c>
      <c r="AQ254" s="2">
        <v>-57.5</v>
      </c>
      <c r="AR254" s="2">
        <v>-6.19</v>
      </c>
      <c r="AU254" s="13" t="s">
        <v>1890</v>
      </c>
      <c r="AV254" t="s">
        <v>215</v>
      </c>
      <c r="AW254" s="2">
        <v>1400</v>
      </c>
    </row>
    <row r="255" spans="1:49" x14ac:dyDescent="0.35">
      <c r="A255">
        <v>254</v>
      </c>
      <c r="B255" s="2" t="s">
        <v>194</v>
      </c>
      <c r="C255" t="s">
        <v>259</v>
      </c>
      <c r="D255" s="2" t="s">
        <v>260</v>
      </c>
      <c r="E255" t="s">
        <v>78</v>
      </c>
      <c r="F255" t="s">
        <v>197</v>
      </c>
      <c r="G255" t="s">
        <v>80</v>
      </c>
      <c r="H255" s="47">
        <v>43300</v>
      </c>
      <c r="I255" t="s">
        <v>1185</v>
      </c>
      <c r="J255" t="s">
        <v>8</v>
      </c>
      <c r="L255" t="s">
        <v>9</v>
      </c>
      <c r="M255">
        <v>36.211741000000004</v>
      </c>
      <c r="N255">
        <v>-120.395336</v>
      </c>
      <c r="O255" t="s">
        <v>81</v>
      </c>
      <c r="P255" s="2">
        <v>700</v>
      </c>
      <c r="Q255" s="2">
        <v>700</v>
      </c>
      <c r="R255" s="2" t="s">
        <v>23</v>
      </c>
      <c r="S255" s="2" t="s">
        <v>23</v>
      </c>
      <c r="U255" s="2">
        <v>7200</v>
      </c>
      <c r="V255" s="2">
        <v>4500</v>
      </c>
      <c r="X255" s="2">
        <v>6.61</v>
      </c>
      <c r="Y255" s="13">
        <f t="shared" si="4"/>
        <v>854</v>
      </c>
      <c r="Z255" s="13" t="s">
        <v>761</v>
      </c>
      <c r="AA255" s="13" t="s">
        <v>411</v>
      </c>
      <c r="AC255" s="2">
        <v>1600</v>
      </c>
      <c r="AD255" s="2">
        <v>710</v>
      </c>
      <c r="AE255" s="2">
        <v>38</v>
      </c>
      <c r="AF255" s="2">
        <v>31</v>
      </c>
      <c r="AG255" s="2">
        <v>44</v>
      </c>
      <c r="AH255" s="2">
        <v>1500</v>
      </c>
      <c r="AI255" s="2">
        <v>58</v>
      </c>
      <c r="AJ255" s="2">
        <v>3.9</v>
      </c>
      <c r="AK255" s="2">
        <v>0.18</v>
      </c>
      <c r="AL255" s="2" t="s">
        <v>154</v>
      </c>
      <c r="AM255" s="2">
        <v>0.74</v>
      </c>
      <c r="AN255" s="2">
        <v>110</v>
      </c>
      <c r="AO255" s="2">
        <v>20</v>
      </c>
      <c r="AP255" s="2">
        <v>1.6</v>
      </c>
      <c r="AQ255" s="2">
        <v>-58.3</v>
      </c>
      <c r="AR255" s="2">
        <v>-5.94</v>
      </c>
      <c r="AU255" s="13" t="s">
        <v>1890</v>
      </c>
      <c r="AV255" t="s">
        <v>215</v>
      </c>
      <c r="AW255" s="2">
        <v>230</v>
      </c>
    </row>
    <row r="256" spans="1:49" x14ac:dyDescent="0.35">
      <c r="A256">
        <v>255</v>
      </c>
      <c r="B256" s="2" t="s">
        <v>194</v>
      </c>
      <c r="C256" t="s">
        <v>259</v>
      </c>
      <c r="D256" s="2" t="s">
        <v>260</v>
      </c>
      <c r="E256" t="s">
        <v>78</v>
      </c>
      <c r="F256" t="s">
        <v>197</v>
      </c>
      <c r="G256" t="s">
        <v>80</v>
      </c>
      <c r="H256" s="47">
        <v>43391</v>
      </c>
      <c r="I256" t="s">
        <v>1185</v>
      </c>
      <c r="J256" t="s">
        <v>8</v>
      </c>
      <c r="L256" t="s">
        <v>9</v>
      </c>
      <c r="M256">
        <v>36.211741000000004</v>
      </c>
      <c r="N256">
        <v>-120.395336</v>
      </c>
      <c r="O256" t="s">
        <v>81</v>
      </c>
      <c r="P256" s="2">
        <v>730</v>
      </c>
      <c r="Q256" s="2">
        <v>730</v>
      </c>
      <c r="R256" s="2" t="s">
        <v>23</v>
      </c>
      <c r="S256" s="2" t="s">
        <v>23</v>
      </c>
      <c r="U256" s="2">
        <v>7300</v>
      </c>
      <c r="V256" s="2">
        <v>4800</v>
      </c>
      <c r="X256" s="2">
        <v>5.82</v>
      </c>
      <c r="Y256" s="13">
        <f t="shared" si="4"/>
        <v>890.6</v>
      </c>
      <c r="Z256" s="13" t="s">
        <v>761</v>
      </c>
      <c r="AA256" s="13" t="s">
        <v>411</v>
      </c>
      <c r="AC256" s="2">
        <v>1600</v>
      </c>
      <c r="AD256" s="2">
        <v>700</v>
      </c>
      <c r="AE256" s="2">
        <v>38</v>
      </c>
      <c r="AF256" s="2">
        <v>33</v>
      </c>
      <c r="AG256" s="2">
        <v>40</v>
      </c>
      <c r="AH256" s="2">
        <v>1400</v>
      </c>
      <c r="AI256" s="2">
        <v>63</v>
      </c>
      <c r="AJ256" s="2" t="s">
        <v>253</v>
      </c>
      <c r="AK256" s="2">
        <v>0.12</v>
      </c>
      <c r="AL256" s="2" t="s">
        <v>303</v>
      </c>
      <c r="AM256" s="2">
        <v>0.74</v>
      </c>
      <c r="AN256" s="2">
        <v>95</v>
      </c>
      <c r="AO256" s="2">
        <v>14</v>
      </c>
      <c r="AP256" s="2">
        <v>1.5</v>
      </c>
      <c r="AQ256" s="2">
        <v>-59.5</v>
      </c>
      <c r="AR256" s="2">
        <v>-6.13</v>
      </c>
      <c r="AU256" s="13" t="s">
        <v>1888</v>
      </c>
      <c r="AV256" t="s">
        <v>388</v>
      </c>
      <c r="AW256" s="2">
        <v>78</v>
      </c>
    </row>
    <row r="257" spans="1:49" x14ac:dyDescent="0.35">
      <c r="A257">
        <v>256</v>
      </c>
      <c r="B257" s="2" t="s">
        <v>194</v>
      </c>
      <c r="C257" t="s">
        <v>259</v>
      </c>
      <c r="D257" s="2" t="s">
        <v>260</v>
      </c>
      <c r="E257" t="s">
        <v>78</v>
      </c>
      <c r="F257" t="s">
        <v>197</v>
      </c>
      <c r="G257" t="s">
        <v>80</v>
      </c>
      <c r="H257" s="47">
        <v>43486</v>
      </c>
      <c r="I257" t="s">
        <v>1185</v>
      </c>
      <c r="J257" t="s">
        <v>8</v>
      </c>
      <c r="L257" t="s">
        <v>9</v>
      </c>
      <c r="M257">
        <v>36.211741000000004</v>
      </c>
      <c r="N257">
        <v>-120.395336</v>
      </c>
      <c r="O257" t="s">
        <v>81</v>
      </c>
      <c r="P257" s="2">
        <v>490</v>
      </c>
      <c r="Q257" s="2">
        <v>490</v>
      </c>
      <c r="R257" s="2" t="s">
        <v>23</v>
      </c>
      <c r="S257" s="2" t="s">
        <v>23</v>
      </c>
      <c r="U257" s="2">
        <v>6900</v>
      </c>
      <c r="V257" s="2">
        <v>4800</v>
      </c>
      <c r="X257" s="2">
        <v>6.74</v>
      </c>
      <c r="Y257" s="13">
        <f t="shared" si="4"/>
        <v>597.79999999999995</v>
      </c>
      <c r="Z257" s="13" t="s">
        <v>761</v>
      </c>
      <c r="AA257" s="13" t="s">
        <v>411</v>
      </c>
      <c r="AC257" s="2">
        <v>1400</v>
      </c>
      <c r="AD257" s="2">
        <v>780</v>
      </c>
      <c r="AE257" s="2">
        <v>39</v>
      </c>
      <c r="AF257" s="2">
        <v>35</v>
      </c>
      <c r="AG257" s="2">
        <v>46</v>
      </c>
      <c r="AH257" s="2">
        <v>1600</v>
      </c>
      <c r="AI257" s="2">
        <v>57</v>
      </c>
      <c r="AJ257" s="2">
        <v>3.9</v>
      </c>
      <c r="AK257" s="2">
        <v>0.14000000000000001</v>
      </c>
      <c r="AL257" s="2">
        <v>0.1</v>
      </c>
      <c r="AM257" s="2">
        <v>0.76</v>
      </c>
      <c r="AN257" s="2">
        <v>82</v>
      </c>
      <c r="AO257" s="2">
        <v>20</v>
      </c>
      <c r="AP257" s="2">
        <v>1.5</v>
      </c>
      <c r="AQ257" s="2">
        <v>-59</v>
      </c>
      <c r="AR257" s="2">
        <v>-5.89</v>
      </c>
      <c r="AU257" s="13" t="s">
        <v>1611</v>
      </c>
      <c r="AV257" t="s">
        <v>57</v>
      </c>
      <c r="AW257" s="2">
        <v>79</v>
      </c>
    </row>
    <row r="258" spans="1:49" x14ac:dyDescent="0.35">
      <c r="A258">
        <v>257</v>
      </c>
      <c r="B258" s="2" t="s">
        <v>194</v>
      </c>
      <c r="C258" t="s">
        <v>257</v>
      </c>
      <c r="D258" s="2" t="s">
        <v>258</v>
      </c>
      <c r="E258" t="s">
        <v>78</v>
      </c>
      <c r="F258" t="s">
        <v>197</v>
      </c>
      <c r="G258" t="s">
        <v>80</v>
      </c>
      <c r="H258" s="47">
        <v>42725</v>
      </c>
      <c r="I258" t="s">
        <v>1185</v>
      </c>
      <c r="J258" t="s">
        <v>8</v>
      </c>
      <c r="L258" t="s">
        <v>9</v>
      </c>
      <c r="M258">
        <v>36.211741000000004</v>
      </c>
      <c r="N258">
        <v>-120.395336</v>
      </c>
      <c r="O258" t="s">
        <v>81</v>
      </c>
      <c r="P258" s="2">
        <v>720</v>
      </c>
      <c r="Q258" s="2">
        <v>720</v>
      </c>
      <c r="R258" s="2" t="s">
        <v>23</v>
      </c>
      <c r="S258" s="2" t="s">
        <v>23</v>
      </c>
      <c r="U258" s="2">
        <v>5500</v>
      </c>
      <c r="V258" s="2">
        <v>4500</v>
      </c>
      <c r="X258" s="2">
        <v>6.6</v>
      </c>
      <c r="Y258" s="13">
        <f t="shared" si="4"/>
        <v>878.4</v>
      </c>
      <c r="Z258" s="13" t="s">
        <v>761</v>
      </c>
      <c r="AA258" s="13" t="s">
        <v>411</v>
      </c>
      <c r="AC258" s="2">
        <v>1500</v>
      </c>
      <c r="AD258" s="2">
        <v>560</v>
      </c>
      <c r="AE258" s="2">
        <v>35</v>
      </c>
      <c r="AF258" s="2">
        <v>24</v>
      </c>
      <c r="AG258" s="2">
        <v>41</v>
      </c>
      <c r="AH258" s="2">
        <v>1400</v>
      </c>
      <c r="AI258" s="2">
        <v>57</v>
      </c>
      <c r="AJ258" s="2" t="s">
        <v>23</v>
      </c>
      <c r="AK258" s="2">
        <v>0.1331</v>
      </c>
      <c r="AL258" s="2" t="s">
        <v>384</v>
      </c>
      <c r="AM258" s="2">
        <v>0.69</v>
      </c>
      <c r="AN258" s="2">
        <v>90.899999999999991</v>
      </c>
      <c r="AO258" s="2">
        <v>29.2</v>
      </c>
      <c r="AP258" s="2">
        <v>1.4</v>
      </c>
      <c r="AQ258" s="2">
        <v>-57.8</v>
      </c>
      <c r="AR258" s="2">
        <v>-6.03</v>
      </c>
      <c r="AU258" s="13" t="s">
        <v>1888</v>
      </c>
      <c r="AV258" t="s">
        <v>388</v>
      </c>
      <c r="AW258" s="2">
        <v>25</v>
      </c>
    </row>
    <row r="259" spans="1:49" x14ac:dyDescent="0.35">
      <c r="A259">
        <v>258</v>
      </c>
      <c r="B259" s="2" t="s">
        <v>194</v>
      </c>
      <c r="C259" t="s">
        <v>257</v>
      </c>
      <c r="D259" s="2" t="s">
        <v>258</v>
      </c>
      <c r="E259" t="s">
        <v>78</v>
      </c>
      <c r="F259" t="s">
        <v>197</v>
      </c>
      <c r="G259" t="s">
        <v>80</v>
      </c>
      <c r="H259" s="47">
        <v>42787</v>
      </c>
      <c r="I259" t="s">
        <v>1185</v>
      </c>
      <c r="J259" t="s">
        <v>8</v>
      </c>
      <c r="L259" t="s">
        <v>9</v>
      </c>
      <c r="M259">
        <v>36.211741000000004</v>
      </c>
      <c r="N259">
        <v>-120.395336</v>
      </c>
      <c r="O259" t="s">
        <v>81</v>
      </c>
      <c r="P259" s="2">
        <v>740</v>
      </c>
      <c r="Q259" s="2">
        <v>740</v>
      </c>
      <c r="R259" s="2" t="s">
        <v>23</v>
      </c>
      <c r="S259" s="2" t="s">
        <v>23</v>
      </c>
      <c r="U259" s="2">
        <v>7500</v>
      </c>
      <c r="V259" s="2">
        <v>4900</v>
      </c>
      <c r="X259" s="2">
        <v>5.79</v>
      </c>
      <c r="Y259" s="13">
        <f t="shared" si="4"/>
        <v>902.8</v>
      </c>
      <c r="Z259" s="13" t="s">
        <v>761</v>
      </c>
      <c r="AA259" s="13" t="s">
        <v>411</v>
      </c>
      <c r="AC259" s="2">
        <v>1600</v>
      </c>
      <c r="AD259" s="2">
        <v>600</v>
      </c>
      <c r="AE259" s="2">
        <v>40</v>
      </c>
      <c r="AF259" s="2">
        <v>37</v>
      </c>
      <c r="AG259" s="2">
        <v>54</v>
      </c>
      <c r="AH259" s="2">
        <v>1500</v>
      </c>
      <c r="AI259" s="2">
        <v>68</v>
      </c>
      <c r="AJ259" s="2">
        <v>21.4</v>
      </c>
      <c r="AK259" s="2">
        <v>0.124</v>
      </c>
      <c r="AL259" s="2" t="s">
        <v>384</v>
      </c>
      <c r="AM259" s="2">
        <v>0.97</v>
      </c>
      <c r="AN259" s="2">
        <v>125</v>
      </c>
      <c r="AO259" s="2">
        <v>30.5</v>
      </c>
      <c r="AP259" s="2">
        <v>1.7</v>
      </c>
      <c r="AQ259" s="2">
        <v>-57.2</v>
      </c>
      <c r="AR259" s="2">
        <v>-5.64</v>
      </c>
      <c r="AU259" s="13" t="s">
        <v>1888</v>
      </c>
      <c r="AV259" t="s">
        <v>388</v>
      </c>
      <c r="AW259" s="2">
        <v>22</v>
      </c>
    </row>
    <row r="260" spans="1:49" x14ac:dyDescent="0.35">
      <c r="A260">
        <v>259</v>
      </c>
      <c r="B260" s="2" t="s">
        <v>194</v>
      </c>
      <c r="C260" t="s">
        <v>257</v>
      </c>
      <c r="D260" s="2" t="s">
        <v>258</v>
      </c>
      <c r="E260" t="s">
        <v>78</v>
      </c>
      <c r="F260" t="s">
        <v>197</v>
      </c>
      <c r="G260" t="s">
        <v>80</v>
      </c>
      <c r="H260" s="47">
        <v>42845</v>
      </c>
      <c r="I260" t="s">
        <v>1185</v>
      </c>
      <c r="J260" t="s">
        <v>8</v>
      </c>
      <c r="L260" t="s">
        <v>9</v>
      </c>
      <c r="M260">
        <v>36.211741000000004</v>
      </c>
      <c r="N260">
        <v>-120.395336</v>
      </c>
      <c r="O260" t="s">
        <v>81</v>
      </c>
      <c r="P260" s="2">
        <v>760</v>
      </c>
      <c r="Q260" s="2">
        <v>760</v>
      </c>
      <c r="R260" s="2" t="s">
        <v>23</v>
      </c>
      <c r="S260" s="2" t="s">
        <v>23</v>
      </c>
      <c r="U260" s="2">
        <v>7200</v>
      </c>
      <c r="V260" s="2">
        <v>4800</v>
      </c>
      <c r="X260" s="2">
        <v>6.93</v>
      </c>
      <c r="Y260" s="13">
        <f t="shared" si="4"/>
        <v>927.19999999999993</v>
      </c>
      <c r="Z260" s="13" t="s">
        <v>761</v>
      </c>
      <c r="AA260" s="13" t="s">
        <v>411</v>
      </c>
      <c r="AC260" s="2">
        <v>1700</v>
      </c>
      <c r="AD260" s="2">
        <v>640</v>
      </c>
      <c r="AE260" s="2">
        <v>36</v>
      </c>
      <c r="AF260" s="2">
        <v>31</v>
      </c>
      <c r="AG260" s="2">
        <v>43</v>
      </c>
      <c r="AH260" s="2">
        <v>1500</v>
      </c>
      <c r="AI260" s="2">
        <v>54</v>
      </c>
      <c r="AJ260" s="2">
        <v>10</v>
      </c>
      <c r="AK260" s="2">
        <v>0.17</v>
      </c>
      <c r="AL260" s="2">
        <v>0.15</v>
      </c>
      <c r="AM260" s="2">
        <v>0.76</v>
      </c>
      <c r="AN260" s="2">
        <v>150</v>
      </c>
      <c r="AO260" s="2">
        <v>35</v>
      </c>
      <c r="AP260" s="2">
        <v>1.5</v>
      </c>
      <c r="AQ260" s="2">
        <v>-56.7</v>
      </c>
      <c r="AR260" s="2">
        <v>-5.79</v>
      </c>
      <c r="AU260" s="13" t="s">
        <v>1888</v>
      </c>
      <c r="AV260" t="s">
        <v>388</v>
      </c>
      <c r="AW260" s="2">
        <v>10</v>
      </c>
    </row>
    <row r="261" spans="1:49" x14ac:dyDescent="0.35">
      <c r="A261">
        <v>260</v>
      </c>
      <c r="B261" s="2" t="s">
        <v>194</v>
      </c>
      <c r="C261" t="s">
        <v>257</v>
      </c>
      <c r="D261" s="2" t="s">
        <v>258</v>
      </c>
      <c r="E261" t="s">
        <v>78</v>
      </c>
      <c r="F261" t="s">
        <v>197</v>
      </c>
      <c r="G261" t="s">
        <v>80</v>
      </c>
      <c r="H261" s="47">
        <v>42936</v>
      </c>
      <c r="I261" t="s">
        <v>1185</v>
      </c>
      <c r="J261" t="s">
        <v>8</v>
      </c>
      <c r="L261" t="s">
        <v>9</v>
      </c>
      <c r="M261">
        <v>36.211741000000004</v>
      </c>
      <c r="N261">
        <v>-120.395336</v>
      </c>
      <c r="O261" t="s">
        <v>81</v>
      </c>
      <c r="P261" s="2">
        <v>680</v>
      </c>
      <c r="Q261" s="2">
        <v>680</v>
      </c>
      <c r="R261" s="2" t="s">
        <v>23</v>
      </c>
      <c r="S261" s="2" t="s">
        <v>23</v>
      </c>
      <c r="U261" s="2">
        <v>7300</v>
      </c>
      <c r="V261" s="2">
        <v>4600</v>
      </c>
      <c r="X261" s="2">
        <v>6.53</v>
      </c>
      <c r="Y261" s="13">
        <f t="shared" si="4"/>
        <v>829.6</v>
      </c>
      <c r="Z261" s="13" t="s">
        <v>761</v>
      </c>
      <c r="AA261" s="13" t="s">
        <v>411</v>
      </c>
      <c r="AC261" s="2">
        <v>1600</v>
      </c>
      <c r="AD261" s="2">
        <v>640</v>
      </c>
      <c r="AE261" s="2">
        <v>38</v>
      </c>
      <c r="AF261" s="2">
        <v>31</v>
      </c>
      <c r="AG261" s="2">
        <v>47</v>
      </c>
      <c r="AH261" s="2">
        <v>1500</v>
      </c>
      <c r="AI261" s="2">
        <v>58</v>
      </c>
      <c r="AJ261" s="2">
        <v>5.3</v>
      </c>
      <c r="AK261" s="2">
        <v>0.21</v>
      </c>
      <c r="AL261" s="2">
        <v>9.4E-2</v>
      </c>
      <c r="AM261" s="2">
        <v>0.71</v>
      </c>
      <c r="AN261" s="2">
        <v>98</v>
      </c>
      <c r="AO261" s="2">
        <v>22</v>
      </c>
      <c r="AP261" s="2">
        <v>1.4</v>
      </c>
      <c r="AQ261" s="2">
        <v>-58.9</v>
      </c>
      <c r="AR261" s="2">
        <v>-5.84</v>
      </c>
      <c r="AU261" s="13">
        <v>4.43</v>
      </c>
      <c r="AV261">
        <v>1</v>
      </c>
      <c r="AW261" s="2">
        <v>26</v>
      </c>
    </row>
    <row r="262" spans="1:49" x14ac:dyDescent="0.35">
      <c r="A262">
        <v>261</v>
      </c>
      <c r="B262" s="2" t="s">
        <v>194</v>
      </c>
      <c r="C262" t="s">
        <v>257</v>
      </c>
      <c r="D262" s="2" t="s">
        <v>258</v>
      </c>
      <c r="E262" t="s">
        <v>78</v>
      </c>
      <c r="F262" t="s">
        <v>197</v>
      </c>
      <c r="G262" t="s">
        <v>80</v>
      </c>
      <c r="H262" s="47">
        <v>43032</v>
      </c>
      <c r="I262" t="s">
        <v>1185</v>
      </c>
      <c r="J262" t="s">
        <v>8</v>
      </c>
      <c r="L262" t="s">
        <v>9</v>
      </c>
      <c r="M262">
        <v>36.211741000000004</v>
      </c>
      <c r="N262">
        <v>-120.395336</v>
      </c>
      <c r="O262" t="s">
        <v>81</v>
      </c>
      <c r="P262" s="2">
        <v>740</v>
      </c>
      <c r="Q262" s="2">
        <v>740</v>
      </c>
      <c r="R262" s="2" t="s">
        <v>23</v>
      </c>
      <c r="S262" s="2" t="s">
        <v>23</v>
      </c>
      <c r="U262" s="2">
        <v>6600</v>
      </c>
      <c r="V262" s="2">
        <v>4500</v>
      </c>
      <c r="X262" s="2">
        <v>5.04</v>
      </c>
      <c r="Y262" s="13">
        <f t="shared" si="4"/>
        <v>902.8</v>
      </c>
      <c r="Z262" s="13" t="s">
        <v>761</v>
      </c>
      <c r="AA262" s="13" t="s">
        <v>411</v>
      </c>
      <c r="AC262" s="2">
        <v>1400</v>
      </c>
      <c r="AD262" s="2">
        <v>600</v>
      </c>
      <c r="AE262" s="2">
        <v>42</v>
      </c>
      <c r="AF262" s="2">
        <v>28</v>
      </c>
      <c r="AG262" s="2">
        <v>38</v>
      </c>
      <c r="AH262" s="2">
        <v>1400</v>
      </c>
      <c r="AI262" s="2">
        <v>57</v>
      </c>
      <c r="AJ262" s="2">
        <v>4.2</v>
      </c>
      <c r="AK262" s="2">
        <v>0.3</v>
      </c>
      <c r="AL262" s="2">
        <v>7.0000000000000007E-2</v>
      </c>
      <c r="AM262" s="2">
        <v>0.65</v>
      </c>
      <c r="AN262" s="2">
        <v>88</v>
      </c>
      <c r="AO262" s="2">
        <v>13</v>
      </c>
      <c r="AP262" s="2">
        <v>1.6</v>
      </c>
      <c r="AQ262" s="2">
        <v>-59.8</v>
      </c>
      <c r="AR262" s="2">
        <v>-6.08</v>
      </c>
      <c r="AU262" s="13" t="s">
        <v>1888</v>
      </c>
      <c r="AV262" t="s">
        <v>388</v>
      </c>
      <c r="AW262" s="2">
        <v>190</v>
      </c>
    </row>
    <row r="263" spans="1:49" x14ac:dyDescent="0.35">
      <c r="A263">
        <v>262</v>
      </c>
      <c r="B263" s="2" t="s">
        <v>194</v>
      </c>
      <c r="C263" t="s">
        <v>257</v>
      </c>
      <c r="D263" s="2" t="s">
        <v>258</v>
      </c>
      <c r="E263" t="s">
        <v>78</v>
      </c>
      <c r="F263" t="s">
        <v>197</v>
      </c>
      <c r="G263" t="s">
        <v>80</v>
      </c>
      <c r="H263" s="47">
        <v>43118</v>
      </c>
      <c r="I263" t="s">
        <v>1185</v>
      </c>
      <c r="J263" t="s">
        <v>8</v>
      </c>
      <c r="L263" t="s">
        <v>9</v>
      </c>
      <c r="M263">
        <v>36.211741000000004</v>
      </c>
      <c r="N263">
        <v>-120.395336</v>
      </c>
      <c r="O263" t="s">
        <v>81</v>
      </c>
      <c r="P263" s="2">
        <v>700</v>
      </c>
      <c r="Q263" s="2">
        <v>700</v>
      </c>
      <c r="R263" s="2" t="s">
        <v>23</v>
      </c>
      <c r="S263" s="2" t="s">
        <v>23</v>
      </c>
      <c r="U263" s="2">
        <v>6300</v>
      </c>
      <c r="V263" s="2">
        <v>4300</v>
      </c>
      <c r="X263" s="2">
        <v>6.24</v>
      </c>
      <c r="Y263" s="13">
        <f t="shared" si="4"/>
        <v>854</v>
      </c>
      <c r="Z263" s="13" t="s">
        <v>761</v>
      </c>
      <c r="AA263" s="13" t="s">
        <v>411</v>
      </c>
      <c r="AC263" s="2">
        <v>1500</v>
      </c>
      <c r="AD263" s="2">
        <v>620</v>
      </c>
      <c r="AE263" s="2">
        <v>38</v>
      </c>
      <c r="AF263" s="2">
        <v>31</v>
      </c>
      <c r="AG263" s="2">
        <v>44</v>
      </c>
      <c r="AH263" s="2">
        <v>1500</v>
      </c>
      <c r="AI263" s="2">
        <v>60</v>
      </c>
      <c r="AJ263" s="2">
        <v>4.2</v>
      </c>
      <c r="AK263" s="2">
        <v>0.28000000000000003</v>
      </c>
      <c r="AL263" s="2" t="s">
        <v>154</v>
      </c>
      <c r="AM263" s="2">
        <v>0.68</v>
      </c>
      <c r="AN263" s="2">
        <v>79</v>
      </c>
      <c r="AO263" s="2">
        <v>17</v>
      </c>
      <c r="AP263" s="2">
        <v>1.4</v>
      </c>
      <c r="AQ263" s="2">
        <v>-59.6</v>
      </c>
      <c r="AR263" s="2">
        <v>-6.06</v>
      </c>
      <c r="AU263" s="13" t="s">
        <v>1888</v>
      </c>
      <c r="AV263" t="s">
        <v>388</v>
      </c>
      <c r="AW263" s="2">
        <v>180</v>
      </c>
    </row>
    <row r="264" spans="1:49" x14ac:dyDescent="0.35">
      <c r="A264">
        <v>263</v>
      </c>
      <c r="B264" s="2" t="s">
        <v>194</v>
      </c>
      <c r="C264" t="s">
        <v>257</v>
      </c>
      <c r="D264" s="2" t="s">
        <v>258</v>
      </c>
      <c r="E264" t="s">
        <v>78</v>
      </c>
      <c r="F264" t="s">
        <v>197</v>
      </c>
      <c r="G264" t="s">
        <v>80</v>
      </c>
      <c r="H264" s="47">
        <v>43209</v>
      </c>
      <c r="I264" t="s">
        <v>1185</v>
      </c>
      <c r="J264" t="s">
        <v>8</v>
      </c>
      <c r="L264" t="s">
        <v>9</v>
      </c>
      <c r="M264">
        <v>36.211741000000004</v>
      </c>
      <c r="N264">
        <v>-120.395336</v>
      </c>
      <c r="O264" t="s">
        <v>81</v>
      </c>
      <c r="P264" s="2">
        <v>660</v>
      </c>
      <c r="Q264" s="2">
        <v>660</v>
      </c>
      <c r="R264" s="2" t="s">
        <v>23</v>
      </c>
      <c r="S264" s="2" t="s">
        <v>23</v>
      </c>
      <c r="U264" s="2">
        <v>6800</v>
      </c>
      <c r="V264" s="2">
        <v>4700</v>
      </c>
      <c r="X264" s="2">
        <v>6.41</v>
      </c>
      <c r="Y264" s="13">
        <f t="shared" si="4"/>
        <v>805.19999999999993</v>
      </c>
      <c r="Z264" s="13" t="s">
        <v>761</v>
      </c>
      <c r="AA264" s="13" t="s">
        <v>411</v>
      </c>
      <c r="AC264" s="2">
        <v>1600</v>
      </c>
      <c r="AD264" s="2">
        <v>700</v>
      </c>
      <c r="AE264" s="2">
        <v>35</v>
      </c>
      <c r="AF264" s="2">
        <v>29</v>
      </c>
      <c r="AG264" s="2">
        <v>38</v>
      </c>
      <c r="AH264" s="2">
        <v>1500</v>
      </c>
      <c r="AI264" s="2">
        <v>54</v>
      </c>
      <c r="AJ264" s="2">
        <v>2.6</v>
      </c>
      <c r="AK264" s="2">
        <v>0.22</v>
      </c>
      <c r="AL264" s="2" t="s">
        <v>154</v>
      </c>
      <c r="AM264" s="2">
        <v>0.7</v>
      </c>
      <c r="AN264" s="2">
        <v>91</v>
      </c>
      <c r="AO264" s="2">
        <v>19</v>
      </c>
      <c r="AP264" s="2">
        <v>1.5</v>
      </c>
      <c r="AQ264" s="2">
        <v>-58.5</v>
      </c>
      <c r="AR264" s="2">
        <v>-5.96</v>
      </c>
      <c r="AU264" s="13" t="s">
        <v>1890</v>
      </c>
      <c r="AV264" t="s">
        <v>215</v>
      </c>
      <c r="AW264" s="2">
        <v>6.8</v>
      </c>
    </row>
    <row r="265" spans="1:49" x14ac:dyDescent="0.35">
      <c r="A265">
        <v>264</v>
      </c>
      <c r="B265" s="2" t="s">
        <v>194</v>
      </c>
      <c r="C265" t="s">
        <v>257</v>
      </c>
      <c r="D265" s="2" t="s">
        <v>258</v>
      </c>
      <c r="E265" t="s">
        <v>78</v>
      </c>
      <c r="F265" t="s">
        <v>197</v>
      </c>
      <c r="G265" t="s">
        <v>80</v>
      </c>
      <c r="H265" s="47">
        <v>43300</v>
      </c>
      <c r="I265" t="s">
        <v>1185</v>
      </c>
      <c r="J265" t="s">
        <v>8</v>
      </c>
      <c r="L265" t="s">
        <v>9</v>
      </c>
      <c r="M265">
        <v>36.211741000000004</v>
      </c>
      <c r="N265">
        <v>-120.395336</v>
      </c>
      <c r="O265" t="s">
        <v>81</v>
      </c>
      <c r="P265" s="2">
        <v>690</v>
      </c>
      <c r="Q265" s="2">
        <v>690</v>
      </c>
      <c r="R265" s="2" t="s">
        <v>23</v>
      </c>
      <c r="S265" s="2" t="s">
        <v>23</v>
      </c>
      <c r="U265" s="2">
        <v>7200</v>
      </c>
      <c r="V265" s="2">
        <v>4700</v>
      </c>
      <c r="X265" s="2">
        <v>6.55</v>
      </c>
      <c r="Y265" s="13">
        <f t="shared" si="4"/>
        <v>841.8</v>
      </c>
      <c r="Z265" s="13" t="s">
        <v>761</v>
      </c>
      <c r="AA265" s="13" t="s">
        <v>411</v>
      </c>
      <c r="AC265" s="2">
        <v>1600</v>
      </c>
      <c r="AD265" s="2">
        <v>740</v>
      </c>
      <c r="AE265" s="2">
        <v>38</v>
      </c>
      <c r="AF265" s="2">
        <v>32</v>
      </c>
      <c r="AG265" s="2">
        <v>46</v>
      </c>
      <c r="AH265" s="2">
        <v>1500</v>
      </c>
      <c r="AI265" s="2">
        <v>60</v>
      </c>
      <c r="AJ265" s="2">
        <v>4.1000000000000005</v>
      </c>
      <c r="AK265" s="2">
        <v>0.24</v>
      </c>
      <c r="AL265" s="2" t="s">
        <v>154</v>
      </c>
      <c r="AM265" s="2">
        <v>0.74</v>
      </c>
      <c r="AN265" s="2">
        <v>81</v>
      </c>
      <c r="AO265" s="2">
        <v>22</v>
      </c>
      <c r="AP265" s="2">
        <v>1.5</v>
      </c>
      <c r="AQ265" s="2">
        <v>-58.3</v>
      </c>
      <c r="AR265" s="2">
        <v>-5.87</v>
      </c>
      <c r="AU265" s="13" t="s">
        <v>1890</v>
      </c>
      <c r="AV265" t="s">
        <v>215</v>
      </c>
      <c r="AW265" s="2">
        <v>58</v>
      </c>
    </row>
    <row r="266" spans="1:49" x14ac:dyDescent="0.35">
      <c r="A266">
        <v>265</v>
      </c>
      <c r="B266" s="2" t="s">
        <v>194</v>
      </c>
      <c r="C266" t="s">
        <v>257</v>
      </c>
      <c r="D266" s="2" t="s">
        <v>258</v>
      </c>
      <c r="E266" t="s">
        <v>78</v>
      </c>
      <c r="F266" t="s">
        <v>197</v>
      </c>
      <c r="G266" t="s">
        <v>80</v>
      </c>
      <c r="H266" s="47">
        <v>43391</v>
      </c>
      <c r="I266" t="s">
        <v>1185</v>
      </c>
      <c r="J266" t="s">
        <v>8</v>
      </c>
      <c r="L266" t="s">
        <v>9</v>
      </c>
      <c r="M266">
        <v>36.211741000000004</v>
      </c>
      <c r="N266">
        <v>-120.395336</v>
      </c>
      <c r="O266" t="s">
        <v>81</v>
      </c>
      <c r="P266" s="2">
        <v>700</v>
      </c>
      <c r="Q266" s="2">
        <v>700</v>
      </c>
      <c r="R266" s="2" t="s">
        <v>23</v>
      </c>
      <c r="S266" s="2" t="s">
        <v>23</v>
      </c>
      <c r="U266" s="2">
        <v>7600</v>
      </c>
      <c r="V266" s="2">
        <v>5000</v>
      </c>
      <c r="X266" s="2">
        <v>6.08</v>
      </c>
      <c r="Y266" s="13">
        <f t="shared" si="4"/>
        <v>854</v>
      </c>
      <c r="Z266" s="13" t="s">
        <v>761</v>
      </c>
      <c r="AA266" s="13" t="s">
        <v>411</v>
      </c>
      <c r="AC266" s="2">
        <v>1600</v>
      </c>
      <c r="AD266" s="2">
        <v>710</v>
      </c>
      <c r="AE266" s="2">
        <v>40</v>
      </c>
      <c r="AF266" s="2">
        <v>35</v>
      </c>
      <c r="AG266" s="2">
        <v>42</v>
      </c>
      <c r="AH266" s="2">
        <v>1500</v>
      </c>
      <c r="AI266" s="2">
        <v>65</v>
      </c>
      <c r="AJ266" s="2" t="s">
        <v>253</v>
      </c>
      <c r="AK266" s="2">
        <v>0.12</v>
      </c>
      <c r="AL266" s="2" t="s">
        <v>303</v>
      </c>
      <c r="AM266" s="2">
        <v>0.75</v>
      </c>
      <c r="AN266" s="2">
        <v>94</v>
      </c>
      <c r="AO266" s="2">
        <v>12</v>
      </c>
      <c r="AP266" s="2">
        <v>1.5</v>
      </c>
      <c r="AQ266" s="2">
        <v>-60.1</v>
      </c>
      <c r="AR266" s="2">
        <v>-6.14</v>
      </c>
      <c r="AU266" s="13" t="s">
        <v>1888</v>
      </c>
      <c r="AV266" t="s">
        <v>388</v>
      </c>
      <c r="AW266" s="2">
        <v>12</v>
      </c>
    </row>
    <row r="267" spans="1:49" x14ac:dyDescent="0.35">
      <c r="A267">
        <v>266</v>
      </c>
      <c r="B267" s="2" t="s">
        <v>194</v>
      </c>
      <c r="C267" t="s">
        <v>257</v>
      </c>
      <c r="D267" s="2" t="s">
        <v>258</v>
      </c>
      <c r="E267" t="s">
        <v>78</v>
      </c>
      <c r="F267" t="s">
        <v>197</v>
      </c>
      <c r="G267" t="s">
        <v>80</v>
      </c>
      <c r="H267" s="47">
        <v>43486</v>
      </c>
      <c r="I267" t="s">
        <v>1185</v>
      </c>
      <c r="J267" t="s">
        <v>8</v>
      </c>
      <c r="L267" t="s">
        <v>9</v>
      </c>
      <c r="M267">
        <v>36.211741000000004</v>
      </c>
      <c r="N267">
        <v>-120.395336</v>
      </c>
      <c r="O267" t="s">
        <v>81</v>
      </c>
      <c r="P267" s="2">
        <v>730</v>
      </c>
      <c r="Q267" s="2">
        <v>730</v>
      </c>
      <c r="R267" s="2" t="s">
        <v>23</v>
      </c>
      <c r="S267" s="2" t="s">
        <v>23</v>
      </c>
      <c r="U267" s="2">
        <v>6900</v>
      </c>
      <c r="V267" s="2">
        <v>4900</v>
      </c>
      <c r="X267" s="2">
        <v>7.13</v>
      </c>
      <c r="Y267" s="13">
        <f t="shared" si="4"/>
        <v>890.6</v>
      </c>
      <c r="Z267" s="13" t="s">
        <v>761</v>
      </c>
      <c r="AA267" s="13" t="s">
        <v>411</v>
      </c>
      <c r="AC267" s="2">
        <v>1300</v>
      </c>
      <c r="AD267" s="2">
        <v>790</v>
      </c>
      <c r="AE267" s="2">
        <v>41</v>
      </c>
      <c r="AF267" s="2">
        <v>36</v>
      </c>
      <c r="AG267" s="2">
        <v>49</v>
      </c>
      <c r="AH267" s="2">
        <v>1700</v>
      </c>
      <c r="AI267" s="2">
        <v>63</v>
      </c>
      <c r="AJ267" s="2">
        <v>4</v>
      </c>
      <c r="AK267" s="2">
        <v>0.14000000000000001</v>
      </c>
      <c r="AL267" s="2">
        <v>8.3000000000000004E-2</v>
      </c>
      <c r="AM267" s="2">
        <v>0.75</v>
      </c>
      <c r="AN267" s="2">
        <v>76</v>
      </c>
      <c r="AO267" s="2">
        <v>20</v>
      </c>
      <c r="AP267" s="2">
        <v>1.5</v>
      </c>
      <c r="AQ267" s="2">
        <v>-60</v>
      </c>
      <c r="AR267" s="2">
        <v>-6.04</v>
      </c>
      <c r="AU267" s="13" t="s">
        <v>1611</v>
      </c>
      <c r="AV267" t="s">
        <v>57</v>
      </c>
      <c r="AW267" s="2">
        <v>53</v>
      </c>
    </row>
    <row r="268" spans="1:49" x14ac:dyDescent="0.35">
      <c r="A268">
        <v>267</v>
      </c>
      <c r="B268" s="2" t="s">
        <v>194</v>
      </c>
      <c r="C268" s="2" t="s">
        <v>265</v>
      </c>
      <c r="D268" s="2" t="s">
        <v>266</v>
      </c>
      <c r="E268" t="s">
        <v>78</v>
      </c>
      <c r="F268" t="s">
        <v>197</v>
      </c>
      <c r="G268" t="s">
        <v>80</v>
      </c>
      <c r="H268" s="47">
        <v>42725</v>
      </c>
      <c r="I268" t="s">
        <v>1185</v>
      </c>
      <c r="J268" t="s">
        <v>8</v>
      </c>
      <c r="L268" t="s">
        <v>9</v>
      </c>
      <c r="M268">
        <v>36.211741000000004</v>
      </c>
      <c r="N268">
        <v>-120.395336</v>
      </c>
      <c r="O268" t="s">
        <v>81</v>
      </c>
      <c r="P268" s="2">
        <v>660</v>
      </c>
      <c r="Q268" s="2">
        <v>660</v>
      </c>
      <c r="R268" s="2" t="s">
        <v>23</v>
      </c>
      <c r="S268" s="2" t="s">
        <v>23</v>
      </c>
      <c r="U268" s="2">
        <v>5900</v>
      </c>
      <c r="V268" s="2">
        <v>4700</v>
      </c>
      <c r="X268" s="2">
        <v>7.85</v>
      </c>
      <c r="Y268" s="13">
        <f t="shared" si="4"/>
        <v>805.19999999999993</v>
      </c>
      <c r="Z268" s="13" t="s">
        <v>761</v>
      </c>
      <c r="AA268" s="13" t="s">
        <v>411</v>
      </c>
      <c r="AC268" s="2">
        <v>1500</v>
      </c>
      <c r="AD268" s="2">
        <v>630</v>
      </c>
      <c r="AE268" s="2">
        <v>38</v>
      </c>
      <c r="AF268" s="2">
        <v>24</v>
      </c>
      <c r="AG268" s="2">
        <v>39</v>
      </c>
      <c r="AH268" s="2">
        <v>1400</v>
      </c>
      <c r="AI268" s="2">
        <v>57</v>
      </c>
      <c r="AJ268" s="2" t="s">
        <v>23</v>
      </c>
      <c r="AK268" s="2">
        <v>0.123</v>
      </c>
      <c r="AL268" s="2" t="s">
        <v>16</v>
      </c>
      <c r="AM268" s="2">
        <v>0.8</v>
      </c>
      <c r="AN268" s="2">
        <v>141</v>
      </c>
      <c r="AO268" s="2">
        <v>30.4</v>
      </c>
      <c r="AP268" s="2">
        <v>1.6</v>
      </c>
      <c r="AQ268" s="2">
        <v>-55.2</v>
      </c>
      <c r="AR268" s="2">
        <v>-5.16</v>
      </c>
      <c r="AU268" s="13" t="s">
        <v>1888</v>
      </c>
      <c r="AV268" t="s">
        <v>388</v>
      </c>
      <c r="AW268" s="2">
        <v>20</v>
      </c>
    </row>
    <row r="269" spans="1:49" x14ac:dyDescent="0.35">
      <c r="A269">
        <v>268</v>
      </c>
      <c r="B269" s="2" t="s">
        <v>194</v>
      </c>
      <c r="C269" s="2" t="s">
        <v>265</v>
      </c>
      <c r="D269" s="2" t="s">
        <v>266</v>
      </c>
      <c r="E269" t="s">
        <v>78</v>
      </c>
      <c r="F269" t="s">
        <v>197</v>
      </c>
      <c r="G269" t="s">
        <v>80</v>
      </c>
      <c r="H269" s="47">
        <v>42787</v>
      </c>
      <c r="I269" t="s">
        <v>1185</v>
      </c>
      <c r="J269" t="s">
        <v>8</v>
      </c>
      <c r="L269" t="s">
        <v>9</v>
      </c>
      <c r="M269">
        <v>36.211741000000004</v>
      </c>
      <c r="N269">
        <v>-120.395336</v>
      </c>
      <c r="O269" t="s">
        <v>81</v>
      </c>
      <c r="P269" s="2">
        <v>690</v>
      </c>
      <c r="Q269" s="2">
        <v>690</v>
      </c>
      <c r="R269" s="2" t="s">
        <v>23</v>
      </c>
      <c r="S269" s="2" t="s">
        <v>23</v>
      </c>
      <c r="U269" s="2">
        <v>7500</v>
      </c>
      <c r="V269" s="2">
        <v>4700</v>
      </c>
      <c r="X269" s="2">
        <v>6.44</v>
      </c>
      <c r="Y269" s="13">
        <f t="shared" si="4"/>
        <v>841.8</v>
      </c>
      <c r="Z269" s="13" t="s">
        <v>761</v>
      </c>
      <c r="AA269" s="13" t="s">
        <v>411</v>
      </c>
      <c r="AC269" s="2">
        <v>1500</v>
      </c>
      <c r="AD269" s="2">
        <v>600</v>
      </c>
      <c r="AE269" s="2">
        <v>41</v>
      </c>
      <c r="AF269" s="2">
        <v>34</v>
      </c>
      <c r="AG269" s="2">
        <v>52</v>
      </c>
      <c r="AH269" s="2">
        <v>1500</v>
      </c>
      <c r="AI269" s="2">
        <v>65</v>
      </c>
      <c r="AJ269" s="2">
        <v>20.8</v>
      </c>
      <c r="AK269" s="2">
        <v>0.13</v>
      </c>
      <c r="AL269" s="2" t="s">
        <v>16</v>
      </c>
      <c r="AM269" s="2">
        <v>1</v>
      </c>
      <c r="AN269" s="2">
        <v>137</v>
      </c>
      <c r="AO269" s="2">
        <v>27.2</v>
      </c>
      <c r="AP269" s="2">
        <v>1.8</v>
      </c>
      <c r="AQ269" s="2">
        <v>-53.6</v>
      </c>
      <c r="AR269" s="2">
        <v>-5.07</v>
      </c>
      <c r="AU269" s="13" t="s">
        <v>1888</v>
      </c>
      <c r="AV269" t="s">
        <v>388</v>
      </c>
      <c r="AW269" s="2">
        <v>6.6</v>
      </c>
    </row>
    <row r="270" spans="1:49" x14ac:dyDescent="0.35">
      <c r="A270">
        <v>269</v>
      </c>
      <c r="B270" s="2" t="s">
        <v>194</v>
      </c>
      <c r="C270" t="s">
        <v>262</v>
      </c>
      <c r="D270" s="2" t="s">
        <v>255</v>
      </c>
      <c r="E270" t="s">
        <v>78</v>
      </c>
      <c r="F270" t="s">
        <v>197</v>
      </c>
      <c r="G270" t="s">
        <v>80</v>
      </c>
      <c r="H270" s="47">
        <v>42936</v>
      </c>
      <c r="I270" t="s">
        <v>1185</v>
      </c>
      <c r="J270" t="s">
        <v>8</v>
      </c>
      <c r="L270" t="s">
        <v>9</v>
      </c>
      <c r="M270">
        <v>36.211741000000004</v>
      </c>
      <c r="N270">
        <v>-120.395336</v>
      </c>
      <c r="O270" t="s">
        <v>81</v>
      </c>
      <c r="P270" s="2">
        <v>620</v>
      </c>
      <c r="Q270" s="2">
        <v>620</v>
      </c>
      <c r="R270" s="2" t="s">
        <v>23</v>
      </c>
      <c r="S270" s="2" t="s">
        <v>23</v>
      </c>
      <c r="U270" s="2">
        <v>7700</v>
      </c>
      <c r="V270" s="2">
        <v>4900</v>
      </c>
      <c r="X270" s="2">
        <v>7.11</v>
      </c>
      <c r="Y270" s="13">
        <f t="shared" si="4"/>
        <v>756.4</v>
      </c>
      <c r="Z270" s="13" t="s">
        <v>761</v>
      </c>
      <c r="AA270" s="13" t="s">
        <v>411</v>
      </c>
      <c r="AC270" s="2">
        <v>1800</v>
      </c>
      <c r="AD270" s="2">
        <v>770</v>
      </c>
      <c r="AE270" s="2">
        <v>42</v>
      </c>
      <c r="AF270" s="2">
        <v>34</v>
      </c>
      <c r="AG270" s="2">
        <v>52</v>
      </c>
      <c r="AH270" s="2">
        <v>1600</v>
      </c>
      <c r="AI270" s="2">
        <v>61</v>
      </c>
      <c r="AJ270" s="2">
        <v>5.6</v>
      </c>
      <c r="AK270" s="2">
        <v>0.22</v>
      </c>
      <c r="AL270" s="2">
        <v>5.3999999999999999E-2</v>
      </c>
      <c r="AM270" s="2">
        <v>0.73</v>
      </c>
      <c r="AN270" s="2">
        <v>93</v>
      </c>
      <c r="AO270" s="2">
        <v>23</v>
      </c>
      <c r="AP270" s="2">
        <v>1.5</v>
      </c>
      <c r="AQ270" s="2">
        <v>-55.9</v>
      </c>
      <c r="AR270" s="2">
        <v>-4.9000000000000004</v>
      </c>
      <c r="AU270" s="13" t="s">
        <v>1888</v>
      </c>
      <c r="AV270" s="2" t="s">
        <v>188</v>
      </c>
      <c r="AW270" s="2">
        <v>14</v>
      </c>
    </row>
    <row r="271" spans="1:49" x14ac:dyDescent="0.35">
      <c r="A271">
        <v>270</v>
      </c>
      <c r="B271" s="2" t="s">
        <v>194</v>
      </c>
      <c r="C271" t="s">
        <v>262</v>
      </c>
      <c r="D271" s="2" t="s">
        <v>255</v>
      </c>
      <c r="E271" t="s">
        <v>78</v>
      </c>
      <c r="F271" t="s">
        <v>197</v>
      </c>
      <c r="G271" t="s">
        <v>80</v>
      </c>
      <c r="H271" s="47">
        <v>43032</v>
      </c>
      <c r="I271" t="s">
        <v>1185</v>
      </c>
      <c r="J271" t="s">
        <v>8</v>
      </c>
      <c r="L271" t="s">
        <v>9</v>
      </c>
      <c r="M271">
        <v>36.211741000000004</v>
      </c>
      <c r="N271">
        <v>-120.395336</v>
      </c>
      <c r="O271" t="s">
        <v>81</v>
      </c>
      <c r="P271" s="2">
        <v>750</v>
      </c>
      <c r="Q271" s="2">
        <v>750</v>
      </c>
      <c r="R271" s="2" t="s">
        <v>23</v>
      </c>
      <c r="S271" s="2" t="s">
        <v>23</v>
      </c>
      <c r="U271" s="2">
        <v>6800</v>
      </c>
      <c r="V271" s="2">
        <v>4500</v>
      </c>
      <c r="X271" s="2">
        <v>5.62</v>
      </c>
      <c r="Y271" s="13">
        <f t="shared" ref="Y271:Y302" si="5">Q271*1.22</f>
        <v>915</v>
      </c>
      <c r="Z271" s="13" t="s">
        <v>761</v>
      </c>
      <c r="AA271" s="13" t="s">
        <v>411</v>
      </c>
      <c r="AC271" s="2">
        <v>1500</v>
      </c>
      <c r="AD271" s="2">
        <v>650</v>
      </c>
      <c r="AE271" s="2">
        <v>39</v>
      </c>
      <c r="AF271" s="2">
        <v>29</v>
      </c>
      <c r="AG271" s="2">
        <v>42</v>
      </c>
      <c r="AH271" s="2">
        <v>1500</v>
      </c>
      <c r="AI271" s="2">
        <v>59</v>
      </c>
      <c r="AJ271" s="2">
        <v>4</v>
      </c>
      <c r="AK271" s="2">
        <v>0.16</v>
      </c>
      <c r="AL271" s="2">
        <v>0.1</v>
      </c>
      <c r="AM271" s="2">
        <v>0.69</v>
      </c>
      <c r="AN271" s="2">
        <v>89</v>
      </c>
      <c r="AO271" s="2">
        <v>14</v>
      </c>
      <c r="AP271" s="2">
        <v>1.6</v>
      </c>
      <c r="AQ271" s="2">
        <v>-57.8</v>
      </c>
      <c r="AR271" s="2">
        <v>-5.66</v>
      </c>
      <c r="AU271" s="13" t="s">
        <v>1888</v>
      </c>
      <c r="AV271" s="2" t="s">
        <v>188</v>
      </c>
      <c r="AW271" s="2">
        <v>11</v>
      </c>
    </row>
    <row r="272" spans="1:49" x14ac:dyDescent="0.35">
      <c r="A272">
        <v>271</v>
      </c>
      <c r="B272" s="2" t="s">
        <v>194</v>
      </c>
      <c r="C272" t="s">
        <v>262</v>
      </c>
      <c r="D272" s="2" t="s">
        <v>255</v>
      </c>
      <c r="E272" t="s">
        <v>78</v>
      </c>
      <c r="F272" t="s">
        <v>197</v>
      </c>
      <c r="G272" t="s">
        <v>80</v>
      </c>
      <c r="H272" s="47">
        <v>43300</v>
      </c>
      <c r="I272" t="s">
        <v>1185</v>
      </c>
      <c r="J272" t="s">
        <v>8</v>
      </c>
      <c r="L272" t="s">
        <v>9</v>
      </c>
      <c r="M272">
        <v>36.211741000000004</v>
      </c>
      <c r="N272">
        <v>-120.395336</v>
      </c>
      <c r="O272" t="s">
        <v>81</v>
      </c>
      <c r="P272" s="2">
        <v>680</v>
      </c>
      <c r="Q272" s="2">
        <v>680</v>
      </c>
      <c r="R272" s="2" t="s">
        <v>23</v>
      </c>
      <c r="S272" s="2" t="s">
        <v>23</v>
      </c>
      <c r="U272" s="2">
        <v>7400</v>
      </c>
      <c r="V272" s="2">
        <v>5000</v>
      </c>
      <c r="X272" s="2">
        <v>7.08</v>
      </c>
      <c r="Y272" s="13">
        <f t="shared" si="5"/>
        <v>829.6</v>
      </c>
      <c r="Z272" s="13" t="s">
        <v>761</v>
      </c>
      <c r="AA272" s="13" t="s">
        <v>411</v>
      </c>
      <c r="AC272" s="2">
        <v>1700</v>
      </c>
      <c r="AD272" s="2">
        <v>810</v>
      </c>
      <c r="AE272" s="2">
        <v>40</v>
      </c>
      <c r="AF272" s="2">
        <v>33</v>
      </c>
      <c r="AG272" s="2">
        <v>48</v>
      </c>
      <c r="AH272" s="2">
        <v>1600</v>
      </c>
      <c r="AI272" s="2">
        <v>60</v>
      </c>
      <c r="AJ272" s="2">
        <v>4.8</v>
      </c>
      <c r="AK272" s="2">
        <v>0.2</v>
      </c>
      <c r="AL272" s="2" t="s">
        <v>154</v>
      </c>
      <c r="AM272" s="2">
        <v>0.76</v>
      </c>
      <c r="AN272" s="2">
        <v>110</v>
      </c>
      <c r="AO272" s="2">
        <v>27</v>
      </c>
      <c r="AP272" s="2">
        <v>1.6</v>
      </c>
      <c r="AQ272" s="2">
        <v>-56.1</v>
      </c>
      <c r="AR272" s="2">
        <v>-5.28</v>
      </c>
      <c r="AU272" s="13" t="s">
        <v>1890</v>
      </c>
      <c r="AV272" s="2" t="s">
        <v>215</v>
      </c>
      <c r="AW272" s="2">
        <v>7.5</v>
      </c>
    </row>
    <row r="273" spans="1:49" x14ac:dyDescent="0.35">
      <c r="A273">
        <v>272</v>
      </c>
      <c r="B273" s="2" t="s">
        <v>194</v>
      </c>
      <c r="C273" t="s">
        <v>265</v>
      </c>
      <c r="D273" s="2" t="s">
        <v>266</v>
      </c>
      <c r="E273" t="s">
        <v>78</v>
      </c>
      <c r="F273" t="s">
        <v>197</v>
      </c>
      <c r="G273" t="s">
        <v>80</v>
      </c>
      <c r="H273" s="47">
        <v>43118</v>
      </c>
      <c r="I273" t="s">
        <v>1185</v>
      </c>
      <c r="J273" t="s">
        <v>8</v>
      </c>
      <c r="L273" t="s">
        <v>9</v>
      </c>
      <c r="M273">
        <v>36.211741000000004</v>
      </c>
      <c r="N273">
        <v>-120.395336</v>
      </c>
      <c r="O273" t="s">
        <v>81</v>
      </c>
      <c r="P273" s="2">
        <v>680</v>
      </c>
      <c r="Q273" s="2">
        <v>680</v>
      </c>
      <c r="R273" s="2" t="s">
        <v>23</v>
      </c>
      <c r="S273" s="2" t="s">
        <v>23</v>
      </c>
      <c r="U273" s="2">
        <v>6400</v>
      </c>
      <c r="V273" s="2">
        <v>4400</v>
      </c>
      <c r="X273" s="2">
        <v>7.91</v>
      </c>
      <c r="Y273" s="13">
        <f t="shared" si="5"/>
        <v>829.6</v>
      </c>
      <c r="Z273" s="13" t="s">
        <v>761</v>
      </c>
      <c r="AA273" s="13" t="s">
        <v>411</v>
      </c>
      <c r="AC273" s="2">
        <v>1500</v>
      </c>
      <c r="AD273" s="2">
        <v>710</v>
      </c>
      <c r="AE273" s="2">
        <v>39</v>
      </c>
      <c r="AF273" s="2">
        <v>29</v>
      </c>
      <c r="AG273" s="2">
        <v>42</v>
      </c>
      <c r="AH273" s="2">
        <v>1500</v>
      </c>
      <c r="AI273" s="2">
        <v>60</v>
      </c>
      <c r="AJ273" s="2">
        <v>5.8999999999999995</v>
      </c>
      <c r="AK273" s="2">
        <v>0.36</v>
      </c>
      <c r="AL273" s="2" t="s">
        <v>154</v>
      </c>
      <c r="AM273" s="2">
        <v>0.93</v>
      </c>
      <c r="AN273" s="2">
        <v>140</v>
      </c>
      <c r="AO273" s="2">
        <v>24</v>
      </c>
      <c r="AP273" s="2">
        <v>1.9</v>
      </c>
      <c r="AQ273" s="2">
        <v>-56.3</v>
      </c>
      <c r="AR273" s="2">
        <v>-5.22</v>
      </c>
      <c r="AU273" s="13" t="s">
        <v>1888</v>
      </c>
      <c r="AV273" t="s">
        <v>388</v>
      </c>
      <c r="AW273" s="2">
        <v>7.8</v>
      </c>
    </row>
    <row r="274" spans="1:49" x14ac:dyDescent="0.35">
      <c r="A274">
        <v>273</v>
      </c>
      <c r="B274" s="2" t="s">
        <v>194</v>
      </c>
      <c r="C274" t="s">
        <v>265</v>
      </c>
      <c r="D274" s="2" t="s">
        <v>266</v>
      </c>
      <c r="E274" t="s">
        <v>78</v>
      </c>
      <c r="F274" t="s">
        <v>197</v>
      </c>
      <c r="G274" t="s">
        <v>80</v>
      </c>
      <c r="H274" s="47">
        <v>43486</v>
      </c>
      <c r="I274" t="s">
        <v>1185</v>
      </c>
      <c r="J274" t="s">
        <v>8</v>
      </c>
      <c r="L274" t="s">
        <v>9</v>
      </c>
      <c r="M274">
        <v>36.211741000000004</v>
      </c>
      <c r="N274">
        <v>-120.395336</v>
      </c>
      <c r="O274" t="s">
        <v>81</v>
      </c>
      <c r="P274" s="2">
        <v>690</v>
      </c>
      <c r="Q274" s="2">
        <v>690</v>
      </c>
      <c r="R274" s="2" t="s">
        <v>23</v>
      </c>
      <c r="S274" s="2" t="s">
        <v>23</v>
      </c>
      <c r="U274" s="2">
        <v>7100</v>
      </c>
      <c r="V274" s="2">
        <v>4900</v>
      </c>
      <c r="X274" s="2">
        <v>8.39</v>
      </c>
      <c r="Y274" s="13">
        <f t="shared" si="5"/>
        <v>841.8</v>
      </c>
      <c r="Z274" s="13" t="s">
        <v>761</v>
      </c>
      <c r="AA274" s="13" t="s">
        <v>411</v>
      </c>
      <c r="AC274" s="2">
        <v>1400</v>
      </c>
      <c r="AD274" s="2">
        <v>790</v>
      </c>
      <c r="AE274" s="2">
        <v>43</v>
      </c>
      <c r="AF274" s="2">
        <v>37</v>
      </c>
      <c r="AG274" s="2">
        <v>50</v>
      </c>
      <c r="AH274" s="2">
        <v>1800</v>
      </c>
      <c r="AI274" s="2">
        <v>64</v>
      </c>
      <c r="AJ274" s="2">
        <v>4.5</v>
      </c>
      <c r="AK274" s="2">
        <v>0.13</v>
      </c>
      <c r="AL274" s="2">
        <v>0.2</v>
      </c>
      <c r="AM274" s="2">
        <v>0.79</v>
      </c>
      <c r="AN274" s="2">
        <v>89</v>
      </c>
      <c r="AO274" s="2">
        <v>19</v>
      </c>
      <c r="AP274" s="2">
        <v>1.6</v>
      </c>
      <c r="AQ274" s="2">
        <v>-54.4</v>
      </c>
      <c r="AR274" s="2">
        <v>-4.8600000000000003</v>
      </c>
      <c r="AU274" s="13" t="s">
        <v>1888</v>
      </c>
      <c r="AV274" t="s">
        <v>388</v>
      </c>
      <c r="AW274" s="2">
        <v>5.2</v>
      </c>
    </row>
    <row r="275" spans="1:49" x14ac:dyDescent="0.35">
      <c r="A275">
        <v>274</v>
      </c>
      <c r="B275" s="2" t="s">
        <v>194</v>
      </c>
      <c r="C275" t="s">
        <v>269</v>
      </c>
      <c r="D275" s="2" t="s">
        <v>270</v>
      </c>
      <c r="E275" t="s">
        <v>78</v>
      </c>
      <c r="F275" t="s">
        <v>197</v>
      </c>
      <c r="G275" t="s">
        <v>80</v>
      </c>
      <c r="H275" s="47">
        <v>42845</v>
      </c>
      <c r="I275" t="s">
        <v>1185</v>
      </c>
      <c r="J275" t="s">
        <v>8</v>
      </c>
      <c r="L275" t="s">
        <v>9</v>
      </c>
      <c r="M275">
        <v>36.211741000000004</v>
      </c>
      <c r="N275">
        <v>-120.395336</v>
      </c>
      <c r="O275" t="s">
        <v>81</v>
      </c>
      <c r="P275" s="2">
        <v>710</v>
      </c>
      <c r="Q275" s="2">
        <v>710</v>
      </c>
      <c r="R275" s="2" t="s">
        <v>23</v>
      </c>
      <c r="S275" s="2" t="s">
        <v>23</v>
      </c>
      <c r="U275" s="2">
        <v>7600</v>
      </c>
      <c r="V275" s="2">
        <v>4900</v>
      </c>
      <c r="X275" s="2">
        <v>7.85</v>
      </c>
      <c r="Y275" s="13">
        <f t="shared" si="5"/>
        <v>866.19999999999993</v>
      </c>
      <c r="Z275" s="13" t="s">
        <v>761</v>
      </c>
      <c r="AA275" s="13" t="s">
        <v>411</v>
      </c>
      <c r="AC275" s="2">
        <v>1900</v>
      </c>
      <c r="AD275" s="2">
        <v>770</v>
      </c>
      <c r="AE275" s="2">
        <v>40</v>
      </c>
      <c r="AF275" s="2">
        <v>34</v>
      </c>
      <c r="AG275" s="2">
        <v>44</v>
      </c>
      <c r="AH275" s="2">
        <v>1600</v>
      </c>
      <c r="AI275" s="2">
        <v>57</v>
      </c>
      <c r="AJ275" s="2">
        <v>8.8000000000000007</v>
      </c>
      <c r="AK275" s="2">
        <v>0.16</v>
      </c>
      <c r="AL275" s="2">
        <v>0.12</v>
      </c>
      <c r="AM275" s="2">
        <v>0.8</v>
      </c>
      <c r="AN275" s="2">
        <v>110</v>
      </c>
      <c r="AO275" s="2">
        <v>31</v>
      </c>
      <c r="AP275" s="2">
        <v>1.5</v>
      </c>
      <c r="AQ275" s="2">
        <v>-53.1</v>
      </c>
      <c r="AR275" s="2">
        <v>-4.58</v>
      </c>
      <c r="AU275" s="13" t="s">
        <v>1888</v>
      </c>
      <c r="AV275" t="s">
        <v>388</v>
      </c>
      <c r="AW275" s="2">
        <v>6.6</v>
      </c>
    </row>
    <row r="276" spans="1:49" x14ac:dyDescent="0.35">
      <c r="A276">
        <v>275</v>
      </c>
      <c r="B276" s="2" t="s">
        <v>194</v>
      </c>
      <c r="C276" t="s">
        <v>269</v>
      </c>
      <c r="D276" s="2" t="s">
        <v>270</v>
      </c>
      <c r="E276" t="s">
        <v>78</v>
      </c>
      <c r="F276" t="s">
        <v>197</v>
      </c>
      <c r="G276" t="s">
        <v>80</v>
      </c>
      <c r="H276" s="47">
        <v>43209</v>
      </c>
      <c r="I276" t="s">
        <v>1185</v>
      </c>
      <c r="J276" t="s">
        <v>8</v>
      </c>
      <c r="L276" t="s">
        <v>9</v>
      </c>
      <c r="M276">
        <v>36.211741000000004</v>
      </c>
      <c r="N276">
        <v>-120.395336</v>
      </c>
      <c r="O276" t="s">
        <v>81</v>
      </c>
      <c r="P276" s="2">
        <v>670</v>
      </c>
      <c r="Q276" s="2">
        <v>670</v>
      </c>
      <c r="R276" s="2" t="s">
        <v>23</v>
      </c>
      <c r="S276" s="2" t="s">
        <v>23</v>
      </c>
      <c r="U276" s="2">
        <v>7200</v>
      </c>
      <c r="V276" s="2">
        <v>5000</v>
      </c>
      <c r="X276" s="2">
        <v>7.5</v>
      </c>
      <c r="Y276" s="13">
        <f t="shared" si="5"/>
        <v>817.4</v>
      </c>
      <c r="Z276" s="13" t="s">
        <v>761</v>
      </c>
      <c r="AA276" s="13" t="s">
        <v>411</v>
      </c>
      <c r="AC276" s="2">
        <v>1700</v>
      </c>
      <c r="AD276" s="2">
        <v>800</v>
      </c>
      <c r="AE276" s="2">
        <v>39</v>
      </c>
      <c r="AF276" s="2">
        <v>33</v>
      </c>
      <c r="AG276" s="2">
        <v>43</v>
      </c>
      <c r="AH276" s="2">
        <v>1700</v>
      </c>
      <c r="AI276" s="2">
        <v>62</v>
      </c>
      <c r="AJ276" s="2">
        <v>3.2</v>
      </c>
      <c r="AK276" s="2">
        <v>0.3</v>
      </c>
      <c r="AL276" s="2" t="s">
        <v>154</v>
      </c>
      <c r="AM276" s="2">
        <v>0.75</v>
      </c>
      <c r="AN276" s="2">
        <v>110</v>
      </c>
      <c r="AO276" s="2">
        <v>22</v>
      </c>
      <c r="AP276" s="2">
        <v>1.5</v>
      </c>
      <c r="AQ276" s="2">
        <v>-52.7</v>
      </c>
      <c r="AR276" s="2">
        <v>-4.54</v>
      </c>
      <c r="AU276" s="13" t="s">
        <v>1888</v>
      </c>
      <c r="AV276" t="s">
        <v>388</v>
      </c>
      <c r="AW276" s="2" t="s">
        <v>11</v>
      </c>
    </row>
    <row r="277" spans="1:49" x14ac:dyDescent="0.35">
      <c r="A277">
        <v>276</v>
      </c>
      <c r="B277" s="2" t="s">
        <v>194</v>
      </c>
      <c r="C277" t="s">
        <v>269</v>
      </c>
      <c r="D277" s="2" t="s">
        <v>270</v>
      </c>
      <c r="E277" t="s">
        <v>78</v>
      </c>
      <c r="F277" t="s">
        <v>197</v>
      </c>
      <c r="G277" t="s">
        <v>80</v>
      </c>
      <c r="H277" s="47">
        <v>43391</v>
      </c>
      <c r="I277" t="s">
        <v>1185</v>
      </c>
      <c r="J277" t="s">
        <v>8</v>
      </c>
      <c r="L277" t="s">
        <v>9</v>
      </c>
      <c r="M277">
        <v>36.211741000000004</v>
      </c>
      <c r="N277">
        <v>-120.395336</v>
      </c>
      <c r="O277" t="s">
        <v>81</v>
      </c>
      <c r="P277" s="2">
        <v>740</v>
      </c>
      <c r="Q277" s="2">
        <v>740</v>
      </c>
      <c r="R277" s="2" t="s">
        <v>23</v>
      </c>
      <c r="S277" s="2" t="s">
        <v>23</v>
      </c>
      <c r="U277" s="2">
        <v>8000</v>
      </c>
      <c r="V277" s="2">
        <v>5100</v>
      </c>
      <c r="X277" s="2">
        <v>8.17</v>
      </c>
      <c r="Y277" s="13">
        <f t="shared" si="5"/>
        <v>902.8</v>
      </c>
      <c r="Z277" s="13" t="s">
        <v>761</v>
      </c>
      <c r="AA277" s="13" t="s">
        <v>411</v>
      </c>
      <c r="AC277" s="2">
        <v>1800</v>
      </c>
      <c r="AD277" s="2">
        <v>830</v>
      </c>
      <c r="AE277" s="2">
        <v>42</v>
      </c>
      <c r="AF277" s="2">
        <v>35</v>
      </c>
      <c r="AG277" s="2">
        <v>48</v>
      </c>
      <c r="AH277" s="2">
        <v>1600</v>
      </c>
      <c r="AI277" s="2">
        <v>71</v>
      </c>
      <c r="AJ277" s="2" t="s">
        <v>253</v>
      </c>
      <c r="AK277" s="2">
        <v>0.13</v>
      </c>
      <c r="AL277" s="2" t="s">
        <v>303</v>
      </c>
      <c r="AM277" s="2">
        <v>0.84</v>
      </c>
      <c r="AN277" s="2">
        <v>110</v>
      </c>
      <c r="AO277" s="2">
        <v>14</v>
      </c>
      <c r="AP277" s="2">
        <v>1.6</v>
      </c>
      <c r="AQ277" s="2">
        <v>-52.7</v>
      </c>
      <c r="AR277" s="2">
        <v>-4.26</v>
      </c>
      <c r="AU277" s="13" t="s">
        <v>1888</v>
      </c>
      <c r="AV277" t="s">
        <v>388</v>
      </c>
      <c r="AW277" s="2">
        <v>10</v>
      </c>
    </row>
    <row r="278" spans="1:49" x14ac:dyDescent="0.35">
      <c r="A278">
        <v>277</v>
      </c>
      <c r="B278" s="2" t="s">
        <v>189</v>
      </c>
      <c r="C278" t="s">
        <v>250</v>
      </c>
      <c r="D278" s="2" t="s">
        <v>251</v>
      </c>
      <c r="E278" t="s">
        <v>78</v>
      </c>
      <c r="F278" t="s">
        <v>192</v>
      </c>
      <c r="G278" t="s">
        <v>80</v>
      </c>
      <c r="H278" s="47">
        <v>42725</v>
      </c>
      <c r="I278" t="s">
        <v>1185</v>
      </c>
      <c r="J278" t="s">
        <v>8</v>
      </c>
      <c r="L278" t="s">
        <v>9</v>
      </c>
      <c r="M278">
        <v>36.223993999999998</v>
      </c>
      <c r="N278">
        <v>-120.38045099999999</v>
      </c>
      <c r="O278" t="s">
        <v>81</v>
      </c>
      <c r="P278" s="2">
        <v>720</v>
      </c>
      <c r="Q278" s="2">
        <v>720</v>
      </c>
      <c r="R278" s="2" t="s">
        <v>23</v>
      </c>
      <c r="S278" s="2" t="s">
        <v>23</v>
      </c>
      <c r="U278" s="2">
        <v>5200</v>
      </c>
      <c r="V278" s="2">
        <v>3500</v>
      </c>
      <c r="X278" s="2">
        <v>7.2</v>
      </c>
      <c r="Y278" s="13">
        <f t="shared" si="5"/>
        <v>878.4</v>
      </c>
      <c r="Z278" s="13" t="s">
        <v>761</v>
      </c>
      <c r="AA278" s="13" t="s">
        <v>411</v>
      </c>
      <c r="AC278" s="2">
        <v>1000</v>
      </c>
      <c r="AD278" s="2">
        <v>460</v>
      </c>
      <c r="AE278" s="2">
        <v>30</v>
      </c>
      <c r="AF278" s="2">
        <v>15</v>
      </c>
      <c r="AG278" s="2">
        <v>37</v>
      </c>
      <c r="AH278" s="2">
        <v>1200</v>
      </c>
      <c r="AI278" s="2">
        <v>56</v>
      </c>
      <c r="AJ278" s="2" t="s">
        <v>23</v>
      </c>
      <c r="AK278" s="2">
        <v>8.4400000000000003E-2</v>
      </c>
      <c r="AL278" s="2" t="s">
        <v>384</v>
      </c>
      <c r="AM278" s="2">
        <v>0.49</v>
      </c>
      <c r="AN278" s="2">
        <v>35</v>
      </c>
      <c r="AO278" s="2">
        <v>19.400000000000002</v>
      </c>
      <c r="AP278" s="2">
        <v>1.5</v>
      </c>
      <c r="AQ278" s="2">
        <v>-64.400000000000006</v>
      </c>
      <c r="AR278" s="2">
        <v>-6.67</v>
      </c>
      <c r="AU278" s="13" t="s">
        <v>1888</v>
      </c>
      <c r="AV278" t="s">
        <v>388</v>
      </c>
      <c r="AW278" s="2">
        <v>260</v>
      </c>
    </row>
    <row r="279" spans="1:49" x14ac:dyDescent="0.35">
      <c r="A279">
        <v>278</v>
      </c>
      <c r="B279" s="2" t="s">
        <v>189</v>
      </c>
      <c r="C279" t="s">
        <v>250</v>
      </c>
      <c r="D279" s="2" t="s">
        <v>251</v>
      </c>
      <c r="E279" t="s">
        <v>78</v>
      </c>
      <c r="F279" t="s">
        <v>192</v>
      </c>
      <c r="G279" t="s">
        <v>80</v>
      </c>
      <c r="H279" s="47">
        <v>42787</v>
      </c>
      <c r="I279" t="s">
        <v>1185</v>
      </c>
      <c r="J279" t="s">
        <v>8</v>
      </c>
      <c r="L279" t="s">
        <v>9</v>
      </c>
      <c r="M279">
        <v>36.223993999999998</v>
      </c>
      <c r="N279">
        <v>-120.38045099999999</v>
      </c>
      <c r="O279" t="s">
        <v>81</v>
      </c>
      <c r="P279" s="2">
        <v>750</v>
      </c>
      <c r="Q279" s="2">
        <v>750</v>
      </c>
      <c r="R279" s="2" t="s">
        <v>23</v>
      </c>
      <c r="S279" s="2" t="s">
        <v>23</v>
      </c>
      <c r="U279" s="2">
        <v>5800</v>
      </c>
      <c r="V279" s="2">
        <v>3700</v>
      </c>
      <c r="X279" s="2">
        <v>5.88</v>
      </c>
      <c r="Y279" s="13">
        <f t="shared" si="5"/>
        <v>915</v>
      </c>
      <c r="Z279" s="13" t="s">
        <v>761</v>
      </c>
      <c r="AA279" s="13" t="s">
        <v>411</v>
      </c>
      <c r="AC279" s="2">
        <v>1100</v>
      </c>
      <c r="AD279" s="2">
        <v>460</v>
      </c>
      <c r="AE279" s="2">
        <v>34</v>
      </c>
      <c r="AF279" s="2">
        <v>19</v>
      </c>
      <c r="AG279" s="2">
        <v>41</v>
      </c>
      <c r="AH279" s="2">
        <v>1200</v>
      </c>
      <c r="AI279" s="2">
        <v>65</v>
      </c>
      <c r="AJ279" s="2">
        <v>17.3</v>
      </c>
      <c r="AK279" s="2">
        <v>9.1300000000000006E-2</v>
      </c>
      <c r="AL279" s="2" t="s">
        <v>384</v>
      </c>
      <c r="AM279" s="2">
        <v>0.49</v>
      </c>
      <c r="AN279" s="2">
        <v>58</v>
      </c>
      <c r="AO279" s="2">
        <v>19.3</v>
      </c>
      <c r="AP279" s="2">
        <v>1.3</v>
      </c>
      <c r="AQ279" s="2">
        <v>-62.9</v>
      </c>
      <c r="AR279" s="2">
        <v>-6.49</v>
      </c>
      <c r="AU279" s="13" t="s">
        <v>1888</v>
      </c>
      <c r="AV279" t="s">
        <v>388</v>
      </c>
      <c r="AW279" s="2">
        <v>160</v>
      </c>
    </row>
    <row r="280" spans="1:49" x14ac:dyDescent="0.35">
      <c r="A280">
        <v>279</v>
      </c>
      <c r="B280" s="2" t="s">
        <v>189</v>
      </c>
      <c r="C280" t="s">
        <v>250</v>
      </c>
      <c r="D280" s="2" t="s">
        <v>251</v>
      </c>
      <c r="E280" t="s">
        <v>78</v>
      </c>
      <c r="F280" t="s">
        <v>192</v>
      </c>
      <c r="G280" t="s">
        <v>80</v>
      </c>
      <c r="H280" s="47">
        <v>42845</v>
      </c>
      <c r="I280" t="s">
        <v>1185</v>
      </c>
      <c r="J280" t="s">
        <v>8</v>
      </c>
      <c r="L280" t="s">
        <v>9</v>
      </c>
      <c r="M280">
        <v>36.223993999999998</v>
      </c>
      <c r="N280">
        <v>-120.38045099999999</v>
      </c>
      <c r="O280" t="s">
        <v>81</v>
      </c>
      <c r="P280" s="2">
        <v>800</v>
      </c>
      <c r="Q280" s="2">
        <v>800</v>
      </c>
      <c r="R280" s="2" t="s">
        <v>23</v>
      </c>
      <c r="S280" s="2" t="s">
        <v>23</v>
      </c>
      <c r="U280" s="2">
        <v>5700</v>
      </c>
      <c r="V280" s="2">
        <v>3900</v>
      </c>
      <c r="X280" s="2">
        <v>7.44</v>
      </c>
      <c r="Y280" s="13">
        <f t="shared" si="5"/>
        <v>976</v>
      </c>
      <c r="Z280" s="13" t="s">
        <v>761</v>
      </c>
      <c r="AA280" s="13" t="s">
        <v>411</v>
      </c>
      <c r="AC280" s="2">
        <v>1200</v>
      </c>
      <c r="AD280" s="2">
        <v>520</v>
      </c>
      <c r="AE280" s="2">
        <v>31</v>
      </c>
      <c r="AF280" s="2">
        <v>18</v>
      </c>
      <c r="AG280" s="2">
        <v>32</v>
      </c>
      <c r="AH280" s="2">
        <v>1200</v>
      </c>
      <c r="AI280" s="2">
        <v>50</v>
      </c>
      <c r="AJ280" s="2">
        <v>6.1000000000000005</v>
      </c>
      <c r="AK280" s="2">
        <v>0.13</v>
      </c>
      <c r="AL280" s="2">
        <v>7.4999999999999997E-2</v>
      </c>
      <c r="AM280" s="2">
        <v>0.49</v>
      </c>
      <c r="AN280" s="2">
        <v>50</v>
      </c>
      <c r="AO280" s="2">
        <v>20</v>
      </c>
      <c r="AP280" s="2">
        <v>1.2</v>
      </c>
      <c r="AQ280" s="2">
        <v>-62.6</v>
      </c>
      <c r="AR280" s="2">
        <v>-6.31</v>
      </c>
      <c r="AU280" s="13" t="s">
        <v>1888</v>
      </c>
      <c r="AV280" t="s">
        <v>388</v>
      </c>
      <c r="AW280" s="2">
        <v>62</v>
      </c>
    </row>
    <row r="281" spans="1:49" x14ac:dyDescent="0.35">
      <c r="A281">
        <v>280</v>
      </c>
      <c r="B281" s="2" t="s">
        <v>189</v>
      </c>
      <c r="C281" t="s">
        <v>250</v>
      </c>
      <c r="D281" s="2" t="s">
        <v>251</v>
      </c>
      <c r="E281" t="s">
        <v>78</v>
      </c>
      <c r="F281" t="s">
        <v>192</v>
      </c>
      <c r="G281" t="s">
        <v>80</v>
      </c>
      <c r="H281" s="47">
        <v>42936</v>
      </c>
      <c r="I281" t="s">
        <v>1185</v>
      </c>
      <c r="J281" t="s">
        <v>8</v>
      </c>
      <c r="L281" t="s">
        <v>9</v>
      </c>
      <c r="M281">
        <v>36.223993999999998</v>
      </c>
      <c r="N281">
        <v>-120.38045099999999</v>
      </c>
      <c r="O281" t="s">
        <v>81</v>
      </c>
      <c r="P281" s="2">
        <v>720</v>
      </c>
      <c r="Q281" s="2">
        <v>720</v>
      </c>
      <c r="R281" s="2" t="s">
        <v>23</v>
      </c>
      <c r="S281" s="2" t="s">
        <v>23</v>
      </c>
      <c r="U281" s="2">
        <v>5800</v>
      </c>
      <c r="V281" s="2">
        <v>3800</v>
      </c>
      <c r="X281" s="2">
        <v>7.06</v>
      </c>
      <c r="Y281" s="13">
        <f t="shared" si="5"/>
        <v>878.4</v>
      </c>
      <c r="Z281" s="13" t="s">
        <v>761</v>
      </c>
      <c r="AA281" s="13" t="s">
        <v>411</v>
      </c>
      <c r="AC281" s="2">
        <v>1200</v>
      </c>
      <c r="AD281" s="2">
        <v>510</v>
      </c>
      <c r="AE281" s="2">
        <v>31</v>
      </c>
      <c r="AF281" s="2">
        <v>17</v>
      </c>
      <c r="AG281" s="2">
        <v>33</v>
      </c>
      <c r="AH281" s="2">
        <v>1200</v>
      </c>
      <c r="AI281" s="2">
        <v>53</v>
      </c>
      <c r="AJ281" s="2">
        <v>3.5</v>
      </c>
      <c r="AK281" s="2">
        <v>0.23</v>
      </c>
      <c r="AL281" s="2">
        <v>1.7</v>
      </c>
      <c r="AM281" s="2">
        <v>0.41</v>
      </c>
      <c r="AN281" s="2">
        <v>83</v>
      </c>
      <c r="AO281" s="2">
        <v>11</v>
      </c>
      <c r="AP281" s="2">
        <v>1.2</v>
      </c>
      <c r="AQ281" s="2">
        <v>-63.2</v>
      </c>
      <c r="AR281" s="2">
        <v>-6.28</v>
      </c>
      <c r="AU281" s="13" t="s">
        <v>1888</v>
      </c>
      <c r="AV281" t="s">
        <v>388</v>
      </c>
      <c r="AW281" s="2">
        <v>88</v>
      </c>
    </row>
    <row r="282" spans="1:49" x14ac:dyDescent="0.35">
      <c r="A282">
        <v>281</v>
      </c>
      <c r="B282" s="2" t="s">
        <v>189</v>
      </c>
      <c r="C282" t="s">
        <v>250</v>
      </c>
      <c r="D282" s="2" t="s">
        <v>251</v>
      </c>
      <c r="E282" t="s">
        <v>78</v>
      </c>
      <c r="F282" t="s">
        <v>192</v>
      </c>
      <c r="G282" t="s">
        <v>80</v>
      </c>
      <c r="H282" s="47">
        <v>43032</v>
      </c>
      <c r="I282" t="s">
        <v>1185</v>
      </c>
      <c r="J282" t="s">
        <v>8</v>
      </c>
      <c r="L282" t="s">
        <v>9</v>
      </c>
      <c r="M282">
        <v>36.223993999999998</v>
      </c>
      <c r="N282">
        <v>-120.38045099999999</v>
      </c>
      <c r="O282" t="s">
        <v>81</v>
      </c>
      <c r="P282" s="2">
        <v>740</v>
      </c>
      <c r="Q282" s="2">
        <v>740</v>
      </c>
      <c r="R282" s="2" t="s">
        <v>23</v>
      </c>
      <c r="S282" s="2" t="s">
        <v>23</v>
      </c>
      <c r="U282" s="2">
        <v>5500</v>
      </c>
      <c r="V282" s="2">
        <v>3700</v>
      </c>
      <c r="X282" s="2">
        <v>5.6</v>
      </c>
      <c r="Y282" s="13">
        <f t="shared" si="5"/>
        <v>902.8</v>
      </c>
      <c r="Z282" s="13" t="s">
        <v>761</v>
      </c>
      <c r="AA282" s="13" t="s">
        <v>411</v>
      </c>
      <c r="AC282" s="2">
        <v>1100</v>
      </c>
      <c r="AD282" s="2">
        <v>450</v>
      </c>
      <c r="AE282" s="2">
        <v>47</v>
      </c>
      <c r="AF282" s="2">
        <v>18</v>
      </c>
      <c r="AG282" s="2">
        <v>34</v>
      </c>
      <c r="AH282" s="2">
        <v>1100</v>
      </c>
      <c r="AI282" s="2">
        <v>52</v>
      </c>
      <c r="AJ282" s="2">
        <v>2.2000000000000002</v>
      </c>
      <c r="AK282" s="2">
        <v>0.16</v>
      </c>
      <c r="AL282" s="2">
        <v>0.19</v>
      </c>
      <c r="AM282" s="2">
        <v>0.44</v>
      </c>
      <c r="AN282" s="2">
        <v>95</v>
      </c>
      <c r="AO282" s="2">
        <v>7.8</v>
      </c>
      <c r="AP282" s="2">
        <v>1.5</v>
      </c>
      <c r="AQ282" s="2">
        <v>-63.3</v>
      </c>
      <c r="AR282" s="2">
        <v>-6.44</v>
      </c>
      <c r="AU282" s="13" t="s">
        <v>1888</v>
      </c>
      <c r="AV282" t="s">
        <v>388</v>
      </c>
      <c r="AW282" s="2">
        <v>370</v>
      </c>
    </row>
    <row r="283" spans="1:49" x14ac:dyDescent="0.35">
      <c r="A283">
        <v>282</v>
      </c>
      <c r="B283" s="2" t="s">
        <v>189</v>
      </c>
      <c r="C283" t="s">
        <v>250</v>
      </c>
      <c r="D283" s="2" t="s">
        <v>251</v>
      </c>
      <c r="E283" t="s">
        <v>78</v>
      </c>
      <c r="F283" t="s">
        <v>192</v>
      </c>
      <c r="G283" t="s">
        <v>80</v>
      </c>
      <c r="H283" s="47">
        <v>43118</v>
      </c>
      <c r="I283" t="s">
        <v>1185</v>
      </c>
      <c r="J283" t="s">
        <v>8</v>
      </c>
      <c r="L283" t="s">
        <v>9</v>
      </c>
      <c r="M283">
        <v>36.223993999999998</v>
      </c>
      <c r="N283">
        <v>-120.38045099999999</v>
      </c>
      <c r="O283" t="s">
        <v>81</v>
      </c>
      <c r="P283" s="2">
        <v>680</v>
      </c>
      <c r="Q283" s="2">
        <v>680</v>
      </c>
      <c r="R283" s="2" t="s">
        <v>23</v>
      </c>
      <c r="S283" s="2" t="s">
        <v>23</v>
      </c>
      <c r="U283" s="2">
        <v>5100</v>
      </c>
      <c r="V283" s="2">
        <v>3400</v>
      </c>
      <c r="X283" s="2">
        <v>6.51</v>
      </c>
      <c r="Y283" s="13">
        <f t="shared" si="5"/>
        <v>829.6</v>
      </c>
      <c r="Z283" s="13" t="s">
        <v>761</v>
      </c>
      <c r="AA283" s="13" t="s">
        <v>411</v>
      </c>
      <c r="AC283" s="2">
        <v>1000</v>
      </c>
      <c r="AD283" s="2">
        <v>430</v>
      </c>
      <c r="AE283" s="2">
        <v>31</v>
      </c>
      <c r="AF283" s="2">
        <v>14</v>
      </c>
      <c r="AG283" s="2">
        <v>34</v>
      </c>
      <c r="AH283" s="2">
        <v>1200</v>
      </c>
      <c r="AI283" s="2">
        <v>53</v>
      </c>
      <c r="AJ283" s="2">
        <v>2</v>
      </c>
      <c r="AK283" s="2">
        <v>0.24</v>
      </c>
      <c r="AL283" s="2" t="s">
        <v>154</v>
      </c>
      <c r="AM283" s="2">
        <v>0.41</v>
      </c>
      <c r="AN283" s="2">
        <v>35</v>
      </c>
      <c r="AO283" s="2">
        <v>9.7000000000000011</v>
      </c>
      <c r="AP283" s="2">
        <v>1.2</v>
      </c>
      <c r="AQ283" s="2">
        <v>-63.4</v>
      </c>
      <c r="AR283" s="2">
        <v>-6.58</v>
      </c>
      <c r="AU283" s="13" t="s">
        <v>1888</v>
      </c>
      <c r="AV283" t="s">
        <v>388</v>
      </c>
      <c r="AW283" s="2">
        <v>54</v>
      </c>
    </row>
    <row r="284" spans="1:49" x14ac:dyDescent="0.35">
      <c r="A284">
        <v>283</v>
      </c>
      <c r="B284" s="2" t="s">
        <v>189</v>
      </c>
      <c r="C284" t="s">
        <v>250</v>
      </c>
      <c r="D284" s="2" t="s">
        <v>251</v>
      </c>
      <c r="E284" t="s">
        <v>78</v>
      </c>
      <c r="F284" t="s">
        <v>192</v>
      </c>
      <c r="G284" t="s">
        <v>80</v>
      </c>
      <c r="H284" s="47">
        <v>43209</v>
      </c>
      <c r="I284" t="s">
        <v>1185</v>
      </c>
      <c r="J284" t="s">
        <v>8</v>
      </c>
      <c r="L284" t="s">
        <v>9</v>
      </c>
      <c r="M284">
        <v>36.223993999999998</v>
      </c>
      <c r="N284">
        <v>-120.38045099999999</v>
      </c>
      <c r="O284" t="s">
        <v>81</v>
      </c>
      <c r="P284" s="2">
        <v>710</v>
      </c>
      <c r="Q284" s="2">
        <v>710</v>
      </c>
      <c r="R284" s="2" t="s">
        <v>23</v>
      </c>
      <c r="S284" s="2" t="s">
        <v>23</v>
      </c>
      <c r="U284" s="2">
        <v>5400</v>
      </c>
      <c r="V284" s="2">
        <v>3800</v>
      </c>
      <c r="X284" s="2">
        <v>6.65</v>
      </c>
      <c r="Y284" s="13">
        <f t="shared" si="5"/>
        <v>866.19999999999993</v>
      </c>
      <c r="Z284" s="13" t="s">
        <v>761</v>
      </c>
      <c r="AA284" s="13" t="s">
        <v>411</v>
      </c>
      <c r="AC284" s="2">
        <v>1000</v>
      </c>
      <c r="AD284" s="2">
        <v>430</v>
      </c>
      <c r="AE284" s="2">
        <v>32</v>
      </c>
      <c r="AF284" s="2">
        <v>17</v>
      </c>
      <c r="AG284" s="2">
        <v>34</v>
      </c>
      <c r="AH284" s="2">
        <v>1300</v>
      </c>
      <c r="AI284" s="2">
        <v>55</v>
      </c>
      <c r="AJ284" s="2" t="s">
        <v>62</v>
      </c>
      <c r="AK284" s="2">
        <v>0.28000000000000003</v>
      </c>
      <c r="AL284" s="2" t="s">
        <v>154</v>
      </c>
      <c r="AM284" s="2">
        <v>0.47</v>
      </c>
      <c r="AN284" s="2">
        <v>100</v>
      </c>
      <c r="AO284" s="2">
        <v>11</v>
      </c>
      <c r="AP284" s="2">
        <v>1.3</v>
      </c>
      <c r="AQ284" s="2">
        <v>-62.8</v>
      </c>
      <c r="AR284" s="2">
        <v>-6.38</v>
      </c>
      <c r="AU284" s="13" t="s">
        <v>1890</v>
      </c>
      <c r="AV284" t="s">
        <v>215</v>
      </c>
      <c r="AW284" s="2">
        <v>180</v>
      </c>
    </row>
    <row r="285" spans="1:49" x14ac:dyDescent="0.35">
      <c r="A285">
        <v>284</v>
      </c>
      <c r="B285" s="2" t="s">
        <v>189</v>
      </c>
      <c r="C285" t="s">
        <v>250</v>
      </c>
      <c r="D285" s="2" t="s">
        <v>251</v>
      </c>
      <c r="E285" t="s">
        <v>78</v>
      </c>
      <c r="F285" t="s">
        <v>192</v>
      </c>
      <c r="G285" t="s">
        <v>80</v>
      </c>
      <c r="H285" s="47">
        <v>43300</v>
      </c>
      <c r="I285" t="s">
        <v>1185</v>
      </c>
      <c r="J285" t="s">
        <v>8</v>
      </c>
      <c r="L285" t="s">
        <v>9</v>
      </c>
      <c r="M285">
        <v>36.223993999999998</v>
      </c>
      <c r="N285">
        <v>-120.38045099999999</v>
      </c>
      <c r="O285" t="s">
        <v>81</v>
      </c>
      <c r="P285" s="2">
        <v>650</v>
      </c>
      <c r="Q285" s="2">
        <v>650</v>
      </c>
      <c r="R285" s="2" t="s">
        <v>23</v>
      </c>
      <c r="S285" s="2" t="s">
        <v>23</v>
      </c>
      <c r="U285" s="2">
        <v>5400</v>
      </c>
      <c r="V285" s="2">
        <v>3500</v>
      </c>
      <c r="X285" s="2">
        <v>6.88</v>
      </c>
      <c r="Y285" s="13">
        <f t="shared" si="5"/>
        <v>793</v>
      </c>
      <c r="Z285" s="13" t="s">
        <v>761</v>
      </c>
      <c r="AA285" s="13" t="s">
        <v>411</v>
      </c>
      <c r="AC285" s="2">
        <v>1000</v>
      </c>
      <c r="AD285" s="2">
        <v>480</v>
      </c>
      <c r="AE285" s="2">
        <v>40</v>
      </c>
      <c r="AF285" s="2">
        <v>17</v>
      </c>
      <c r="AG285" s="2">
        <v>37</v>
      </c>
      <c r="AH285" s="2">
        <v>1100</v>
      </c>
      <c r="AI285" s="2">
        <v>51</v>
      </c>
      <c r="AJ285" s="2">
        <v>2.7</v>
      </c>
      <c r="AK285" s="2">
        <v>0.25</v>
      </c>
      <c r="AL285" s="2" t="s">
        <v>154</v>
      </c>
      <c r="AM285" s="2">
        <v>0.45</v>
      </c>
      <c r="AN285" s="2">
        <v>67</v>
      </c>
      <c r="AO285" s="2">
        <v>14</v>
      </c>
      <c r="AP285" s="2">
        <v>1.4</v>
      </c>
      <c r="AQ285" s="2">
        <v>-62.8</v>
      </c>
      <c r="AR285" s="2">
        <v>-6.5</v>
      </c>
      <c r="AU285" s="13" t="s">
        <v>1890</v>
      </c>
      <c r="AV285" t="s">
        <v>215</v>
      </c>
      <c r="AW285" s="2">
        <v>47</v>
      </c>
    </row>
    <row r="286" spans="1:49" x14ac:dyDescent="0.35">
      <c r="A286">
        <v>285</v>
      </c>
      <c r="B286" s="2" t="s">
        <v>189</v>
      </c>
      <c r="C286" t="s">
        <v>250</v>
      </c>
      <c r="D286" s="2" t="s">
        <v>251</v>
      </c>
      <c r="E286" t="s">
        <v>78</v>
      </c>
      <c r="F286" t="s">
        <v>192</v>
      </c>
      <c r="G286" t="s">
        <v>80</v>
      </c>
      <c r="H286" s="47">
        <v>43391</v>
      </c>
      <c r="I286" t="s">
        <v>1185</v>
      </c>
      <c r="J286" t="s">
        <v>8</v>
      </c>
      <c r="L286" t="s">
        <v>9</v>
      </c>
      <c r="M286">
        <v>36.223993999999998</v>
      </c>
      <c r="N286">
        <v>-120.38045099999999</v>
      </c>
      <c r="O286" t="s">
        <v>81</v>
      </c>
      <c r="P286" s="2">
        <v>740</v>
      </c>
      <c r="Q286" s="2">
        <v>740</v>
      </c>
      <c r="R286" s="2" t="s">
        <v>23</v>
      </c>
      <c r="S286" s="2" t="s">
        <v>23</v>
      </c>
      <c r="U286" s="2">
        <v>5700</v>
      </c>
      <c r="V286" s="2">
        <v>3900</v>
      </c>
      <c r="X286" s="2">
        <v>5.74</v>
      </c>
      <c r="Y286" s="13">
        <f t="shared" si="5"/>
        <v>902.8</v>
      </c>
      <c r="Z286" s="13" t="s">
        <v>761</v>
      </c>
      <c r="AA286" s="13" t="s">
        <v>411</v>
      </c>
      <c r="AC286" s="2">
        <v>1200</v>
      </c>
      <c r="AD286" s="2">
        <v>540</v>
      </c>
      <c r="AE286" s="2">
        <v>30</v>
      </c>
      <c r="AF286" s="2">
        <v>17</v>
      </c>
      <c r="AG286" s="2">
        <v>38</v>
      </c>
      <c r="AH286" s="2">
        <v>1200</v>
      </c>
      <c r="AI286" s="2">
        <v>54</v>
      </c>
      <c r="AJ286" s="2" t="s">
        <v>253</v>
      </c>
      <c r="AK286" s="2">
        <v>9.5000000000000001E-2</v>
      </c>
      <c r="AL286" s="2" t="s">
        <v>303</v>
      </c>
      <c r="AM286" s="2">
        <v>0.45</v>
      </c>
      <c r="AN286" s="2">
        <v>42</v>
      </c>
      <c r="AO286" s="2">
        <v>7</v>
      </c>
      <c r="AP286" s="2">
        <v>1.1000000000000001</v>
      </c>
      <c r="AQ286" s="2">
        <v>-62.2</v>
      </c>
      <c r="AR286" s="2">
        <v>-6.46</v>
      </c>
      <c r="AU286" s="13" t="s">
        <v>1888</v>
      </c>
      <c r="AV286" t="s">
        <v>388</v>
      </c>
      <c r="AW286" s="2">
        <v>140</v>
      </c>
    </row>
    <row r="287" spans="1:49" x14ac:dyDescent="0.35">
      <c r="A287">
        <v>286</v>
      </c>
      <c r="B287" s="2" t="s">
        <v>189</v>
      </c>
      <c r="C287" t="s">
        <v>250</v>
      </c>
      <c r="D287" s="2" t="s">
        <v>251</v>
      </c>
      <c r="E287" t="s">
        <v>78</v>
      </c>
      <c r="F287" t="s">
        <v>192</v>
      </c>
      <c r="G287" t="s">
        <v>80</v>
      </c>
      <c r="H287" s="47">
        <v>43486</v>
      </c>
      <c r="I287" t="s">
        <v>1185</v>
      </c>
      <c r="J287" t="s">
        <v>8</v>
      </c>
      <c r="L287" t="s">
        <v>9</v>
      </c>
      <c r="M287">
        <v>36.223993999999998</v>
      </c>
      <c r="N287">
        <v>-120.38045099999999</v>
      </c>
      <c r="O287" t="s">
        <v>81</v>
      </c>
      <c r="P287" s="2">
        <v>750</v>
      </c>
      <c r="Q287" s="2">
        <v>750</v>
      </c>
      <c r="R287" s="2" t="s">
        <v>23</v>
      </c>
      <c r="S287" s="2" t="s">
        <v>23</v>
      </c>
      <c r="U287" s="2">
        <v>7000</v>
      </c>
      <c r="V287" s="2">
        <v>4700</v>
      </c>
      <c r="X287" s="2">
        <v>7.21</v>
      </c>
      <c r="Y287" s="13">
        <f t="shared" si="5"/>
        <v>915</v>
      </c>
      <c r="Z287" s="13" t="s">
        <v>761</v>
      </c>
      <c r="AA287" s="13" t="s">
        <v>411</v>
      </c>
      <c r="AC287" s="2">
        <v>1400</v>
      </c>
      <c r="AD287" s="2">
        <v>770</v>
      </c>
      <c r="AE287" s="2">
        <v>40</v>
      </c>
      <c r="AF287" s="2">
        <v>35</v>
      </c>
      <c r="AG287" s="2">
        <v>47</v>
      </c>
      <c r="AH287" s="2">
        <v>1700</v>
      </c>
      <c r="AI287" s="2">
        <v>59</v>
      </c>
      <c r="AJ287" s="2">
        <v>4.2</v>
      </c>
      <c r="AK287" s="2">
        <v>0.14000000000000001</v>
      </c>
      <c r="AL287" s="2">
        <v>8.2000000000000003E-2</v>
      </c>
      <c r="AM287" s="2">
        <v>0.78</v>
      </c>
      <c r="AN287" s="2">
        <v>83</v>
      </c>
      <c r="AO287" s="2">
        <v>14</v>
      </c>
      <c r="AP287" s="2">
        <v>1.6</v>
      </c>
      <c r="AQ287" s="2">
        <v>-59.6</v>
      </c>
      <c r="AR287" s="2">
        <v>-6.04</v>
      </c>
      <c r="AU287" s="13" t="s">
        <v>1611</v>
      </c>
      <c r="AV287" t="s">
        <v>57</v>
      </c>
      <c r="AW287" s="2">
        <v>6.7</v>
      </c>
    </row>
    <row r="288" spans="1:49" x14ac:dyDescent="0.35">
      <c r="A288">
        <v>287</v>
      </c>
      <c r="B288" s="2" t="s">
        <v>189</v>
      </c>
      <c r="C288" t="s">
        <v>254</v>
      </c>
      <c r="D288" s="2" t="s">
        <v>255</v>
      </c>
      <c r="E288" t="s">
        <v>78</v>
      </c>
      <c r="F288" t="s">
        <v>192</v>
      </c>
      <c r="G288" t="s">
        <v>80</v>
      </c>
      <c r="H288" s="47">
        <v>42725</v>
      </c>
      <c r="I288" s="1" t="s">
        <v>1127</v>
      </c>
      <c r="J288" t="s">
        <v>8</v>
      </c>
      <c r="L288" t="s">
        <v>9</v>
      </c>
      <c r="M288">
        <v>36.223993999999998</v>
      </c>
      <c r="N288">
        <v>-120.38045099999999</v>
      </c>
      <c r="O288" t="s">
        <v>81</v>
      </c>
      <c r="P288" s="2">
        <v>670</v>
      </c>
      <c r="Q288" s="2">
        <v>670</v>
      </c>
      <c r="R288" s="2" t="s">
        <v>23</v>
      </c>
      <c r="S288" s="2" t="s">
        <v>23</v>
      </c>
      <c r="U288" s="2">
        <v>5600</v>
      </c>
      <c r="V288" s="2">
        <v>3700</v>
      </c>
      <c r="X288" s="2">
        <v>8.3800000000000008</v>
      </c>
      <c r="Y288" s="13">
        <f t="shared" si="5"/>
        <v>817.4</v>
      </c>
      <c r="Z288" s="13" t="s">
        <v>761</v>
      </c>
      <c r="AA288" s="13" t="s">
        <v>411</v>
      </c>
      <c r="AC288" s="2">
        <v>1000</v>
      </c>
      <c r="AD288" s="2">
        <v>570</v>
      </c>
      <c r="AE288" s="2">
        <v>36</v>
      </c>
      <c r="AF288" s="2">
        <v>17</v>
      </c>
      <c r="AG288" s="2">
        <v>41</v>
      </c>
      <c r="AH288" s="2">
        <v>1300</v>
      </c>
      <c r="AI288" s="2">
        <v>62</v>
      </c>
      <c r="AJ288" s="2" t="s">
        <v>23</v>
      </c>
      <c r="AK288" s="2">
        <v>9.5600000000000004E-2</v>
      </c>
      <c r="AL288" s="2" t="s">
        <v>384</v>
      </c>
      <c r="AM288" s="2">
        <v>0.48</v>
      </c>
      <c r="AN288" s="2">
        <v>74.5</v>
      </c>
      <c r="AO288" s="2">
        <v>20.9</v>
      </c>
      <c r="AP288" s="2">
        <v>1.4</v>
      </c>
      <c r="AQ288" s="2">
        <v>-57</v>
      </c>
      <c r="AR288" s="2">
        <v>-5.0199999999999996</v>
      </c>
      <c r="AU288" s="13" t="s">
        <v>1888</v>
      </c>
      <c r="AV288" t="s">
        <v>388</v>
      </c>
      <c r="AW288" s="2">
        <v>36</v>
      </c>
    </row>
    <row r="289" spans="1:49" x14ac:dyDescent="0.35">
      <c r="A289">
        <v>288</v>
      </c>
      <c r="B289" s="2" t="s">
        <v>189</v>
      </c>
      <c r="C289" t="s">
        <v>254</v>
      </c>
      <c r="D289" s="2" t="s">
        <v>255</v>
      </c>
      <c r="E289" t="s">
        <v>78</v>
      </c>
      <c r="F289" t="s">
        <v>192</v>
      </c>
      <c r="G289" t="s">
        <v>80</v>
      </c>
      <c r="H289" s="47">
        <v>42787</v>
      </c>
      <c r="I289" s="1" t="s">
        <v>1127</v>
      </c>
      <c r="J289" t="s">
        <v>8</v>
      </c>
      <c r="L289" t="s">
        <v>9</v>
      </c>
      <c r="M289">
        <v>36.223993999999998</v>
      </c>
      <c r="N289">
        <v>-120.38045099999999</v>
      </c>
      <c r="O289" t="s">
        <v>81</v>
      </c>
      <c r="P289" s="2">
        <v>490</v>
      </c>
      <c r="Q289" s="2">
        <v>490</v>
      </c>
      <c r="R289" s="2" t="s">
        <v>23</v>
      </c>
      <c r="S289" s="2" t="s">
        <v>23</v>
      </c>
      <c r="U289" s="2">
        <v>4500</v>
      </c>
      <c r="V289" s="2">
        <v>3000</v>
      </c>
      <c r="X289" s="2">
        <v>7.18</v>
      </c>
      <c r="Y289" s="13">
        <f t="shared" si="5"/>
        <v>597.79999999999995</v>
      </c>
      <c r="Z289" s="13" t="s">
        <v>761</v>
      </c>
      <c r="AA289" s="13" t="s">
        <v>411</v>
      </c>
      <c r="AC289" s="2">
        <v>770</v>
      </c>
      <c r="AD289" s="2">
        <v>430</v>
      </c>
      <c r="AE289" s="2">
        <v>31</v>
      </c>
      <c r="AF289" s="2">
        <v>15</v>
      </c>
      <c r="AG289" s="2">
        <v>32</v>
      </c>
      <c r="AH289" s="2">
        <v>930</v>
      </c>
      <c r="AI289" s="2">
        <v>49</v>
      </c>
      <c r="AJ289" s="2">
        <v>19.900000000000002</v>
      </c>
      <c r="AK289" s="2">
        <v>8.5300000000000001E-2</v>
      </c>
      <c r="AL289" s="2" t="s">
        <v>384</v>
      </c>
      <c r="AM289" s="2">
        <v>0.42</v>
      </c>
      <c r="AN289" s="2">
        <v>167</v>
      </c>
      <c r="AO289" s="2">
        <v>12.8</v>
      </c>
      <c r="AP289" s="2">
        <v>1.1000000000000001</v>
      </c>
      <c r="AQ289" s="2">
        <v>-56.4</v>
      </c>
      <c r="AR289" s="2">
        <v>-5.81</v>
      </c>
      <c r="AU289" s="13" t="s">
        <v>1888</v>
      </c>
      <c r="AV289" t="s">
        <v>388</v>
      </c>
      <c r="AW289" s="2">
        <v>6.7</v>
      </c>
    </row>
    <row r="290" spans="1:49" x14ac:dyDescent="0.35">
      <c r="A290">
        <v>289</v>
      </c>
      <c r="B290" s="2" t="s">
        <v>189</v>
      </c>
      <c r="C290" t="s">
        <v>254</v>
      </c>
      <c r="D290" s="2" t="s">
        <v>255</v>
      </c>
      <c r="E290" t="s">
        <v>78</v>
      </c>
      <c r="F290" t="s">
        <v>192</v>
      </c>
      <c r="G290" t="s">
        <v>80</v>
      </c>
      <c r="H290" s="47">
        <v>42845</v>
      </c>
      <c r="I290" s="1" t="s">
        <v>1127</v>
      </c>
      <c r="J290" t="s">
        <v>8</v>
      </c>
      <c r="L290" t="s">
        <v>9</v>
      </c>
      <c r="M290">
        <v>36.223993999999998</v>
      </c>
      <c r="N290">
        <v>-120.38045099999999</v>
      </c>
      <c r="O290" t="s">
        <v>81</v>
      </c>
      <c r="P290" s="2">
        <v>700</v>
      </c>
      <c r="Q290" s="2">
        <v>700</v>
      </c>
      <c r="R290" s="2" t="s">
        <v>23</v>
      </c>
      <c r="S290" s="2" t="s">
        <v>23</v>
      </c>
      <c r="U290" s="2">
        <v>6100</v>
      </c>
      <c r="V290" s="2">
        <v>4100</v>
      </c>
      <c r="X290" s="2">
        <v>8.42</v>
      </c>
      <c r="Y290" s="13">
        <f t="shared" si="5"/>
        <v>854</v>
      </c>
      <c r="Z290" s="13" t="s">
        <v>761</v>
      </c>
      <c r="AA290" s="13" t="s">
        <v>411</v>
      </c>
      <c r="AC290" s="2">
        <v>1300</v>
      </c>
      <c r="AD290" s="2">
        <v>660</v>
      </c>
      <c r="AE290" s="2">
        <v>35</v>
      </c>
      <c r="AF290" s="2">
        <v>20</v>
      </c>
      <c r="AG290" s="2">
        <v>36</v>
      </c>
      <c r="AH290" s="2">
        <v>1300</v>
      </c>
      <c r="AI290" s="2">
        <v>56</v>
      </c>
      <c r="AJ290" s="2">
        <v>7.1000000000000005</v>
      </c>
      <c r="AK290" s="2">
        <v>0.13</v>
      </c>
      <c r="AL290" s="2">
        <v>0.17</v>
      </c>
      <c r="AM290" s="2">
        <v>0.53</v>
      </c>
      <c r="AN290" s="2">
        <v>79</v>
      </c>
      <c r="AO290" s="2">
        <v>20</v>
      </c>
      <c r="AP290" s="2">
        <v>1.3</v>
      </c>
      <c r="AQ290" s="2">
        <v>-52.5</v>
      </c>
      <c r="AR290" s="2">
        <v>-4.0599999999999996</v>
      </c>
      <c r="AU290" s="13" t="s">
        <v>1888</v>
      </c>
      <c r="AV290" t="s">
        <v>388</v>
      </c>
      <c r="AW290" s="2">
        <v>12</v>
      </c>
    </row>
    <row r="291" spans="1:49" x14ac:dyDescent="0.35">
      <c r="A291">
        <v>290</v>
      </c>
      <c r="B291" s="2" t="s">
        <v>189</v>
      </c>
      <c r="C291" t="s">
        <v>254</v>
      </c>
      <c r="D291" s="2" t="s">
        <v>255</v>
      </c>
      <c r="E291" t="s">
        <v>78</v>
      </c>
      <c r="F291" t="s">
        <v>192</v>
      </c>
      <c r="G291" t="s">
        <v>80</v>
      </c>
      <c r="H291" s="47">
        <v>42936</v>
      </c>
      <c r="I291" s="1" t="s">
        <v>1127</v>
      </c>
      <c r="J291" t="s">
        <v>8</v>
      </c>
      <c r="L291" t="s">
        <v>9</v>
      </c>
      <c r="M291">
        <v>36.223993999999998</v>
      </c>
      <c r="N291">
        <v>-120.38045099999999</v>
      </c>
      <c r="O291" t="s">
        <v>81</v>
      </c>
      <c r="P291" s="2">
        <v>680</v>
      </c>
      <c r="Q291" s="2">
        <v>680</v>
      </c>
      <c r="R291" s="2" t="s">
        <v>23</v>
      </c>
      <c r="S291" s="2" t="s">
        <v>23</v>
      </c>
      <c r="U291" s="2">
        <v>6100</v>
      </c>
      <c r="V291" s="2">
        <v>4000</v>
      </c>
      <c r="X291" s="2">
        <v>8.4700000000000006</v>
      </c>
      <c r="Y291" s="13">
        <f t="shared" si="5"/>
        <v>829.6</v>
      </c>
      <c r="Z291" s="13" t="s">
        <v>761</v>
      </c>
      <c r="AA291" s="13" t="s">
        <v>411</v>
      </c>
      <c r="AC291" s="2">
        <v>1200</v>
      </c>
      <c r="AD291" s="2">
        <v>650</v>
      </c>
      <c r="AE291" s="2">
        <v>34</v>
      </c>
      <c r="AF291" s="2">
        <v>19</v>
      </c>
      <c r="AG291" s="2">
        <v>40</v>
      </c>
      <c r="AH291" s="2">
        <v>1300</v>
      </c>
      <c r="AI291" s="2">
        <v>62</v>
      </c>
      <c r="AJ291" s="2">
        <v>4.5999999999999996</v>
      </c>
      <c r="AK291" s="2">
        <v>0.33</v>
      </c>
      <c r="AL291" s="2">
        <v>0.09</v>
      </c>
      <c r="AM291" s="2">
        <v>0.43</v>
      </c>
      <c r="AN291" s="2">
        <v>39</v>
      </c>
      <c r="AO291" s="2">
        <v>12</v>
      </c>
      <c r="AP291" s="2">
        <v>1.2</v>
      </c>
      <c r="AQ291" s="2">
        <v>-56.6</v>
      </c>
      <c r="AR291" s="2">
        <v>-4.2</v>
      </c>
      <c r="AU291" s="13" t="s">
        <v>1888</v>
      </c>
      <c r="AV291" t="s">
        <v>388</v>
      </c>
      <c r="AW291" s="2">
        <v>11</v>
      </c>
    </row>
    <row r="292" spans="1:49" x14ac:dyDescent="0.35">
      <c r="A292">
        <v>291</v>
      </c>
      <c r="B292" s="2" t="s">
        <v>189</v>
      </c>
      <c r="C292" t="s">
        <v>254</v>
      </c>
      <c r="D292" s="2" t="s">
        <v>255</v>
      </c>
      <c r="E292" t="s">
        <v>78</v>
      </c>
      <c r="F292" t="s">
        <v>192</v>
      </c>
      <c r="G292" t="s">
        <v>80</v>
      </c>
      <c r="H292" s="47">
        <v>43032</v>
      </c>
      <c r="I292" s="1" t="s">
        <v>1127</v>
      </c>
      <c r="J292" t="s">
        <v>8</v>
      </c>
      <c r="L292" t="s">
        <v>9</v>
      </c>
      <c r="M292">
        <v>36.223993999999998</v>
      </c>
      <c r="N292">
        <v>-120.38045099999999</v>
      </c>
      <c r="O292" t="s">
        <v>81</v>
      </c>
      <c r="P292" s="2">
        <v>770</v>
      </c>
      <c r="Q292" s="2">
        <v>770</v>
      </c>
      <c r="R292" s="2" t="s">
        <v>23</v>
      </c>
      <c r="S292" s="2" t="s">
        <v>23</v>
      </c>
      <c r="U292" s="2">
        <v>5500</v>
      </c>
      <c r="V292" s="2">
        <v>3600</v>
      </c>
      <c r="X292" s="2">
        <v>6.47</v>
      </c>
      <c r="Y292" s="13">
        <f t="shared" si="5"/>
        <v>939.4</v>
      </c>
      <c r="Z292" s="13" t="s">
        <v>761</v>
      </c>
      <c r="AA292" s="13" t="s">
        <v>411</v>
      </c>
      <c r="AC292" s="2">
        <v>1100</v>
      </c>
      <c r="AD292" s="2">
        <v>490</v>
      </c>
      <c r="AE292" s="2">
        <v>31</v>
      </c>
      <c r="AF292" s="2">
        <v>16</v>
      </c>
      <c r="AG292" s="2">
        <v>33</v>
      </c>
      <c r="AH292" s="2">
        <v>1200</v>
      </c>
      <c r="AI292" s="2">
        <v>52</v>
      </c>
      <c r="AJ292" s="2">
        <v>3.8</v>
      </c>
      <c r="AK292" s="2">
        <v>0.11</v>
      </c>
      <c r="AL292" s="2">
        <v>7.8E-2</v>
      </c>
      <c r="AM292" s="2">
        <v>0.42</v>
      </c>
      <c r="AN292" s="2">
        <v>270</v>
      </c>
      <c r="AO292" s="2">
        <v>9.7000000000000011</v>
      </c>
      <c r="AP292" s="2">
        <v>1.3</v>
      </c>
      <c r="AQ292" s="2">
        <v>-62</v>
      </c>
      <c r="AR292" s="2">
        <v>-6</v>
      </c>
      <c r="AU292" s="13" t="s">
        <v>1888</v>
      </c>
      <c r="AV292" t="s">
        <v>388</v>
      </c>
      <c r="AW292" s="2">
        <v>62</v>
      </c>
    </row>
    <row r="293" spans="1:49" x14ac:dyDescent="0.35">
      <c r="A293">
        <v>292</v>
      </c>
      <c r="B293" s="2" t="s">
        <v>189</v>
      </c>
      <c r="C293" t="s">
        <v>254</v>
      </c>
      <c r="D293" s="2" t="s">
        <v>255</v>
      </c>
      <c r="E293" t="s">
        <v>78</v>
      </c>
      <c r="F293" t="s">
        <v>192</v>
      </c>
      <c r="G293" t="s">
        <v>80</v>
      </c>
      <c r="H293" s="47">
        <v>43118</v>
      </c>
      <c r="I293" s="1" t="s">
        <v>1127</v>
      </c>
      <c r="J293" t="s">
        <v>8</v>
      </c>
      <c r="L293" t="s">
        <v>9</v>
      </c>
      <c r="M293">
        <v>36.223993999999998</v>
      </c>
      <c r="N293">
        <v>-120.38045099999999</v>
      </c>
      <c r="O293" t="s">
        <v>81</v>
      </c>
      <c r="P293" s="2">
        <v>610</v>
      </c>
      <c r="Q293" s="2">
        <v>610</v>
      </c>
      <c r="R293" s="2" t="s">
        <v>23</v>
      </c>
      <c r="S293" s="2" t="s">
        <v>23</v>
      </c>
      <c r="U293" s="2">
        <v>5000</v>
      </c>
      <c r="V293" s="2">
        <v>3100</v>
      </c>
      <c r="X293" s="2">
        <v>7.81</v>
      </c>
      <c r="Y293" s="13">
        <f t="shared" si="5"/>
        <v>744.19999999999993</v>
      </c>
      <c r="Z293" s="13" t="s">
        <v>761</v>
      </c>
      <c r="AA293" s="13" t="s">
        <v>411</v>
      </c>
      <c r="AC293" s="2">
        <v>1000</v>
      </c>
      <c r="AD293" s="2">
        <v>480</v>
      </c>
      <c r="AE293" s="2">
        <v>31</v>
      </c>
      <c r="AF293" s="2">
        <v>14</v>
      </c>
      <c r="AG293" s="2">
        <v>34</v>
      </c>
      <c r="AH293" s="2">
        <v>1100</v>
      </c>
      <c r="AI293" s="2">
        <v>52</v>
      </c>
      <c r="AJ293" s="2">
        <v>2.4</v>
      </c>
      <c r="AK293" s="2">
        <v>0.25</v>
      </c>
      <c r="AL293" s="2" t="s">
        <v>154</v>
      </c>
      <c r="AM293" s="2">
        <v>0.38</v>
      </c>
      <c r="AN293" s="2">
        <v>110</v>
      </c>
      <c r="AO293" s="2">
        <v>8.5</v>
      </c>
      <c r="AP293" s="2">
        <v>1.1000000000000001</v>
      </c>
      <c r="AQ293" s="2">
        <v>-64.400000000000006</v>
      </c>
      <c r="AR293" s="2">
        <v>-6.56</v>
      </c>
      <c r="AU293" s="13" t="s">
        <v>1888</v>
      </c>
      <c r="AV293" t="s">
        <v>388</v>
      </c>
      <c r="AW293" s="2">
        <v>11</v>
      </c>
    </row>
    <row r="294" spans="1:49" x14ac:dyDescent="0.35">
      <c r="A294">
        <v>293</v>
      </c>
      <c r="B294" s="2" t="s">
        <v>189</v>
      </c>
      <c r="C294" t="s">
        <v>254</v>
      </c>
      <c r="D294" s="2" t="s">
        <v>255</v>
      </c>
      <c r="E294" t="s">
        <v>78</v>
      </c>
      <c r="F294" t="s">
        <v>192</v>
      </c>
      <c r="G294" t="s">
        <v>80</v>
      </c>
      <c r="H294" s="47">
        <v>43209</v>
      </c>
      <c r="I294" s="1" t="s">
        <v>1127</v>
      </c>
      <c r="J294" t="s">
        <v>8</v>
      </c>
      <c r="L294" t="s">
        <v>9</v>
      </c>
      <c r="M294">
        <v>36.223993999999998</v>
      </c>
      <c r="N294">
        <v>-120.38045099999999</v>
      </c>
      <c r="O294" t="s">
        <v>81</v>
      </c>
      <c r="P294" s="2">
        <v>600</v>
      </c>
      <c r="Q294" s="2">
        <v>600</v>
      </c>
      <c r="R294" s="2" t="s">
        <v>23</v>
      </c>
      <c r="S294" s="2" t="s">
        <v>23</v>
      </c>
      <c r="U294" s="2">
        <v>5200</v>
      </c>
      <c r="V294" s="2">
        <v>3600</v>
      </c>
      <c r="X294" s="2">
        <v>7.93</v>
      </c>
      <c r="Y294" s="13">
        <f t="shared" si="5"/>
        <v>732</v>
      </c>
      <c r="Z294" s="13" t="s">
        <v>761</v>
      </c>
      <c r="AA294" s="13" t="s">
        <v>411</v>
      </c>
      <c r="AC294" s="2">
        <v>1000</v>
      </c>
      <c r="AD294" s="2">
        <v>600</v>
      </c>
      <c r="AE294" s="2">
        <v>35</v>
      </c>
      <c r="AF294" s="2">
        <v>17</v>
      </c>
      <c r="AG294" s="2">
        <v>29</v>
      </c>
      <c r="AH294" s="2">
        <v>1200</v>
      </c>
      <c r="AI294" s="2">
        <v>48</v>
      </c>
      <c r="AJ294" s="2">
        <v>2.1</v>
      </c>
      <c r="AK294" s="2">
        <v>0.31</v>
      </c>
      <c r="AL294" s="2">
        <v>7.0999999999999994E-2</v>
      </c>
      <c r="AM294" s="2">
        <v>0.38</v>
      </c>
      <c r="AN294" s="2">
        <v>150</v>
      </c>
      <c r="AO294" s="2">
        <v>12</v>
      </c>
      <c r="AP294" s="2">
        <v>1.1000000000000001</v>
      </c>
      <c r="AQ294" s="2">
        <v>-55.5</v>
      </c>
      <c r="AR294" s="2">
        <v>-4.9000000000000004</v>
      </c>
      <c r="AU294" s="13" t="s">
        <v>1890</v>
      </c>
      <c r="AV294" t="s">
        <v>215</v>
      </c>
      <c r="AW294" s="2">
        <v>11</v>
      </c>
    </row>
    <row r="295" spans="1:49" x14ac:dyDescent="0.35">
      <c r="A295">
        <v>294</v>
      </c>
      <c r="B295" s="2" t="s">
        <v>417</v>
      </c>
      <c r="C295" t="s">
        <v>1970</v>
      </c>
      <c r="D295" t="s">
        <v>1959</v>
      </c>
      <c r="E295" t="s">
        <v>418</v>
      </c>
      <c r="F295" t="s">
        <v>419</v>
      </c>
      <c r="G295" t="s">
        <v>50</v>
      </c>
      <c r="H295" s="47">
        <v>42992</v>
      </c>
      <c r="I295" t="s">
        <v>1916</v>
      </c>
      <c r="J295" t="s">
        <v>8</v>
      </c>
      <c r="K295" t="s">
        <v>1924</v>
      </c>
      <c r="L295" t="s">
        <v>9</v>
      </c>
      <c r="M295">
        <v>35.441617999999998</v>
      </c>
      <c r="N295">
        <v>-119.78819</v>
      </c>
      <c r="O295" t="s">
        <v>1965</v>
      </c>
      <c r="P295" s="2">
        <v>2040</v>
      </c>
      <c r="Q295" s="2">
        <v>2040</v>
      </c>
      <c r="R295" s="2" t="s">
        <v>82</v>
      </c>
      <c r="S295" s="2" t="s">
        <v>82</v>
      </c>
      <c r="U295" s="2">
        <v>15000</v>
      </c>
      <c r="V295" s="2">
        <v>8720</v>
      </c>
      <c r="X295" s="2">
        <v>6.83</v>
      </c>
      <c r="Y295" s="13">
        <f t="shared" si="5"/>
        <v>2488.7999999999997</v>
      </c>
      <c r="Z295" s="13" t="s">
        <v>340</v>
      </c>
      <c r="AA295" s="13" t="s">
        <v>815</v>
      </c>
      <c r="AC295" s="2">
        <v>4000</v>
      </c>
      <c r="AD295" s="2">
        <v>51</v>
      </c>
      <c r="AE295" s="2">
        <v>80.5</v>
      </c>
      <c r="AF295" s="2">
        <v>93.4</v>
      </c>
      <c r="AG295" s="2">
        <v>203</v>
      </c>
      <c r="AH295" s="2">
        <v>3250</v>
      </c>
      <c r="AI295" s="2">
        <v>53.2</v>
      </c>
      <c r="AJ295" s="2">
        <v>1.1800000000000002</v>
      </c>
      <c r="AK295" s="2">
        <v>1.33</v>
      </c>
      <c r="AL295" s="2">
        <v>0.29499999999999998</v>
      </c>
      <c r="AM295" s="2">
        <v>2.0099999999999998</v>
      </c>
      <c r="AN295" s="2">
        <v>82.3</v>
      </c>
      <c r="AO295" s="2">
        <v>2.8800000000000003</v>
      </c>
      <c r="AP295" s="2">
        <v>4.66</v>
      </c>
      <c r="AQ295" s="2">
        <v>-54.71</v>
      </c>
      <c r="AR295" s="2">
        <v>-4.54</v>
      </c>
      <c r="AS295" s="2">
        <f>130*1.22</f>
        <v>158.6</v>
      </c>
      <c r="AU295" s="13" t="s">
        <v>1891</v>
      </c>
      <c r="AV295" s="2" t="s">
        <v>14</v>
      </c>
    </row>
    <row r="296" spans="1:49" x14ac:dyDescent="0.35">
      <c r="A296">
        <v>295</v>
      </c>
      <c r="B296" s="2" t="s">
        <v>417</v>
      </c>
      <c r="C296" t="s">
        <v>1971</v>
      </c>
      <c r="D296" t="s">
        <v>1959</v>
      </c>
      <c r="E296" t="s">
        <v>418</v>
      </c>
      <c r="F296" t="s">
        <v>419</v>
      </c>
      <c r="G296" t="s">
        <v>50</v>
      </c>
      <c r="H296" s="47">
        <v>43055</v>
      </c>
      <c r="I296" t="s">
        <v>1917</v>
      </c>
      <c r="J296" t="s">
        <v>8</v>
      </c>
      <c r="K296" t="s">
        <v>1925</v>
      </c>
      <c r="L296" t="s">
        <v>9</v>
      </c>
      <c r="M296">
        <v>35.441617999999998</v>
      </c>
      <c r="N296">
        <v>-119.78819</v>
      </c>
      <c r="O296" t="s">
        <v>1965</v>
      </c>
      <c r="P296" s="2">
        <v>1980</v>
      </c>
      <c r="Q296" s="2">
        <v>1980</v>
      </c>
      <c r="R296" s="2" t="s">
        <v>82</v>
      </c>
      <c r="S296" s="2" t="s">
        <v>82</v>
      </c>
      <c r="U296" s="2">
        <v>15000</v>
      </c>
      <c r="V296" s="2">
        <v>8020</v>
      </c>
      <c r="X296" s="2">
        <v>6.91</v>
      </c>
      <c r="Y296" s="13">
        <f t="shared" si="5"/>
        <v>2415.6</v>
      </c>
      <c r="Z296" s="13" t="s">
        <v>340</v>
      </c>
      <c r="AA296" s="13" t="s">
        <v>815</v>
      </c>
      <c r="AC296" s="2">
        <v>4400</v>
      </c>
      <c r="AD296" s="2">
        <v>60</v>
      </c>
      <c r="AE296" s="2">
        <v>81.599999999999994</v>
      </c>
      <c r="AF296" s="2">
        <v>95.7</v>
      </c>
      <c r="AG296" s="2">
        <v>207</v>
      </c>
      <c r="AH296" s="2">
        <v>3300</v>
      </c>
      <c r="AI296" s="2">
        <v>51.9</v>
      </c>
      <c r="AJ296" s="2" t="s">
        <v>23</v>
      </c>
      <c r="AK296" s="2">
        <v>1.18</v>
      </c>
      <c r="AL296" s="2">
        <v>0.70599999999999996</v>
      </c>
      <c r="AM296" s="2">
        <v>1.93</v>
      </c>
      <c r="AN296" s="2">
        <v>66.8</v>
      </c>
      <c r="AO296" s="2" t="s">
        <v>23</v>
      </c>
      <c r="AP296" s="2">
        <v>4.6500000000000004</v>
      </c>
      <c r="AQ296" s="2">
        <v>-55.52</v>
      </c>
      <c r="AR296" s="2">
        <v>-5.94</v>
      </c>
      <c r="AS296" s="2">
        <f>130*1.22</f>
        <v>158.6</v>
      </c>
      <c r="AU296" s="13" t="s">
        <v>1891</v>
      </c>
      <c r="AV296" s="2" t="s">
        <v>14</v>
      </c>
    </row>
    <row r="297" spans="1:49" x14ac:dyDescent="0.35">
      <c r="A297">
        <v>296</v>
      </c>
      <c r="B297" s="2" t="s">
        <v>417</v>
      </c>
      <c r="C297" t="s">
        <v>1972</v>
      </c>
      <c r="D297" t="s">
        <v>1966</v>
      </c>
      <c r="E297" t="s">
        <v>418</v>
      </c>
      <c r="F297" t="s">
        <v>419</v>
      </c>
      <c r="G297" t="s">
        <v>50</v>
      </c>
      <c r="H297" s="47">
        <v>43185</v>
      </c>
      <c r="I297" t="s">
        <v>1918</v>
      </c>
      <c r="J297" t="s">
        <v>8</v>
      </c>
      <c r="K297" t="s">
        <v>1925</v>
      </c>
      <c r="L297" t="s">
        <v>9</v>
      </c>
      <c r="M297">
        <v>35.441617999999998</v>
      </c>
      <c r="N297">
        <v>-119.78819</v>
      </c>
      <c r="O297" t="s">
        <v>1965</v>
      </c>
      <c r="P297" s="2">
        <v>2000</v>
      </c>
      <c r="Q297" s="2">
        <v>2000</v>
      </c>
      <c r="R297" s="2" t="s">
        <v>82</v>
      </c>
      <c r="S297" s="2" t="s">
        <v>82</v>
      </c>
      <c r="U297" s="2">
        <v>15000</v>
      </c>
      <c r="V297" s="2">
        <v>7840</v>
      </c>
      <c r="X297" s="2">
        <v>9.27</v>
      </c>
      <c r="Y297" s="13">
        <f t="shared" si="5"/>
        <v>2440</v>
      </c>
      <c r="Z297" s="13" t="s">
        <v>340</v>
      </c>
      <c r="AA297" s="13" t="s">
        <v>815</v>
      </c>
      <c r="AC297" s="2">
        <v>4000</v>
      </c>
      <c r="AD297" s="2">
        <v>34</v>
      </c>
      <c r="AE297" s="2">
        <v>67.5</v>
      </c>
      <c r="AF297" s="2">
        <v>71.599999999999994</v>
      </c>
      <c r="AG297" s="2">
        <v>198</v>
      </c>
      <c r="AH297" s="2">
        <v>3200</v>
      </c>
      <c r="AI297" s="2">
        <v>43.5</v>
      </c>
      <c r="AJ297" s="2" t="s">
        <v>23</v>
      </c>
      <c r="AK297" s="2">
        <v>1.3</v>
      </c>
      <c r="AL297" s="2" t="s">
        <v>16</v>
      </c>
      <c r="AM297" s="2">
        <v>3</v>
      </c>
      <c r="AN297" s="2">
        <v>58.8</v>
      </c>
      <c r="AO297" s="2" t="s">
        <v>23</v>
      </c>
      <c r="AP297" s="2">
        <v>4.54</v>
      </c>
      <c r="AQ297" s="2">
        <v>-55.63</v>
      </c>
      <c r="AR297" s="2">
        <v>-5.19</v>
      </c>
      <c r="AS297" s="2">
        <f>130*1.22</f>
        <v>158.6</v>
      </c>
      <c r="AU297" s="13" t="s">
        <v>1891</v>
      </c>
      <c r="AV297" s="2" t="s">
        <v>14</v>
      </c>
    </row>
    <row r="298" spans="1:49" x14ac:dyDescent="0.35">
      <c r="A298">
        <v>297</v>
      </c>
      <c r="B298" s="2" t="s">
        <v>45</v>
      </c>
      <c r="C298" t="s">
        <v>2063</v>
      </c>
      <c r="D298" t="s">
        <v>1997</v>
      </c>
      <c r="E298" t="s">
        <v>48</v>
      </c>
      <c r="F298" t="s">
        <v>49</v>
      </c>
      <c r="G298" t="s">
        <v>50</v>
      </c>
      <c r="H298" s="47">
        <v>43363</v>
      </c>
      <c r="I298" t="s">
        <v>1994</v>
      </c>
      <c r="J298" t="s">
        <v>8</v>
      </c>
      <c r="K298" t="s">
        <v>1340</v>
      </c>
      <c r="L298" t="s">
        <v>9</v>
      </c>
      <c r="M298">
        <v>35.386882</v>
      </c>
      <c r="N298">
        <v>-119.64881</v>
      </c>
      <c r="O298" t="s">
        <v>51</v>
      </c>
      <c r="P298" s="2">
        <v>680</v>
      </c>
      <c r="Q298" s="2">
        <v>680</v>
      </c>
      <c r="R298" s="2" t="s">
        <v>71</v>
      </c>
      <c r="S298" s="2" t="s">
        <v>71</v>
      </c>
      <c r="U298" s="2">
        <v>27000</v>
      </c>
      <c r="V298" s="2">
        <v>18000</v>
      </c>
      <c r="X298" s="2">
        <v>7.85</v>
      </c>
      <c r="Y298" s="13">
        <f t="shared" si="5"/>
        <v>829.6</v>
      </c>
      <c r="Z298" s="13" t="s">
        <v>1897</v>
      </c>
      <c r="AA298" s="13" t="s">
        <v>1901</v>
      </c>
      <c r="AC298" s="2">
        <v>9900</v>
      </c>
      <c r="AD298" s="2">
        <v>140</v>
      </c>
      <c r="AE298" s="2">
        <v>280</v>
      </c>
      <c r="AF298" s="2">
        <v>98</v>
      </c>
      <c r="AG298" s="2">
        <v>110</v>
      </c>
      <c r="AH298" s="2">
        <v>5600</v>
      </c>
      <c r="AI298" s="2">
        <v>70</v>
      </c>
      <c r="AJ298" s="2">
        <v>73</v>
      </c>
      <c r="AK298" s="2">
        <v>4.3</v>
      </c>
      <c r="AL298" s="2" t="s">
        <v>60</v>
      </c>
      <c r="AM298" s="2">
        <v>2.9</v>
      </c>
      <c r="AN298" s="2">
        <v>150</v>
      </c>
      <c r="AO298" s="2">
        <v>190</v>
      </c>
      <c r="AP298" s="2">
        <v>8.8000000000000007</v>
      </c>
      <c r="AQ298" s="2">
        <v>-44.6</v>
      </c>
      <c r="AR298" s="2">
        <v>-2.1</v>
      </c>
      <c r="AS298" s="2">
        <v>99</v>
      </c>
      <c r="AT298" s="2">
        <v>100</v>
      </c>
      <c r="AU298" s="2" t="s">
        <v>69</v>
      </c>
      <c r="AV298" s="2" t="s">
        <v>82</v>
      </c>
      <c r="AW298" s="2">
        <v>22</v>
      </c>
    </row>
    <row r="299" spans="1:49" x14ac:dyDescent="0.35">
      <c r="A299">
        <v>298</v>
      </c>
      <c r="B299" s="2" t="s">
        <v>45</v>
      </c>
      <c r="C299" t="s">
        <v>2069</v>
      </c>
      <c r="D299" t="s">
        <v>1995</v>
      </c>
      <c r="E299" t="s">
        <v>48</v>
      </c>
      <c r="F299" t="s">
        <v>49</v>
      </c>
      <c r="G299" t="s">
        <v>50</v>
      </c>
      <c r="H299" s="47">
        <v>43524</v>
      </c>
      <c r="I299" t="s">
        <v>1114</v>
      </c>
      <c r="J299" t="s">
        <v>8</v>
      </c>
      <c r="K299" t="s">
        <v>1340</v>
      </c>
      <c r="L299" t="s">
        <v>9</v>
      </c>
      <c r="M299">
        <v>35.384729999999998</v>
      </c>
      <c r="N299">
        <v>-119.65069800000001</v>
      </c>
      <c r="O299" t="s">
        <v>51</v>
      </c>
      <c r="P299" s="2">
        <v>950</v>
      </c>
      <c r="Q299" s="2">
        <v>950</v>
      </c>
      <c r="R299" s="2" t="s">
        <v>71</v>
      </c>
      <c r="S299" s="2" t="s">
        <v>71</v>
      </c>
      <c r="U299" s="2">
        <v>20000</v>
      </c>
      <c r="V299" s="2">
        <v>13000</v>
      </c>
      <c r="X299" s="2">
        <v>7.6</v>
      </c>
      <c r="Y299" s="13">
        <f t="shared" si="5"/>
        <v>1159</v>
      </c>
      <c r="Z299" s="13" t="s">
        <v>1897</v>
      </c>
      <c r="AA299" s="13" t="s">
        <v>1901</v>
      </c>
      <c r="AC299" s="2">
        <v>7000</v>
      </c>
      <c r="AD299" s="2">
        <v>280</v>
      </c>
      <c r="AE299" s="2">
        <v>180</v>
      </c>
      <c r="AF299" s="2">
        <v>74</v>
      </c>
      <c r="AG299" s="2">
        <v>65</v>
      </c>
      <c r="AH299" s="2">
        <v>4900</v>
      </c>
      <c r="AI299" s="2">
        <v>49</v>
      </c>
      <c r="AJ299" s="2">
        <v>27</v>
      </c>
      <c r="AK299" s="2">
        <v>2.1</v>
      </c>
      <c r="AL299" s="2">
        <v>3.7999999999999999E-2</v>
      </c>
      <c r="AM299" s="2">
        <v>2.2000000000000002</v>
      </c>
      <c r="AN299" s="2">
        <v>150</v>
      </c>
      <c r="AO299" s="2">
        <v>100</v>
      </c>
      <c r="AP299" s="2">
        <v>4.9000000000000004</v>
      </c>
      <c r="AQ299" s="2">
        <v>-66.8</v>
      </c>
      <c r="AR299" s="2">
        <v>-6.65</v>
      </c>
      <c r="AS299" s="2">
        <v>91</v>
      </c>
      <c r="AT299" s="2">
        <v>95</v>
      </c>
      <c r="AU299" s="2" t="s">
        <v>72</v>
      </c>
      <c r="AV299" s="2" t="s">
        <v>59</v>
      </c>
      <c r="AW299" s="2">
        <v>38</v>
      </c>
    </row>
    <row r="300" spans="1:49" x14ac:dyDescent="0.35">
      <c r="A300">
        <v>299</v>
      </c>
      <c r="B300" s="2" t="s">
        <v>45</v>
      </c>
      <c r="C300" t="s">
        <v>2064</v>
      </c>
      <c r="D300" t="s">
        <v>1995</v>
      </c>
      <c r="E300" t="s">
        <v>48</v>
      </c>
      <c r="F300" t="s">
        <v>49</v>
      </c>
      <c r="G300" t="s">
        <v>50</v>
      </c>
      <c r="H300" s="47">
        <v>43363</v>
      </c>
      <c r="I300" t="s">
        <v>1994</v>
      </c>
      <c r="J300" t="s">
        <v>8</v>
      </c>
      <c r="K300" t="s">
        <v>1340</v>
      </c>
      <c r="L300" t="s">
        <v>9</v>
      </c>
      <c r="M300">
        <v>35.384729999999998</v>
      </c>
      <c r="N300">
        <v>-119.65069800000001</v>
      </c>
      <c r="O300" t="s">
        <v>51</v>
      </c>
      <c r="P300" s="2">
        <v>700</v>
      </c>
      <c r="Q300" s="2">
        <v>700</v>
      </c>
      <c r="R300" s="2" t="s">
        <v>71</v>
      </c>
      <c r="S300" s="2" t="s">
        <v>71</v>
      </c>
      <c r="U300" s="2">
        <v>21000</v>
      </c>
      <c r="V300" s="2">
        <v>13000</v>
      </c>
      <c r="X300" s="2">
        <v>7.63</v>
      </c>
      <c r="Y300" s="13">
        <f t="shared" si="5"/>
        <v>854</v>
      </c>
      <c r="Z300" s="13" t="s">
        <v>1897</v>
      </c>
      <c r="AA300" s="13" t="s">
        <v>1901</v>
      </c>
      <c r="AC300" s="2">
        <v>7200</v>
      </c>
      <c r="AD300" s="2">
        <v>79</v>
      </c>
      <c r="AE300" s="2">
        <v>200</v>
      </c>
      <c r="AF300" s="2">
        <v>71</v>
      </c>
      <c r="AG300" s="2">
        <v>95</v>
      </c>
      <c r="AH300" s="2">
        <v>4300</v>
      </c>
      <c r="AI300" s="2">
        <v>61</v>
      </c>
      <c r="AJ300" s="2">
        <v>56</v>
      </c>
      <c r="AK300" s="2">
        <v>3.5</v>
      </c>
      <c r="AL300" s="2">
        <v>0.61</v>
      </c>
      <c r="AM300" s="2">
        <v>2.5</v>
      </c>
      <c r="AN300" s="2">
        <v>120</v>
      </c>
      <c r="AO300" s="2">
        <v>120</v>
      </c>
      <c r="AP300" s="2">
        <v>6.7</v>
      </c>
      <c r="AQ300" s="2">
        <v>-52.2</v>
      </c>
      <c r="AR300" s="2">
        <v>-4.49</v>
      </c>
      <c r="AS300" s="2">
        <v>120</v>
      </c>
      <c r="AT300" s="2">
        <v>120</v>
      </c>
      <c r="AU300" s="2" t="s">
        <v>69</v>
      </c>
      <c r="AV300" s="2" t="s">
        <v>82</v>
      </c>
      <c r="AW300" s="2">
        <v>130</v>
      </c>
    </row>
    <row r="301" spans="1:49" x14ac:dyDescent="0.35">
      <c r="A301">
        <v>300</v>
      </c>
      <c r="B301" s="2" t="s">
        <v>45</v>
      </c>
      <c r="C301" t="s">
        <v>2068</v>
      </c>
      <c r="D301" t="s">
        <v>1999</v>
      </c>
      <c r="E301" t="s">
        <v>48</v>
      </c>
      <c r="F301" t="s">
        <v>49</v>
      </c>
      <c r="G301" t="s">
        <v>50</v>
      </c>
      <c r="H301" s="47">
        <v>43524</v>
      </c>
      <c r="I301" t="s">
        <v>1114</v>
      </c>
      <c r="J301" t="s">
        <v>8</v>
      </c>
      <c r="K301" t="s">
        <v>1340</v>
      </c>
      <c r="L301" t="s">
        <v>9</v>
      </c>
      <c r="M301">
        <v>35.389034000000002</v>
      </c>
      <c r="N301">
        <v>-119.646793</v>
      </c>
      <c r="O301" t="s">
        <v>51</v>
      </c>
      <c r="P301" s="2">
        <v>970</v>
      </c>
      <c r="Q301" s="2">
        <v>970</v>
      </c>
      <c r="R301" s="2" t="s">
        <v>71</v>
      </c>
      <c r="S301" s="2" t="s">
        <v>71</v>
      </c>
      <c r="U301" s="2">
        <v>23000</v>
      </c>
      <c r="V301" s="2">
        <v>14000</v>
      </c>
      <c r="X301" s="2">
        <v>7.88</v>
      </c>
      <c r="Y301" s="13">
        <f t="shared" si="5"/>
        <v>1183.3999999999999</v>
      </c>
      <c r="Z301" s="13" t="s">
        <v>1897</v>
      </c>
      <c r="AA301" s="13" t="s">
        <v>1901</v>
      </c>
      <c r="AC301" s="2">
        <v>8500</v>
      </c>
      <c r="AD301" s="2">
        <v>290</v>
      </c>
      <c r="AE301" s="2">
        <v>230</v>
      </c>
      <c r="AF301" s="2">
        <v>86</v>
      </c>
      <c r="AG301" s="2">
        <v>64</v>
      </c>
      <c r="AH301" s="2">
        <v>5200</v>
      </c>
      <c r="AI301" s="2">
        <v>48</v>
      </c>
      <c r="AJ301" s="2">
        <v>30</v>
      </c>
      <c r="AK301" s="2">
        <v>2.8</v>
      </c>
      <c r="AL301" s="2">
        <v>9.6000000000000002E-2</v>
      </c>
      <c r="AM301" s="2">
        <v>2.2999999999999998</v>
      </c>
      <c r="AN301" s="2">
        <v>200</v>
      </c>
      <c r="AO301" s="2">
        <v>110</v>
      </c>
      <c r="AP301" s="2">
        <v>6</v>
      </c>
      <c r="AQ301" s="2">
        <v>-65.2</v>
      </c>
      <c r="AR301" s="2">
        <v>-6.4</v>
      </c>
      <c r="AS301" s="2">
        <v>86</v>
      </c>
      <c r="AT301" s="2">
        <v>88</v>
      </c>
      <c r="AU301" s="2" t="s">
        <v>72</v>
      </c>
      <c r="AV301" s="2" t="s">
        <v>59</v>
      </c>
      <c r="AW301" s="2">
        <v>24</v>
      </c>
    </row>
    <row r="302" spans="1:49" x14ac:dyDescent="0.35">
      <c r="A302">
        <v>301</v>
      </c>
      <c r="B302" s="2" t="s">
        <v>45</v>
      </c>
      <c r="C302" t="s">
        <v>2073</v>
      </c>
      <c r="D302" t="s">
        <v>1996</v>
      </c>
      <c r="E302" t="s">
        <v>48</v>
      </c>
      <c r="F302" t="s">
        <v>49</v>
      </c>
      <c r="G302" t="s">
        <v>50</v>
      </c>
      <c r="H302" s="47">
        <v>43417</v>
      </c>
      <c r="I302" t="s">
        <v>1994</v>
      </c>
      <c r="J302" t="s">
        <v>8</v>
      </c>
      <c r="K302" t="s">
        <v>1340</v>
      </c>
      <c r="L302" t="s">
        <v>9</v>
      </c>
      <c r="M302">
        <v>35.386077</v>
      </c>
      <c r="N302">
        <v>-119.65029</v>
      </c>
      <c r="O302" t="s">
        <v>51</v>
      </c>
      <c r="P302" s="2">
        <v>840</v>
      </c>
      <c r="Q302" s="2">
        <v>840</v>
      </c>
      <c r="R302" s="2" t="s">
        <v>71</v>
      </c>
      <c r="S302" s="2" t="s">
        <v>71</v>
      </c>
      <c r="U302" s="2">
        <v>24000</v>
      </c>
      <c r="V302" s="2">
        <v>16000</v>
      </c>
      <c r="X302" s="2">
        <v>7.75</v>
      </c>
      <c r="Y302" s="13">
        <f t="shared" si="5"/>
        <v>1024.8</v>
      </c>
      <c r="Z302" s="13" t="s">
        <v>1897</v>
      </c>
      <c r="AA302" s="13" t="s">
        <v>1901</v>
      </c>
      <c r="AC302" s="2">
        <v>8600</v>
      </c>
      <c r="AD302" s="2">
        <v>200</v>
      </c>
      <c r="AE302" s="2">
        <v>260</v>
      </c>
      <c r="AF302" s="2">
        <v>88</v>
      </c>
      <c r="AG302" s="2">
        <v>87</v>
      </c>
      <c r="AH302" s="2">
        <v>5200</v>
      </c>
      <c r="AI302" s="2">
        <v>57</v>
      </c>
      <c r="AJ302" s="2">
        <v>37</v>
      </c>
      <c r="AK302" s="2">
        <v>3.6</v>
      </c>
      <c r="AL302" s="2">
        <v>0.2</v>
      </c>
      <c r="AM302" s="2">
        <v>2.1</v>
      </c>
      <c r="AN302" s="2">
        <v>250</v>
      </c>
      <c r="AO302" s="2">
        <v>94</v>
      </c>
      <c r="AP302" s="2">
        <v>7.1</v>
      </c>
      <c r="AQ302" s="2">
        <v>-58.5</v>
      </c>
      <c r="AR302" s="2">
        <v>-4.6100000000000003</v>
      </c>
      <c r="AS302" s="2">
        <v>100</v>
      </c>
      <c r="AT302" s="2">
        <v>100</v>
      </c>
      <c r="AU302" s="2" t="s">
        <v>72</v>
      </c>
      <c r="AV302" s="2" t="s">
        <v>59</v>
      </c>
      <c r="AW302" s="2">
        <v>26</v>
      </c>
    </row>
    <row r="303" spans="1:49" x14ac:dyDescent="0.35">
      <c r="A303">
        <v>302</v>
      </c>
      <c r="B303" s="2" t="s">
        <v>45</v>
      </c>
      <c r="C303" t="s">
        <v>2072</v>
      </c>
      <c r="D303" t="s">
        <v>1995</v>
      </c>
      <c r="E303" t="s">
        <v>48</v>
      </c>
      <c r="F303" t="s">
        <v>49</v>
      </c>
      <c r="G303" t="s">
        <v>50</v>
      </c>
      <c r="H303" s="47">
        <v>43417</v>
      </c>
      <c r="I303" t="s">
        <v>1994</v>
      </c>
      <c r="J303" t="s">
        <v>8</v>
      </c>
      <c r="K303" t="s">
        <v>1340</v>
      </c>
      <c r="L303" t="s">
        <v>9</v>
      </c>
      <c r="M303">
        <v>35.384729999999998</v>
      </c>
      <c r="N303">
        <v>-119.65069800000001</v>
      </c>
      <c r="O303" t="s">
        <v>51</v>
      </c>
      <c r="P303" s="2">
        <v>850</v>
      </c>
      <c r="Q303" s="2">
        <v>850</v>
      </c>
      <c r="R303" s="2" t="s">
        <v>71</v>
      </c>
      <c r="S303" s="2" t="s">
        <v>71</v>
      </c>
      <c r="U303" s="2">
        <v>23000</v>
      </c>
      <c r="V303" s="2">
        <v>14000</v>
      </c>
      <c r="X303" s="2">
        <v>7.55</v>
      </c>
      <c r="Y303" s="13">
        <f t="shared" ref="Y303:Y334" si="6">Q303*1.22</f>
        <v>1037</v>
      </c>
      <c r="Z303" s="13" t="s">
        <v>1897</v>
      </c>
      <c r="AA303" s="13" t="s">
        <v>1901</v>
      </c>
      <c r="AC303" s="2">
        <v>8000</v>
      </c>
      <c r="AD303" s="2">
        <v>190</v>
      </c>
      <c r="AE303" s="2">
        <v>260</v>
      </c>
      <c r="AF303" s="2">
        <v>85</v>
      </c>
      <c r="AG303" s="2">
        <v>85</v>
      </c>
      <c r="AH303" s="2">
        <v>5000</v>
      </c>
      <c r="AI303" s="2">
        <v>53</v>
      </c>
      <c r="AJ303" s="2">
        <v>31</v>
      </c>
      <c r="AK303" s="2">
        <v>3.3</v>
      </c>
      <c r="AL303" s="2">
        <v>0.15</v>
      </c>
      <c r="AM303" s="2">
        <v>1.9</v>
      </c>
      <c r="AN303" s="2">
        <v>240</v>
      </c>
      <c r="AO303" s="2">
        <v>81</v>
      </c>
      <c r="AP303" s="2">
        <v>6.8</v>
      </c>
      <c r="AQ303" s="2">
        <v>-64.400000000000006</v>
      </c>
      <c r="AR303" s="2">
        <v>-6.08</v>
      </c>
      <c r="AS303" s="2">
        <v>100</v>
      </c>
      <c r="AT303" s="2">
        <v>110</v>
      </c>
      <c r="AU303" s="2" t="s">
        <v>72</v>
      </c>
      <c r="AV303" s="2" t="s">
        <v>59</v>
      </c>
      <c r="AW303" s="2">
        <v>110</v>
      </c>
    </row>
    <row r="304" spans="1:49" x14ac:dyDescent="0.35">
      <c r="A304">
        <v>303</v>
      </c>
      <c r="B304" s="2" t="s">
        <v>424</v>
      </c>
      <c r="C304" t="s">
        <v>746</v>
      </c>
      <c r="D304" t="s">
        <v>425</v>
      </c>
      <c r="E304" t="s">
        <v>426</v>
      </c>
      <c r="F304" t="s">
        <v>427</v>
      </c>
      <c r="G304" t="s">
        <v>50</v>
      </c>
      <c r="H304" s="47">
        <v>38856</v>
      </c>
      <c r="I304" s="1" t="s">
        <v>1188</v>
      </c>
      <c r="J304" t="s">
        <v>8</v>
      </c>
      <c r="L304" t="s">
        <v>9</v>
      </c>
      <c r="M304">
        <v>35.638984999999998</v>
      </c>
      <c r="N304">
        <v>-119.72930700000001</v>
      </c>
      <c r="O304" t="s">
        <v>51</v>
      </c>
      <c r="P304" s="2">
        <v>3700</v>
      </c>
      <c r="Q304" s="2">
        <v>3300</v>
      </c>
      <c r="R304" s="2">
        <v>400</v>
      </c>
      <c r="S304" s="2" t="s">
        <v>23</v>
      </c>
      <c r="U304" s="2">
        <v>36000</v>
      </c>
      <c r="V304" s="2">
        <v>22000</v>
      </c>
      <c r="Y304" s="13">
        <f t="shared" si="6"/>
        <v>4026</v>
      </c>
      <c r="Z304" s="13">
        <f>0.6*R304</f>
        <v>240</v>
      </c>
      <c r="AA304" s="13" t="s">
        <v>411</v>
      </c>
      <c r="AC304" s="2">
        <v>11000</v>
      </c>
      <c r="AD304" s="2">
        <v>80</v>
      </c>
      <c r="AE304" s="2">
        <v>33</v>
      </c>
      <c r="AF304" s="2">
        <v>130</v>
      </c>
      <c r="AG304" s="2">
        <v>270</v>
      </c>
      <c r="AH304" s="2">
        <v>8000</v>
      </c>
      <c r="AI304" s="2">
        <v>96</v>
      </c>
      <c r="AU304" s="13" t="s">
        <v>23</v>
      </c>
      <c r="AV304" s="2" t="s">
        <v>745</v>
      </c>
    </row>
    <row r="305" spans="1:48" x14ac:dyDescent="0.35">
      <c r="A305">
        <v>304</v>
      </c>
      <c r="B305" s="2" t="s">
        <v>424</v>
      </c>
      <c r="C305" t="s">
        <v>746</v>
      </c>
      <c r="D305" t="s">
        <v>425</v>
      </c>
      <c r="E305" t="s">
        <v>426</v>
      </c>
      <c r="F305" t="s">
        <v>427</v>
      </c>
      <c r="G305" t="s">
        <v>50</v>
      </c>
      <c r="H305" s="47">
        <v>39023</v>
      </c>
      <c r="I305" s="1" t="s">
        <v>1188</v>
      </c>
      <c r="J305" t="s">
        <v>8</v>
      </c>
      <c r="L305" t="s">
        <v>9</v>
      </c>
      <c r="M305">
        <v>35.638984999999998</v>
      </c>
      <c r="N305">
        <v>-119.72930700000001</v>
      </c>
      <c r="O305" t="s">
        <v>51</v>
      </c>
      <c r="P305" s="2">
        <v>3900</v>
      </c>
      <c r="Q305" s="2">
        <v>3900</v>
      </c>
      <c r="R305" s="2" t="s">
        <v>59</v>
      </c>
      <c r="S305" s="2" t="s">
        <v>59</v>
      </c>
      <c r="U305" s="2">
        <v>41000</v>
      </c>
      <c r="V305" s="2">
        <v>24000</v>
      </c>
      <c r="Y305" s="13">
        <f t="shared" si="6"/>
        <v>4758</v>
      </c>
      <c r="Z305" s="13" t="s">
        <v>70</v>
      </c>
      <c r="AA305" s="13" t="s">
        <v>611</v>
      </c>
      <c r="AC305" s="2">
        <v>13000</v>
      </c>
      <c r="AD305" s="2">
        <v>61</v>
      </c>
      <c r="AE305" s="2">
        <v>30</v>
      </c>
      <c r="AF305" s="2">
        <v>120</v>
      </c>
      <c r="AG305" s="2">
        <v>420</v>
      </c>
      <c r="AH305" s="2">
        <v>8700</v>
      </c>
      <c r="AI305" s="2">
        <v>100</v>
      </c>
      <c r="AU305" s="13" t="s">
        <v>1014</v>
      </c>
      <c r="AV305" s="2" t="s">
        <v>67</v>
      </c>
    </row>
    <row r="306" spans="1:48" x14ac:dyDescent="0.35">
      <c r="A306">
        <v>305</v>
      </c>
      <c r="B306" s="2" t="s">
        <v>424</v>
      </c>
      <c r="C306" t="s">
        <v>746</v>
      </c>
      <c r="D306" t="s">
        <v>425</v>
      </c>
      <c r="E306" t="s">
        <v>426</v>
      </c>
      <c r="F306" t="s">
        <v>427</v>
      </c>
      <c r="G306" t="s">
        <v>50</v>
      </c>
      <c r="H306" s="47">
        <v>39219</v>
      </c>
      <c r="I306" s="1" t="s">
        <v>1188</v>
      </c>
      <c r="J306" t="s">
        <v>8</v>
      </c>
      <c r="L306" t="s">
        <v>9</v>
      </c>
      <c r="M306">
        <v>35.638984999999998</v>
      </c>
      <c r="N306">
        <v>-119.72930700000001</v>
      </c>
      <c r="O306" t="s">
        <v>51</v>
      </c>
      <c r="P306" s="2">
        <v>3200</v>
      </c>
      <c r="Q306" s="2">
        <v>3100</v>
      </c>
      <c r="R306" s="2">
        <v>120</v>
      </c>
      <c r="S306" s="2" t="s">
        <v>59</v>
      </c>
      <c r="U306" s="2">
        <v>44000</v>
      </c>
      <c r="V306" s="2">
        <v>28000</v>
      </c>
      <c r="Y306" s="13">
        <f t="shared" si="6"/>
        <v>3782</v>
      </c>
      <c r="Z306" s="13">
        <f>0.6*R306</f>
        <v>72</v>
      </c>
      <c r="AA306" s="13" t="s">
        <v>611</v>
      </c>
      <c r="AC306" s="2">
        <v>11000</v>
      </c>
      <c r="AD306" s="2">
        <v>100</v>
      </c>
      <c r="AE306" s="2">
        <v>46</v>
      </c>
      <c r="AF306" s="2">
        <v>140</v>
      </c>
      <c r="AG306" s="2">
        <v>290</v>
      </c>
      <c r="AH306" s="2">
        <v>8600</v>
      </c>
      <c r="AI306" s="2">
        <v>110</v>
      </c>
      <c r="AU306" s="2">
        <f>AV306*4.42664</f>
        <v>34.085127999999997</v>
      </c>
      <c r="AV306" s="2">
        <v>7.7</v>
      </c>
    </row>
    <row r="307" spans="1:48" x14ac:dyDescent="0.35">
      <c r="A307">
        <v>306</v>
      </c>
      <c r="B307" s="2" t="s">
        <v>424</v>
      </c>
      <c r="C307" t="s">
        <v>746</v>
      </c>
      <c r="D307" t="s">
        <v>425</v>
      </c>
      <c r="E307" t="s">
        <v>426</v>
      </c>
      <c r="F307" t="s">
        <v>427</v>
      </c>
      <c r="G307" t="s">
        <v>50</v>
      </c>
      <c r="H307" s="47">
        <v>39391</v>
      </c>
      <c r="I307" s="1" t="s">
        <v>1188</v>
      </c>
      <c r="J307" t="s">
        <v>8</v>
      </c>
      <c r="L307" t="s">
        <v>9</v>
      </c>
      <c r="M307">
        <v>35.638984999999998</v>
      </c>
      <c r="N307">
        <v>-119.72930700000001</v>
      </c>
      <c r="O307" t="s">
        <v>51</v>
      </c>
      <c r="P307" s="2">
        <v>3500</v>
      </c>
      <c r="Q307" s="2">
        <v>3500</v>
      </c>
      <c r="R307" s="2" t="s">
        <v>59</v>
      </c>
      <c r="S307" s="2" t="s">
        <v>59</v>
      </c>
      <c r="U307" s="2">
        <v>41000</v>
      </c>
      <c r="V307" s="2">
        <v>22000</v>
      </c>
      <c r="Y307" s="13">
        <f t="shared" si="6"/>
        <v>4270</v>
      </c>
      <c r="Z307" s="13" t="s">
        <v>70</v>
      </c>
      <c r="AA307" s="13" t="s">
        <v>611</v>
      </c>
      <c r="AC307" s="2">
        <v>11000</v>
      </c>
      <c r="AD307" s="2">
        <v>78</v>
      </c>
      <c r="AE307" s="2">
        <v>74</v>
      </c>
      <c r="AF307" s="2">
        <v>130</v>
      </c>
      <c r="AG307" s="2">
        <v>340</v>
      </c>
      <c r="AH307" s="2">
        <v>7300</v>
      </c>
      <c r="AI307" s="2">
        <v>88</v>
      </c>
      <c r="AU307" s="13" t="s">
        <v>404</v>
      </c>
      <c r="AV307" s="2" t="s">
        <v>69</v>
      </c>
    </row>
    <row r="308" spans="1:48" x14ac:dyDescent="0.35">
      <c r="A308">
        <v>307</v>
      </c>
      <c r="B308" s="2" t="s">
        <v>424</v>
      </c>
      <c r="C308" t="s">
        <v>746</v>
      </c>
      <c r="D308" t="s">
        <v>425</v>
      </c>
      <c r="E308" t="s">
        <v>426</v>
      </c>
      <c r="F308" t="s">
        <v>427</v>
      </c>
      <c r="G308" t="s">
        <v>50</v>
      </c>
      <c r="H308" s="47">
        <v>39583</v>
      </c>
      <c r="I308" s="1" t="s">
        <v>1188</v>
      </c>
      <c r="J308" t="s">
        <v>8</v>
      </c>
      <c r="L308" t="s">
        <v>9</v>
      </c>
      <c r="M308">
        <v>35.638984999999998</v>
      </c>
      <c r="N308">
        <v>-119.72930700000001</v>
      </c>
      <c r="O308" t="s">
        <v>51</v>
      </c>
      <c r="P308" s="2">
        <v>6700</v>
      </c>
      <c r="Q308" s="2">
        <v>6700</v>
      </c>
      <c r="R308" s="2" t="s">
        <v>59</v>
      </c>
      <c r="S308" s="2" t="s">
        <v>59</v>
      </c>
      <c r="U308" s="2">
        <v>31000</v>
      </c>
      <c r="V308" s="2">
        <v>14000</v>
      </c>
      <c r="Y308" s="13">
        <f t="shared" si="6"/>
        <v>8174</v>
      </c>
      <c r="Z308" s="13" t="s">
        <v>70</v>
      </c>
      <c r="AA308" s="13" t="s">
        <v>611</v>
      </c>
      <c r="AC308" s="2">
        <v>11000</v>
      </c>
      <c r="AD308" s="2">
        <v>72</v>
      </c>
      <c r="AE308" s="2">
        <v>23</v>
      </c>
      <c r="AF308" s="2">
        <v>130</v>
      </c>
      <c r="AG308" s="2">
        <v>330</v>
      </c>
      <c r="AH308" s="2">
        <v>7700</v>
      </c>
      <c r="AI308" s="2">
        <v>90</v>
      </c>
      <c r="AU308" s="13" t="s">
        <v>1014</v>
      </c>
      <c r="AV308" s="2" t="s">
        <v>67</v>
      </c>
    </row>
    <row r="309" spans="1:48" x14ac:dyDescent="0.35">
      <c r="A309">
        <v>308</v>
      </c>
      <c r="B309" s="2" t="s">
        <v>424</v>
      </c>
      <c r="C309" t="s">
        <v>744</v>
      </c>
      <c r="D309" t="s">
        <v>428</v>
      </c>
      <c r="E309" t="s">
        <v>426</v>
      </c>
      <c r="F309" t="s">
        <v>427</v>
      </c>
      <c r="G309" t="s">
        <v>50</v>
      </c>
      <c r="H309" s="47">
        <v>38856</v>
      </c>
      <c r="I309" s="1" t="s">
        <v>1188</v>
      </c>
      <c r="J309" t="s">
        <v>8</v>
      </c>
      <c r="L309" t="s">
        <v>9</v>
      </c>
      <c r="M309">
        <v>35.643543999999999</v>
      </c>
      <c r="N309">
        <v>-119.733504</v>
      </c>
      <c r="O309" t="s">
        <v>51</v>
      </c>
      <c r="P309" s="2">
        <v>4100</v>
      </c>
      <c r="Q309" s="2">
        <v>4100</v>
      </c>
      <c r="R309" s="2" t="s">
        <v>23</v>
      </c>
      <c r="S309" s="2" t="s">
        <v>23</v>
      </c>
      <c r="U309" s="2">
        <v>37000</v>
      </c>
      <c r="V309" s="2">
        <v>21000</v>
      </c>
      <c r="Y309" s="13">
        <f t="shared" si="6"/>
        <v>5002</v>
      </c>
      <c r="Z309" s="13" t="s">
        <v>761</v>
      </c>
      <c r="AA309" s="13" t="s">
        <v>411</v>
      </c>
      <c r="AC309" s="2">
        <v>9800</v>
      </c>
      <c r="AD309" s="2">
        <v>21</v>
      </c>
      <c r="AE309" s="2">
        <v>160</v>
      </c>
      <c r="AF309" s="2">
        <v>130</v>
      </c>
      <c r="AG309" s="2">
        <v>290</v>
      </c>
      <c r="AH309" s="2">
        <v>7800</v>
      </c>
      <c r="AI309" s="2">
        <v>89</v>
      </c>
      <c r="AU309" s="13" t="s">
        <v>23</v>
      </c>
      <c r="AV309" s="2" t="s">
        <v>745</v>
      </c>
    </row>
    <row r="310" spans="1:48" x14ac:dyDescent="0.35">
      <c r="A310">
        <v>309</v>
      </c>
      <c r="B310" s="2" t="s">
        <v>424</v>
      </c>
      <c r="C310" t="s">
        <v>744</v>
      </c>
      <c r="D310" t="s">
        <v>428</v>
      </c>
      <c r="E310" t="s">
        <v>426</v>
      </c>
      <c r="F310" t="s">
        <v>427</v>
      </c>
      <c r="G310" t="s">
        <v>50</v>
      </c>
      <c r="H310" s="47">
        <v>39023</v>
      </c>
      <c r="I310" s="1" t="s">
        <v>1188</v>
      </c>
      <c r="J310" t="s">
        <v>8</v>
      </c>
      <c r="L310" t="s">
        <v>9</v>
      </c>
      <c r="M310">
        <v>35.643543999999999</v>
      </c>
      <c r="N310">
        <v>-119.733504</v>
      </c>
      <c r="O310" t="s">
        <v>51</v>
      </c>
      <c r="P310" s="2">
        <v>4000</v>
      </c>
      <c r="Q310" s="2">
        <v>4000</v>
      </c>
      <c r="R310" s="2" t="s">
        <v>59</v>
      </c>
      <c r="S310" s="2" t="s">
        <v>59</v>
      </c>
      <c r="U310" s="2">
        <v>34000</v>
      </c>
      <c r="V310" s="2">
        <v>17000</v>
      </c>
      <c r="Y310" s="13">
        <f t="shared" si="6"/>
        <v>4880</v>
      </c>
      <c r="Z310" s="13" t="s">
        <v>70</v>
      </c>
      <c r="AA310" s="13" t="s">
        <v>611</v>
      </c>
      <c r="AC310" s="2">
        <v>9900</v>
      </c>
      <c r="AD310" s="2">
        <v>26</v>
      </c>
      <c r="AE310" s="2">
        <v>150</v>
      </c>
      <c r="AF310" s="2">
        <v>120</v>
      </c>
      <c r="AG310" s="2">
        <v>320</v>
      </c>
      <c r="AH310" s="2">
        <v>7000</v>
      </c>
      <c r="AI310" s="2">
        <v>86</v>
      </c>
      <c r="AU310" s="2">
        <f>AV310*4.42664</f>
        <v>3.0986479999999998</v>
      </c>
      <c r="AV310" s="2">
        <v>0.7</v>
      </c>
    </row>
    <row r="311" spans="1:48" x14ac:dyDescent="0.35">
      <c r="A311">
        <v>310</v>
      </c>
      <c r="B311" s="2" t="s">
        <v>424</v>
      </c>
      <c r="C311" t="s">
        <v>744</v>
      </c>
      <c r="D311" t="s">
        <v>428</v>
      </c>
      <c r="E311" t="s">
        <v>426</v>
      </c>
      <c r="F311" t="s">
        <v>427</v>
      </c>
      <c r="G311" t="s">
        <v>50</v>
      </c>
      <c r="H311" s="47">
        <v>39219</v>
      </c>
      <c r="I311" s="1" t="s">
        <v>1188</v>
      </c>
      <c r="J311" t="s">
        <v>8</v>
      </c>
      <c r="L311" t="s">
        <v>9</v>
      </c>
      <c r="M311">
        <v>35.643543999999999</v>
      </c>
      <c r="N311">
        <v>-119.733504</v>
      </c>
      <c r="O311" t="s">
        <v>51</v>
      </c>
      <c r="P311" s="2">
        <v>3200</v>
      </c>
      <c r="Q311" s="2">
        <v>3200</v>
      </c>
      <c r="R311" s="2" t="s">
        <v>59</v>
      </c>
      <c r="S311" s="2" t="s">
        <v>59</v>
      </c>
      <c r="U311" s="2">
        <v>34000</v>
      </c>
      <c r="V311" s="2">
        <v>18000</v>
      </c>
      <c r="Y311" s="13">
        <f t="shared" si="6"/>
        <v>3904</v>
      </c>
      <c r="Z311" s="13" t="s">
        <v>70</v>
      </c>
      <c r="AA311" s="13" t="s">
        <v>611</v>
      </c>
      <c r="AC311" s="2">
        <v>7900</v>
      </c>
      <c r="AD311" s="2">
        <v>100</v>
      </c>
      <c r="AE311" s="2">
        <v>150</v>
      </c>
      <c r="AF311" s="2">
        <v>110</v>
      </c>
      <c r="AG311" s="2">
        <v>200</v>
      </c>
      <c r="AH311" s="2">
        <v>6100</v>
      </c>
      <c r="AI311" s="2">
        <v>79</v>
      </c>
      <c r="AU311" s="13" t="s">
        <v>1892</v>
      </c>
      <c r="AV311" s="2" t="s">
        <v>429</v>
      </c>
    </row>
    <row r="312" spans="1:48" x14ac:dyDescent="0.35">
      <c r="A312">
        <v>311</v>
      </c>
      <c r="B312" s="2" t="s">
        <v>424</v>
      </c>
      <c r="C312" t="s">
        <v>744</v>
      </c>
      <c r="D312" t="s">
        <v>428</v>
      </c>
      <c r="E312" t="s">
        <v>426</v>
      </c>
      <c r="F312" t="s">
        <v>427</v>
      </c>
      <c r="G312" t="s">
        <v>50</v>
      </c>
      <c r="H312" s="47">
        <v>39391</v>
      </c>
      <c r="I312" s="1" t="s">
        <v>1188</v>
      </c>
      <c r="J312" t="s">
        <v>8</v>
      </c>
      <c r="L312" t="s">
        <v>9</v>
      </c>
      <c r="M312">
        <v>35.643543999999999</v>
      </c>
      <c r="N312">
        <v>-119.733504</v>
      </c>
      <c r="O312" t="s">
        <v>51</v>
      </c>
      <c r="P312" s="2">
        <v>4100</v>
      </c>
      <c r="Q312" s="2">
        <v>4100</v>
      </c>
      <c r="R312" s="2" t="s">
        <v>59</v>
      </c>
      <c r="S312" s="2" t="s">
        <v>59</v>
      </c>
      <c r="U312" s="2">
        <v>32000</v>
      </c>
      <c r="V312" s="2">
        <v>20000</v>
      </c>
      <c r="Y312" s="13">
        <f t="shared" si="6"/>
        <v>5002</v>
      </c>
      <c r="Z312" s="13" t="s">
        <v>70</v>
      </c>
      <c r="AA312" s="13" t="s">
        <v>611</v>
      </c>
      <c r="AC312" s="2">
        <v>8700</v>
      </c>
      <c r="AD312" s="2">
        <v>43</v>
      </c>
      <c r="AE312" s="2">
        <v>150</v>
      </c>
      <c r="AF312" s="2">
        <v>120</v>
      </c>
      <c r="AG312" s="2">
        <v>260</v>
      </c>
      <c r="AH312" s="2">
        <v>7900</v>
      </c>
      <c r="AI312" s="2">
        <v>98</v>
      </c>
      <c r="AU312" s="13" t="s">
        <v>404</v>
      </c>
      <c r="AV312" s="2" t="s">
        <v>69</v>
      </c>
    </row>
    <row r="313" spans="1:48" x14ac:dyDescent="0.35">
      <c r="A313">
        <v>312</v>
      </c>
      <c r="B313" s="2" t="s">
        <v>424</v>
      </c>
      <c r="C313" t="s">
        <v>744</v>
      </c>
      <c r="D313" t="s">
        <v>428</v>
      </c>
      <c r="E313" t="s">
        <v>426</v>
      </c>
      <c r="F313" t="s">
        <v>427</v>
      </c>
      <c r="G313" t="s">
        <v>50</v>
      </c>
      <c r="H313" s="47">
        <v>39583</v>
      </c>
      <c r="I313" s="1" t="s">
        <v>1188</v>
      </c>
      <c r="J313" t="s">
        <v>8</v>
      </c>
      <c r="L313" t="s">
        <v>9</v>
      </c>
      <c r="M313">
        <v>35.643543999999999</v>
      </c>
      <c r="N313">
        <v>-119.733504</v>
      </c>
      <c r="O313" t="s">
        <v>51</v>
      </c>
      <c r="P313" s="2">
        <v>4700</v>
      </c>
      <c r="Q313" s="2">
        <v>4700</v>
      </c>
      <c r="R313" s="2" t="s">
        <v>59</v>
      </c>
      <c r="S313" s="2" t="s">
        <v>59</v>
      </c>
      <c r="U313" s="2">
        <v>36000</v>
      </c>
      <c r="V313" s="2">
        <v>21000</v>
      </c>
      <c r="Y313" s="13">
        <f t="shared" si="6"/>
        <v>5734</v>
      </c>
      <c r="Z313" s="13" t="s">
        <v>70</v>
      </c>
      <c r="AA313" s="13" t="s">
        <v>611</v>
      </c>
      <c r="AC313" s="2">
        <v>11000</v>
      </c>
      <c r="AD313" s="2">
        <v>120</v>
      </c>
      <c r="AE313" s="2">
        <v>36</v>
      </c>
      <c r="AF313" s="2">
        <v>130</v>
      </c>
      <c r="AG313" s="2">
        <v>300</v>
      </c>
      <c r="AH313" s="2">
        <v>8800</v>
      </c>
      <c r="AI313" s="2">
        <v>98</v>
      </c>
      <c r="AU313" s="13" t="s">
        <v>1014</v>
      </c>
      <c r="AV313" s="2" t="s">
        <v>67</v>
      </c>
    </row>
    <row r="314" spans="1:48" x14ac:dyDescent="0.35">
      <c r="A314">
        <v>313</v>
      </c>
      <c r="B314" s="2" t="s">
        <v>430</v>
      </c>
      <c r="C314" s="2" t="s">
        <v>1157</v>
      </c>
      <c r="D314" s="2" t="s">
        <v>1158</v>
      </c>
      <c r="E314" t="s">
        <v>431</v>
      </c>
      <c r="F314" t="s">
        <v>432</v>
      </c>
      <c r="G314" t="s">
        <v>50</v>
      </c>
      <c r="H314" s="47">
        <v>42346</v>
      </c>
      <c r="I314" s="1" t="s">
        <v>2105</v>
      </c>
      <c r="J314" t="s">
        <v>8</v>
      </c>
      <c r="K314" t="s">
        <v>1363</v>
      </c>
      <c r="L314" t="s">
        <v>9</v>
      </c>
      <c r="M314">
        <v>35.354970999999999</v>
      </c>
      <c r="N314">
        <v>-118.859965</v>
      </c>
      <c r="O314" t="s">
        <v>51</v>
      </c>
      <c r="P314" s="2">
        <v>360</v>
      </c>
      <c r="Q314" s="2">
        <v>361</v>
      </c>
      <c r="R314" s="2" t="s">
        <v>59</v>
      </c>
      <c r="S314" s="2" t="s">
        <v>767</v>
      </c>
      <c r="U314" s="2">
        <v>4700</v>
      </c>
      <c r="V314" s="2">
        <v>2700</v>
      </c>
      <c r="X314" s="2"/>
      <c r="Y314" s="13">
        <f t="shared" si="6"/>
        <v>440.42</v>
      </c>
      <c r="Z314" s="13" t="s">
        <v>70</v>
      </c>
      <c r="AA314" s="13" t="s">
        <v>1902</v>
      </c>
      <c r="AC314" s="2">
        <v>1400</v>
      </c>
      <c r="AD314" s="2" t="s">
        <v>57</v>
      </c>
      <c r="AE314" s="2">
        <v>140</v>
      </c>
      <c r="AF314" s="2">
        <v>13</v>
      </c>
      <c r="AG314" s="2">
        <v>11</v>
      </c>
      <c r="AH314" s="2">
        <v>870</v>
      </c>
      <c r="AI314" s="2">
        <v>13</v>
      </c>
      <c r="AJ314" s="2">
        <v>26</v>
      </c>
      <c r="AK314" s="2">
        <v>0.61</v>
      </c>
      <c r="AL314" s="2">
        <v>3.8</v>
      </c>
      <c r="AM314" s="2">
        <v>0.34</v>
      </c>
      <c r="AN314" s="2">
        <v>150</v>
      </c>
      <c r="AO314" s="2">
        <v>11</v>
      </c>
      <c r="AP314" s="2">
        <v>1.7</v>
      </c>
      <c r="AQ314" s="2">
        <v>-63.3</v>
      </c>
      <c r="AR314" s="2">
        <v>-8.3699999999999992</v>
      </c>
      <c r="AU314" s="2">
        <v>18</v>
      </c>
      <c r="AV314" s="2">
        <v>4</v>
      </c>
    </row>
    <row r="315" spans="1:48" x14ac:dyDescent="0.35">
      <c r="A315">
        <v>314</v>
      </c>
      <c r="B315" s="2" t="s">
        <v>430</v>
      </c>
      <c r="C315" t="s">
        <v>2107</v>
      </c>
      <c r="D315" t="s">
        <v>433</v>
      </c>
      <c r="E315" t="s">
        <v>431</v>
      </c>
      <c r="F315" t="s">
        <v>432</v>
      </c>
      <c r="G315" t="s">
        <v>50</v>
      </c>
      <c r="H315" s="47">
        <v>42422</v>
      </c>
      <c r="I315" s="1" t="s">
        <v>2106</v>
      </c>
      <c r="J315" t="s">
        <v>8</v>
      </c>
      <c r="K315" t="s">
        <v>1363</v>
      </c>
      <c r="L315" t="s">
        <v>9</v>
      </c>
      <c r="M315">
        <v>35.354970999999999</v>
      </c>
      <c r="N315">
        <v>-118.859965</v>
      </c>
      <c r="O315" t="s">
        <v>51</v>
      </c>
      <c r="P315" s="2">
        <v>400</v>
      </c>
      <c r="Q315" s="2">
        <v>393</v>
      </c>
      <c r="R315" s="2" t="s">
        <v>59</v>
      </c>
      <c r="S315" s="2" t="s">
        <v>767</v>
      </c>
      <c r="U315" s="2">
        <v>5100</v>
      </c>
      <c r="V315" s="2">
        <v>3000</v>
      </c>
      <c r="X315" s="2">
        <v>6.92</v>
      </c>
      <c r="Y315" s="13">
        <f t="shared" si="6"/>
        <v>479.46</v>
      </c>
      <c r="Z315" s="13" t="s">
        <v>70</v>
      </c>
      <c r="AA315" s="13" t="s">
        <v>1902</v>
      </c>
      <c r="AC315" s="2">
        <v>1500</v>
      </c>
      <c r="AD315" s="2" t="s">
        <v>434</v>
      </c>
      <c r="AE315" s="2">
        <v>130</v>
      </c>
      <c r="AF315" s="2">
        <v>13</v>
      </c>
      <c r="AG315" s="2">
        <v>14</v>
      </c>
      <c r="AH315" s="2">
        <v>940</v>
      </c>
      <c r="AI315" s="2">
        <v>13</v>
      </c>
      <c r="AJ315" s="2">
        <v>31</v>
      </c>
      <c r="AK315" s="2">
        <v>0.57999999999999996</v>
      </c>
      <c r="AL315" s="2">
        <v>4</v>
      </c>
      <c r="AM315" s="2">
        <v>0.37</v>
      </c>
      <c r="AN315" s="2">
        <v>140</v>
      </c>
      <c r="AO315" s="2">
        <v>4.9000000000000004</v>
      </c>
      <c r="AP315" s="2">
        <v>1.5</v>
      </c>
      <c r="AQ315" s="2">
        <v>-63.58</v>
      </c>
      <c r="AR315" s="2">
        <v>-8.34</v>
      </c>
      <c r="AU315" s="2" t="s">
        <v>11</v>
      </c>
      <c r="AV315" s="13" t="s">
        <v>4129</v>
      </c>
    </row>
    <row r="316" spans="1:48" x14ac:dyDescent="0.35">
      <c r="A316">
        <v>315</v>
      </c>
      <c r="B316" s="2" t="s">
        <v>430</v>
      </c>
      <c r="C316" t="s">
        <v>2109</v>
      </c>
      <c r="D316" t="s">
        <v>433</v>
      </c>
      <c r="E316" t="s">
        <v>431</v>
      </c>
      <c r="F316" t="s">
        <v>432</v>
      </c>
      <c r="G316" t="s">
        <v>50</v>
      </c>
      <c r="H316" s="47">
        <v>42508</v>
      </c>
      <c r="I316" s="1" t="s">
        <v>2108</v>
      </c>
      <c r="J316" t="s">
        <v>8</v>
      </c>
      <c r="K316" t="s">
        <v>1363</v>
      </c>
      <c r="L316" t="s">
        <v>9</v>
      </c>
      <c r="M316">
        <v>35.354970999999999</v>
      </c>
      <c r="N316">
        <v>-118.859965</v>
      </c>
      <c r="O316" t="s">
        <v>51</v>
      </c>
      <c r="P316" s="2">
        <v>480</v>
      </c>
      <c r="Q316" s="2">
        <v>475</v>
      </c>
      <c r="R316" s="2" t="s">
        <v>59</v>
      </c>
      <c r="S316" s="2" t="s">
        <v>767</v>
      </c>
      <c r="U316" s="2">
        <v>6500</v>
      </c>
      <c r="V316" s="2">
        <v>4200</v>
      </c>
      <c r="X316" s="2">
        <v>7.4</v>
      </c>
      <c r="Y316" s="13">
        <f t="shared" si="6"/>
        <v>579.5</v>
      </c>
      <c r="Z316" s="13" t="s">
        <v>70</v>
      </c>
      <c r="AA316" s="13" t="s">
        <v>1902</v>
      </c>
      <c r="AC316" s="2">
        <v>2000</v>
      </c>
      <c r="AD316" s="2" t="s">
        <v>435</v>
      </c>
      <c r="AE316" s="2">
        <v>240</v>
      </c>
      <c r="AF316" s="2">
        <v>23</v>
      </c>
      <c r="AG316" s="2">
        <v>17</v>
      </c>
      <c r="AH316" s="2">
        <v>1200</v>
      </c>
      <c r="AI316" s="2">
        <v>9.6999999999999993</v>
      </c>
      <c r="AJ316" s="2">
        <v>29</v>
      </c>
      <c r="AK316" s="2">
        <v>1.2</v>
      </c>
      <c r="AL316" s="2">
        <v>2.4</v>
      </c>
      <c r="AM316" s="2">
        <v>0.6</v>
      </c>
      <c r="AN316" s="2">
        <v>170</v>
      </c>
      <c r="AO316" s="2">
        <v>26</v>
      </c>
      <c r="AP316" s="2">
        <v>3.6</v>
      </c>
      <c r="AQ316" s="2">
        <v>-57.58</v>
      </c>
      <c r="AR316" s="2">
        <v>-7.63</v>
      </c>
      <c r="AU316" s="2" t="s">
        <v>436</v>
      </c>
      <c r="AV316" s="13" t="s">
        <v>4132</v>
      </c>
    </row>
    <row r="317" spans="1:48" x14ac:dyDescent="0.35">
      <c r="A317">
        <v>316</v>
      </c>
      <c r="B317" s="2" t="s">
        <v>430</v>
      </c>
      <c r="C317" t="s">
        <v>2110</v>
      </c>
      <c r="D317" t="s">
        <v>433</v>
      </c>
      <c r="E317" t="s">
        <v>431</v>
      </c>
      <c r="F317" t="s">
        <v>432</v>
      </c>
      <c r="G317" t="s">
        <v>50</v>
      </c>
      <c r="H317" s="47">
        <v>42580</v>
      </c>
      <c r="I317" s="1" t="s">
        <v>2111</v>
      </c>
      <c r="J317" t="s">
        <v>8</v>
      </c>
      <c r="K317" t="s">
        <v>1363</v>
      </c>
      <c r="L317" t="s">
        <v>9</v>
      </c>
      <c r="M317">
        <v>35.354970999999999</v>
      </c>
      <c r="N317">
        <v>-118.859965</v>
      </c>
      <c r="O317" t="s">
        <v>51</v>
      </c>
      <c r="P317" s="2">
        <v>450</v>
      </c>
      <c r="Q317" s="2">
        <v>451</v>
      </c>
      <c r="R317" s="2" t="s">
        <v>59</v>
      </c>
      <c r="S317" s="2" t="s">
        <v>767</v>
      </c>
      <c r="U317" s="2">
        <v>5600</v>
      </c>
      <c r="V317" s="2">
        <v>3600</v>
      </c>
      <c r="X317" s="2">
        <v>7.14</v>
      </c>
      <c r="Y317" s="13">
        <f t="shared" si="6"/>
        <v>550.22</v>
      </c>
      <c r="Z317" s="13" t="s">
        <v>70</v>
      </c>
      <c r="AA317" s="13" t="s">
        <v>1902</v>
      </c>
      <c r="AC317" s="2">
        <v>1800</v>
      </c>
      <c r="AD317" s="2" t="s">
        <v>435</v>
      </c>
      <c r="AE317" s="2">
        <v>170</v>
      </c>
      <c r="AF317" s="2">
        <v>21</v>
      </c>
      <c r="AG317" s="2">
        <v>18</v>
      </c>
      <c r="AH317" s="2">
        <v>1100</v>
      </c>
      <c r="AI317" s="2">
        <v>9.6</v>
      </c>
      <c r="AJ317" s="2">
        <v>50</v>
      </c>
      <c r="AK317" s="2">
        <v>1.4</v>
      </c>
      <c r="AL317" s="2">
        <v>7.5</v>
      </c>
      <c r="AM317" s="2">
        <v>0.57999999999999996</v>
      </c>
      <c r="AN317" s="2">
        <v>85</v>
      </c>
      <c r="AO317" s="2">
        <v>27</v>
      </c>
      <c r="AP317" s="2">
        <v>3.4</v>
      </c>
      <c r="AQ317" s="2">
        <v>-58.14</v>
      </c>
      <c r="AR317" s="2">
        <v>-7.33</v>
      </c>
      <c r="AU317" s="2" t="s">
        <v>436</v>
      </c>
      <c r="AV317" s="13" t="s">
        <v>4132</v>
      </c>
    </row>
    <row r="318" spans="1:48" x14ac:dyDescent="0.35">
      <c r="A318">
        <v>317</v>
      </c>
      <c r="B318" s="2" t="s">
        <v>430</v>
      </c>
      <c r="C318" t="s">
        <v>2109</v>
      </c>
      <c r="D318" t="s">
        <v>433</v>
      </c>
      <c r="E318" t="s">
        <v>431</v>
      </c>
      <c r="F318" t="s">
        <v>432</v>
      </c>
      <c r="G318" t="s">
        <v>50</v>
      </c>
      <c r="H318" s="47">
        <v>42654</v>
      </c>
      <c r="I318" s="1" t="s">
        <v>2112</v>
      </c>
      <c r="J318" t="s">
        <v>8</v>
      </c>
      <c r="K318" t="s">
        <v>1363</v>
      </c>
      <c r="L318" t="s">
        <v>9</v>
      </c>
      <c r="M318">
        <v>35.354970999999999</v>
      </c>
      <c r="N318">
        <v>-118.859965</v>
      </c>
      <c r="O318" t="s">
        <v>51</v>
      </c>
      <c r="P318" s="2">
        <v>410</v>
      </c>
      <c r="Q318" s="2">
        <v>410</v>
      </c>
      <c r="R318" s="2" t="s">
        <v>59</v>
      </c>
      <c r="S318" s="2" t="s">
        <v>767</v>
      </c>
      <c r="U318" s="2">
        <v>6500</v>
      </c>
      <c r="V318" s="2">
        <v>3900</v>
      </c>
      <c r="X318" s="2">
        <v>7.59</v>
      </c>
      <c r="Y318" s="13">
        <f t="shared" si="6"/>
        <v>500.2</v>
      </c>
      <c r="Z318" s="13" t="s">
        <v>70</v>
      </c>
      <c r="AA318" s="13" t="s">
        <v>1902</v>
      </c>
      <c r="AC318" s="2">
        <v>2200</v>
      </c>
      <c r="AD318" s="2" t="s">
        <v>435</v>
      </c>
      <c r="AE318" s="2">
        <v>230</v>
      </c>
      <c r="AF318" s="2">
        <v>22</v>
      </c>
      <c r="AG318" s="2">
        <v>16</v>
      </c>
      <c r="AH318" s="2">
        <v>1300</v>
      </c>
      <c r="AI318" s="2">
        <v>11</v>
      </c>
      <c r="AJ318" s="2">
        <v>22</v>
      </c>
      <c r="AK318" s="2">
        <v>1.4</v>
      </c>
      <c r="AL318" s="2">
        <v>2.6</v>
      </c>
      <c r="AM318" s="2" t="s">
        <v>14</v>
      </c>
      <c r="AN318" s="2">
        <v>120</v>
      </c>
      <c r="AO318" s="2">
        <v>30</v>
      </c>
      <c r="AP318" s="2">
        <v>3.3</v>
      </c>
      <c r="AQ318" s="2">
        <v>-58.89</v>
      </c>
      <c r="AR318" s="2">
        <v>-7.3</v>
      </c>
      <c r="AU318" s="2" t="s">
        <v>436</v>
      </c>
      <c r="AV318" s="13" t="s">
        <v>4132</v>
      </c>
    </row>
    <row r="319" spans="1:48" x14ac:dyDescent="0.35">
      <c r="A319">
        <v>318</v>
      </c>
      <c r="B319" s="2" t="s">
        <v>430</v>
      </c>
      <c r="C319" t="s">
        <v>2126</v>
      </c>
      <c r="D319" t="s">
        <v>433</v>
      </c>
      <c r="E319" t="s">
        <v>431</v>
      </c>
      <c r="F319" t="s">
        <v>432</v>
      </c>
      <c r="G319" t="s">
        <v>50</v>
      </c>
      <c r="H319" s="47">
        <v>42766</v>
      </c>
      <c r="I319" s="1" t="s">
        <v>2125</v>
      </c>
      <c r="J319" t="s">
        <v>8</v>
      </c>
      <c r="K319" t="s">
        <v>1363</v>
      </c>
      <c r="L319" t="s">
        <v>9</v>
      </c>
      <c r="M319">
        <v>35.354970999999999</v>
      </c>
      <c r="N319">
        <v>-118.859965</v>
      </c>
      <c r="O319" t="s">
        <v>51</v>
      </c>
      <c r="P319" s="2">
        <v>440</v>
      </c>
      <c r="Q319" s="2">
        <v>443</v>
      </c>
      <c r="R319" s="2" t="s">
        <v>59</v>
      </c>
      <c r="S319" s="2" t="s">
        <v>59</v>
      </c>
      <c r="U319" s="2">
        <v>6000</v>
      </c>
      <c r="V319" s="2">
        <v>3700</v>
      </c>
      <c r="X319" s="2">
        <v>7.86</v>
      </c>
      <c r="Y319" s="13">
        <f t="shared" si="6"/>
        <v>540.46</v>
      </c>
      <c r="Z319" s="13" t="s">
        <v>70</v>
      </c>
      <c r="AA319" s="13" t="s">
        <v>611</v>
      </c>
      <c r="AC319" s="2">
        <v>1800</v>
      </c>
      <c r="AD319" s="2" t="s">
        <v>437</v>
      </c>
      <c r="AE319" s="2">
        <v>220</v>
      </c>
      <c r="AF319" s="2">
        <v>19</v>
      </c>
      <c r="AG319" s="2">
        <v>15</v>
      </c>
      <c r="AH319" s="2">
        <v>1100</v>
      </c>
      <c r="AI319" s="2">
        <v>9.5</v>
      </c>
      <c r="AJ319" s="2">
        <v>24</v>
      </c>
      <c r="AK319" s="2">
        <v>1.3</v>
      </c>
      <c r="AL319" s="2">
        <v>7.3</v>
      </c>
      <c r="AM319" s="2">
        <v>0.49</v>
      </c>
      <c r="AN319" s="2">
        <v>260</v>
      </c>
      <c r="AO319" s="2" t="s">
        <v>52</v>
      </c>
      <c r="AP319" s="2">
        <v>3.2</v>
      </c>
      <c r="AQ319" s="2">
        <v>-61.77</v>
      </c>
      <c r="AR319" s="2">
        <v>-8.0500000000000007</v>
      </c>
      <c r="AU319" t="s">
        <v>438</v>
      </c>
      <c r="AV319" s="13" t="s">
        <v>4131</v>
      </c>
    </row>
    <row r="320" spans="1:48" x14ac:dyDescent="0.35">
      <c r="A320">
        <v>319</v>
      </c>
      <c r="B320" s="2" t="s">
        <v>430</v>
      </c>
      <c r="C320" t="s">
        <v>2121</v>
      </c>
      <c r="D320" t="s">
        <v>433</v>
      </c>
      <c r="E320" t="s">
        <v>431</v>
      </c>
      <c r="F320" t="s">
        <v>432</v>
      </c>
      <c r="G320" t="s">
        <v>50</v>
      </c>
      <c r="H320" s="47">
        <v>42850</v>
      </c>
      <c r="I320" s="1" t="s">
        <v>2122</v>
      </c>
      <c r="J320" t="s">
        <v>8</v>
      </c>
      <c r="K320" t="s">
        <v>1363</v>
      </c>
      <c r="L320" t="s">
        <v>9</v>
      </c>
      <c r="M320">
        <v>35.354970999999999</v>
      </c>
      <c r="N320">
        <v>-118.859965</v>
      </c>
      <c r="O320" t="s">
        <v>51</v>
      </c>
      <c r="P320" s="2">
        <v>490</v>
      </c>
      <c r="Q320" s="2">
        <v>492</v>
      </c>
      <c r="R320" s="2" t="s">
        <v>59</v>
      </c>
      <c r="S320" s="2" t="s">
        <v>59</v>
      </c>
      <c r="U320" s="2">
        <v>6400</v>
      </c>
      <c r="V320" s="2">
        <v>3500</v>
      </c>
      <c r="X320" s="2">
        <v>7.67</v>
      </c>
      <c r="Y320" s="13">
        <f t="shared" si="6"/>
        <v>600.24</v>
      </c>
      <c r="Z320" s="13" t="s">
        <v>70</v>
      </c>
      <c r="AA320" s="13" t="s">
        <v>611</v>
      </c>
      <c r="AC320" s="2">
        <v>1900</v>
      </c>
      <c r="AD320" s="2" t="s">
        <v>437</v>
      </c>
      <c r="AE320" s="2">
        <v>200</v>
      </c>
      <c r="AF320" s="2">
        <v>25</v>
      </c>
      <c r="AG320" s="2">
        <v>18</v>
      </c>
      <c r="AH320" s="2">
        <v>1200</v>
      </c>
      <c r="AI320" s="2">
        <v>11</v>
      </c>
      <c r="AJ320" s="2">
        <v>28</v>
      </c>
      <c r="AK320" s="2">
        <v>1.6</v>
      </c>
      <c r="AL320" s="2">
        <v>6.5</v>
      </c>
      <c r="AM320" s="2">
        <v>0.62</v>
      </c>
      <c r="AN320" s="2">
        <v>280</v>
      </c>
      <c r="AO320" s="2">
        <v>24</v>
      </c>
      <c r="AP320" s="2">
        <v>3.1</v>
      </c>
      <c r="AQ320" s="2">
        <v>-57.67</v>
      </c>
      <c r="AR320" s="2">
        <v>-7.59</v>
      </c>
      <c r="AU320" t="s">
        <v>438</v>
      </c>
      <c r="AV320" s="13" t="s">
        <v>4131</v>
      </c>
    </row>
    <row r="321" spans="1:49" x14ac:dyDescent="0.35">
      <c r="A321">
        <v>320</v>
      </c>
      <c r="B321" s="2" t="s">
        <v>430</v>
      </c>
      <c r="C321" t="s">
        <v>2124</v>
      </c>
      <c r="D321" t="s">
        <v>433</v>
      </c>
      <c r="E321" t="s">
        <v>431</v>
      </c>
      <c r="F321" t="s">
        <v>432</v>
      </c>
      <c r="G321" t="s">
        <v>50</v>
      </c>
      <c r="H321" s="47">
        <v>42933</v>
      </c>
      <c r="I321" s="1" t="s">
        <v>2123</v>
      </c>
      <c r="J321" t="s">
        <v>8</v>
      </c>
      <c r="K321" t="s">
        <v>1363</v>
      </c>
      <c r="L321" t="s">
        <v>9</v>
      </c>
      <c r="M321">
        <v>35.354970999999999</v>
      </c>
      <c r="N321">
        <v>-118.859965</v>
      </c>
      <c r="O321" t="s">
        <v>51</v>
      </c>
      <c r="P321" s="2">
        <v>460</v>
      </c>
      <c r="Q321" s="2">
        <v>560</v>
      </c>
      <c r="R321" s="2" t="s">
        <v>82</v>
      </c>
      <c r="S321" s="2" t="s">
        <v>82</v>
      </c>
      <c r="U321" s="2">
        <v>5800</v>
      </c>
      <c r="V321" s="2">
        <v>2900</v>
      </c>
      <c r="X321" s="2">
        <v>8.08</v>
      </c>
      <c r="Y321" s="13">
        <f t="shared" si="6"/>
        <v>683.19999999999993</v>
      </c>
      <c r="Z321" s="13" t="s">
        <v>340</v>
      </c>
      <c r="AA321" s="13" t="s">
        <v>815</v>
      </c>
      <c r="AC321" s="2">
        <v>1700</v>
      </c>
      <c r="AD321" s="2" t="s">
        <v>391</v>
      </c>
      <c r="AE321" s="2">
        <v>130</v>
      </c>
      <c r="AF321" s="2">
        <v>31</v>
      </c>
      <c r="AG321" s="2">
        <v>17</v>
      </c>
      <c r="AH321" s="2">
        <v>1100</v>
      </c>
      <c r="AI321" s="2">
        <v>9.3000000000000007</v>
      </c>
      <c r="AJ321" s="2">
        <v>26</v>
      </c>
      <c r="AK321" s="2">
        <v>1.5</v>
      </c>
      <c r="AL321" s="2">
        <v>3.1</v>
      </c>
      <c r="AM321" s="2">
        <v>0.65</v>
      </c>
      <c r="AN321" s="2">
        <v>160</v>
      </c>
      <c r="AO321" s="2">
        <v>36</v>
      </c>
      <c r="AP321" s="2">
        <v>2.4</v>
      </c>
      <c r="AQ321" s="2">
        <v>-55.87</v>
      </c>
      <c r="AR321" s="2">
        <v>-6.9</v>
      </c>
      <c r="AU321" t="s">
        <v>439</v>
      </c>
      <c r="AV321" s="13" t="s">
        <v>4130</v>
      </c>
    </row>
    <row r="322" spans="1:49" x14ac:dyDescent="0.35">
      <c r="A322">
        <v>321</v>
      </c>
      <c r="B322" s="2" t="s">
        <v>430</v>
      </c>
      <c r="C322" t="s">
        <v>2116</v>
      </c>
      <c r="D322" t="s">
        <v>433</v>
      </c>
      <c r="E322" t="s">
        <v>431</v>
      </c>
      <c r="F322" t="s">
        <v>432</v>
      </c>
      <c r="G322" t="s">
        <v>50</v>
      </c>
      <c r="H322" s="47">
        <v>43026</v>
      </c>
      <c r="I322" s="1" t="s">
        <v>2115</v>
      </c>
      <c r="J322" t="s">
        <v>8</v>
      </c>
      <c r="K322" t="s">
        <v>1363</v>
      </c>
      <c r="L322" t="s">
        <v>9</v>
      </c>
      <c r="M322">
        <v>35.354970999999999</v>
      </c>
      <c r="N322">
        <v>-118.859965</v>
      </c>
      <c r="O322" t="s">
        <v>51</v>
      </c>
      <c r="P322" s="2">
        <v>390</v>
      </c>
      <c r="Q322" s="2">
        <v>393</v>
      </c>
      <c r="R322" s="2" t="s">
        <v>82</v>
      </c>
      <c r="S322" s="2" t="s">
        <v>82</v>
      </c>
      <c r="U322" s="2">
        <v>6900</v>
      </c>
      <c r="V322" s="2">
        <v>3700</v>
      </c>
      <c r="X322" s="2">
        <v>7.78</v>
      </c>
      <c r="Y322" s="13">
        <f t="shared" si="6"/>
        <v>479.46</v>
      </c>
      <c r="Z322" s="13" t="s">
        <v>340</v>
      </c>
      <c r="AA322" s="13" t="s">
        <v>815</v>
      </c>
      <c r="AC322" s="2">
        <v>2100</v>
      </c>
      <c r="AD322" s="2" t="s">
        <v>391</v>
      </c>
      <c r="AE322" s="2">
        <v>220</v>
      </c>
      <c r="AF322" s="2">
        <v>36</v>
      </c>
      <c r="AG322" s="2">
        <v>18</v>
      </c>
      <c r="AH322" s="2">
        <v>1300</v>
      </c>
      <c r="AI322" s="2">
        <v>14</v>
      </c>
      <c r="AJ322" s="2">
        <v>37</v>
      </c>
      <c r="AK322" s="2">
        <v>1.4</v>
      </c>
      <c r="AL322" s="2">
        <v>5.9</v>
      </c>
      <c r="AM322" s="2">
        <v>0.63</v>
      </c>
      <c r="AN322" s="2">
        <v>220</v>
      </c>
      <c r="AO322" s="2">
        <v>46</v>
      </c>
      <c r="AP322" s="2">
        <v>3.3</v>
      </c>
      <c r="AQ322" s="2">
        <v>-58.8</v>
      </c>
      <c r="AR322" s="2">
        <v>-7.54</v>
      </c>
      <c r="AU322" t="s">
        <v>439</v>
      </c>
      <c r="AV322" s="13" t="s">
        <v>4130</v>
      </c>
    </row>
    <row r="323" spans="1:49" x14ac:dyDescent="0.35">
      <c r="A323">
        <v>322</v>
      </c>
      <c r="B323" s="2" t="s">
        <v>430</v>
      </c>
      <c r="C323" t="s">
        <v>2114</v>
      </c>
      <c r="D323" t="s">
        <v>433</v>
      </c>
      <c r="E323" t="s">
        <v>431</v>
      </c>
      <c r="F323" t="s">
        <v>432</v>
      </c>
      <c r="G323" t="s">
        <v>50</v>
      </c>
      <c r="H323" s="47">
        <v>43171</v>
      </c>
      <c r="I323" s="1" t="s">
        <v>2113</v>
      </c>
      <c r="J323" t="s">
        <v>8</v>
      </c>
      <c r="K323" t="s">
        <v>1363</v>
      </c>
      <c r="L323" t="s">
        <v>9</v>
      </c>
      <c r="M323">
        <v>35.354970999999999</v>
      </c>
      <c r="N323">
        <v>-118.859965</v>
      </c>
      <c r="O323" t="s">
        <v>51</v>
      </c>
      <c r="P323" s="2">
        <v>470</v>
      </c>
      <c r="Q323" s="2">
        <v>475</v>
      </c>
      <c r="R323" s="2" t="s">
        <v>82</v>
      </c>
      <c r="S323" s="2" t="s">
        <v>767</v>
      </c>
      <c r="U323" s="2">
        <v>6100</v>
      </c>
      <c r="V323" s="2">
        <v>3400</v>
      </c>
      <c r="X323" s="2">
        <v>6.93</v>
      </c>
      <c r="Y323" s="13">
        <f t="shared" si="6"/>
        <v>579.5</v>
      </c>
      <c r="Z323" s="13" t="s">
        <v>340</v>
      </c>
      <c r="AA323" s="13" t="s">
        <v>815</v>
      </c>
      <c r="AC323" s="2">
        <v>1800</v>
      </c>
      <c r="AD323" s="2" t="s">
        <v>400</v>
      </c>
      <c r="AE323" s="2">
        <v>200</v>
      </c>
      <c r="AF323" s="2">
        <v>22</v>
      </c>
      <c r="AG323" s="2">
        <v>15</v>
      </c>
      <c r="AH323" s="2">
        <v>1100</v>
      </c>
      <c r="AI323" s="2">
        <v>8.9</v>
      </c>
      <c r="AJ323" s="2">
        <v>21</v>
      </c>
      <c r="AK323" s="2">
        <v>1.3</v>
      </c>
      <c r="AL323" s="2">
        <v>6.9</v>
      </c>
      <c r="AM323" s="2">
        <v>0.54</v>
      </c>
      <c r="AN323" s="2">
        <v>260</v>
      </c>
      <c r="AO323" s="2">
        <v>25</v>
      </c>
      <c r="AP323" s="2">
        <v>2.8</v>
      </c>
      <c r="AQ323" s="2">
        <v>-59.93</v>
      </c>
      <c r="AR323" s="2">
        <v>-7.7</v>
      </c>
      <c r="AU323" t="s">
        <v>253</v>
      </c>
      <c r="AV323" s="13" t="s">
        <v>1342</v>
      </c>
    </row>
    <row r="324" spans="1:49" x14ac:dyDescent="0.35">
      <c r="A324">
        <v>323</v>
      </c>
      <c r="B324" s="2" t="s">
        <v>430</v>
      </c>
      <c r="C324" t="s">
        <v>2118</v>
      </c>
      <c r="D324" t="s">
        <v>433</v>
      </c>
      <c r="E324" t="s">
        <v>431</v>
      </c>
      <c r="F324" t="s">
        <v>432</v>
      </c>
      <c r="G324" t="s">
        <v>50</v>
      </c>
      <c r="H324" s="47">
        <v>43270</v>
      </c>
      <c r="I324" s="1" t="s">
        <v>2117</v>
      </c>
      <c r="J324" t="s">
        <v>8</v>
      </c>
      <c r="K324" t="s">
        <v>1340</v>
      </c>
      <c r="L324" t="s">
        <v>9</v>
      </c>
      <c r="M324">
        <v>35.354970999999999</v>
      </c>
      <c r="N324">
        <v>-118.859965</v>
      </c>
      <c r="O324" t="s">
        <v>51</v>
      </c>
      <c r="P324" s="2">
        <v>400</v>
      </c>
      <c r="Q324" s="2">
        <v>400</v>
      </c>
      <c r="R324" s="2" t="s">
        <v>71</v>
      </c>
      <c r="S324" s="2" t="s">
        <v>71</v>
      </c>
      <c r="U324" s="2">
        <v>6400</v>
      </c>
      <c r="V324" s="2">
        <v>3600</v>
      </c>
      <c r="X324" s="2">
        <v>7.85</v>
      </c>
      <c r="Y324" s="13">
        <f t="shared" si="6"/>
        <v>488</v>
      </c>
      <c r="Z324" s="13" t="s">
        <v>1897</v>
      </c>
      <c r="AA324" s="13" t="s">
        <v>1901</v>
      </c>
      <c r="AC324" s="2">
        <v>2000</v>
      </c>
      <c r="AD324" s="2">
        <v>0.76</v>
      </c>
      <c r="AE324" s="2">
        <v>150</v>
      </c>
      <c r="AF324" s="2">
        <v>19</v>
      </c>
      <c r="AG324" s="2">
        <v>27</v>
      </c>
      <c r="AH324" s="2">
        <v>1100</v>
      </c>
      <c r="AI324" s="2">
        <v>13</v>
      </c>
      <c r="AJ324" s="2">
        <v>25</v>
      </c>
      <c r="AK324" s="2">
        <v>1.1000000000000001</v>
      </c>
      <c r="AL324" s="2">
        <v>2.5</v>
      </c>
      <c r="AM324" s="2">
        <v>0.73</v>
      </c>
      <c r="AN324" s="2">
        <v>140</v>
      </c>
      <c r="AO324" s="2">
        <v>61</v>
      </c>
      <c r="AP324" s="2">
        <v>2.2000000000000002</v>
      </c>
      <c r="AQ324" s="2">
        <v>-59.6</v>
      </c>
      <c r="AR324" s="2">
        <v>-7.49</v>
      </c>
      <c r="AS324" s="2">
        <v>2.2200000000000002</v>
      </c>
      <c r="AT324" s="2"/>
      <c r="AU324" s="2" t="s">
        <v>163</v>
      </c>
      <c r="AV324" s="2" t="s">
        <v>610</v>
      </c>
      <c r="AW324" s="2">
        <v>8.3000000000000007</v>
      </c>
    </row>
    <row r="325" spans="1:49" x14ac:dyDescent="0.35">
      <c r="A325">
        <v>324</v>
      </c>
      <c r="B325" s="2" t="s">
        <v>430</v>
      </c>
      <c r="C325" t="s">
        <v>2120</v>
      </c>
      <c r="D325" t="s">
        <v>433</v>
      </c>
      <c r="E325" t="s">
        <v>431</v>
      </c>
      <c r="F325" t="s">
        <v>432</v>
      </c>
      <c r="G325" t="s">
        <v>50</v>
      </c>
      <c r="H325" s="47">
        <v>43339</v>
      </c>
      <c r="I325" s="1" t="s">
        <v>2119</v>
      </c>
      <c r="J325" t="s">
        <v>8</v>
      </c>
      <c r="K325" t="s">
        <v>1363</v>
      </c>
      <c r="L325" t="s">
        <v>9</v>
      </c>
      <c r="M325">
        <v>35.354970999999999</v>
      </c>
      <c r="N325">
        <v>-118.859965</v>
      </c>
      <c r="O325" t="s">
        <v>51</v>
      </c>
      <c r="P325" s="2">
        <v>360</v>
      </c>
      <c r="Q325" s="2">
        <v>360</v>
      </c>
      <c r="R325" s="2" t="s">
        <v>11</v>
      </c>
      <c r="S325" s="2" t="s">
        <v>11</v>
      </c>
      <c r="U325" s="2">
        <v>6200</v>
      </c>
      <c r="V325" s="2">
        <v>3700</v>
      </c>
      <c r="X325" s="2">
        <v>7.3</v>
      </c>
      <c r="Y325" s="13">
        <f t="shared" si="6"/>
        <v>439.2</v>
      </c>
      <c r="Z325" s="13" t="s">
        <v>767</v>
      </c>
      <c r="AA325" s="13" t="s">
        <v>762</v>
      </c>
      <c r="AC325" s="2">
        <v>1700</v>
      </c>
      <c r="AD325" s="2" t="s">
        <v>817</v>
      </c>
      <c r="AE325" s="2">
        <v>160</v>
      </c>
      <c r="AF325" s="2">
        <v>21</v>
      </c>
      <c r="AG325" s="2">
        <v>16</v>
      </c>
      <c r="AH325" s="2">
        <v>1200</v>
      </c>
      <c r="AI325" s="2">
        <v>13</v>
      </c>
      <c r="AJ325" s="2">
        <v>35</v>
      </c>
      <c r="AK325" s="2">
        <v>1.1000000000000001</v>
      </c>
      <c r="AL325" s="2">
        <v>5.9</v>
      </c>
      <c r="AM325" s="2">
        <v>0.52</v>
      </c>
      <c r="AN325" s="2">
        <v>190</v>
      </c>
      <c r="AO325" s="2">
        <v>31</v>
      </c>
      <c r="AP325" s="2">
        <v>2.2999999999999998</v>
      </c>
      <c r="AQ325" s="2">
        <v>-61.2</v>
      </c>
      <c r="AR325" s="2">
        <v>-7.65</v>
      </c>
      <c r="AS325" s="2">
        <v>2.08</v>
      </c>
      <c r="AT325" s="2"/>
      <c r="AU325" s="2" t="s">
        <v>183</v>
      </c>
      <c r="AV325" s="2" t="s">
        <v>817</v>
      </c>
    </row>
    <row r="326" spans="1:49" x14ac:dyDescent="0.35">
      <c r="A326">
        <v>325</v>
      </c>
      <c r="B326" s="2" t="s">
        <v>430</v>
      </c>
      <c r="C326" t="s">
        <v>2128</v>
      </c>
      <c r="D326" t="s">
        <v>433</v>
      </c>
      <c r="E326" t="s">
        <v>431</v>
      </c>
      <c r="F326" t="s">
        <v>432</v>
      </c>
      <c r="G326" t="s">
        <v>50</v>
      </c>
      <c r="H326" s="47">
        <v>43432</v>
      </c>
      <c r="I326" s="1" t="s">
        <v>2127</v>
      </c>
      <c r="J326" t="s">
        <v>8</v>
      </c>
      <c r="K326" t="s">
        <v>1363</v>
      </c>
      <c r="L326" t="s">
        <v>9</v>
      </c>
      <c r="M326">
        <v>35.354970999999999</v>
      </c>
      <c r="N326">
        <v>-118.859965</v>
      </c>
      <c r="O326" t="s">
        <v>51</v>
      </c>
      <c r="P326" s="2">
        <v>250</v>
      </c>
      <c r="Q326" s="2">
        <v>250</v>
      </c>
      <c r="R326" s="2" t="s">
        <v>23</v>
      </c>
      <c r="S326" s="2" t="s">
        <v>23</v>
      </c>
      <c r="U326" s="2">
        <v>7000</v>
      </c>
      <c r="V326" s="2">
        <v>4000</v>
      </c>
      <c r="X326" s="2">
        <v>7.56</v>
      </c>
      <c r="Y326" s="13">
        <f t="shared" si="6"/>
        <v>305</v>
      </c>
      <c r="Z326" s="13" t="s">
        <v>761</v>
      </c>
      <c r="AA326" s="13" t="s">
        <v>411</v>
      </c>
      <c r="AC326" s="2">
        <v>2200</v>
      </c>
      <c r="AD326" s="2" t="s">
        <v>188</v>
      </c>
      <c r="AE326" s="2">
        <v>220</v>
      </c>
      <c r="AF326" s="2">
        <v>31</v>
      </c>
      <c r="AG326" s="2">
        <v>25</v>
      </c>
      <c r="AH326" s="2">
        <v>1200</v>
      </c>
      <c r="AI326" s="2">
        <v>10</v>
      </c>
      <c r="AJ326" s="2">
        <v>18</v>
      </c>
      <c r="AK326" s="2">
        <v>1.2</v>
      </c>
      <c r="AL326" s="2">
        <v>1.4</v>
      </c>
      <c r="AM326" s="2">
        <v>0.81</v>
      </c>
      <c r="AN326" s="2">
        <v>200</v>
      </c>
      <c r="AO326" s="2">
        <v>44</v>
      </c>
      <c r="AP326" s="2">
        <v>3</v>
      </c>
      <c r="AQ326" s="2">
        <v>-59.6</v>
      </c>
      <c r="AR326" s="2">
        <v>-7.69</v>
      </c>
      <c r="AS326" s="2">
        <v>2.1800000000000002</v>
      </c>
      <c r="AT326" s="2"/>
      <c r="AU326" s="2" t="s">
        <v>163</v>
      </c>
      <c r="AV326" s="2" t="s">
        <v>610</v>
      </c>
    </row>
    <row r="327" spans="1:49" x14ac:dyDescent="0.35">
      <c r="A327">
        <v>326</v>
      </c>
      <c r="B327" s="2" t="s">
        <v>440</v>
      </c>
      <c r="C327" t="s">
        <v>2184</v>
      </c>
      <c r="D327" s="2" t="s">
        <v>1159</v>
      </c>
      <c r="E327" t="s">
        <v>431</v>
      </c>
      <c r="F327" t="s">
        <v>441</v>
      </c>
      <c r="G327" t="s">
        <v>50</v>
      </c>
      <c r="H327" s="47">
        <v>42346</v>
      </c>
      <c r="I327" s="1" t="s">
        <v>2180</v>
      </c>
      <c r="J327" t="s">
        <v>8</v>
      </c>
      <c r="K327" t="s">
        <v>1363</v>
      </c>
      <c r="L327" t="s">
        <v>9</v>
      </c>
      <c r="M327">
        <v>35.390987000000003</v>
      </c>
      <c r="N327">
        <v>-118.82284</v>
      </c>
      <c r="O327" t="s">
        <v>51</v>
      </c>
      <c r="P327" s="2">
        <v>390</v>
      </c>
      <c r="Q327" s="2">
        <v>393</v>
      </c>
      <c r="R327" s="2" t="s">
        <v>59</v>
      </c>
      <c r="S327" s="2" t="s">
        <v>767</v>
      </c>
      <c r="U327" s="2">
        <v>4300</v>
      </c>
      <c r="V327" s="2">
        <v>2600</v>
      </c>
      <c r="X327" s="2"/>
      <c r="Y327" s="13">
        <f t="shared" si="6"/>
        <v>479.46</v>
      </c>
      <c r="Z327" s="13" t="s">
        <v>70</v>
      </c>
      <c r="AA327" s="13" t="s">
        <v>1902</v>
      </c>
      <c r="AC327" s="2">
        <v>1300</v>
      </c>
      <c r="AD327" s="2" t="s">
        <v>252</v>
      </c>
      <c r="AE327" s="2">
        <v>130</v>
      </c>
      <c r="AF327" s="2">
        <v>12</v>
      </c>
      <c r="AG327" s="2">
        <v>11</v>
      </c>
      <c r="AH327" s="2">
        <v>800</v>
      </c>
      <c r="AI327" s="2">
        <v>13</v>
      </c>
      <c r="AJ327" s="2">
        <v>18</v>
      </c>
      <c r="AK327" s="2">
        <v>0.59</v>
      </c>
      <c r="AL327" s="2">
        <v>2.4</v>
      </c>
      <c r="AM327" s="2">
        <v>0.32</v>
      </c>
      <c r="AN327" s="2">
        <v>150</v>
      </c>
      <c r="AO327" s="2">
        <v>8.6999999999999993</v>
      </c>
      <c r="AP327" s="2">
        <v>1.6</v>
      </c>
      <c r="AQ327" s="2">
        <v>-63</v>
      </c>
      <c r="AR327" s="2">
        <v>-8.1999999999999993</v>
      </c>
      <c r="AU327" s="2">
        <v>2.8</v>
      </c>
      <c r="AV327" s="2">
        <v>0.64</v>
      </c>
    </row>
    <row r="328" spans="1:49" x14ac:dyDescent="0.35">
      <c r="A328">
        <v>327</v>
      </c>
      <c r="B328" s="2" t="s">
        <v>440</v>
      </c>
      <c r="C328" t="s">
        <v>2183</v>
      </c>
      <c r="D328" t="s">
        <v>442</v>
      </c>
      <c r="E328" t="s">
        <v>431</v>
      </c>
      <c r="F328" t="s">
        <v>441</v>
      </c>
      <c r="G328" t="s">
        <v>50</v>
      </c>
      <c r="H328" s="47">
        <v>42422</v>
      </c>
      <c r="I328" s="1" t="s">
        <v>2181</v>
      </c>
      <c r="J328" t="s">
        <v>8</v>
      </c>
      <c r="K328" t="s">
        <v>1363</v>
      </c>
      <c r="L328" t="s">
        <v>9</v>
      </c>
      <c r="M328">
        <v>35.390987000000003</v>
      </c>
      <c r="N328">
        <v>-118.82284</v>
      </c>
      <c r="O328" t="s">
        <v>51</v>
      </c>
      <c r="P328" s="2">
        <v>400</v>
      </c>
      <c r="Q328" s="2">
        <v>393</v>
      </c>
      <c r="R328" s="2" t="s">
        <v>59</v>
      </c>
      <c r="S328" s="2" t="s">
        <v>767</v>
      </c>
      <c r="U328" s="2">
        <v>5000</v>
      </c>
      <c r="V328" s="2">
        <v>2900</v>
      </c>
      <c r="X328" s="2">
        <v>7.95</v>
      </c>
      <c r="Y328" s="13">
        <f t="shared" si="6"/>
        <v>479.46</v>
      </c>
      <c r="Z328" s="13" t="s">
        <v>70</v>
      </c>
      <c r="AA328" s="13" t="s">
        <v>1902</v>
      </c>
      <c r="AC328" s="2">
        <v>1500</v>
      </c>
      <c r="AD328" s="2" t="s">
        <v>57</v>
      </c>
      <c r="AE328" s="2">
        <v>120</v>
      </c>
      <c r="AF328" s="2">
        <v>12</v>
      </c>
      <c r="AG328" s="2">
        <v>14</v>
      </c>
      <c r="AH328" s="2">
        <v>930</v>
      </c>
      <c r="AI328" s="2">
        <v>14</v>
      </c>
      <c r="AJ328" s="2">
        <v>23</v>
      </c>
      <c r="AK328" s="2">
        <v>0.54</v>
      </c>
      <c r="AL328" s="2">
        <v>1.5</v>
      </c>
      <c r="AM328" s="2">
        <v>0.37</v>
      </c>
      <c r="AN328" s="2">
        <v>160</v>
      </c>
      <c r="AO328" s="2" t="s">
        <v>52</v>
      </c>
      <c r="AP328" s="2">
        <v>1.5</v>
      </c>
      <c r="AQ328" s="2">
        <v>-60.76</v>
      </c>
      <c r="AR328" s="2">
        <v>-7.88</v>
      </c>
      <c r="AU328" s="13" t="s">
        <v>57</v>
      </c>
      <c r="AV328" s="2" t="s">
        <v>1784</v>
      </c>
    </row>
    <row r="329" spans="1:49" x14ac:dyDescent="0.35">
      <c r="A329">
        <v>328</v>
      </c>
      <c r="B329" s="2" t="s">
        <v>440</v>
      </c>
      <c r="C329" t="s">
        <v>2182</v>
      </c>
      <c r="D329" t="s">
        <v>442</v>
      </c>
      <c r="E329" t="s">
        <v>431</v>
      </c>
      <c r="F329" t="s">
        <v>441</v>
      </c>
      <c r="G329" t="s">
        <v>50</v>
      </c>
      <c r="H329" s="47">
        <v>42507</v>
      </c>
      <c r="I329" s="1" t="s">
        <v>2112</v>
      </c>
      <c r="J329" t="s">
        <v>8</v>
      </c>
      <c r="K329" t="s">
        <v>1363</v>
      </c>
      <c r="L329" t="s">
        <v>9</v>
      </c>
      <c r="M329">
        <v>35.390987000000003</v>
      </c>
      <c r="N329">
        <v>-118.82284</v>
      </c>
      <c r="O329" t="s">
        <v>51</v>
      </c>
      <c r="P329" s="2">
        <v>330</v>
      </c>
      <c r="Q329" s="2">
        <v>328</v>
      </c>
      <c r="R329" s="2" t="s">
        <v>59</v>
      </c>
      <c r="S329" s="2" t="s">
        <v>767</v>
      </c>
      <c r="U329" s="2">
        <v>6400</v>
      </c>
      <c r="V329" s="2">
        <v>3900</v>
      </c>
      <c r="X329" s="2">
        <v>7.9</v>
      </c>
      <c r="Y329" s="13">
        <f t="shared" si="6"/>
        <v>400.15999999999997</v>
      </c>
      <c r="Z329" s="13" t="s">
        <v>70</v>
      </c>
      <c r="AA329" s="13" t="s">
        <v>1902</v>
      </c>
      <c r="AC329" s="2">
        <v>2100</v>
      </c>
      <c r="AD329" s="2">
        <v>36</v>
      </c>
      <c r="AE329" s="2">
        <v>170</v>
      </c>
      <c r="AF329" s="2">
        <v>24</v>
      </c>
      <c r="AG329" s="2">
        <v>18</v>
      </c>
      <c r="AH329" s="2">
        <v>1200</v>
      </c>
      <c r="AI329" s="2">
        <v>14</v>
      </c>
      <c r="AJ329" s="2">
        <v>55</v>
      </c>
      <c r="AK329" s="2">
        <v>0.74</v>
      </c>
      <c r="AL329" s="2">
        <v>0.69</v>
      </c>
      <c r="AM329" s="2">
        <v>0.49</v>
      </c>
      <c r="AN329" s="2">
        <v>450</v>
      </c>
      <c r="AO329" s="2">
        <v>25</v>
      </c>
      <c r="AP329" s="2">
        <v>2.9</v>
      </c>
      <c r="AQ329" s="2">
        <v>-48.34</v>
      </c>
      <c r="AR329" s="2">
        <v>-5.66</v>
      </c>
      <c r="AU329" s="13" t="s">
        <v>435</v>
      </c>
      <c r="AV329" s="2" t="s">
        <v>436</v>
      </c>
    </row>
    <row r="330" spans="1:49" x14ac:dyDescent="0.35">
      <c r="A330">
        <v>329</v>
      </c>
      <c r="B330" s="2" t="s">
        <v>440</v>
      </c>
      <c r="C330" t="s">
        <v>2186</v>
      </c>
      <c r="D330" t="s">
        <v>442</v>
      </c>
      <c r="E330" t="s">
        <v>431</v>
      </c>
      <c r="F330" t="s">
        <v>441</v>
      </c>
      <c r="G330" t="s">
        <v>50</v>
      </c>
      <c r="H330" s="47">
        <v>42579</v>
      </c>
      <c r="I330" s="1" t="s">
        <v>2185</v>
      </c>
      <c r="J330" t="s">
        <v>8</v>
      </c>
      <c r="K330" t="s">
        <v>1363</v>
      </c>
      <c r="L330" t="s">
        <v>9</v>
      </c>
      <c r="M330">
        <v>35.390987000000003</v>
      </c>
      <c r="N330">
        <v>-118.82284</v>
      </c>
      <c r="O330" t="s">
        <v>51</v>
      </c>
      <c r="P330" s="2">
        <v>360</v>
      </c>
      <c r="Q330" s="2">
        <v>369</v>
      </c>
      <c r="R330" s="2" t="s">
        <v>59</v>
      </c>
      <c r="S330" s="2" t="s">
        <v>767</v>
      </c>
      <c r="U330" s="2">
        <v>5700</v>
      </c>
      <c r="V330" s="2">
        <v>3200</v>
      </c>
      <c r="X330" s="2">
        <v>8.0399999999999991</v>
      </c>
      <c r="Y330" s="13">
        <f t="shared" si="6"/>
        <v>450.18</v>
      </c>
      <c r="Z330" s="13" t="s">
        <v>70</v>
      </c>
      <c r="AA330" s="13" t="s">
        <v>1902</v>
      </c>
      <c r="AC330" s="2">
        <v>1900</v>
      </c>
      <c r="AD330" s="2" t="s">
        <v>435</v>
      </c>
      <c r="AE330" s="2">
        <v>91</v>
      </c>
      <c r="AF330" s="2">
        <v>25</v>
      </c>
      <c r="AG330" s="2">
        <v>22</v>
      </c>
      <c r="AH330" s="2">
        <v>1200</v>
      </c>
      <c r="AI330" s="2">
        <v>10</v>
      </c>
      <c r="AJ330" s="2">
        <v>41</v>
      </c>
      <c r="AK330" s="2">
        <v>1.2</v>
      </c>
      <c r="AL330" s="2">
        <v>1.2</v>
      </c>
      <c r="AM330" s="2">
        <v>0.69</v>
      </c>
      <c r="AN330" s="2">
        <v>38</v>
      </c>
      <c r="AO330" s="2">
        <v>24</v>
      </c>
      <c r="AP330" s="2">
        <v>2.9</v>
      </c>
      <c r="AQ330" s="2">
        <v>-44.18</v>
      </c>
      <c r="AR330" s="2">
        <v>-3.57</v>
      </c>
      <c r="AU330" s="13" t="s">
        <v>435</v>
      </c>
      <c r="AV330" s="2" t="s">
        <v>436</v>
      </c>
    </row>
    <row r="331" spans="1:49" x14ac:dyDescent="0.35">
      <c r="A331">
        <v>330</v>
      </c>
      <c r="B331" s="2" t="s">
        <v>440</v>
      </c>
      <c r="C331" t="s">
        <v>2188</v>
      </c>
      <c r="D331" t="s">
        <v>442</v>
      </c>
      <c r="E331" t="s">
        <v>431</v>
      </c>
      <c r="F331" t="s">
        <v>441</v>
      </c>
      <c r="G331" t="s">
        <v>50</v>
      </c>
      <c r="H331" s="47">
        <v>42654</v>
      </c>
      <c r="I331" s="1" t="s">
        <v>2187</v>
      </c>
      <c r="J331" t="s">
        <v>8</v>
      </c>
      <c r="K331" t="s">
        <v>1363</v>
      </c>
      <c r="L331" t="s">
        <v>9</v>
      </c>
      <c r="M331">
        <v>35.390987000000003</v>
      </c>
      <c r="N331">
        <v>-118.82284</v>
      </c>
      <c r="O331" t="s">
        <v>51</v>
      </c>
      <c r="P331" s="2">
        <v>300</v>
      </c>
      <c r="Q331" s="2">
        <v>303</v>
      </c>
      <c r="R331" s="2" t="s">
        <v>59</v>
      </c>
      <c r="S331" s="2" t="s">
        <v>767</v>
      </c>
      <c r="U331" s="2">
        <v>7100</v>
      </c>
      <c r="V331" s="2">
        <v>4100</v>
      </c>
      <c r="X331" s="2">
        <v>7.8</v>
      </c>
      <c r="Y331" s="13">
        <f t="shared" si="6"/>
        <v>369.65999999999997</v>
      </c>
      <c r="Z331" s="13" t="s">
        <v>70</v>
      </c>
      <c r="AA331" s="13" t="s">
        <v>1902</v>
      </c>
      <c r="AC331" s="2">
        <v>2300</v>
      </c>
      <c r="AD331" s="2" t="s">
        <v>97</v>
      </c>
      <c r="AE331" s="2">
        <v>160</v>
      </c>
      <c r="AF331" s="2">
        <v>25</v>
      </c>
      <c r="AG331" s="2">
        <v>19</v>
      </c>
      <c r="AH331" s="2">
        <v>1400</v>
      </c>
      <c r="AI331" s="2">
        <v>12</v>
      </c>
      <c r="AJ331" s="2">
        <v>30</v>
      </c>
      <c r="AK331" s="2">
        <v>1.6</v>
      </c>
      <c r="AL331" s="2">
        <v>1.2</v>
      </c>
      <c r="AM331" s="2" t="s">
        <v>14</v>
      </c>
      <c r="AN331" s="2">
        <v>46</v>
      </c>
      <c r="AO331" s="2">
        <v>35</v>
      </c>
      <c r="AP331" s="2">
        <v>3.4</v>
      </c>
      <c r="AQ331" s="2">
        <v>-46.51</v>
      </c>
      <c r="AR331" s="2">
        <v>-3.97</v>
      </c>
      <c r="AU331" s="13" t="s">
        <v>97</v>
      </c>
      <c r="AV331" s="2" t="s">
        <v>443</v>
      </c>
    </row>
    <row r="332" spans="1:49" x14ac:dyDescent="0.35">
      <c r="A332">
        <v>331</v>
      </c>
      <c r="B332" s="2" t="s">
        <v>440</v>
      </c>
      <c r="C332" t="s">
        <v>2190</v>
      </c>
      <c r="D332" t="s">
        <v>442</v>
      </c>
      <c r="E332" t="s">
        <v>431</v>
      </c>
      <c r="F332" t="s">
        <v>441</v>
      </c>
      <c r="G332" t="s">
        <v>50</v>
      </c>
      <c r="H332" s="47">
        <v>42766</v>
      </c>
      <c r="I332" s="1" t="s">
        <v>2189</v>
      </c>
      <c r="J332" t="s">
        <v>8</v>
      </c>
      <c r="K332" t="s">
        <v>1363</v>
      </c>
      <c r="L332" t="s">
        <v>9</v>
      </c>
      <c r="M332">
        <v>35.390987000000003</v>
      </c>
      <c r="N332">
        <v>-118.82284</v>
      </c>
      <c r="O332" t="s">
        <v>51</v>
      </c>
      <c r="P332" s="2">
        <v>360</v>
      </c>
      <c r="Q332" s="2">
        <v>361</v>
      </c>
      <c r="R332" s="2" t="s">
        <v>59</v>
      </c>
      <c r="S332" s="2" t="s">
        <v>767</v>
      </c>
      <c r="U332" s="2">
        <v>5400</v>
      </c>
      <c r="V332" s="2">
        <v>3300</v>
      </c>
      <c r="X332" s="2">
        <v>8.11</v>
      </c>
      <c r="Y332" s="13">
        <f t="shared" si="6"/>
        <v>440.42</v>
      </c>
      <c r="Z332" s="13" t="s">
        <v>70</v>
      </c>
      <c r="AA332" s="13" t="s">
        <v>1902</v>
      </c>
      <c r="AC332" s="2">
        <v>1600</v>
      </c>
      <c r="AD332" s="2" t="s">
        <v>391</v>
      </c>
      <c r="AE332" s="2">
        <v>180</v>
      </c>
      <c r="AF332" s="2">
        <v>18</v>
      </c>
      <c r="AG332" s="2">
        <v>14</v>
      </c>
      <c r="AH332" s="2">
        <v>1000</v>
      </c>
      <c r="AI332" s="2">
        <v>8.8000000000000007</v>
      </c>
      <c r="AJ332" s="2">
        <v>15</v>
      </c>
      <c r="AK332" s="2">
        <v>0.99</v>
      </c>
      <c r="AL332" s="2">
        <v>1.9</v>
      </c>
      <c r="AM332" s="2">
        <v>0.43</v>
      </c>
      <c r="AN332" s="2">
        <v>120</v>
      </c>
      <c r="AO332" s="2" t="s">
        <v>52</v>
      </c>
      <c r="AP332" s="2">
        <v>2.6</v>
      </c>
      <c r="AQ332" s="2">
        <v>-58.86</v>
      </c>
      <c r="AR332" s="2">
        <v>-7.73</v>
      </c>
      <c r="AU332" s="13" t="s">
        <v>391</v>
      </c>
      <c r="AV332" s="2" t="s">
        <v>439</v>
      </c>
    </row>
    <row r="333" spans="1:49" x14ac:dyDescent="0.35">
      <c r="A333">
        <v>332</v>
      </c>
      <c r="B333" s="2" t="s">
        <v>440</v>
      </c>
      <c r="C333" t="s">
        <v>2192</v>
      </c>
      <c r="D333" t="s">
        <v>442</v>
      </c>
      <c r="E333" t="s">
        <v>431</v>
      </c>
      <c r="F333" t="s">
        <v>441</v>
      </c>
      <c r="G333" t="s">
        <v>50</v>
      </c>
      <c r="H333" s="47">
        <v>42850</v>
      </c>
      <c r="I333" s="1" t="s">
        <v>2191</v>
      </c>
      <c r="J333" t="s">
        <v>8</v>
      </c>
      <c r="K333" t="s">
        <v>1363</v>
      </c>
      <c r="L333" t="s">
        <v>9</v>
      </c>
      <c r="M333">
        <v>35.390987000000003</v>
      </c>
      <c r="N333">
        <v>-118.82284</v>
      </c>
      <c r="O333" t="s">
        <v>51</v>
      </c>
      <c r="P333" s="2">
        <v>430</v>
      </c>
      <c r="Q333" s="2">
        <v>426</v>
      </c>
      <c r="R333" s="2"/>
      <c r="S333" s="2" t="s">
        <v>767</v>
      </c>
      <c r="U333" s="2">
        <v>6800</v>
      </c>
      <c r="V333" s="2">
        <v>3600</v>
      </c>
      <c r="X333" s="2">
        <v>7.88</v>
      </c>
      <c r="Y333" s="13">
        <f t="shared" si="6"/>
        <v>519.72</v>
      </c>
      <c r="Z333" s="2"/>
      <c r="AA333" s="13" t="s">
        <v>1902</v>
      </c>
      <c r="AC333" s="2">
        <v>2200</v>
      </c>
      <c r="AD333" s="2" t="s">
        <v>435</v>
      </c>
      <c r="AE333" s="2">
        <v>170</v>
      </c>
      <c r="AF333" s="2">
        <v>26</v>
      </c>
      <c r="AG333" s="2">
        <v>20</v>
      </c>
      <c r="AH333" s="2">
        <v>1300</v>
      </c>
      <c r="AI333" s="2">
        <v>12</v>
      </c>
      <c r="AJ333" s="2">
        <v>28</v>
      </c>
      <c r="AK333" s="2">
        <v>1.4</v>
      </c>
      <c r="AL333" s="2">
        <v>1.7</v>
      </c>
      <c r="AM333" s="2">
        <v>0.66</v>
      </c>
      <c r="AN333" s="2">
        <v>110</v>
      </c>
      <c r="AO333" s="2">
        <v>39</v>
      </c>
      <c r="AP333" s="2">
        <v>3.2</v>
      </c>
      <c r="AQ333" s="2">
        <v>-50.41</v>
      </c>
      <c r="AR333" s="2">
        <v>-5.88</v>
      </c>
      <c r="AU333" s="13" t="s">
        <v>435</v>
      </c>
      <c r="AV333" s="2" t="s">
        <v>436</v>
      </c>
    </row>
    <row r="334" spans="1:49" x14ac:dyDescent="0.35">
      <c r="A334">
        <v>333</v>
      </c>
      <c r="B334" s="2" t="s">
        <v>440</v>
      </c>
      <c r="C334" t="s">
        <v>2194</v>
      </c>
      <c r="D334" t="s">
        <v>442</v>
      </c>
      <c r="E334" t="s">
        <v>431</v>
      </c>
      <c r="F334" t="s">
        <v>441</v>
      </c>
      <c r="G334" t="s">
        <v>50</v>
      </c>
      <c r="H334" s="47">
        <v>42933</v>
      </c>
      <c r="I334" s="1" t="s">
        <v>2193</v>
      </c>
      <c r="J334" t="s">
        <v>8</v>
      </c>
      <c r="K334" t="s">
        <v>1363</v>
      </c>
      <c r="L334" t="s">
        <v>9</v>
      </c>
      <c r="M334">
        <v>35.390987000000003</v>
      </c>
      <c r="N334">
        <v>-118.82284</v>
      </c>
      <c r="O334" t="s">
        <v>51</v>
      </c>
      <c r="P334" s="2">
        <v>340</v>
      </c>
      <c r="Q334" s="2">
        <v>420</v>
      </c>
      <c r="R334" s="2" t="s">
        <v>82</v>
      </c>
      <c r="S334" s="2" t="s">
        <v>82</v>
      </c>
      <c r="U334" s="2">
        <v>7000</v>
      </c>
      <c r="V334" s="2">
        <v>3600</v>
      </c>
      <c r="X334" s="2">
        <v>8.1</v>
      </c>
      <c r="Y334" s="13">
        <f t="shared" si="6"/>
        <v>512.4</v>
      </c>
      <c r="Z334" s="13" t="s">
        <v>340</v>
      </c>
      <c r="AA334" s="13" t="s">
        <v>815</v>
      </c>
      <c r="AC334" s="2">
        <v>2200</v>
      </c>
      <c r="AD334" s="2" t="s">
        <v>435</v>
      </c>
      <c r="AE334" s="2">
        <v>98</v>
      </c>
      <c r="AF334" s="2">
        <v>36</v>
      </c>
      <c r="AG334" s="2">
        <v>20</v>
      </c>
      <c r="AH334" s="2">
        <v>1400</v>
      </c>
      <c r="AI334" s="2">
        <v>12</v>
      </c>
      <c r="AJ334" s="2">
        <v>32</v>
      </c>
      <c r="AK334" s="2">
        <v>0.89</v>
      </c>
      <c r="AL334" s="2">
        <v>0.95</v>
      </c>
      <c r="AM334" s="2">
        <v>0.76</v>
      </c>
      <c r="AN334" s="2">
        <v>20</v>
      </c>
      <c r="AO334" s="2">
        <v>45</v>
      </c>
      <c r="AP334" s="2">
        <v>2.4</v>
      </c>
      <c r="AQ334" s="2">
        <v>-44.11</v>
      </c>
      <c r="AR334" s="2">
        <v>-3.86</v>
      </c>
      <c r="AU334" s="13" t="s">
        <v>435</v>
      </c>
      <c r="AV334" s="2" t="s">
        <v>436</v>
      </c>
    </row>
    <row r="335" spans="1:49" x14ac:dyDescent="0.35">
      <c r="A335">
        <v>334</v>
      </c>
      <c r="B335" s="2" t="s">
        <v>440</v>
      </c>
      <c r="C335" t="s">
        <v>2196</v>
      </c>
      <c r="D335" t="s">
        <v>442</v>
      </c>
      <c r="E335" t="s">
        <v>431</v>
      </c>
      <c r="F335" t="s">
        <v>441</v>
      </c>
      <c r="G335" t="s">
        <v>50</v>
      </c>
      <c r="H335" s="47">
        <v>43026</v>
      </c>
      <c r="I335" s="1" t="s">
        <v>2195</v>
      </c>
      <c r="J335" t="s">
        <v>8</v>
      </c>
      <c r="K335" t="s">
        <v>1363</v>
      </c>
      <c r="L335" t="s">
        <v>9</v>
      </c>
      <c r="M335">
        <v>35.390987000000003</v>
      </c>
      <c r="N335">
        <v>-118.82284</v>
      </c>
      <c r="O335" t="s">
        <v>51</v>
      </c>
      <c r="P335" s="2">
        <v>400</v>
      </c>
      <c r="Q335" s="2">
        <v>402</v>
      </c>
      <c r="R335" s="2" t="s">
        <v>82</v>
      </c>
      <c r="S335" s="2" t="s">
        <v>82</v>
      </c>
      <c r="U335" s="2">
        <v>6500</v>
      </c>
      <c r="V335" s="2">
        <v>3300</v>
      </c>
      <c r="X335" s="2">
        <v>7.96</v>
      </c>
      <c r="Y335" s="13">
        <f t="shared" ref="Y335:Y371" si="7">Q335*1.22</f>
        <v>490.44</v>
      </c>
      <c r="Z335" s="13" t="s">
        <v>340</v>
      </c>
      <c r="AA335" s="13" t="s">
        <v>815</v>
      </c>
      <c r="AC335" s="2">
        <v>1900</v>
      </c>
      <c r="AD335" s="2" t="s">
        <v>57</v>
      </c>
      <c r="AE335" s="2">
        <v>130</v>
      </c>
      <c r="AF335" s="2">
        <v>35</v>
      </c>
      <c r="AG335" s="2">
        <v>20</v>
      </c>
      <c r="AH335" s="2">
        <v>1400</v>
      </c>
      <c r="AI335" s="2">
        <v>15</v>
      </c>
      <c r="AJ335" s="2">
        <v>29</v>
      </c>
      <c r="AK335" s="2">
        <v>1.2</v>
      </c>
      <c r="AL335" s="2">
        <v>0.96</v>
      </c>
      <c r="AM335" s="2">
        <v>0.6</v>
      </c>
      <c r="AN335" s="2">
        <v>40</v>
      </c>
      <c r="AO335" s="2">
        <v>44</v>
      </c>
      <c r="AP335" s="2">
        <v>2.4</v>
      </c>
      <c r="AQ335" s="2">
        <v>-51.81</v>
      </c>
      <c r="AR335" s="2">
        <v>-5.82</v>
      </c>
      <c r="AU335" s="13" t="s">
        <v>57</v>
      </c>
      <c r="AV335" s="2" t="s">
        <v>1784</v>
      </c>
    </row>
    <row r="336" spans="1:49" x14ac:dyDescent="0.35">
      <c r="A336">
        <v>335</v>
      </c>
      <c r="B336" s="2" t="s">
        <v>440</v>
      </c>
      <c r="C336" t="s">
        <v>2198</v>
      </c>
      <c r="D336" t="s">
        <v>442</v>
      </c>
      <c r="E336" t="s">
        <v>431</v>
      </c>
      <c r="F336" t="s">
        <v>441</v>
      </c>
      <c r="G336" t="s">
        <v>50</v>
      </c>
      <c r="H336" s="47">
        <v>43171</v>
      </c>
      <c r="I336" s="1" t="s">
        <v>2197</v>
      </c>
      <c r="J336" t="s">
        <v>8</v>
      </c>
      <c r="K336" t="s">
        <v>1363</v>
      </c>
      <c r="L336" t="s">
        <v>9</v>
      </c>
      <c r="M336">
        <v>35.390987000000003</v>
      </c>
      <c r="N336">
        <v>-118.82284</v>
      </c>
      <c r="O336" t="s">
        <v>51</v>
      </c>
      <c r="P336" s="2">
        <v>430</v>
      </c>
      <c r="Q336" s="2">
        <v>426</v>
      </c>
      <c r="R336" s="2" t="s">
        <v>59</v>
      </c>
      <c r="S336" s="2" t="s">
        <v>767</v>
      </c>
      <c r="U336" s="2">
        <v>6100</v>
      </c>
      <c r="V336" s="2">
        <v>3200</v>
      </c>
      <c r="X336" s="2">
        <v>7.53</v>
      </c>
      <c r="Y336" s="13">
        <f t="shared" si="7"/>
        <v>519.72</v>
      </c>
      <c r="Z336" s="13" t="s">
        <v>70</v>
      </c>
      <c r="AA336" s="13" t="s">
        <v>1902</v>
      </c>
      <c r="AC336" s="2">
        <v>1900</v>
      </c>
      <c r="AD336" s="2" t="s">
        <v>400</v>
      </c>
      <c r="AE336" s="2">
        <v>180</v>
      </c>
      <c r="AF336" s="2">
        <v>23</v>
      </c>
      <c r="AG336" s="2">
        <v>15</v>
      </c>
      <c r="AH336" s="2">
        <v>1100</v>
      </c>
      <c r="AI336" s="2">
        <v>9.1</v>
      </c>
      <c r="AJ336" s="2">
        <v>20</v>
      </c>
      <c r="AK336" s="2">
        <v>1.3</v>
      </c>
      <c r="AL336" s="2">
        <v>3.1</v>
      </c>
      <c r="AM336" s="2">
        <v>0.55000000000000004</v>
      </c>
      <c r="AN336" s="2">
        <v>170</v>
      </c>
      <c r="AO336" s="2">
        <v>27</v>
      </c>
      <c r="AP336" s="2">
        <v>2.7</v>
      </c>
      <c r="AQ336" s="2">
        <v>-58.37</v>
      </c>
      <c r="AR336" s="2">
        <v>-7.27</v>
      </c>
      <c r="AU336" s="13" t="s">
        <v>400</v>
      </c>
      <c r="AV336" s="2" t="s">
        <v>85</v>
      </c>
    </row>
    <row r="337" spans="1:49" x14ac:dyDescent="0.35">
      <c r="A337">
        <v>336</v>
      </c>
      <c r="B337" s="2" t="s">
        <v>440</v>
      </c>
      <c r="C337" t="s">
        <v>2200</v>
      </c>
      <c r="D337" t="s">
        <v>442</v>
      </c>
      <c r="E337" t="s">
        <v>431</v>
      </c>
      <c r="F337" t="s">
        <v>441</v>
      </c>
      <c r="G337" t="s">
        <v>50</v>
      </c>
      <c r="H337" s="47">
        <v>43270</v>
      </c>
      <c r="I337" s="1" t="s">
        <v>2199</v>
      </c>
      <c r="J337" t="s">
        <v>8</v>
      </c>
      <c r="K337" t="s">
        <v>1340</v>
      </c>
      <c r="L337" t="s">
        <v>9</v>
      </c>
      <c r="M337">
        <v>35.390987000000003</v>
      </c>
      <c r="N337">
        <v>-118.82284</v>
      </c>
      <c r="O337" t="s">
        <v>51</v>
      </c>
      <c r="P337" s="2">
        <v>340</v>
      </c>
      <c r="Q337" s="2">
        <v>340</v>
      </c>
      <c r="R337" s="2" t="s">
        <v>71</v>
      </c>
      <c r="S337" s="2" t="s">
        <v>71</v>
      </c>
      <c r="U337" s="2">
        <v>6800</v>
      </c>
      <c r="V337" s="2">
        <v>3700</v>
      </c>
      <c r="X337" s="2">
        <v>7.96</v>
      </c>
      <c r="Y337" s="13">
        <f t="shared" si="7"/>
        <v>414.8</v>
      </c>
      <c r="Z337" s="13" t="s">
        <v>1897</v>
      </c>
      <c r="AA337" s="13" t="s">
        <v>1901</v>
      </c>
      <c r="AC337" s="2">
        <v>2100</v>
      </c>
      <c r="AD337" s="2">
        <v>0.68</v>
      </c>
      <c r="AE337" s="2">
        <v>140</v>
      </c>
      <c r="AF337" s="2">
        <v>19</v>
      </c>
      <c r="AG337" s="2">
        <v>28</v>
      </c>
      <c r="AH337" s="2">
        <v>1200</v>
      </c>
      <c r="AI337" s="2">
        <v>13</v>
      </c>
      <c r="AJ337" s="2">
        <v>19</v>
      </c>
      <c r="AK337" s="2">
        <v>1</v>
      </c>
      <c r="AL337" s="2">
        <v>0.89</v>
      </c>
      <c r="AM337" s="2">
        <v>0.76</v>
      </c>
      <c r="AN337" s="2">
        <v>77</v>
      </c>
      <c r="AO337" s="2">
        <v>24</v>
      </c>
      <c r="AP337" s="2">
        <v>2.2999999999999998</v>
      </c>
      <c r="AQ337" s="2">
        <v>-53.9</v>
      </c>
      <c r="AR337" s="2">
        <v>-6.06</v>
      </c>
      <c r="AS337" s="2">
        <v>2.8</v>
      </c>
      <c r="AT337" s="2">
        <v>2.9</v>
      </c>
      <c r="AU337" s="2" t="s">
        <v>816</v>
      </c>
      <c r="AV337" s="2" t="s">
        <v>99</v>
      </c>
      <c r="AW337" s="2">
        <v>3.1</v>
      </c>
    </row>
    <row r="338" spans="1:49" x14ac:dyDescent="0.35">
      <c r="A338">
        <v>337</v>
      </c>
      <c r="B338" s="2" t="s">
        <v>440</v>
      </c>
      <c r="C338" t="s">
        <v>2202</v>
      </c>
      <c r="D338" t="s">
        <v>442</v>
      </c>
      <c r="E338" t="s">
        <v>431</v>
      </c>
      <c r="F338" t="s">
        <v>441</v>
      </c>
      <c r="G338" t="s">
        <v>50</v>
      </c>
      <c r="H338" s="47">
        <v>43341</v>
      </c>
      <c r="I338" s="1" t="s">
        <v>2201</v>
      </c>
      <c r="J338" t="s">
        <v>8</v>
      </c>
      <c r="K338" t="s">
        <v>1363</v>
      </c>
      <c r="L338" t="s">
        <v>9</v>
      </c>
      <c r="M338">
        <v>35.390987000000003</v>
      </c>
      <c r="N338">
        <v>-118.82284</v>
      </c>
      <c r="O338" t="s">
        <v>51</v>
      </c>
      <c r="P338" s="2">
        <v>240</v>
      </c>
      <c r="Q338" s="2">
        <v>240</v>
      </c>
      <c r="R338" s="2" t="s">
        <v>11</v>
      </c>
      <c r="S338" s="2" t="s">
        <v>11</v>
      </c>
      <c r="U338" s="2">
        <v>7100</v>
      </c>
      <c r="V338" s="2">
        <v>4000</v>
      </c>
      <c r="X338" s="2">
        <v>7.7</v>
      </c>
      <c r="Y338" s="13">
        <f t="shared" si="7"/>
        <v>292.8</v>
      </c>
      <c r="Z338" s="13" t="s">
        <v>767</v>
      </c>
      <c r="AA338" s="13" t="s">
        <v>762</v>
      </c>
      <c r="AC338" s="2">
        <v>2400</v>
      </c>
      <c r="AD338" s="2">
        <v>0.57999999999999996</v>
      </c>
      <c r="AE338" s="2">
        <v>130</v>
      </c>
      <c r="AF338" s="2">
        <v>21</v>
      </c>
      <c r="AG338" s="2">
        <v>18</v>
      </c>
      <c r="AH338" s="2">
        <v>1400</v>
      </c>
      <c r="AI338" s="2">
        <v>15</v>
      </c>
      <c r="AJ338" s="2">
        <v>26</v>
      </c>
      <c r="AK338" s="2">
        <v>1.1000000000000001</v>
      </c>
      <c r="AL338" s="2">
        <v>0.61</v>
      </c>
      <c r="AM338" s="2">
        <v>0.61</v>
      </c>
      <c r="AN338" s="2">
        <v>36</v>
      </c>
      <c r="AO338" s="2">
        <v>44</v>
      </c>
      <c r="AP338" s="2">
        <v>2.6</v>
      </c>
      <c r="AQ338" s="2">
        <v>-50.2</v>
      </c>
      <c r="AR338" s="2">
        <v>-4.82</v>
      </c>
      <c r="AS338" s="2">
        <v>2</v>
      </c>
      <c r="AT338" s="2">
        <v>2</v>
      </c>
      <c r="AU338" s="2" t="s">
        <v>183</v>
      </c>
      <c r="AV338" s="2" t="s">
        <v>817</v>
      </c>
    </row>
    <row r="339" spans="1:49" x14ac:dyDescent="0.35">
      <c r="A339">
        <v>338</v>
      </c>
      <c r="B339" s="2" t="s">
        <v>440</v>
      </c>
      <c r="C339" t="s">
        <v>2203</v>
      </c>
      <c r="D339" t="s">
        <v>442</v>
      </c>
      <c r="E339" t="s">
        <v>431</v>
      </c>
      <c r="F339" t="s">
        <v>441</v>
      </c>
      <c r="G339" t="s">
        <v>50</v>
      </c>
      <c r="H339" s="47">
        <v>43431</v>
      </c>
      <c r="I339" s="1" t="s">
        <v>1162</v>
      </c>
      <c r="J339" t="s">
        <v>8</v>
      </c>
      <c r="K339" t="s">
        <v>1363</v>
      </c>
      <c r="L339" t="s">
        <v>9</v>
      </c>
      <c r="M339">
        <v>35.390987000000003</v>
      </c>
      <c r="N339">
        <v>-118.82284</v>
      </c>
      <c r="O339" t="s">
        <v>51</v>
      </c>
      <c r="P339" s="2">
        <v>380</v>
      </c>
      <c r="Q339" s="2">
        <v>380</v>
      </c>
      <c r="R339" s="2" t="s">
        <v>23</v>
      </c>
      <c r="S339" s="2" t="s">
        <v>23</v>
      </c>
      <c r="U339" s="2">
        <v>7000</v>
      </c>
      <c r="V339" s="2">
        <v>4300</v>
      </c>
      <c r="X339" s="2">
        <v>7.94</v>
      </c>
      <c r="Y339" s="13">
        <f t="shared" si="7"/>
        <v>463.59999999999997</v>
      </c>
      <c r="Z339" s="13" t="s">
        <v>761</v>
      </c>
      <c r="AA339" s="13" t="s">
        <v>411</v>
      </c>
      <c r="AC339" s="2">
        <v>2100</v>
      </c>
      <c r="AD339" s="2">
        <v>1.2</v>
      </c>
      <c r="AE339" s="2">
        <v>170</v>
      </c>
      <c r="AF339" s="2">
        <v>29</v>
      </c>
      <c r="AG339" s="2">
        <v>31</v>
      </c>
      <c r="AH339" s="2">
        <v>1300</v>
      </c>
      <c r="AI339" s="2">
        <v>13</v>
      </c>
      <c r="AJ339" s="2">
        <v>20</v>
      </c>
      <c r="AK339" s="2">
        <v>1.1000000000000001</v>
      </c>
      <c r="AL339" s="2">
        <v>0.65</v>
      </c>
      <c r="AM339" s="2">
        <v>0.75</v>
      </c>
      <c r="AN339" s="2">
        <v>92</v>
      </c>
      <c r="AO339" s="2">
        <v>45</v>
      </c>
      <c r="AP339" s="2">
        <v>2.6</v>
      </c>
      <c r="AQ339" s="2">
        <v>-51.4</v>
      </c>
      <c r="AR339" s="2">
        <v>-5.59</v>
      </c>
      <c r="AS339" s="2">
        <v>1.9</v>
      </c>
      <c r="AT339" s="2">
        <v>2</v>
      </c>
      <c r="AU339" s="2" t="s">
        <v>163</v>
      </c>
      <c r="AV339" s="2" t="s">
        <v>610</v>
      </c>
    </row>
    <row r="340" spans="1:49" x14ac:dyDescent="0.35">
      <c r="A340">
        <v>339</v>
      </c>
      <c r="B340" s="2" t="s">
        <v>440</v>
      </c>
      <c r="C340" t="s">
        <v>2205</v>
      </c>
      <c r="D340" t="s">
        <v>442</v>
      </c>
      <c r="E340" t="s">
        <v>431</v>
      </c>
      <c r="F340" t="s">
        <v>441</v>
      </c>
      <c r="G340" t="s">
        <v>50</v>
      </c>
      <c r="H340" s="47">
        <v>43536</v>
      </c>
      <c r="I340" s="1" t="s">
        <v>2204</v>
      </c>
      <c r="J340" t="s">
        <v>8</v>
      </c>
      <c r="K340" t="s">
        <v>1363</v>
      </c>
      <c r="L340" t="s">
        <v>9</v>
      </c>
      <c r="M340">
        <v>35.390987000000003</v>
      </c>
      <c r="N340">
        <v>-118.82284</v>
      </c>
      <c r="O340" t="s">
        <v>51</v>
      </c>
      <c r="P340" s="2">
        <v>160</v>
      </c>
      <c r="Q340" s="2">
        <v>160</v>
      </c>
      <c r="R340" s="2" t="s">
        <v>23</v>
      </c>
      <c r="S340" s="2" t="s">
        <v>23</v>
      </c>
      <c r="U340" s="2">
        <v>6200</v>
      </c>
      <c r="V340" s="2">
        <v>3600</v>
      </c>
      <c r="X340" s="2">
        <v>8.26</v>
      </c>
      <c r="Y340" s="13">
        <f t="shared" si="7"/>
        <v>195.2</v>
      </c>
      <c r="Z340" s="13" t="s">
        <v>761</v>
      </c>
      <c r="AA340" s="13" t="s">
        <v>411</v>
      </c>
      <c r="AC340" s="2">
        <v>1900</v>
      </c>
      <c r="AD340" s="2">
        <v>1.8</v>
      </c>
      <c r="AE340" s="2">
        <v>100</v>
      </c>
      <c r="AF340" s="2">
        <v>30</v>
      </c>
      <c r="AG340" s="2">
        <v>16</v>
      </c>
      <c r="AH340" s="2">
        <v>1200</v>
      </c>
      <c r="AI340" s="2">
        <v>10</v>
      </c>
      <c r="AJ340" s="2">
        <v>26</v>
      </c>
      <c r="AK340" s="2">
        <v>1.1000000000000001</v>
      </c>
      <c r="AL340" s="2">
        <v>0.28999999999999998</v>
      </c>
      <c r="AM340" s="2">
        <v>0.74</v>
      </c>
      <c r="AN340" s="2">
        <v>9.1</v>
      </c>
      <c r="AO340" s="2">
        <v>68</v>
      </c>
      <c r="AP340" s="2">
        <v>2.8</v>
      </c>
      <c r="AQ340" s="2">
        <v>-47.2</v>
      </c>
      <c r="AR340" s="2">
        <v>-5.17</v>
      </c>
      <c r="AS340" s="2">
        <v>0.13</v>
      </c>
      <c r="AT340" s="2">
        <v>0.21</v>
      </c>
      <c r="AU340" s="2" t="s">
        <v>183</v>
      </c>
      <c r="AV340" s="2" t="s">
        <v>817</v>
      </c>
    </row>
    <row r="341" spans="1:49" x14ac:dyDescent="0.35">
      <c r="A341">
        <v>340</v>
      </c>
      <c r="B341" s="2" t="s">
        <v>444</v>
      </c>
      <c r="C341" t="s">
        <v>3029</v>
      </c>
      <c r="D341" t="s">
        <v>446</v>
      </c>
      <c r="E341" t="s">
        <v>426</v>
      </c>
      <c r="F341" t="s">
        <v>447</v>
      </c>
      <c r="G341" t="s">
        <v>50</v>
      </c>
      <c r="H341" s="47">
        <v>43279</v>
      </c>
      <c r="I341" t="s">
        <v>3026</v>
      </c>
      <c r="J341" t="s">
        <v>8</v>
      </c>
      <c r="K341" t="s">
        <v>1340</v>
      </c>
      <c r="L341" t="s">
        <v>9</v>
      </c>
      <c r="M341">
        <v>35.613289999999999</v>
      </c>
      <c r="N341">
        <v>-119.72444</v>
      </c>
      <c r="O341" t="s">
        <v>448</v>
      </c>
      <c r="P341" s="2">
        <v>3100</v>
      </c>
      <c r="Q341" s="2">
        <v>3100</v>
      </c>
      <c r="R341" s="2" t="s">
        <v>449</v>
      </c>
      <c r="S341" s="2" t="s">
        <v>449</v>
      </c>
      <c r="U341" s="2">
        <v>22900</v>
      </c>
      <c r="V341" s="2">
        <v>15000</v>
      </c>
      <c r="X341" s="2">
        <v>7.15</v>
      </c>
      <c r="Y341" s="13">
        <f t="shared" si="7"/>
        <v>3782</v>
      </c>
      <c r="Z341" s="13" t="s">
        <v>1898</v>
      </c>
      <c r="AA341" s="13" t="s">
        <v>1899</v>
      </c>
      <c r="AC341" s="2">
        <v>6900</v>
      </c>
      <c r="AD341" s="2">
        <v>8.8000000000000007</v>
      </c>
      <c r="AE341" s="2">
        <v>140</v>
      </c>
      <c r="AF341" s="2">
        <v>92</v>
      </c>
      <c r="AG341" s="2">
        <v>160</v>
      </c>
      <c r="AH341" s="2">
        <v>5200</v>
      </c>
      <c r="AI341" s="2">
        <v>52</v>
      </c>
      <c r="AJ341" s="2">
        <v>63</v>
      </c>
      <c r="AK341" s="2">
        <v>4</v>
      </c>
      <c r="AL341" s="2">
        <v>2.8</v>
      </c>
      <c r="AM341" s="2">
        <v>4.8</v>
      </c>
      <c r="AN341" s="2">
        <v>140</v>
      </c>
      <c r="AO341" s="2">
        <v>120</v>
      </c>
      <c r="AP341" s="2">
        <v>3.2</v>
      </c>
      <c r="AQ341" s="2">
        <v>-44.3</v>
      </c>
      <c r="AR341" s="2">
        <v>-4.0999999999999996</v>
      </c>
      <c r="AU341" s="13" t="s">
        <v>434</v>
      </c>
      <c r="AV341" s="2" t="s">
        <v>11</v>
      </c>
      <c r="AW341" s="2">
        <v>13</v>
      </c>
    </row>
    <row r="342" spans="1:49" x14ac:dyDescent="0.35">
      <c r="A342">
        <v>341</v>
      </c>
      <c r="B342" s="2" t="s">
        <v>444</v>
      </c>
      <c r="C342" t="s">
        <v>445</v>
      </c>
      <c r="D342" t="s">
        <v>446</v>
      </c>
      <c r="E342" t="s">
        <v>426</v>
      </c>
      <c r="F342" t="s">
        <v>447</v>
      </c>
      <c r="G342" t="s">
        <v>50</v>
      </c>
      <c r="H342" s="47">
        <v>43339</v>
      </c>
      <c r="I342" s="1" t="s">
        <v>1189</v>
      </c>
      <c r="J342" t="s">
        <v>8</v>
      </c>
      <c r="K342" t="s">
        <v>1783</v>
      </c>
      <c r="L342" t="s">
        <v>9</v>
      </c>
      <c r="M342">
        <v>35.613289999999999</v>
      </c>
      <c r="N342">
        <v>-119.72444</v>
      </c>
      <c r="O342" t="s">
        <v>448</v>
      </c>
      <c r="P342" s="2">
        <v>3100</v>
      </c>
      <c r="Q342" s="2">
        <v>3100</v>
      </c>
      <c r="R342" s="2" t="s">
        <v>449</v>
      </c>
      <c r="S342" s="2" t="s">
        <v>449</v>
      </c>
      <c r="U342" s="2">
        <v>23900</v>
      </c>
      <c r="V342" s="2">
        <v>15000</v>
      </c>
      <c r="X342" s="2">
        <v>7.05</v>
      </c>
      <c r="Y342" s="13">
        <f t="shared" si="7"/>
        <v>3782</v>
      </c>
      <c r="Z342" s="13" t="s">
        <v>1898</v>
      </c>
      <c r="AA342" s="13" t="s">
        <v>1899</v>
      </c>
      <c r="AC342" s="2">
        <v>7400</v>
      </c>
      <c r="AD342" s="2">
        <v>11</v>
      </c>
      <c r="AE342" s="2">
        <v>130</v>
      </c>
      <c r="AF342" s="2">
        <v>85</v>
      </c>
      <c r="AG342" s="2">
        <v>150</v>
      </c>
      <c r="AH342" s="2">
        <v>4900</v>
      </c>
      <c r="AI342" s="2">
        <v>46</v>
      </c>
      <c r="AJ342" s="2" t="s">
        <v>212</v>
      </c>
      <c r="AK342" s="2">
        <v>4.5999999999999996</v>
      </c>
      <c r="AL342" s="2">
        <v>3.5</v>
      </c>
      <c r="AM342" s="2">
        <v>5.7</v>
      </c>
      <c r="AN342" s="2">
        <v>150</v>
      </c>
      <c r="AO342" s="2" t="s">
        <v>450</v>
      </c>
      <c r="AP342" s="2">
        <v>3.3</v>
      </c>
      <c r="AQ342" s="2">
        <v>-44.9</v>
      </c>
      <c r="AR342" s="2">
        <v>-3.93</v>
      </c>
      <c r="AU342" s="13" t="s">
        <v>434</v>
      </c>
      <c r="AV342" s="2" t="s">
        <v>11</v>
      </c>
      <c r="AW342" s="2">
        <v>14</v>
      </c>
    </row>
    <row r="343" spans="1:49" x14ac:dyDescent="0.35">
      <c r="A343">
        <v>342</v>
      </c>
      <c r="B343" s="2" t="s">
        <v>444</v>
      </c>
      <c r="C343" t="s">
        <v>445</v>
      </c>
      <c r="D343" t="s">
        <v>446</v>
      </c>
      <c r="E343" t="s">
        <v>426</v>
      </c>
      <c r="F343" t="s">
        <v>447</v>
      </c>
      <c r="G343" t="s">
        <v>50</v>
      </c>
      <c r="H343" s="47">
        <v>43417</v>
      </c>
      <c r="I343" s="1" t="s">
        <v>1189</v>
      </c>
      <c r="J343" t="s">
        <v>8</v>
      </c>
      <c r="L343" t="s">
        <v>9</v>
      </c>
      <c r="M343">
        <v>35.613289999999999</v>
      </c>
      <c r="N343">
        <v>-119.72444</v>
      </c>
      <c r="O343" t="s">
        <v>448</v>
      </c>
      <c r="P343" s="2">
        <v>3100</v>
      </c>
      <c r="Q343" s="2">
        <v>3100</v>
      </c>
      <c r="R343" s="2" t="s">
        <v>449</v>
      </c>
      <c r="S343" s="2" t="s">
        <v>449</v>
      </c>
      <c r="U343" s="2">
        <v>22500</v>
      </c>
      <c r="V343" s="2">
        <v>17000</v>
      </c>
      <c r="X343" s="2">
        <v>6.36</v>
      </c>
      <c r="Y343" s="13">
        <f t="shared" si="7"/>
        <v>3782</v>
      </c>
      <c r="Z343" s="13" t="s">
        <v>1898</v>
      </c>
      <c r="AA343" s="13" t="s">
        <v>1899</v>
      </c>
      <c r="AC343" s="2">
        <v>7100</v>
      </c>
      <c r="AD343" s="2">
        <v>17</v>
      </c>
      <c r="AE343" s="2">
        <v>120</v>
      </c>
      <c r="AF343" s="2">
        <v>79</v>
      </c>
      <c r="AG343" s="2">
        <v>150</v>
      </c>
      <c r="AH343" s="2">
        <v>4700</v>
      </c>
      <c r="AI343" s="2">
        <v>44</v>
      </c>
      <c r="AJ343" s="2" t="s">
        <v>450</v>
      </c>
      <c r="AK343" s="2">
        <v>4.5</v>
      </c>
      <c r="AL343" s="2">
        <v>3</v>
      </c>
      <c r="AM343" s="2">
        <v>5.0999999999999996</v>
      </c>
      <c r="AN343" s="2">
        <v>130</v>
      </c>
      <c r="AO343" s="2" t="s">
        <v>451</v>
      </c>
      <c r="AP343" s="2">
        <v>3.3</v>
      </c>
      <c r="AQ343" s="2">
        <v>-46</v>
      </c>
      <c r="AR343" s="2">
        <v>-4.12</v>
      </c>
      <c r="AU343" s="13" t="s">
        <v>434</v>
      </c>
      <c r="AV343" s="2" t="s">
        <v>11</v>
      </c>
      <c r="AW343" s="2">
        <v>18</v>
      </c>
    </row>
    <row r="344" spans="1:49" x14ac:dyDescent="0.35">
      <c r="A344">
        <v>343</v>
      </c>
      <c r="B344" s="2" t="s">
        <v>452</v>
      </c>
      <c r="C344" t="s">
        <v>3027</v>
      </c>
      <c r="D344" t="s">
        <v>454</v>
      </c>
      <c r="E344" t="s">
        <v>426</v>
      </c>
      <c r="F344" t="s">
        <v>455</v>
      </c>
      <c r="G344" t="s">
        <v>50</v>
      </c>
      <c r="H344" s="47">
        <v>43279</v>
      </c>
      <c r="I344" t="s">
        <v>3026</v>
      </c>
      <c r="J344" t="s">
        <v>8</v>
      </c>
      <c r="K344" t="s">
        <v>1340</v>
      </c>
      <c r="L344" t="s">
        <v>9</v>
      </c>
      <c r="M344">
        <v>35.649679999999996</v>
      </c>
      <c r="N344">
        <v>-119.74438000000001</v>
      </c>
      <c r="O344" t="s">
        <v>448</v>
      </c>
      <c r="P344" s="2">
        <v>1000</v>
      </c>
      <c r="Q344" s="2">
        <v>1000</v>
      </c>
      <c r="R344" s="2" t="s">
        <v>449</v>
      </c>
      <c r="S344" s="2" t="s">
        <v>449</v>
      </c>
      <c r="U344" s="2">
        <v>23900</v>
      </c>
      <c r="V344" s="2">
        <v>15000</v>
      </c>
      <c r="X344" s="2">
        <v>6.52</v>
      </c>
      <c r="Y344" s="13">
        <f t="shared" si="7"/>
        <v>1220</v>
      </c>
      <c r="Z344" s="13" t="s">
        <v>1898</v>
      </c>
      <c r="AA344" s="13" t="s">
        <v>1899</v>
      </c>
      <c r="AC344" s="2">
        <v>8200</v>
      </c>
      <c r="AD344" s="2">
        <v>29</v>
      </c>
      <c r="AE344" s="2">
        <v>300</v>
      </c>
      <c r="AF344" s="2">
        <v>160</v>
      </c>
      <c r="AG344" s="2">
        <v>190</v>
      </c>
      <c r="AH344" s="2">
        <v>4800</v>
      </c>
      <c r="AI344" s="2">
        <v>68</v>
      </c>
      <c r="AJ344" s="2">
        <v>38</v>
      </c>
      <c r="AK344" s="2">
        <v>2.7</v>
      </c>
      <c r="AL344" s="2">
        <v>3.7</v>
      </c>
      <c r="AM344" s="2">
        <v>2.7</v>
      </c>
      <c r="AN344" s="2">
        <v>390</v>
      </c>
      <c r="AO344" s="2">
        <v>140</v>
      </c>
      <c r="AP344" s="2">
        <v>5.2</v>
      </c>
      <c r="AQ344" s="2">
        <v>-47</v>
      </c>
      <c r="AR344" s="2">
        <v>-3.84</v>
      </c>
      <c r="AU344" s="13" t="s">
        <v>434</v>
      </c>
      <c r="AV344" s="2" t="s">
        <v>11</v>
      </c>
      <c r="AW344" s="2">
        <v>6.6</v>
      </c>
    </row>
    <row r="345" spans="1:49" x14ac:dyDescent="0.35">
      <c r="A345">
        <v>344</v>
      </c>
      <c r="B345" s="2" t="s">
        <v>452</v>
      </c>
      <c r="C345" t="s">
        <v>3031</v>
      </c>
      <c r="D345" t="s">
        <v>454</v>
      </c>
      <c r="E345" t="s">
        <v>426</v>
      </c>
      <c r="F345" t="s">
        <v>455</v>
      </c>
      <c r="G345" t="s">
        <v>50</v>
      </c>
      <c r="H345" s="47">
        <v>43339</v>
      </c>
      <c r="I345" s="1" t="s">
        <v>1189</v>
      </c>
      <c r="J345" t="s">
        <v>8</v>
      </c>
      <c r="K345" t="s">
        <v>1783</v>
      </c>
      <c r="L345" t="s">
        <v>9</v>
      </c>
      <c r="M345">
        <v>35.649679999999996</v>
      </c>
      <c r="N345">
        <v>-119.74438000000001</v>
      </c>
      <c r="O345" t="s">
        <v>448</v>
      </c>
      <c r="P345" s="2">
        <v>1000</v>
      </c>
      <c r="Q345" s="2">
        <v>1000</v>
      </c>
      <c r="R345" s="2" t="s">
        <v>449</v>
      </c>
      <c r="S345" s="2" t="s">
        <v>449</v>
      </c>
      <c r="U345" s="2">
        <v>22000</v>
      </c>
      <c r="V345" s="2">
        <v>15000</v>
      </c>
      <c r="X345" s="2">
        <v>7.19</v>
      </c>
      <c r="Y345" s="13">
        <f t="shared" si="7"/>
        <v>1220</v>
      </c>
      <c r="Z345" s="13" t="s">
        <v>1898</v>
      </c>
      <c r="AA345" s="13" t="s">
        <v>1899</v>
      </c>
      <c r="AC345" s="2">
        <v>8300</v>
      </c>
      <c r="AD345" s="2">
        <v>26</v>
      </c>
      <c r="AE345" s="2">
        <v>280</v>
      </c>
      <c r="AF345" s="2">
        <v>140</v>
      </c>
      <c r="AG345" s="2">
        <v>190</v>
      </c>
      <c r="AH345" s="2">
        <v>4600</v>
      </c>
      <c r="AI345" s="2">
        <v>63</v>
      </c>
      <c r="AJ345" s="2" t="s">
        <v>212</v>
      </c>
      <c r="AK345" s="2">
        <v>2.9</v>
      </c>
      <c r="AL345" s="2">
        <v>4</v>
      </c>
      <c r="AM345" s="2">
        <v>2.9</v>
      </c>
      <c r="AN345" s="2">
        <v>420</v>
      </c>
      <c r="AO345" s="2" t="s">
        <v>450</v>
      </c>
      <c r="AP345" s="2">
        <v>5.5</v>
      </c>
      <c r="AQ345" s="2">
        <v>-48.6</v>
      </c>
      <c r="AR345" s="2">
        <v>-3.86</v>
      </c>
      <c r="AU345" s="13" t="s">
        <v>434</v>
      </c>
      <c r="AV345" s="2" t="s">
        <v>11</v>
      </c>
      <c r="AW345" s="2">
        <v>14</v>
      </c>
    </row>
    <row r="346" spans="1:49" x14ac:dyDescent="0.35">
      <c r="A346">
        <v>345</v>
      </c>
      <c r="B346" s="2" t="s">
        <v>452</v>
      </c>
      <c r="C346" t="s">
        <v>453</v>
      </c>
      <c r="D346" t="s">
        <v>454</v>
      </c>
      <c r="E346" t="s">
        <v>426</v>
      </c>
      <c r="F346" t="s">
        <v>455</v>
      </c>
      <c r="G346" t="s">
        <v>50</v>
      </c>
      <c r="H346" s="47">
        <v>43417</v>
      </c>
      <c r="I346" s="1" t="s">
        <v>1189</v>
      </c>
      <c r="J346" t="s">
        <v>8</v>
      </c>
      <c r="L346" t="s">
        <v>9</v>
      </c>
      <c r="M346">
        <v>35.649679999999996</v>
      </c>
      <c r="N346">
        <v>-119.74438000000001</v>
      </c>
      <c r="O346" t="s">
        <v>448</v>
      </c>
      <c r="P346" s="2">
        <v>1000</v>
      </c>
      <c r="Q346" s="2">
        <v>1000</v>
      </c>
      <c r="R346" s="2" t="s">
        <v>449</v>
      </c>
      <c r="S346" s="2" t="s">
        <v>449</v>
      </c>
      <c r="U346" s="2">
        <v>21700</v>
      </c>
      <c r="V346" s="2">
        <v>17000</v>
      </c>
      <c r="X346" s="2">
        <v>6.25</v>
      </c>
      <c r="Y346" s="13">
        <f t="shared" si="7"/>
        <v>1220</v>
      </c>
      <c r="Z346" s="13" t="s">
        <v>1898</v>
      </c>
      <c r="AA346" s="13" t="s">
        <v>1899</v>
      </c>
      <c r="AC346" s="2">
        <v>8200</v>
      </c>
      <c r="AD346" s="2">
        <v>25</v>
      </c>
      <c r="AE346" s="2">
        <v>280</v>
      </c>
      <c r="AF346" s="2">
        <v>130</v>
      </c>
      <c r="AG346" s="2">
        <v>190</v>
      </c>
      <c r="AH346" s="2">
        <v>4500</v>
      </c>
      <c r="AI346" s="2">
        <v>60</v>
      </c>
      <c r="AJ346" s="2" t="s">
        <v>450</v>
      </c>
      <c r="AK346" s="2">
        <v>3</v>
      </c>
      <c r="AL346" s="2">
        <v>3.1</v>
      </c>
      <c r="AM346" s="2">
        <v>2.5</v>
      </c>
      <c r="AN346" s="2">
        <v>320</v>
      </c>
      <c r="AO346" s="2" t="s">
        <v>451</v>
      </c>
      <c r="AP346" s="2">
        <v>5.0999999999999996</v>
      </c>
      <c r="AQ346" s="2">
        <v>-48.3</v>
      </c>
      <c r="AR346" s="2">
        <v>-3.75</v>
      </c>
      <c r="AU346" s="13" t="s">
        <v>434</v>
      </c>
      <c r="AV346" s="2" t="s">
        <v>11</v>
      </c>
      <c r="AW346" s="2">
        <v>16</v>
      </c>
    </row>
    <row r="347" spans="1:49" x14ac:dyDescent="0.35">
      <c r="A347">
        <v>346</v>
      </c>
      <c r="B347" s="2" t="s">
        <v>452</v>
      </c>
      <c r="C347" t="s">
        <v>3028</v>
      </c>
      <c r="D347" t="s">
        <v>457</v>
      </c>
      <c r="E347" t="s">
        <v>426</v>
      </c>
      <c r="F347" t="s">
        <v>455</v>
      </c>
      <c r="G347" t="s">
        <v>50</v>
      </c>
      <c r="H347" s="47">
        <v>43279</v>
      </c>
      <c r="I347" t="s">
        <v>3026</v>
      </c>
      <c r="J347" t="s">
        <v>8</v>
      </c>
      <c r="K347" t="s">
        <v>1340</v>
      </c>
      <c r="L347" t="s">
        <v>9</v>
      </c>
      <c r="M347">
        <v>35.649410000000003</v>
      </c>
      <c r="N347">
        <v>-119.74639000000001</v>
      </c>
      <c r="O347" t="s">
        <v>448</v>
      </c>
      <c r="P347" s="2">
        <v>1100</v>
      </c>
      <c r="Q347" s="2">
        <v>1100</v>
      </c>
      <c r="R347" s="2" t="s">
        <v>449</v>
      </c>
      <c r="S347" s="2" t="s">
        <v>449</v>
      </c>
      <c r="U347" s="2">
        <v>25800</v>
      </c>
      <c r="V347" s="2">
        <v>17000</v>
      </c>
      <c r="X347" s="2">
        <v>6.38</v>
      </c>
      <c r="Y347" s="13">
        <f t="shared" si="7"/>
        <v>1342</v>
      </c>
      <c r="Z347" s="13" t="s">
        <v>1898</v>
      </c>
      <c r="AA347" s="13" t="s">
        <v>1899</v>
      </c>
      <c r="AC347" s="2">
        <v>8900</v>
      </c>
      <c r="AD347" s="2">
        <v>15</v>
      </c>
      <c r="AE347" s="2">
        <v>310</v>
      </c>
      <c r="AF347" s="2">
        <v>190</v>
      </c>
      <c r="AG347" s="2">
        <v>220</v>
      </c>
      <c r="AH347" s="2">
        <v>5400</v>
      </c>
      <c r="AI347" s="2">
        <v>77</v>
      </c>
      <c r="AJ347" s="2">
        <v>37</v>
      </c>
      <c r="AK347" s="2">
        <v>2.7</v>
      </c>
      <c r="AL347" s="2">
        <v>4.3</v>
      </c>
      <c r="AM347" s="2">
        <v>2.9</v>
      </c>
      <c r="AN347" s="2">
        <v>330</v>
      </c>
      <c r="AO347" s="2">
        <v>150</v>
      </c>
      <c r="AP347" s="2">
        <v>5.7</v>
      </c>
      <c r="AQ347" s="2">
        <v>-44.3</v>
      </c>
      <c r="AR347" s="2">
        <v>-3.31</v>
      </c>
      <c r="AU347" s="13" t="s">
        <v>434</v>
      </c>
      <c r="AV347" s="2" t="s">
        <v>11</v>
      </c>
      <c r="AW347" s="2">
        <v>76</v>
      </c>
    </row>
    <row r="348" spans="1:49" x14ac:dyDescent="0.35">
      <c r="A348">
        <v>347</v>
      </c>
      <c r="B348" s="2" t="s">
        <v>452</v>
      </c>
      <c r="C348" t="s">
        <v>3030</v>
      </c>
      <c r="D348" t="s">
        <v>457</v>
      </c>
      <c r="E348" t="s">
        <v>426</v>
      </c>
      <c r="F348" t="s">
        <v>455</v>
      </c>
      <c r="G348" t="s">
        <v>50</v>
      </c>
      <c r="H348" s="47">
        <v>43339</v>
      </c>
      <c r="I348" s="1" t="s">
        <v>1189</v>
      </c>
      <c r="J348" t="s">
        <v>8</v>
      </c>
      <c r="K348" t="s">
        <v>1783</v>
      </c>
      <c r="L348" t="s">
        <v>9</v>
      </c>
      <c r="M348">
        <v>35.649410000000003</v>
      </c>
      <c r="N348">
        <v>-119.74639000000001</v>
      </c>
      <c r="O348" t="s">
        <v>448</v>
      </c>
      <c r="P348" s="2">
        <v>1100</v>
      </c>
      <c r="Q348" s="2">
        <v>1100</v>
      </c>
      <c r="R348" s="2" t="s">
        <v>449</v>
      </c>
      <c r="S348" s="2" t="s">
        <v>449</v>
      </c>
      <c r="U348" s="2">
        <v>23300</v>
      </c>
      <c r="V348" s="2">
        <v>16000</v>
      </c>
      <c r="X348" s="2">
        <v>6.91</v>
      </c>
      <c r="Y348" s="13">
        <f t="shared" si="7"/>
        <v>1342</v>
      </c>
      <c r="Z348" s="13" t="s">
        <v>1898</v>
      </c>
      <c r="AA348" s="13" t="s">
        <v>1899</v>
      </c>
      <c r="AC348" s="2">
        <v>9000</v>
      </c>
      <c r="AD348" s="2">
        <v>17</v>
      </c>
      <c r="AE348" s="2">
        <v>270</v>
      </c>
      <c r="AF348" s="2">
        <v>140</v>
      </c>
      <c r="AG348" s="2">
        <v>210</v>
      </c>
      <c r="AH348" s="2">
        <v>4700</v>
      </c>
      <c r="AI348" s="2">
        <v>65</v>
      </c>
      <c r="AJ348" s="2" t="s">
        <v>212</v>
      </c>
      <c r="AK348" s="2">
        <v>3</v>
      </c>
      <c r="AL348" s="2">
        <v>4.5999999999999996</v>
      </c>
      <c r="AM348" s="2">
        <v>2.4</v>
      </c>
      <c r="AN348" s="2">
        <v>370</v>
      </c>
      <c r="AO348" s="2" t="s">
        <v>450</v>
      </c>
      <c r="AP348" s="2">
        <v>4.9000000000000004</v>
      </c>
      <c r="AQ348" s="2">
        <v>-46.3</v>
      </c>
      <c r="AR348" s="2">
        <v>-3.54</v>
      </c>
      <c r="AU348" s="13" t="s">
        <v>434</v>
      </c>
      <c r="AV348" s="2" t="s">
        <v>11</v>
      </c>
      <c r="AW348" s="2">
        <v>78</v>
      </c>
    </row>
    <row r="349" spans="1:49" x14ac:dyDescent="0.35">
      <c r="A349">
        <v>348</v>
      </c>
      <c r="B349" s="2" t="s">
        <v>452</v>
      </c>
      <c r="C349" t="s">
        <v>456</v>
      </c>
      <c r="D349" t="s">
        <v>457</v>
      </c>
      <c r="E349" t="s">
        <v>426</v>
      </c>
      <c r="F349" t="s">
        <v>455</v>
      </c>
      <c r="G349" t="s">
        <v>50</v>
      </c>
      <c r="H349" s="47">
        <v>43417</v>
      </c>
      <c r="I349" s="1" t="s">
        <v>1189</v>
      </c>
      <c r="J349" t="s">
        <v>8</v>
      </c>
      <c r="L349" t="s">
        <v>9</v>
      </c>
      <c r="M349">
        <v>35.649410000000003</v>
      </c>
      <c r="N349">
        <v>-119.74639000000001</v>
      </c>
      <c r="O349" t="s">
        <v>448</v>
      </c>
      <c r="P349" s="2">
        <v>1100</v>
      </c>
      <c r="Q349" s="2">
        <v>1100</v>
      </c>
      <c r="R349" s="2" t="s">
        <v>449</v>
      </c>
      <c r="S349" s="2" t="s">
        <v>449</v>
      </c>
      <c r="U349" s="2">
        <v>24900</v>
      </c>
      <c r="V349" s="2">
        <v>17000</v>
      </c>
      <c r="X349" s="2">
        <v>5.8</v>
      </c>
      <c r="Y349" s="13">
        <f t="shared" si="7"/>
        <v>1342</v>
      </c>
      <c r="Z349" s="13" t="s">
        <v>1898</v>
      </c>
      <c r="AA349" s="13" t="s">
        <v>1899</v>
      </c>
      <c r="AC349" s="2">
        <v>8800</v>
      </c>
      <c r="AD349" s="2">
        <v>21</v>
      </c>
      <c r="AE349" s="2">
        <v>300</v>
      </c>
      <c r="AF349" s="2">
        <v>160</v>
      </c>
      <c r="AG349" s="2">
        <v>220</v>
      </c>
      <c r="AH349" s="2">
        <v>5000</v>
      </c>
      <c r="AI349" s="2">
        <v>66</v>
      </c>
      <c r="AJ349" s="2" t="s">
        <v>450</v>
      </c>
      <c r="AK349" s="2">
        <v>3.1</v>
      </c>
      <c r="AL349" s="2">
        <v>4.7</v>
      </c>
      <c r="AM349" s="2">
        <v>2.8</v>
      </c>
      <c r="AN349" s="2">
        <v>250</v>
      </c>
      <c r="AO349" s="2" t="s">
        <v>451</v>
      </c>
      <c r="AP349" s="2">
        <v>5.6</v>
      </c>
      <c r="AQ349" s="2">
        <v>-45.6</v>
      </c>
      <c r="AR349" s="2">
        <v>-3.33</v>
      </c>
      <c r="AU349" s="13" t="s">
        <v>434</v>
      </c>
      <c r="AV349" s="2" t="s">
        <v>11</v>
      </c>
      <c r="AW349" s="2">
        <v>67</v>
      </c>
    </row>
    <row r="350" spans="1:49" x14ac:dyDescent="0.35">
      <c r="A350">
        <v>349</v>
      </c>
      <c r="B350" s="2" t="s">
        <v>465</v>
      </c>
      <c r="C350" t="s">
        <v>466</v>
      </c>
      <c r="D350" t="s">
        <v>467</v>
      </c>
      <c r="E350" t="s">
        <v>468</v>
      </c>
      <c r="F350" t="s">
        <v>1011</v>
      </c>
      <c r="G350" t="s">
        <v>50</v>
      </c>
      <c r="H350" s="47">
        <v>43418</v>
      </c>
      <c r="I350" t="s">
        <v>1197</v>
      </c>
      <c r="J350" t="s">
        <v>8</v>
      </c>
      <c r="L350" t="s">
        <v>9</v>
      </c>
      <c r="M350">
        <v>35.463042000000002</v>
      </c>
      <c r="N350">
        <v>-119.05966100000001</v>
      </c>
      <c r="O350" t="s">
        <v>51</v>
      </c>
      <c r="P350" s="2">
        <v>310</v>
      </c>
      <c r="Q350" s="2">
        <v>310</v>
      </c>
      <c r="R350" s="2" t="s">
        <v>85</v>
      </c>
      <c r="S350" s="2" t="s">
        <v>85</v>
      </c>
      <c r="U350" s="2">
        <v>1100</v>
      </c>
      <c r="V350" s="2">
        <v>750</v>
      </c>
      <c r="X350" s="2">
        <v>7.69</v>
      </c>
      <c r="Y350" s="13">
        <f t="shared" si="7"/>
        <v>378.2</v>
      </c>
      <c r="Z350" s="13" t="s">
        <v>641</v>
      </c>
      <c r="AA350" s="13" t="s">
        <v>1900</v>
      </c>
      <c r="AC350" s="2">
        <v>180</v>
      </c>
      <c r="AD350" s="2">
        <v>3.6</v>
      </c>
      <c r="AE350" s="2">
        <v>25</v>
      </c>
      <c r="AF350" s="2">
        <v>5.4</v>
      </c>
      <c r="AG350" s="2">
        <v>3.5</v>
      </c>
      <c r="AH350" s="2">
        <v>220</v>
      </c>
      <c r="AI350" s="2">
        <v>0.92</v>
      </c>
      <c r="AJ350" s="2">
        <v>41</v>
      </c>
      <c r="AK350" s="2">
        <v>0.11</v>
      </c>
      <c r="AL350" s="2">
        <v>0.66</v>
      </c>
      <c r="AM350" s="2">
        <v>6.5000000000000002E-2</v>
      </c>
      <c r="AN350" s="2">
        <v>130</v>
      </c>
      <c r="AO350" s="2" t="s">
        <v>59</v>
      </c>
      <c r="AP350" s="2">
        <v>0.35</v>
      </c>
      <c r="AQ350" s="2">
        <v>-87.16</v>
      </c>
      <c r="AR350" s="2">
        <v>-11.18</v>
      </c>
      <c r="AS350" s="2">
        <v>1.8</v>
      </c>
      <c r="AU350" s="13" t="s">
        <v>1012</v>
      </c>
      <c r="AV350" s="2" t="s">
        <v>415</v>
      </c>
      <c r="AW350" s="2">
        <v>9.1</v>
      </c>
    </row>
    <row r="351" spans="1:49" x14ac:dyDescent="0.35">
      <c r="A351">
        <v>350</v>
      </c>
      <c r="B351" s="2" t="s">
        <v>465</v>
      </c>
      <c r="C351" t="s">
        <v>466</v>
      </c>
      <c r="D351" t="s">
        <v>467</v>
      </c>
      <c r="E351" t="s">
        <v>468</v>
      </c>
      <c r="F351" t="s">
        <v>1011</v>
      </c>
      <c r="G351" t="s">
        <v>50</v>
      </c>
      <c r="H351" s="47">
        <v>43447</v>
      </c>
      <c r="I351" t="s">
        <v>1197</v>
      </c>
      <c r="J351" t="s">
        <v>8</v>
      </c>
      <c r="L351" t="s">
        <v>9</v>
      </c>
      <c r="M351">
        <v>35.463042000000002</v>
      </c>
      <c r="N351">
        <v>-119.05966100000001</v>
      </c>
      <c r="O351" t="s">
        <v>51</v>
      </c>
      <c r="P351" s="2">
        <v>300</v>
      </c>
      <c r="Q351" s="2">
        <v>300</v>
      </c>
      <c r="R351" s="2" t="s">
        <v>85</v>
      </c>
      <c r="S351" s="2" t="s">
        <v>85</v>
      </c>
      <c r="U351" s="2">
        <v>790</v>
      </c>
      <c r="V351" s="2">
        <v>570</v>
      </c>
      <c r="X351" s="2">
        <v>7.72</v>
      </c>
      <c r="Y351" s="13">
        <f t="shared" si="7"/>
        <v>366</v>
      </c>
      <c r="Z351" s="13" t="s">
        <v>641</v>
      </c>
      <c r="AA351" s="13" t="s">
        <v>1900</v>
      </c>
      <c r="AC351" s="2">
        <v>71</v>
      </c>
      <c r="AD351" s="2">
        <v>3.3</v>
      </c>
      <c r="AE351" s="2">
        <v>11</v>
      </c>
      <c r="AF351" s="2">
        <v>2.7</v>
      </c>
      <c r="AG351" s="2">
        <v>2.4</v>
      </c>
      <c r="AH351" s="2">
        <v>150</v>
      </c>
      <c r="AI351" s="2">
        <v>0.9</v>
      </c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U351" s="13" t="s">
        <v>1893</v>
      </c>
      <c r="AV351" s="2" t="s">
        <v>415</v>
      </c>
      <c r="AW351" s="2">
        <v>6.5</v>
      </c>
    </row>
    <row r="352" spans="1:49" x14ac:dyDescent="0.35">
      <c r="A352">
        <v>351</v>
      </c>
      <c r="B352" s="2" t="s">
        <v>465</v>
      </c>
      <c r="C352" t="s">
        <v>466</v>
      </c>
      <c r="D352" t="s">
        <v>467</v>
      </c>
      <c r="E352" t="s">
        <v>468</v>
      </c>
      <c r="F352" t="s">
        <v>1011</v>
      </c>
      <c r="G352" t="s">
        <v>50</v>
      </c>
      <c r="H352" s="47">
        <v>43489</v>
      </c>
      <c r="I352" t="s">
        <v>1195</v>
      </c>
      <c r="J352" t="s">
        <v>8</v>
      </c>
      <c r="L352" t="s">
        <v>9</v>
      </c>
      <c r="M352">
        <v>35.463042000000002</v>
      </c>
      <c r="N352">
        <v>-119.05966100000001</v>
      </c>
      <c r="O352" t="s">
        <v>51</v>
      </c>
      <c r="P352" s="2">
        <v>310</v>
      </c>
      <c r="Q352" s="2">
        <v>310</v>
      </c>
      <c r="R352" s="2" t="s">
        <v>85</v>
      </c>
      <c r="S352" s="2" t="s">
        <v>85</v>
      </c>
      <c r="U352" s="2">
        <v>1100</v>
      </c>
      <c r="V352" s="2">
        <v>690</v>
      </c>
      <c r="X352" s="2">
        <v>6.18</v>
      </c>
      <c r="Y352" s="13">
        <f t="shared" si="7"/>
        <v>378.2</v>
      </c>
      <c r="Z352" s="13" t="s">
        <v>641</v>
      </c>
      <c r="AA352" s="13" t="s">
        <v>1900</v>
      </c>
      <c r="AC352" s="2">
        <v>170</v>
      </c>
      <c r="AD352" s="2">
        <v>3.7</v>
      </c>
      <c r="AE352" s="2">
        <v>16</v>
      </c>
      <c r="AF352" s="2">
        <v>3.4</v>
      </c>
      <c r="AG352" s="2">
        <v>3.7</v>
      </c>
      <c r="AH352" s="2">
        <v>190</v>
      </c>
      <c r="AI352" s="2">
        <v>0.95</v>
      </c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U352" s="13" t="s">
        <v>1012</v>
      </c>
      <c r="AV352" s="2" t="s">
        <v>415</v>
      </c>
      <c r="AW352" s="2">
        <v>4.9000000000000004</v>
      </c>
    </row>
    <row r="353" spans="1:49" x14ac:dyDescent="0.35">
      <c r="A353">
        <v>352</v>
      </c>
      <c r="B353" s="2" t="s">
        <v>465</v>
      </c>
      <c r="C353" t="s">
        <v>466</v>
      </c>
      <c r="D353" t="s">
        <v>467</v>
      </c>
      <c r="E353" t="s">
        <v>468</v>
      </c>
      <c r="F353" t="s">
        <v>1011</v>
      </c>
      <c r="G353" t="s">
        <v>50</v>
      </c>
      <c r="H353" s="47">
        <v>43516</v>
      </c>
      <c r="I353" t="s">
        <v>1195</v>
      </c>
      <c r="J353" t="s">
        <v>8</v>
      </c>
      <c r="L353" t="s">
        <v>9</v>
      </c>
      <c r="M353">
        <v>35.463042000000002</v>
      </c>
      <c r="N353">
        <v>-119.05966100000001</v>
      </c>
      <c r="O353" t="s">
        <v>51</v>
      </c>
      <c r="P353" s="2">
        <v>320</v>
      </c>
      <c r="Q353" s="2">
        <v>320</v>
      </c>
      <c r="R353" s="2" t="s">
        <v>85</v>
      </c>
      <c r="S353" s="2" t="s">
        <v>85</v>
      </c>
      <c r="U353" s="2">
        <v>830</v>
      </c>
      <c r="V353" s="2">
        <v>590</v>
      </c>
      <c r="X353" s="2">
        <v>6.37</v>
      </c>
      <c r="Y353" s="13">
        <f t="shared" si="7"/>
        <v>390.4</v>
      </c>
      <c r="Z353" s="13" t="s">
        <v>641</v>
      </c>
      <c r="AA353" s="13" t="s">
        <v>1900</v>
      </c>
      <c r="AC353" s="2">
        <v>80</v>
      </c>
      <c r="AD353" s="2">
        <v>2.9</v>
      </c>
      <c r="AE353" s="2">
        <v>13</v>
      </c>
      <c r="AF353" s="2">
        <v>3.6</v>
      </c>
      <c r="AG353" s="2">
        <v>2.7</v>
      </c>
      <c r="AH353" s="2">
        <v>160</v>
      </c>
      <c r="AI353" s="2">
        <v>0.89</v>
      </c>
      <c r="AJ353" s="2">
        <v>53</v>
      </c>
      <c r="AK353" s="2">
        <v>6.3E-2</v>
      </c>
      <c r="AL353" s="2">
        <v>9.9000000000000005E-2</v>
      </c>
      <c r="AM353" s="2">
        <v>6.2E-2</v>
      </c>
      <c r="AN353" s="2">
        <v>42</v>
      </c>
      <c r="AO353" s="2" t="s">
        <v>59</v>
      </c>
      <c r="AP353" s="2">
        <v>0.19</v>
      </c>
      <c r="AQ353" s="2">
        <v>-87.06</v>
      </c>
      <c r="AR353" s="2">
        <v>-11.85</v>
      </c>
      <c r="AS353" s="2">
        <v>1.4</v>
      </c>
      <c r="AU353" s="13" t="s">
        <v>1012</v>
      </c>
      <c r="AV353" s="2" t="s">
        <v>415</v>
      </c>
      <c r="AW353" s="2">
        <v>5.3</v>
      </c>
    </row>
    <row r="354" spans="1:49" x14ac:dyDescent="0.35">
      <c r="A354">
        <v>353</v>
      </c>
      <c r="B354" s="2" t="s">
        <v>465</v>
      </c>
      <c r="C354" t="s">
        <v>466</v>
      </c>
      <c r="D354" t="s">
        <v>467</v>
      </c>
      <c r="E354" t="s">
        <v>468</v>
      </c>
      <c r="F354" t="s">
        <v>1011</v>
      </c>
      <c r="G354" t="s">
        <v>50</v>
      </c>
      <c r="H354" s="47">
        <v>43545</v>
      </c>
      <c r="I354" t="s">
        <v>1195</v>
      </c>
      <c r="J354" t="s">
        <v>8</v>
      </c>
      <c r="L354" t="s">
        <v>9</v>
      </c>
      <c r="M354">
        <v>35.463042000000002</v>
      </c>
      <c r="N354">
        <v>-119.05966100000001</v>
      </c>
      <c r="O354" t="s">
        <v>51</v>
      </c>
      <c r="P354" s="2">
        <v>300</v>
      </c>
      <c r="Q354" s="2">
        <v>300</v>
      </c>
      <c r="R354" s="2" t="s">
        <v>85</v>
      </c>
      <c r="S354" s="2" t="s">
        <v>85</v>
      </c>
      <c r="U354" s="2">
        <v>1100</v>
      </c>
      <c r="V354" s="2">
        <v>710</v>
      </c>
      <c r="X354" s="2">
        <v>6.77</v>
      </c>
      <c r="Y354" s="13">
        <f t="shared" si="7"/>
        <v>366</v>
      </c>
      <c r="Z354" s="13" t="s">
        <v>641</v>
      </c>
      <c r="AA354" s="13" t="s">
        <v>1900</v>
      </c>
      <c r="AC354" s="2">
        <v>160</v>
      </c>
      <c r="AD354" s="2">
        <v>4.7</v>
      </c>
      <c r="AE354" s="2">
        <v>19</v>
      </c>
      <c r="AF354" s="2">
        <v>4.0999999999999996</v>
      </c>
      <c r="AG354" s="2">
        <v>2.7</v>
      </c>
      <c r="AH354" s="2">
        <v>190</v>
      </c>
      <c r="AI354" s="2">
        <v>0.92</v>
      </c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U354" s="13" t="s">
        <v>1012</v>
      </c>
      <c r="AV354" s="2" t="s">
        <v>415</v>
      </c>
      <c r="AW354" s="2">
        <v>5.4</v>
      </c>
    </row>
    <row r="355" spans="1:49" x14ac:dyDescent="0.35">
      <c r="A355">
        <v>354</v>
      </c>
      <c r="B355" s="2" t="s">
        <v>465</v>
      </c>
      <c r="C355" t="s">
        <v>471</v>
      </c>
      <c r="D355" t="s">
        <v>472</v>
      </c>
      <c r="E355" t="s">
        <v>468</v>
      </c>
      <c r="F355" t="s">
        <v>1011</v>
      </c>
      <c r="G355" t="s">
        <v>50</v>
      </c>
      <c r="H355" s="47">
        <v>43418</v>
      </c>
      <c r="I355" t="s">
        <v>1197</v>
      </c>
      <c r="J355" t="s">
        <v>8</v>
      </c>
      <c r="L355" t="s">
        <v>9</v>
      </c>
      <c r="M355">
        <v>35.463042000000002</v>
      </c>
      <c r="N355">
        <v>-119.05966100000001</v>
      </c>
      <c r="O355" t="s">
        <v>51</v>
      </c>
      <c r="P355" s="2">
        <v>170</v>
      </c>
      <c r="Q355" s="2">
        <v>170</v>
      </c>
      <c r="R355" s="2" t="s">
        <v>85</v>
      </c>
      <c r="S355" s="2" t="s">
        <v>85</v>
      </c>
      <c r="U355" s="2">
        <v>720</v>
      </c>
      <c r="V355" s="2">
        <v>460</v>
      </c>
      <c r="X355" s="2">
        <v>7.3</v>
      </c>
      <c r="Y355" s="13">
        <f t="shared" si="7"/>
        <v>207.4</v>
      </c>
      <c r="Z355" s="13" t="s">
        <v>641</v>
      </c>
      <c r="AA355" s="13" t="s">
        <v>1900</v>
      </c>
      <c r="AC355" s="2">
        <v>110</v>
      </c>
      <c r="AD355" s="2">
        <v>38</v>
      </c>
      <c r="AE355" s="2">
        <v>26</v>
      </c>
      <c r="AF355" s="2">
        <v>3.3</v>
      </c>
      <c r="AG355" s="2">
        <v>3.6</v>
      </c>
      <c r="AH355" s="2">
        <v>110</v>
      </c>
      <c r="AI355" s="2">
        <v>0.56000000000000005</v>
      </c>
      <c r="AJ355" s="2">
        <v>15</v>
      </c>
      <c r="AK355" s="2">
        <v>6.8000000000000005E-2</v>
      </c>
      <c r="AL355" s="2">
        <v>1.5</v>
      </c>
      <c r="AM355" s="2" t="s">
        <v>16</v>
      </c>
      <c r="AN355" s="2">
        <v>71</v>
      </c>
      <c r="AO355" s="2" t="s">
        <v>59</v>
      </c>
      <c r="AP355" s="2">
        <v>0.35</v>
      </c>
      <c r="AQ355" s="2">
        <v>-91.65</v>
      </c>
      <c r="AR355" s="2">
        <v>-11.49</v>
      </c>
      <c r="AS355" s="2">
        <v>0.54</v>
      </c>
      <c r="AU355" s="13">
        <f>AV355*4.42664</f>
        <v>0.24789184</v>
      </c>
      <c r="AV355" s="2">
        <v>5.6000000000000001E-2</v>
      </c>
      <c r="AW355" s="2">
        <v>1.6</v>
      </c>
    </row>
    <row r="356" spans="1:49" x14ac:dyDescent="0.35">
      <c r="A356">
        <v>355</v>
      </c>
      <c r="B356" s="2" t="s">
        <v>465</v>
      </c>
      <c r="C356" t="s">
        <v>471</v>
      </c>
      <c r="D356" t="s">
        <v>472</v>
      </c>
      <c r="E356" t="s">
        <v>468</v>
      </c>
      <c r="F356" t="s">
        <v>1011</v>
      </c>
      <c r="G356" t="s">
        <v>50</v>
      </c>
      <c r="H356" s="47">
        <v>43447</v>
      </c>
      <c r="I356" t="s">
        <v>1197</v>
      </c>
      <c r="J356" t="s">
        <v>8</v>
      </c>
      <c r="L356" t="s">
        <v>9</v>
      </c>
      <c r="M356">
        <v>35.463042000000002</v>
      </c>
      <c r="N356">
        <v>-119.05966100000001</v>
      </c>
      <c r="O356" t="s">
        <v>51</v>
      </c>
      <c r="P356" s="2">
        <v>200</v>
      </c>
      <c r="Q356" s="2">
        <v>200</v>
      </c>
      <c r="R356" s="2" t="s">
        <v>85</v>
      </c>
      <c r="S356" s="2" t="s">
        <v>85</v>
      </c>
      <c r="U356" s="2">
        <v>700</v>
      </c>
      <c r="V356" s="2">
        <v>490</v>
      </c>
      <c r="X356" s="2">
        <v>7.09</v>
      </c>
      <c r="Y356" s="13">
        <f t="shared" si="7"/>
        <v>244</v>
      </c>
      <c r="Z356" s="13" t="s">
        <v>641</v>
      </c>
      <c r="AA356" s="13" t="s">
        <v>1900</v>
      </c>
      <c r="AC356" s="2">
        <v>92</v>
      </c>
      <c r="AD356" s="2">
        <v>6.3</v>
      </c>
      <c r="AE356" s="2">
        <v>21</v>
      </c>
      <c r="AF356" s="2">
        <v>3.3</v>
      </c>
      <c r="AG356" s="2">
        <v>3.9</v>
      </c>
      <c r="AH356" s="2">
        <v>110</v>
      </c>
      <c r="AI356" s="2">
        <v>0.69</v>
      </c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U356" s="13" t="s">
        <v>1012</v>
      </c>
      <c r="AV356" s="2" t="s">
        <v>167</v>
      </c>
      <c r="AW356" s="2">
        <v>1.6</v>
      </c>
    </row>
    <row r="357" spans="1:49" x14ac:dyDescent="0.35">
      <c r="A357">
        <v>356</v>
      </c>
      <c r="B357" s="2" t="s">
        <v>465</v>
      </c>
      <c r="C357" t="s">
        <v>471</v>
      </c>
      <c r="D357" t="s">
        <v>472</v>
      </c>
      <c r="E357" t="s">
        <v>468</v>
      </c>
      <c r="F357" t="s">
        <v>1011</v>
      </c>
      <c r="G357" t="s">
        <v>50</v>
      </c>
      <c r="H357" s="47">
        <v>43489</v>
      </c>
      <c r="I357" t="s">
        <v>1200</v>
      </c>
      <c r="J357" t="s">
        <v>8</v>
      </c>
      <c r="L357" t="s">
        <v>9</v>
      </c>
      <c r="M357">
        <v>35.463042000000002</v>
      </c>
      <c r="N357">
        <v>-119.05966100000001</v>
      </c>
      <c r="O357" t="s">
        <v>51</v>
      </c>
      <c r="P357" s="2">
        <v>210</v>
      </c>
      <c r="Q357" s="2">
        <v>210</v>
      </c>
      <c r="R357" s="2" t="s">
        <v>85</v>
      </c>
      <c r="S357" s="2" t="s">
        <v>85</v>
      </c>
      <c r="U357" s="2">
        <v>770</v>
      </c>
      <c r="V357" s="2">
        <v>510</v>
      </c>
      <c r="X357" s="2">
        <v>6.73</v>
      </c>
      <c r="Y357" s="13">
        <f t="shared" si="7"/>
        <v>256.2</v>
      </c>
      <c r="Z357" s="13" t="s">
        <v>641</v>
      </c>
      <c r="AA357" s="13" t="s">
        <v>1900</v>
      </c>
      <c r="AC357" s="2">
        <v>110</v>
      </c>
      <c r="AD357" s="2">
        <v>6.3</v>
      </c>
      <c r="AE357" s="2">
        <v>21</v>
      </c>
      <c r="AF357" s="2">
        <v>3.3</v>
      </c>
      <c r="AG357" s="2">
        <v>4.5</v>
      </c>
      <c r="AH357" s="2">
        <v>120</v>
      </c>
      <c r="AI357" s="2">
        <v>0.72</v>
      </c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U357" s="13" t="s">
        <v>1012</v>
      </c>
      <c r="AV357" s="2" t="s">
        <v>167</v>
      </c>
      <c r="AW357" s="2">
        <v>1.8</v>
      </c>
    </row>
    <row r="358" spans="1:49" x14ac:dyDescent="0.35">
      <c r="A358">
        <v>357</v>
      </c>
      <c r="B358" s="2" t="s">
        <v>465</v>
      </c>
      <c r="C358" t="s">
        <v>471</v>
      </c>
      <c r="D358" t="s">
        <v>472</v>
      </c>
      <c r="E358" t="s">
        <v>468</v>
      </c>
      <c r="F358" t="s">
        <v>1011</v>
      </c>
      <c r="G358" t="s">
        <v>50</v>
      </c>
      <c r="H358" s="47">
        <v>43516</v>
      </c>
      <c r="I358" t="s">
        <v>1200</v>
      </c>
      <c r="J358" t="s">
        <v>8</v>
      </c>
      <c r="K358" t="s">
        <v>1363</v>
      </c>
      <c r="L358" t="s">
        <v>9</v>
      </c>
      <c r="M358">
        <v>35.463042000000002</v>
      </c>
      <c r="N358">
        <v>-119.05966100000001</v>
      </c>
      <c r="O358" t="s">
        <v>51</v>
      </c>
      <c r="P358" s="2">
        <v>79</v>
      </c>
      <c r="Q358" s="2">
        <v>79</v>
      </c>
      <c r="R358" s="2" t="s">
        <v>85</v>
      </c>
      <c r="S358" s="2" t="s">
        <v>85</v>
      </c>
      <c r="U358" s="2">
        <v>300</v>
      </c>
      <c r="V358" s="2">
        <v>210</v>
      </c>
      <c r="X358" s="2">
        <v>7.05</v>
      </c>
      <c r="Y358" s="13">
        <f t="shared" si="7"/>
        <v>96.38</v>
      </c>
      <c r="Z358" s="13" t="s">
        <v>641</v>
      </c>
      <c r="AA358" s="13" t="s">
        <v>1900</v>
      </c>
      <c r="AC358" s="2">
        <v>30</v>
      </c>
      <c r="AD358" s="2">
        <v>5.4</v>
      </c>
      <c r="AE358" s="2">
        <v>12</v>
      </c>
      <c r="AF358" s="2">
        <v>2.1</v>
      </c>
      <c r="AG358" s="2">
        <v>2.1</v>
      </c>
      <c r="AH358" s="2">
        <v>45</v>
      </c>
      <c r="AI358" s="2">
        <v>0.23</v>
      </c>
      <c r="AJ358" s="2">
        <v>7.5</v>
      </c>
      <c r="AK358" s="2">
        <v>3.2000000000000001E-2</v>
      </c>
      <c r="AL358" s="2">
        <v>0.61</v>
      </c>
      <c r="AM358" s="2" t="s">
        <v>16</v>
      </c>
      <c r="AN358" s="2">
        <v>28</v>
      </c>
      <c r="AO358" s="2" t="s">
        <v>59</v>
      </c>
      <c r="AP358" s="2">
        <v>0.15</v>
      </c>
      <c r="AQ358" s="2">
        <v>-90.87</v>
      </c>
      <c r="AR358" s="2">
        <v>-12.27</v>
      </c>
      <c r="AS358" s="2" t="s">
        <v>624</v>
      </c>
      <c r="AU358" s="13">
        <f>AV358*4.42664</f>
        <v>0.3762644</v>
      </c>
      <c r="AV358" s="2">
        <v>8.5000000000000006E-2</v>
      </c>
      <c r="AW358" s="2" t="s">
        <v>473</v>
      </c>
    </row>
    <row r="359" spans="1:49" x14ac:dyDescent="0.35">
      <c r="A359">
        <v>358</v>
      </c>
      <c r="B359" s="2" t="s">
        <v>465</v>
      </c>
      <c r="C359" t="s">
        <v>471</v>
      </c>
      <c r="D359" t="s">
        <v>472</v>
      </c>
      <c r="E359" t="s">
        <v>468</v>
      </c>
      <c r="F359" t="s">
        <v>1011</v>
      </c>
      <c r="G359" t="s">
        <v>50</v>
      </c>
      <c r="H359" s="47">
        <v>43545</v>
      </c>
      <c r="I359" t="s">
        <v>1200</v>
      </c>
      <c r="J359" t="s">
        <v>8</v>
      </c>
      <c r="L359" t="s">
        <v>9</v>
      </c>
      <c r="M359">
        <v>35.463042000000002</v>
      </c>
      <c r="N359">
        <v>-119.05966100000001</v>
      </c>
      <c r="O359" t="s">
        <v>51</v>
      </c>
      <c r="P359" s="2">
        <v>84</v>
      </c>
      <c r="Q359" s="2">
        <v>84</v>
      </c>
      <c r="R359" s="2" t="s">
        <v>85</v>
      </c>
      <c r="S359" s="2" t="s">
        <v>85</v>
      </c>
      <c r="U359" s="2">
        <v>300</v>
      </c>
      <c r="V359" s="2">
        <v>190</v>
      </c>
      <c r="X359" s="2">
        <v>7.6</v>
      </c>
      <c r="Y359" s="13">
        <f t="shared" si="7"/>
        <v>102.48</v>
      </c>
      <c r="Z359" s="13" t="s">
        <v>641</v>
      </c>
      <c r="AA359" s="13" t="s">
        <v>1900</v>
      </c>
      <c r="AC359" s="2">
        <v>35</v>
      </c>
      <c r="AD359" s="2">
        <v>5.7</v>
      </c>
      <c r="AE359" s="2">
        <v>12</v>
      </c>
      <c r="AF359" s="2">
        <v>2.1</v>
      </c>
      <c r="AG359" s="2">
        <v>1.9</v>
      </c>
      <c r="AH359" s="2">
        <v>42</v>
      </c>
      <c r="AI359" s="2">
        <v>0.25</v>
      </c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U359" s="13" t="s">
        <v>1892</v>
      </c>
      <c r="AV359" s="2" t="s">
        <v>156</v>
      </c>
      <c r="AW359" s="2" t="s">
        <v>439</v>
      </c>
    </row>
    <row r="360" spans="1:49" x14ac:dyDescent="0.35">
      <c r="A360">
        <v>359</v>
      </c>
      <c r="B360" s="2" t="s">
        <v>474</v>
      </c>
      <c r="C360" t="s">
        <v>475</v>
      </c>
      <c r="D360" t="s">
        <v>476</v>
      </c>
      <c r="E360" t="s">
        <v>421</v>
      </c>
      <c r="F360" t="s">
        <v>477</v>
      </c>
      <c r="G360" t="s">
        <v>50</v>
      </c>
      <c r="H360" s="47">
        <v>43280</v>
      </c>
      <c r="I360" t="s">
        <v>1192</v>
      </c>
      <c r="J360" t="s">
        <v>8</v>
      </c>
      <c r="L360" t="s">
        <v>9</v>
      </c>
      <c r="M360">
        <v>35.430287</v>
      </c>
      <c r="N360">
        <v>-119.690044</v>
      </c>
      <c r="O360" t="s">
        <v>478</v>
      </c>
      <c r="P360" s="2">
        <v>720</v>
      </c>
      <c r="Q360" s="2">
        <v>720</v>
      </c>
      <c r="R360" s="2" t="s">
        <v>449</v>
      </c>
      <c r="S360" s="2" t="s">
        <v>449</v>
      </c>
      <c r="U360" s="2">
        <v>19000</v>
      </c>
      <c r="V360" s="2">
        <v>12000</v>
      </c>
      <c r="X360" s="11">
        <v>6.6</v>
      </c>
      <c r="Y360" s="13">
        <f t="shared" si="7"/>
        <v>878.4</v>
      </c>
      <c r="Z360" s="13" t="s">
        <v>1898</v>
      </c>
      <c r="AA360" s="13" t="s">
        <v>1899</v>
      </c>
      <c r="AC360" s="2">
        <v>6400</v>
      </c>
      <c r="AD360" s="2">
        <v>190</v>
      </c>
      <c r="AE360" s="2">
        <v>160</v>
      </c>
      <c r="AF360" s="2">
        <v>57</v>
      </c>
      <c r="AG360" s="2">
        <v>84</v>
      </c>
      <c r="AH360" s="2">
        <v>3800</v>
      </c>
      <c r="AI360" s="2">
        <v>65</v>
      </c>
      <c r="AJ360" s="2">
        <v>160</v>
      </c>
      <c r="AK360" s="2">
        <v>2.1</v>
      </c>
      <c r="AL360" s="2">
        <v>1.8</v>
      </c>
      <c r="AM360" s="2">
        <v>3.5</v>
      </c>
      <c r="AN360" s="2">
        <v>150</v>
      </c>
      <c r="AO360" s="2" t="s">
        <v>450</v>
      </c>
      <c r="AP360" s="2">
        <v>6</v>
      </c>
      <c r="AQ360" s="2">
        <v>-50.3</v>
      </c>
      <c r="AR360" s="2">
        <v>-5.0199999999999996</v>
      </c>
      <c r="AU360" s="13" t="s">
        <v>434</v>
      </c>
      <c r="AV360" s="2" t="s">
        <v>11</v>
      </c>
      <c r="AW360" s="2">
        <v>20</v>
      </c>
    </row>
    <row r="361" spans="1:49" x14ac:dyDescent="0.35">
      <c r="A361">
        <v>360</v>
      </c>
      <c r="B361" s="2" t="s">
        <v>474</v>
      </c>
      <c r="C361" t="s">
        <v>475</v>
      </c>
      <c r="D361" t="s">
        <v>476</v>
      </c>
      <c r="E361" t="s">
        <v>421</v>
      </c>
      <c r="F361" t="s">
        <v>477</v>
      </c>
      <c r="G361" t="s">
        <v>50</v>
      </c>
      <c r="H361" s="47">
        <v>43340</v>
      </c>
      <c r="I361" t="s">
        <v>1192</v>
      </c>
      <c r="J361" t="s">
        <v>8</v>
      </c>
      <c r="L361" t="s">
        <v>9</v>
      </c>
      <c r="M361">
        <v>35.430287</v>
      </c>
      <c r="N361">
        <v>-119.690044</v>
      </c>
      <c r="O361" t="s">
        <v>478</v>
      </c>
      <c r="P361" s="2">
        <v>710</v>
      </c>
      <c r="Q361" s="2">
        <v>710</v>
      </c>
      <c r="R361" s="2" t="s">
        <v>449</v>
      </c>
      <c r="S361" s="2" t="s">
        <v>449</v>
      </c>
      <c r="U361" s="2">
        <v>19100</v>
      </c>
      <c r="V361" s="2">
        <v>12000</v>
      </c>
      <c r="X361" s="11">
        <v>6.63</v>
      </c>
      <c r="Y361" s="13">
        <f t="shared" si="7"/>
        <v>866.19999999999993</v>
      </c>
      <c r="Z361" s="13" t="s">
        <v>1898</v>
      </c>
      <c r="AA361" s="13" t="s">
        <v>1899</v>
      </c>
      <c r="AC361" s="2">
        <v>6400</v>
      </c>
      <c r="AD361" s="2">
        <v>190</v>
      </c>
      <c r="AE361" s="2">
        <v>160</v>
      </c>
      <c r="AF361" s="2">
        <v>56</v>
      </c>
      <c r="AG361" s="2">
        <v>85</v>
      </c>
      <c r="AH361" s="2">
        <v>4000</v>
      </c>
      <c r="AI361" s="2">
        <v>61</v>
      </c>
      <c r="AJ361" s="2">
        <v>83</v>
      </c>
      <c r="AK361" s="2">
        <v>1.9</v>
      </c>
      <c r="AL361" s="2">
        <v>3.7</v>
      </c>
      <c r="AM361" s="2">
        <v>3.3</v>
      </c>
      <c r="AN361" s="2">
        <v>170</v>
      </c>
      <c r="AO361" s="2" t="s">
        <v>450</v>
      </c>
      <c r="AP361" s="2">
        <v>6.1</v>
      </c>
      <c r="AQ361" s="2">
        <v>-50.8</v>
      </c>
      <c r="AR361" s="2">
        <v>-5.0599999999999996</v>
      </c>
      <c r="AU361" s="13" t="s">
        <v>1889</v>
      </c>
      <c r="AV361" s="2" t="s">
        <v>59</v>
      </c>
      <c r="AW361" s="2">
        <v>20</v>
      </c>
    </row>
    <row r="362" spans="1:49" x14ac:dyDescent="0.35">
      <c r="A362">
        <v>361</v>
      </c>
      <c r="B362" s="2" t="s">
        <v>474</v>
      </c>
      <c r="C362" t="s">
        <v>475</v>
      </c>
      <c r="D362" t="s">
        <v>476</v>
      </c>
      <c r="E362" t="s">
        <v>421</v>
      </c>
      <c r="F362" t="s">
        <v>477</v>
      </c>
      <c r="G362" t="s">
        <v>50</v>
      </c>
      <c r="H362" s="47">
        <v>43417</v>
      </c>
      <c r="I362" t="s">
        <v>1192</v>
      </c>
      <c r="J362" t="s">
        <v>8</v>
      </c>
      <c r="L362" t="s">
        <v>9</v>
      </c>
      <c r="M362">
        <v>35.430287</v>
      </c>
      <c r="N362">
        <v>-119.690044</v>
      </c>
      <c r="O362" t="s">
        <v>478</v>
      </c>
      <c r="P362" s="2">
        <v>720</v>
      </c>
      <c r="Q362" s="2">
        <v>720</v>
      </c>
      <c r="R362" s="2" t="s">
        <v>449</v>
      </c>
      <c r="S362" s="2" t="s">
        <v>449</v>
      </c>
      <c r="U362" s="2">
        <v>18200</v>
      </c>
      <c r="V362" s="2">
        <v>12000</v>
      </c>
      <c r="X362" s="11">
        <v>6.06</v>
      </c>
      <c r="Y362" s="13">
        <f t="shared" si="7"/>
        <v>878.4</v>
      </c>
      <c r="Z362" s="13" t="s">
        <v>1898</v>
      </c>
      <c r="AA362" s="13" t="s">
        <v>1899</v>
      </c>
      <c r="AC362" s="2">
        <v>6200</v>
      </c>
      <c r="AD362" s="2">
        <v>170</v>
      </c>
      <c r="AE362" s="2">
        <v>140</v>
      </c>
      <c r="AF362" s="2">
        <v>47</v>
      </c>
      <c r="AG362" s="2">
        <v>73</v>
      </c>
      <c r="AH362" s="2">
        <v>3500</v>
      </c>
      <c r="AI362" s="2">
        <v>51</v>
      </c>
      <c r="AJ362" s="2">
        <v>160</v>
      </c>
      <c r="AK362" s="2">
        <v>1.8</v>
      </c>
      <c r="AL362" s="2">
        <v>2.7</v>
      </c>
      <c r="AM362" s="2">
        <v>2.8</v>
      </c>
      <c r="AN362" s="2">
        <v>220</v>
      </c>
      <c r="AO362" s="2" t="s">
        <v>451</v>
      </c>
      <c r="AP362" s="2">
        <v>4.9000000000000004</v>
      </c>
      <c r="AQ362" s="2">
        <v>-51.4</v>
      </c>
      <c r="AR362" s="2">
        <v>-5.04</v>
      </c>
      <c r="AU362" s="13" t="s">
        <v>434</v>
      </c>
      <c r="AV362" s="2" t="s">
        <v>11</v>
      </c>
      <c r="AW362" s="2">
        <v>17</v>
      </c>
    </row>
    <row r="363" spans="1:49" x14ac:dyDescent="0.35">
      <c r="A363">
        <v>362</v>
      </c>
      <c r="B363" s="2" t="s">
        <v>479</v>
      </c>
      <c r="C363" t="s">
        <v>480</v>
      </c>
      <c r="D363" t="s">
        <v>481</v>
      </c>
      <c r="E363" t="s">
        <v>421</v>
      </c>
      <c r="F363" t="s">
        <v>482</v>
      </c>
      <c r="G363" t="s">
        <v>50</v>
      </c>
      <c r="H363" s="47">
        <v>43280</v>
      </c>
      <c r="I363" t="s">
        <v>1192</v>
      </c>
      <c r="J363" t="s">
        <v>8</v>
      </c>
      <c r="L363" t="s">
        <v>9</v>
      </c>
      <c r="M363">
        <v>35.478814</v>
      </c>
      <c r="N363">
        <v>-119.73769</v>
      </c>
      <c r="O363" t="s">
        <v>478</v>
      </c>
      <c r="P363" s="2">
        <v>2700</v>
      </c>
      <c r="Q363" s="2">
        <v>2700</v>
      </c>
      <c r="R363" s="2" t="s">
        <v>449</v>
      </c>
      <c r="S363" s="2" t="s">
        <v>449</v>
      </c>
      <c r="U363" s="2">
        <v>37200</v>
      </c>
      <c r="V363" s="2">
        <v>25000</v>
      </c>
      <c r="X363" s="11">
        <v>7.17</v>
      </c>
      <c r="Y363" s="13">
        <f t="shared" si="7"/>
        <v>3294</v>
      </c>
      <c r="Z363" s="13" t="s">
        <v>1898</v>
      </c>
      <c r="AA363" s="13" t="s">
        <v>1899</v>
      </c>
      <c r="AC363" s="2">
        <v>13000</v>
      </c>
      <c r="AD363" s="2">
        <v>15</v>
      </c>
      <c r="AE363" s="2">
        <v>170</v>
      </c>
      <c r="AF363" s="2">
        <v>130</v>
      </c>
      <c r="AG363" s="2">
        <v>230</v>
      </c>
      <c r="AH363" s="2">
        <v>8400</v>
      </c>
      <c r="AI363" s="2">
        <v>99</v>
      </c>
      <c r="AJ363" s="2" t="s">
        <v>54</v>
      </c>
      <c r="AK363" s="2">
        <v>8.8000000000000007</v>
      </c>
      <c r="AL363" s="2">
        <v>4.9000000000000004</v>
      </c>
      <c r="AM363" s="2">
        <v>7.9</v>
      </c>
      <c r="AN363" s="2">
        <v>97</v>
      </c>
      <c r="AO363" s="2" t="s">
        <v>98</v>
      </c>
      <c r="AP363" s="2">
        <v>8.9</v>
      </c>
      <c r="AQ363" s="2">
        <v>-26.3</v>
      </c>
      <c r="AR363" s="2">
        <v>-1.27</v>
      </c>
      <c r="AU363" s="13" t="s">
        <v>434</v>
      </c>
      <c r="AV363" s="2" t="s">
        <v>11</v>
      </c>
      <c r="AW363" s="2">
        <v>5.6</v>
      </c>
    </row>
    <row r="364" spans="1:49" x14ac:dyDescent="0.35">
      <c r="A364">
        <v>363</v>
      </c>
      <c r="B364" s="2" t="s">
        <v>479</v>
      </c>
      <c r="C364" t="s">
        <v>480</v>
      </c>
      <c r="D364" t="s">
        <v>481</v>
      </c>
      <c r="E364" t="s">
        <v>421</v>
      </c>
      <c r="F364" t="s">
        <v>482</v>
      </c>
      <c r="G364" t="s">
        <v>50</v>
      </c>
      <c r="H364" s="47">
        <v>43339</v>
      </c>
      <c r="I364" t="s">
        <v>1192</v>
      </c>
      <c r="J364" t="s">
        <v>8</v>
      </c>
      <c r="L364" t="s">
        <v>9</v>
      </c>
      <c r="M364">
        <v>35.478814</v>
      </c>
      <c r="N364">
        <v>-119.73769</v>
      </c>
      <c r="O364" t="s">
        <v>478</v>
      </c>
      <c r="P364" s="2">
        <v>2600</v>
      </c>
      <c r="Q364" s="2">
        <v>2600</v>
      </c>
      <c r="R364" s="2" t="s">
        <v>449</v>
      </c>
      <c r="S364" s="2" t="s">
        <v>449</v>
      </c>
      <c r="U364" s="2">
        <v>37000</v>
      </c>
      <c r="V364" s="2">
        <v>24000</v>
      </c>
      <c r="X364" s="11">
        <v>7.24</v>
      </c>
      <c r="Y364" s="13">
        <f t="shared" si="7"/>
        <v>3172</v>
      </c>
      <c r="Z364" s="13" t="s">
        <v>1898</v>
      </c>
      <c r="AA364" s="13" t="s">
        <v>1899</v>
      </c>
      <c r="AC364" s="2">
        <v>13000</v>
      </c>
      <c r="AD364" s="2">
        <v>27</v>
      </c>
      <c r="AE364" s="2">
        <v>160</v>
      </c>
      <c r="AF364" s="2">
        <v>120</v>
      </c>
      <c r="AG364" s="2">
        <v>210</v>
      </c>
      <c r="AH364" s="2">
        <v>7600</v>
      </c>
      <c r="AI364" s="2">
        <v>83</v>
      </c>
      <c r="AJ364" s="2" t="s">
        <v>212</v>
      </c>
      <c r="AK364" s="2">
        <v>8.1</v>
      </c>
      <c r="AL364" s="2">
        <v>3.4</v>
      </c>
      <c r="AM364" s="2">
        <v>8.3000000000000007</v>
      </c>
      <c r="AN364" s="2">
        <v>130</v>
      </c>
      <c r="AO364" s="2" t="s">
        <v>450</v>
      </c>
      <c r="AP364" s="2">
        <v>9.1999999999999993</v>
      </c>
      <c r="AQ364" s="2">
        <v>-29.3</v>
      </c>
      <c r="AR364" s="2">
        <v>-1.54</v>
      </c>
      <c r="AU364" s="13" t="s">
        <v>1325</v>
      </c>
      <c r="AV364" s="2" t="s">
        <v>23</v>
      </c>
      <c r="AW364" s="2">
        <v>6.8</v>
      </c>
    </row>
    <row r="365" spans="1:49" x14ac:dyDescent="0.35">
      <c r="A365">
        <v>364</v>
      </c>
      <c r="B365" s="2" t="s">
        <v>479</v>
      </c>
      <c r="C365" t="s">
        <v>480</v>
      </c>
      <c r="D365" t="s">
        <v>481</v>
      </c>
      <c r="E365" t="s">
        <v>421</v>
      </c>
      <c r="F365" t="s">
        <v>482</v>
      </c>
      <c r="G365" t="s">
        <v>50</v>
      </c>
      <c r="H365" s="47">
        <v>43433</v>
      </c>
      <c r="I365" t="s">
        <v>1192</v>
      </c>
      <c r="J365" t="s">
        <v>8</v>
      </c>
      <c r="L365" t="s">
        <v>9</v>
      </c>
      <c r="M365">
        <v>35.478814</v>
      </c>
      <c r="N365">
        <v>-119.73769</v>
      </c>
      <c r="O365" t="s">
        <v>478</v>
      </c>
      <c r="P365" s="2">
        <v>2600</v>
      </c>
      <c r="Q365" s="2">
        <v>2600</v>
      </c>
      <c r="R365" s="2" t="s">
        <v>449</v>
      </c>
      <c r="S365" s="2" t="s">
        <v>449</v>
      </c>
      <c r="U365" s="2">
        <v>38100</v>
      </c>
      <c r="V365" s="2">
        <v>26000</v>
      </c>
      <c r="X365" s="11">
        <v>6.93</v>
      </c>
      <c r="Y365" s="13">
        <f t="shared" si="7"/>
        <v>3172</v>
      </c>
      <c r="Z365" s="13" t="s">
        <v>1898</v>
      </c>
      <c r="AA365" s="13" t="s">
        <v>1899</v>
      </c>
      <c r="AC365" s="2">
        <v>13000</v>
      </c>
      <c r="AD365" s="2">
        <v>41</v>
      </c>
      <c r="AE365" s="2">
        <v>180</v>
      </c>
      <c r="AF365" s="2">
        <v>120</v>
      </c>
      <c r="AG365" s="2">
        <v>230</v>
      </c>
      <c r="AH365" s="2">
        <v>8700</v>
      </c>
      <c r="AI365" s="2">
        <v>90</v>
      </c>
      <c r="AJ365" s="2" t="s">
        <v>450</v>
      </c>
      <c r="AK365" s="2">
        <v>8.6</v>
      </c>
      <c r="AL365" s="2">
        <v>2.7</v>
      </c>
      <c r="AM365" s="2">
        <v>6.3</v>
      </c>
      <c r="AN365" s="2">
        <v>150</v>
      </c>
      <c r="AO365" s="2" t="s">
        <v>451</v>
      </c>
      <c r="AP365" s="2">
        <v>7.9</v>
      </c>
      <c r="AQ365" s="2">
        <v>-29.6</v>
      </c>
      <c r="AR365" s="2">
        <v>-2.0099999999999998</v>
      </c>
      <c r="AU365" s="13" t="s">
        <v>1325</v>
      </c>
      <c r="AV365" s="2" t="s">
        <v>23</v>
      </c>
      <c r="AW365" s="2">
        <v>9.6999999999999993</v>
      </c>
    </row>
    <row r="366" spans="1:49" x14ac:dyDescent="0.35">
      <c r="A366">
        <v>365</v>
      </c>
      <c r="B366" s="2" t="s">
        <v>483</v>
      </c>
      <c r="C366" t="s">
        <v>484</v>
      </c>
      <c r="D366" t="s">
        <v>485</v>
      </c>
      <c r="E366" t="s">
        <v>421</v>
      </c>
      <c r="F366" t="s">
        <v>486</v>
      </c>
      <c r="G366" t="s">
        <v>50</v>
      </c>
      <c r="H366" s="47">
        <v>43280</v>
      </c>
      <c r="I366" s="30" t="s">
        <v>1192</v>
      </c>
      <c r="J366" t="s">
        <v>8</v>
      </c>
      <c r="L366" t="s">
        <v>9</v>
      </c>
      <c r="M366">
        <v>35.430033000000002</v>
      </c>
      <c r="N366">
        <v>-119.690088</v>
      </c>
      <c r="O366" t="s">
        <v>478</v>
      </c>
      <c r="P366" s="2">
        <v>800</v>
      </c>
      <c r="Q366" s="2">
        <v>800</v>
      </c>
      <c r="R366" s="2" t="s">
        <v>449</v>
      </c>
      <c r="S366" s="2" t="s">
        <v>449</v>
      </c>
      <c r="U366" s="2">
        <v>17900</v>
      </c>
      <c r="V366" s="2">
        <v>11000</v>
      </c>
      <c r="X366" s="11">
        <v>6.91</v>
      </c>
      <c r="Y366" s="13">
        <f t="shared" si="7"/>
        <v>976</v>
      </c>
      <c r="Z366" s="13" t="s">
        <v>1898</v>
      </c>
      <c r="AA366" s="13" t="s">
        <v>1899</v>
      </c>
      <c r="AC366" s="2">
        <v>5900</v>
      </c>
      <c r="AD366" s="2">
        <v>180</v>
      </c>
      <c r="AE366" s="2">
        <v>140</v>
      </c>
      <c r="AF366" s="2">
        <v>57</v>
      </c>
      <c r="AG366" s="2">
        <v>77</v>
      </c>
      <c r="AH366" s="2">
        <v>3700</v>
      </c>
      <c r="AI366" s="2">
        <v>59</v>
      </c>
      <c r="AJ366" s="2" t="s">
        <v>212</v>
      </c>
      <c r="AK366" s="2">
        <v>2.2000000000000002</v>
      </c>
      <c r="AL366" s="2">
        <v>0.74</v>
      </c>
      <c r="AM366" s="2">
        <v>2.9</v>
      </c>
      <c r="AN366" s="2">
        <v>120</v>
      </c>
      <c r="AO366" s="2" t="s">
        <v>450</v>
      </c>
      <c r="AP366" s="2">
        <v>5.0999999999999996</v>
      </c>
      <c r="AQ366" s="2">
        <v>-50.8</v>
      </c>
      <c r="AR366" s="2">
        <v>-5.14</v>
      </c>
      <c r="AU366" s="13" t="s">
        <v>434</v>
      </c>
      <c r="AV366" s="2" t="s">
        <v>11</v>
      </c>
      <c r="AW366" s="2">
        <v>15</v>
      </c>
    </row>
    <row r="367" spans="1:49" x14ac:dyDescent="0.35">
      <c r="A367">
        <v>366</v>
      </c>
      <c r="B367" s="2" t="s">
        <v>483</v>
      </c>
      <c r="C367" t="s">
        <v>484</v>
      </c>
      <c r="D367" t="s">
        <v>485</v>
      </c>
      <c r="E367" t="s">
        <v>421</v>
      </c>
      <c r="F367" t="s">
        <v>486</v>
      </c>
      <c r="G367" t="s">
        <v>50</v>
      </c>
      <c r="H367" s="47">
        <v>43340</v>
      </c>
      <c r="I367" s="1" t="s">
        <v>1192</v>
      </c>
      <c r="J367" t="s">
        <v>8</v>
      </c>
      <c r="L367" t="s">
        <v>9</v>
      </c>
      <c r="M367">
        <v>35.430033000000002</v>
      </c>
      <c r="N367">
        <v>-119.690088</v>
      </c>
      <c r="O367" t="s">
        <v>478</v>
      </c>
      <c r="P367" s="2">
        <v>800</v>
      </c>
      <c r="Q367" s="2">
        <v>800</v>
      </c>
      <c r="R367" s="2" t="s">
        <v>449</v>
      </c>
      <c r="S367" s="2" t="s">
        <v>449</v>
      </c>
      <c r="U367" s="2">
        <v>18000</v>
      </c>
      <c r="V367" s="2">
        <v>12000</v>
      </c>
      <c r="X367" s="11">
        <v>7</v>
      </c>
      <c r="Y367" s="13">
        <f t="shared" si="7"/>
        <v>976</v>
      </c>
      <c r="Z367" s="13" t="s">
        <v>1898</v>
      </c>
      <c r="AA367" s="13" t="s">
        <v>1899</v>
      </c>
      <c r="AC367" s="2">
        <v>6100</v>
      </c>
      <c r="AD367" s="2">
        <v>180</v>
      </c>
      <c r="AE367" s="2">
        <v>150</v>
      </c>
      <c r="AF367" s="2">
        <v>61</v>
      </c>
      <c r="AG367" s="2">
        <v>80</v>
      </c>
      <c r="AH367" s="2">
        <v>3900</v>
      </c>
      <c r="AI367" s="2">
        <v>57</v>
      </c>
      <c r="AJ367" s="2" t="s">
        <v>212</v>
      </c>
      <c r="AK367" s="2">
        <v>2.1</v>
      </c>
      <c r="AL367" s="2">
        <v>0.72</v>
      </c>
      <c r="AM367" s="2">
        <v>2.9</v>
      </c>
      <c r="AN367" s="2">
        <v>180</v>
      </c>
      <c r="AO367" s="2" t="s">
        <v>450</v>
      </c>
      <c r="AP367" s="2">
        <v>5.5</v>
      </c>
      <c r="AQ367" s="2">
        <v>-51.9</v>
      </c>
      <c r="AR367" s="2">
        <v>-5.3</v>
      </c>
      <c r="AU367" s="13" t="s">
        <v>1889</v>
      </c>
      <c r="AV367" s="2" t="s">
        <v>59</v>
      </c>
      <c r="AW367" s="2">
        <v>18</v>
      </c>
    </row>
    <row r="368" spans="1:49" x14ac:dyDescent="0.35">
      <c r="A368">
        <v>367</v>
      </c>
      <c r="B368" s="2" t="s">
        <v>483</v>
      </c>
      <c r="C368" t="s">
        <v>484</v>
      </c>
      <c r="D368" t="s">
        <v>485</v>
      </c>
      <c r="E368" t="s">
        <v>421</v>
      </c>
      <c r="F368" t="s">
        <v>486</v>
      </c>
      <c r="G368" t="s">
        <v>50</v>
      </c>
      <c r="H368" s="47">
        <v>43417</v>
      </c>
      <c r="I368" s="1" t="s">
        <v>1192</v>
      </c>
      <c r="J368" t="s">
        <v>8</v>
      </c>
      <c r="L368" t="s">
        <v>9</v>
      </c>
      <c r="M368">
        <v>35.430033000000002</v>
      </c>
      <c r="N368">
        <v>-119.690088</v>
      </c>
      <c r="O368" t="s">
        <v>478</v>
      </c>
      <c r="P368" s="2">
        <v>810</v>
      </c>
      <c r="Q368" s="2">
        <v>810</v>
      </c>
      <c r="R368" s="2" t="s">
        <v>449</v>
      </c>
      <c r="S368" s="2" t="s">
        <v>449</v>
      </c>
      <c r="U368" s="2">
        <v>16900</v>
      </c>
      <c r="V368" s="2">
        <v>10000</v>
      </c>
      <c r="X368" s="11">
        <v>6.3</v>
      </c>
      <c r="Y368" s="13">
        <f t="shared" si="7"/>
        <v>988.19999999999993</v>
      </c>
      <c r="Z368" s="13" t="s">
        <v>1898</v>
      </c>
      <c r="AA368" s="13" t="s">
        <v>1899</v>
      </c>
      <c r="AC368" s="2">
        <v>5800</v>
      </c>
      <c r="AD368" s="2">
        <v>160</v>
      </c>
      <c r="AE368" s="2">
        <v>130</v>
      </c>
      <c r="AF368" s="2">
        <v>48</v>
      </c>
      <c r="AG368" s="2">
        <v>66</v>
      </c>
      <c r="AH368" s="2">
        <v>3300</v>
      </c>
      <c r="AI368" s="2">
        <v>49</v>
      </c>
      <c r="AJ368" s="2" t="s">
        <v>450</v>
      </c>
      <c r="AK368" s="2">
        <v>1.8</v>
      </c>
      <c r="AL368" s="2">
        <v>0.64</v>
      </c>
      <c r="AM368" s="2">
        <v>2.5</v>
      </c>
      <c r="AN368" s="2">
        <v>150</v>
      </c>
      <c r="AO368" s="2" t="s">
        <v>451</v>
      </c>
      <c r="AP368" s="2">
        <v>4.5999999999999996</v>
      </c>
      <c r="AQ368" s="2">
        <v>-52.1</v>
      </c>
      <c r="AR368" s="2">
        <v>-5.25</v>
      </c>
      <c r="AU368" s="13" t="s">
        <v>434</v>
      </c>
      <c r="AV368" s="2" t="s">
        <v>11</v>
      </c>
      <c r="AW368" s="2">
        <v>26</v>
      </c>
    </row>
    <row r="369" spans="1:49" x14ac:dyDescent="0.35">
      <c r="A369">
        <v>368</v>
      </c>
      <c r="B369" s="2" t="s">
        <v>483</v>
      </c>
      <c r="C369" t="s">
        <v>487</v>
      </c>
      <c r="D369" t="s">
        <v>488</v>
      </c>
      <c r="E369" t="s">
        <v>421</v>
      </c>
      <c r="F369" t="s">
        <v>486</v>
      </c>
      <c r="G369" t="s">
        <v>50</v>
      </c>
      <c r="H369" s="47">
        <v>43280</v>
      </c>
      <c r="I369" t="s">
        <v>1193</v>
      </c>
      <c r="J369" t="s">
        <v>8</v>
      </c>
      <c r="L369" t="s">
        <v>9</v>
      </c>
      <c r="M369">
        <v>35.429507999999998</v>
      </c>
      <c r="N369">
        <v>-119.689944</v>
      </c>
      <c r="O369" t="s">
        <v>478</v>
      </c>
      <c r="P369" s="2">
        <v>660</v>
      </c>
      <c r="Q369" s="2">
        <v>660</v>
      </c>
      <c r="R369" s="2" t="s">
        <v>449</v>
      </c>
      <c r="S369" s="2" t="s">
        <v>449</v>
      </c>
      <c r="U369" s="2">
        <v>20600</v>
      </c>
      <c r="V369" s="2">
        <v>14000</v>
      </c>
      <c r="X369" s="11">
        <v>6.67</v>
      </c>
      <c r="Y369" s="13">
        <f t="shared" si="7"/>
        <v>805.19999999999993</v>
      </c>
      <c r="Z369" s="13" t="s">
        <v>1898</v>
      </c>
      <c r="AA369" s="13" t="s">
        <v>1899</v>
      </c>
      <c r="AC369" s="2">
        <v>7200</v>
      </c>
      <c r="AD369" s="2">
        <v>120</v>
      </c>
      <c r="AE369" s="2">
        <v>230</v>
      </c>
      <c r="AF369" s="2">
        <v>80</v>
      </c>
      <c r="AG369" s="2">
        <v>85</v>
      </c>
      <c r="AH369" s="2">
        <v>4200</v>
      </c>
      <c r="AI369" s="2">
        <v>62</v>
      </c>
      <c r="AJ369" s="2" t="s">
        <v>490</v>
      </c>
      <c r="AK369" s="2">
        <v>3.2</v>
      </c>
      <c r="AL369" s="2">
        <v>0.76</v>
      </c>
      <c r="AM369" s="2">
        <v>3.7</v>
      </c>
      <c r="AN369" s="2">
        <v>275</v>
      </c>
      <c r="AO369" s="2" t="s">
        <v>489</v>
      </c>
      <c r="AP369" s="2">
        <v>7.6</v>
      </c>
      <c r="AQ369" s="2">
        <v>-49.8</v>
      </c>
      <c r="AR369" s="2">
        <v>-4.87</v>
      </c>
      <c r="AU369" s="13" t="s">
        <v>434</v>
      </c>
      <c r="AV369" s="2" t="s">
        <v>11</v>
      </c>
      <c r="AW369" s="2">
        <v>100</v>
      </c>
    </row>
    <row r="370" spans="1:49" x14ac:dyDescent="0.35">
      <c r="A370">
        <v>369</v>
      </c>
      <c r="B370" s="2" t="s">
        <v>483</v>
      </c>
      <c r="C370" t="s">
        <v>487</v>
      </c>
      <c r="D370" t="s">
        <v>488</v>
      </c>
      <c r="E370" t="s">
        <v>421</v>
      </c>
      <c r="F370" t="s">
        <v>486</v>
      </c>
      <c r="G370" t="s">
        <v>50</v>
      </c>
      <c r="H370" s="47">
        <v>43340</v>
      </c>
      <c r="I370" t="s">
        <v>1193</v>
      </c>
      <c r="J370" t="s">
        <v>8</v>
      </c>
      <c r="L370" t="s">
        <v>9</v>
      </c>
      <c r="M370">
        <v>35.429507999999998</v>
      </c>
      <c r="N370">
        <v>-119.689944</v>
      </c>
      <c r="O370" t="s">
        <v>478</v>
      </c>
      <c r="P370" s="2">
        <v>710</v>
      </c>
      <c r="Q370" s="2">
        <v>710</v>
      </c>
      <c r="R370" s="2" t="s">
        <v>449</v>
      </c>
      <c r="S370" s="2" t="s">
        <v>449</v>
      </c>
      <c r="U370" s="2">
        <v>21600</v>
      </c>
      <c r="V370" s="2">
        <v>14000</v>
      </c>
      <c r="X370" s="11">
        <v>6.64</v>
      </c>
      <c r="Y370" s="13">
        <f t="shared" si="7"/>
        <v>866.19999999999993</v>
      </c>
      <c r="Z370" s="13" t="s">
        <v>1898</v>
      </c>
      <c r="AA370" s="13" t="s">
        <v>1899</v>
      </c>
      <c r="AC370" s="2">
        <v>7800</v>
      </c>
      <c r="AD370" s="2">
        <v>88</v>
      </c>
      <c r="AE370" s="2">
        <v>250</v>
      </c>
      <c r="AF370" s="2">
        <v>88</v>
      </c>
      <c r="AG370" s="2">
        <v>89</v>
      </c>
      <c r="AH370" s="2">
        <v>4600</v>
      </c>
      <c r="AI370" s="2">
        <v>60</v>
      </c>
      <c r="AJ370" s="2" t="s">
        <v>212</v>
      </c>
      <c r="AK370" s="2">
        <v>3.1</v>
      </c>
      <c r="AL370" s="2">
        <v>1.4</v>
      </c>
      <c r="AM370" s="2">
        <v>3.8</v>
      </c>
      <c r="AN370" s="2">
        <v>240</v>
      </c>
      <c r="AO370" s="2" t="s">
        <v>450</v>
      </c>
      <c r="AP370" s="2">
        <v>8.6</v>
      </c>
      <c r="AQ370" s="2">
        <v>-50.2</v>
      </c>
      <c r="AR370" s="2">
        <v>-4.74</v>
      </c>
      <c r="AU370" s="13" t="s">
        <v>1889</v>
      </c>
      <c r="AV370" s="2" t="s">
        <v>59</v>
      </c>
      <c r="AW370" s="2">
        <v>140</v>
      </c>
    </row>
    <row r="371" spans="1:49" x14ac:dyDescent="0.35">
      <c r="A371">
        <v>370</v>
      </c>
      <c r="B371" s="2" t="s">
        <v>483</v>
      </c>
      <c r="C371" t="s">
        <v>487</v>
      </c>
      <c r="D371" t="s">
        <v>488</v>
      </c>
      <c r="E371" t="s">
        <v>421</v>
      </c>
      <c r="F371" t="s">
        <v>486</v>
      </c>
      <c r="G371" t="s">
        <v>50</v>
      </c>
      <c r="H371" s="47">
        <v>43433</v>
      </c>
      <c r="I371" t="s">
        <v>1193</v>
      </c>
      <c r="J371" t="s">
        <v>8</v>
      </c>
      <c r="L371" t="s">
        <v>9</v>
      </c>
      <c r="M371">
        <v>35.429507999999998</v>
      </c>
      <c r="N371">
        <v>-119.689944</v>
      </c>
      <c r="O371" t="s">
        <v>478</v>
      </c>
      <c r="P371" s="2">
        <v>680</v>
      </c>
      <c r="Q371" s="2">
        <v>680</v>
      </c>
      <c r="R371" s="2" t="s">
        <v>449</v>
      </c>
      <c r="S371" s="2" t="s">
        <v>449</v>
      </c>
      <c r="U371" s="2">
        <v>21200</v>
      </c>
      <c r="V371" s="2">
        <v>15000</v>
      </c>
      <c r="X371" s="11">
        <v>6.14</v>
      </c>
      <c r="Y371" s="13">
        <f t="shared" si="7"/>
        <v>829.6</v>
      </c>
      <c r="Z371" s="13" t="s">
        <v>1898</v>
      </c>
      <c r="AA371" s="13" t="s">
        <v>1899</v>
      </c>
      <c r="AC371" s="2">
        <v>7200</v>
      </c>
      <c r="AD371" s="2">
        <v>110</v>
      </c>
      <c r="AE371" s="2">
        <v>230</v>
      </c>
      <c r="AF371" s="2">
        <v>78</v>
      </c>
      <c r="AG371" s="2">
        <v>81</v>
      </c>
      <c r="AH371" s="2">
        <v>4000</v>
      </c>
      <c r="AI371" s="2">
        <v>54</v>
      </c>
      <c r="AJ371" s="2" t="s">
        <v>212</v>
      </c>
      <c r="AK371" s="2">
        <v>3.1</v>
      </c>
      <c r="AL371" s="2">
        <v>1.4</v>
      </c>
      <c r="AM371" s="2">
        <v>3.7</v>
      </c>
      <c r="AN371" s="2">
        <v>150</v>
      </c>
      <c r="AO371" s="2" t="s">
        <v>450</v>
      </c>
      <c r="AP371" s="2">
        <v>8.1</v>
      </c>
      <c r="AQ371" s="2">
        <v>-51.4</v>
      </c>
      <c r="AR371" s="2">
        <v>-4.95</v>
      </c>
      <c r="AU371" s="13" t="s">
        <v>434</v>
      </c>
      <c r="AV371" s="2" t="s">
        <v>11</v>
      </c>
      <c r="AW371" s="2">
        <v>160</v>
      </c>
    </row>
    <row r="372" spans="1:49" x14ac:dyDescent="0.35">
      <c r="A372">
        <v>371</v>
      </c>
      <c r="B372" s="2" t="s">
        <v>491</v>
      </c>
      <c r="C372" t="s">
        <v>492</v>
      </c>
      <c r="D372" t="s">
        <v>492</v>
      </c>
      <c r="E372" t="s">
        <v>289</v>
      </c>
      <c r="F372" t="s">
        <v>493</v>
      </c>
      <c r="G372" t="s">
        <v>291</v>
      </c>
      <c r="H372" s="47">
        <v>41009</v>
      </c>
      <c r="I372" t="s">
        <v>2513</v>
      </c>
      <c r="J372" t="s">
        <v>8</v>
      </c>
      <c r="K372" t="s">
        <v>1791</v>
      </c>
      <c r="L372" t="s">
        <v>9</v>
      </c>
      <c r="M372">
        <v>35.999704000000001</v>
      </c>
      <c r="N372">
        <v>-119.053409</v>
      </c>
      <c r="O372" t="s">
        <v>292</v>
      </c>
      <c r="U372" s="2">
        <v>536</v>
      </c>
      <c r="AC372" s="2">
        <v>58</v>
      </c>
      <c r="AI372" s="2">
        <v>0.64</v>
      </c>
    </row>
    <row r="373" spans="1:49" x14ac:dyDescent="0.35">
      <c r="A373">
        <v>372</v>
      </c>
      <c r="B373" s="2" t="s">
        <v>491</v>
      </c>
      <c r="C373" t="s">
        <v>494</v>
      </c>
      <c r="D373" t="s">
        <v>495</v>
      </c>
      <c r="E373" t="s">
        <v>289</v>
      </c>
      <c r="F373" t="s">
        <v>493</v>
      </c>
      <c r="G373" t="s">
        <v>291</v>
      </c>
      <c r="H373" s="47">
        <v>40590</v>
      </c>
      <c r="I373" t="s">
        <v>2512</v>
      </c>
      <c r="J373" t="s">
        <v>8</v>
      </c>
      <c r="K373" t="s">
        <v>1791</v>
      </c>
      <c r="L373" t="s">
        <v>9</v>
      </c>
      <c r="M373">
        <v>35.999704000000001</v>
      </c>
      <c r="N373">
        <v>-119.053409</v>
      </c>
      <c r="O373" t="s">
        <v>292</v>
      </c>
      <c r="U373" s="2">
        <v>528</v>
      </c>
      <c r="AC373" s="2">
        <v>56</v>
      </c>
      <c r="AI373" s="2">
        <v>0.69</v>
      </c>
    </row>
    <row r="374" spans="1:49" x14ac:dyDescent="0.35">
      <c r="A374">
        <v>373</v>
      </c>
      <c r="B374" s="2" t="s">
        <v>491</v>
      </c>
      <c r="C374" t="s">
        <v>496</v>
      </c>
      <c r="D374" t="s">
        <v>47</v>
      </c>
      <c r="E374" t="s">
        <v>289</v>
      </c>
      <c r="F374" t="s">
        <v>493</v>
      </c>
      <c r="G374" t="s">
        <v>291</v>
      </c>
      <c r="H374" s="47">
        <v>37322</v>
      </c>
      <c r="I374" t="s">
        <v>2531</v>
      </c>
      <c r="J374" t="s">
        <v>8</v>
      </c>
      <c r="K374" t="s">
        <v>1791</v>
      </c>
      <c r="L374" t="s">
        <v>9</v>
      </c>
      <c r="M374">
        <v>35.999704000000001</v>
      </c>
      <c r="N374">
        <v>-119.053409</v>
      </c>
      <c r="O374" t="s">
        <v>292</v>
      </c>
      <c r="U374" s="2">
        <v>500</v>
      </c>
      <c r="V374" s="2">
        <v>320</v>
      </c>
      <c r="AC374" s="2">
        <v>27</v>
      </c>
      <c r="AI374" s="2">
        <v>0.66</v>
      </c>
    </row>
    <row r="375" spans="1:49" x14ac:dyDescent="0.35">
      <c r="A375">
        <v>374</v>
      </c>
      <c r="B375" s="2" t="s">
        <v>491</v>
      </c>
      <c r="C375" t="s">
        <v>497</v>
      </c>
      <c r="D375" t="s">
        <v>498</v>
      </c>
      <c r="E375" t="s">
        <v>289</v>
      </c>
      <c r="F375" t="s">
        <v>493</v>
      </c>
      <c r="G375" t="s">
        <v>291</v>
      </c>
      <c r="H375" s="47">
        <v>41365</v>
      </c>
      <c r="I375" t="s">
        <v>2514</v>
      </c>
      <c r="J375" t="s">
        <v>8</v>
      </c>
      <c r="K375" t="s">
        <v>1791</v>
      </c>
      <c r="L375" t="s">
        <v>9</v>
      </c>
      <c r="M375">
        <v>35.999704000000001</v>
      </c>
      <c r="N375">
        <v>-119.053409</v>
      </c>
      <c r="O375" t="s">
        <v>292</v>
      </c>
      <c r="U375" s="2">
        <v>561</v>
      </c>
      <c r="AC375" s="2">
        <v>54</v>
      </c>
      <c r="AI375" s="2">
        <v>0.7</v>
      </c>
    </row>
    <row r="376" spans="1:49" x14ac:dyDescent="0.35">
      <c r="A376">
        <v>375</v>
      </c>
      <c r="B376" s="2" t="s">
        <v>491</v>
      </c>
      <c r="C376" t="s">
        <v>499</v>
      </c>
      <c r="D376" t="s">
        <v>500</v>
      </c>
      <c r="E376" t="s">
        <v>289</v>
      </c>
      <c r="F376" t="s">
        <v>493</v>
      </c>
      <c r="G376" t="s">
        <v>291</v>
      </c>
      <c r="H376" s="47">
        <v>41705</v>
      </c>
      <c r="I376" t="s">
        <v>2515</v>
      </c>
      <c r="J376" t="s">
        <v>8</v>
      </c>
      <c r="K376" t="s">
        <v>1791</v>
      </c>
      <c r="L376" t="s">
        <v>9</v>
      </c>
      <c r="M376">
        <v>35.999704000000001</v>
      </c>
      <c r="N376">
        <v>-119.053409</v>
      </c>
      <c r="O376" t="s">
        <v>292</v>
      </c>
      <c r="U376" s="2">
        <v>514</v>
      </c>
      <c r="AC376" s="2">
        <v>49</v>
      </c>
      <c r="AI376" s="2">
        <v>0.6</v>
      </c>
    </row>
    <row r="377" spans="1:49" x14ac:dyDescent="0.35">
      <c r="A377">
        <v>376</v>
      </c>
      <c r="B377" s="2" t="s">
        <v>491</v>
      </c>
      <c r="C377" t="s">
        <v>501</v>
      </c>
      <c r="D377" t="s">
        <v>502</v>
      </c>
      <c r="E377" t="s">
        <v>289</v>
      </c>
      <c r="F377" t="s">
        <v>493</v>
      </c>
      <c r="G377" t="s">
        <v>291</v>
      </c>
      <c r="H377" s="47">
        <v>42109</v>
      </c>
      <c r="I377" t="s">
        <v>2538</v>
      </c>
      <c r="J377" t="s">
        <v>8</v>
      </c>
      <c r="K377" t="s">
        <v>1783</v>
      </c>
      <c r="L377" t="s">
        <v>9</v>
      </c>
      <c r="M377">
        <v>35.999704000000001</v>
      </c>
      <c r="N377">
        <v>-119.053409</v>
      </c>
      <c r="O377" t="s">
        <v>292</v>
      </c>
      <c r="P377" s="2">
        <v>180</v>
      </c>
      <c r="Q377" s="2">
        <v>180</v>
      </c>
      <c r="R377" s="2" t="s">
        <v>23</v>
      </c>
      <c r="S377" s="2" t="s">
        <v>23</v>
      </c>
      <c r="T377" s="2">
        <v>16</v>
      </c>
      <c r="U377" s="2">
        <v>470</v>
      </c>
      <c r="V377" s="2">
        <v>300</v>
      </c>
      <c r="X377" s="2">
        <v>7.97</v>
      </c>
      <c r="Y377" s="13">
        <f>Q377*1.22</f>
        <v>219.6</v>
      </c>
      <c r="Z377" s="13" t="s">
        <v>761</v>
      </c>
      <c r="AA377" s="13" t="s">
        <v>411</v>
      </c>
      <c r="AB377" s="2">
        <v>0.18</v>
      </c>
      <c r="AC377" s="2">
        <v>38</v>
      </c>
      <c r="AD377" s="2">
        <v>8.4</v>
      </c>
      <c r="AE377" s="2">
        <v>5.3</v>
      </c>
      <c r="AF377" s="2">
        <v>0.64</v>
      </c>
      <c r="AG377" s="2">
        <v>0.66</v>
      </c>
      <c r="AH377" s="2">
        <v>100</v>
      </c>
      <c r="AI377" s="2">
        <v>0.49</v>
      </c>
      <c r="AJ377" s="2" t="s">
        <v>57</v>
      </c>
      <c r="AK377" s="2" t="s">
        <v>303</v>
      </c>
      <c r="AL377" s="2" t="s">
        <v>303</v>
      </c>
      <c r="AM377" s="2" t="s">
        <v>303</v>
      </c>
      <c r="AN377" s="2" t="s">
        <v>97</v>
      </c>
      <c r="AO377" s="2" t="s">
        <v>54</v>
      </c>
      <c r="AP377" s="2" t="s">
        <v>303</v>
      </c>
      <c r="AU377" s="2" t="s">
        <v>59</v>
      </c>
      <c r="AV377" s="13" t="s">
        <v>1013</v>
      </c>
    </row>
    <row r="378" spans="1:49" x14ac:dyDescent="0.35">
      <c r="A378">
        <v>377</v>
      </c>
      <c r="B378" s="2" t="s">
        <v>491</v>
      </c>
      <c r="C378" t="s">
        <v>503</v>
      </c>
      <c r="D378" t="s">
        <v>504</v>
      </c>
      <c r="E378" t="s">
        <v>289</v>
      </c>
      <c r="F378" t="s">
        <v>493</v>
      </c>
      <c r="G378" t="s">
        <v>291</v>
      </c>
      <c r="H378" s="47">
        <v>43130</v>
      </c>
      <c r="I378" t="s">
        <v>2518</v>
      </c>
      <c r="J378" t="s">
        <v>8</v>
      </c>
      <c r="K378" t="s">
        <v>1340</v>
      </c>
      <c r="L378" t="s">
        <v>9</v>
      </c>
      <c r="M378">
        <v>35.999704000000001</v>
      </c>
      <c r="N378">
        <v>-119.053409</v>
      </c>
      <c r="O378" t="s">
        <v>292</v>
      </c>
      <c r="U378" s="2">
        <v>475</v>
      </c>
      <c r="AC378" s="2">
        <v>29</v>
      </c>
      <c r="AI378" s="2">
        <v>0.52</v>
      </c>
    </row>
    <row r="379" spans="1:49" x14ac:dyDescent="0.35">
      <c r="A379">
        <v>378</v>
      </c>
      <c r="B379" s="2" t="s">
        <v>491</v>
      </c>
      <c r="C379" t="s">
        <v>3910</v>
      </c>
      <c r="D379" t="s">
        <v>505</v>
      </c>
      <c r="E379" t="s">
        <v>289</v>
      </c>
      <c r="F379" t="s">
        <v>493</v>
      </c>
      <c r="G379" t="s">
        <v>291</v>
      </c>
      <c r="H379" s="47">
        <v>39506</v>
      </c>
      <c r="I379" t="s">
        <v>2533</v>
      </c>
      <c r="J379" t="s">
        <v>8</v>
      </c>
      <c r="K379" t="s">
        <v>1363</v>
      </c>
      <c r="L379" t="s">
        <v>9</v>
      </c>
      <c r="M379">
        <v>35.999704000000001</v>
      </c>
      <c r="N379">
        <v>-119.053409</v>
      </c>
      <c r="O379" t="s">
        <v>292</v>
      </c>
      <c r="U379" s="2">
        <v>500</v>
      </c>
      <c r="V379" s="2">
        <v>330</v>
      </c>
      <c r="AC379" s="2">
        <v>56</v>
      </c>
      <c r="AI379" s="2">
        <v>0.65</v>
      </c>
    </row>
    <row r="380" spans="1:49" x14ac:dyDescent="0.35">
      <c r="A380">
        <v>379</v>
      </c>
      <c r="B380" s="2" t="s">
        <v>491</v>
      </c>
      <c r="C380" t="s">
        <v>506</v>
      </c>
      <c r="D380" t="s">
        <v>507</v>
      </c>
      <c r="E380" t="s">
        <v>289</v>
      </c>
      <c r="F380" t="s">
        <v>493</v>
      </c>
      <c r="G380" t="s">
        <v>291</v>
      </c>
      <c r="H380" s="47">
        <v>38463</v>
      </c>
      <c r="I380" t="s">
        <v>2532</v>
      </c>
      <c r="J380" t="s">
        <v>8</v>
      </c>
      <c r="K380" t="s">
        <v>1363</v>
      </c>
      <c r="L380" t="s">
        <v>9</v>
      </c>
      <c r="M380">
        <v>35.999704000000001</v>
      </c>
      <c r="N380">
        <v>-119.053409</v>
      </c>
      <c r="O380" t="s">
        <v>292</v>
      </c>
      <c r="U380" s="2">
        <v>500</v>
      </c>
      <c r="V380" s="2">
        <v>300</v>
      </c>
      <c r="AC380" s="2">
        <v>27</v>
      </c>
      <c r="AI380" s="2">
        <v>0.68</v>
      </c>
    </row>
    <row r="381" spans="1:49" x14ac:dyDescent="0.35">
      <c r="A381">
        <v>380</v>
      </c>
      <c r="B381" s="2" t="s">
        <v>491</v>
      </c>
      <c r="C381" t="s">
        <v>508</v>
      </c>
      <c r="D381" t="s">
        <v>509</v>
      </c>
      <c r="E381" t="s">
        <v>289</v>
      </c>
      <c r="F381" t="s">
        <v>493</v>
      </c>
      <c r="G381" t="s">
        <v>291</v>
      </c>
      <c r="H381" s="47">
        <v>35620</v>
      </c>
      <c r="I381" t="s">
        <v>2527</v>
      </c>
      <c r="J381" t="s">
        <v>8</v>
      </c>
      <c r="K381" t="s">
        <v>1791</v>
      </c>
      <c r="L381" t="s">
        <v>9</v>
      </c>
      <c r="M381">
        <v>35.999704000000001</v>
      </c>
      <c r="N381">
        <v>-119.053409</v>
      </c>
      <c r="O381" t="s">
        <v>292</v>
      </c>
      <c r="U381" s="2">
        <v>510</v>
      </c>
      <c r="V381" s="2">
        <v>300</v>
      </c>
      <c r="AC381" s="2">
        <v>30</v>
      </c>
      <c r="AI381" s="2">
        <v>0.6</v>
      </c>
    </row>
    <row r="382" spans="1:49" x14ac:dyDescent="0.35">
      <c r="A382">
        <v>381</v>
      </c>
      <c r="B382" s="2" t="s">
        <v>491</v>
      </c>
      <c r="C382" t="s">
        <v>510</v>
      </c>
      <c r="D382" t="s">
        <v>511</v>
      </c>
      <c r="E382" t="s">
        <v>289</v>
      </c>
      <c r="F382" t="s">
        <v>493</v>
      </c>
      <c r="G382" t="s">
        <v>291</v>
      </c>
      <c r="H382" s="47">
        <v>39170</v>
      </c>
      <c r="I382" t="s">
        <v>2508</v>
      </c>
      <c r="J382" t="s">
        <v>8</v>
      </c>
      <c r="K382" t="s">
        <v>1707</v>
      </c>
      <c r="L382" t="s">
        <v>9</v>
      </c>
      <c r="M382">
        <v>35.999704000000001</v>
      </c>
      <c r="N382">
        <v>-119.053409</v>
      </c>
      <c r="O382" t="s">
        <v>292</v>
      </c>
      <c r="U382" s="2">
        <v>500</v>
      </c>
      <c r="AC382" s="2">
        <v>64</v>
      </c>
      <c r="AI382" s="2">
        <v>0.65</v>
      </c>
    </row>
    <row r="383" spans="1:49" x14ac:dyDescent="0.35">
      <c r="A383">
        <v>382</v>
      </c>
      <c r="B383" s="2" t="s">
        <v>491</v>
      </c>
      <c r="C383" t="s">
        <v>512</v>
      </c>
      <c r="D383" t="s">
        <v>513</v>
      </c>
      <c r="E383" t="s">
        <v>289</v>
      </c>
      <c r="F383" t="s">
        <v>493</v>
      </c>
      <c r="G383" t="s">
        <v>291</v>
      </c>
      <c r="H383" s="47">
        <v>41199</v>
      </c>
      <c r="I383" t="s">
        <v>2534</v>
      </c>
      <c r="J383" t="s">
        <v>8</v>
      </c>
      <c r="K383" t="s">
        <v>1340</v>
      </c>
      <c r="L383" t="s">
        <v>9</v>
      </c>
      <c r="M383">
        <v>35.999704000000001</v>
      </c>
      <c r="N383">
        <v>-119.053409</v>
      </c>
      <c r="O383" t="s">
        <v>292</v>
      </c>
      <c r="U383" s="2">
        <v>540</v>
      </c>
      <c r="V383" s="2">
        <v>320</v>
      </c>
      <c r="AC383" s="2">
        <v>57</v>
      </c>
      <c r="AI383" s="2">
        <v>0.69</v>
      </c>
    </row>
    <row r="384" spans="1:49" x14ac:dyDescent="0.35">
      <c r="A384">
        <v>383</v>
      </c>
      <c r="B384" s="2" t="s">
        <v>491</v>
      </c>
      <c r="C384" t="s">
        <v>514</v>
      </c>
      <c r="D384" t="s">
        <v>515</v>
      </c>
      <c r="E384" t="s">
        <v>289</v>
      </c>
      <c r="F384" t="s">
        <v>493</v>
      </c>
      <c r="G384" t="s">
        <v>291</v>
      </c>
      <c r="H384" s="47">
        <v>38079</v>
      </c>
      <c r="I384" t="s">
        <v>2505</v>
      </c>
      <c r="J384" t="s">
        <v>8</v>
      </c>
      <c r="K384" t="s">
        <v>1707</v>
      </c>
      <c r="L384" t="s">
        <v>9</v>
      </c>
      <c r="M384">
        <v>35.999704000000001</v>
      </c>
      <c r="N384">
        <v>-119.053409</v>
      </c>
      <c r="O384" t="s">
        <v>292</v>
      </c>
      <c r="U384" s="2">
        <v>490</v>
      </c>
      <c r="AC384" s="2">
        <v>27</v>
      </c>
      <c r="AI384" s="2">
        <v>0.73</v>
      </c>
    </row>
    <row r="385" spans="1:48" x14ac:dyDescent="0.35">
      <c r="A385">
        <v>384</v>
      </c>
      <c r="B385" s="2" t="s">
        <v>491</v>
      </c>
      <c r="C385" t="s">
        <v>516</v>
      </c>
      <c r="D385" t="s">
        <v>511</v>
      </c>
      <c r="E385" t="s">
        <v>289</v>
      </c>
      <c r="F385" t="s">
        <v>493</v>
      </c>
      <c r="G385" t="s">
        <v>291</v>
      </c>
      <c r="H385" s="47">
        <v>39555</v>
      </c>
      <c r="I385" t="s">
        <v>2509</v>
      </c>
      <c r="J385" t="s">
        <v>8</v>
      </c>
      <c r="K385" t="s">
        <v>1707</v>
      </c>
      <c r="L385" t="s">
        <v>9</v>
      </c>
      <c r="M385">
        <v>35.999704000000001</v>
      </c>
      <c r="N385">
        <v>-119.053409</v>
      </c>
      <c r="O385" t="s">
        <v>292</v>
      </c>
      <c r="U385" s="2">
        <v>510</v>
      </c>
      <c r="AC385" s="2">
        <v>60</v>
      </c>
      <c r="AI385" s="2">
        <v>0.55000000000000004</v>
      </c>
    </row>
    <row r="386" spans="1:48" x14ac:dyDescent="0.35">
      <c r="A386">
        <v>385</v>
      </c>
      <c r="B386" s="2" t="s">
        <v>491</v>
      </c>
      <c r="C386" t="s">
        <v>517</v>
      </c>
      <c r="D386" t="s">
        <v>511</v>
      </c>
      <c r="E386" t="s">
        <v>289</v>
      </c>
      <c r="F386" t="s">
        <v>493</v>
      </c>
      <c r="G386" t="s">
        <v>291</v>
      </c>
      <c r="H386" s="47">
        <v>37816</v>
      </c>
      <c r="I386" t="s">
        <v>2504</v>
      </c>
      <c r="J386" t="s">
        <v>8</v>
      </c>
      <c r="K386" t="s">
        <v>1707</v>
      </c>
      <c r="L386" t="s">
        <v>9</v>
      </c>
      <c r="M386">
        <v>35.999704000000001</v>
      </c>
      <c r="N386">
        <v>-119.053409</v>
      </c>
      <c r="O386" t="s">
        <v>292</v>
      </c>
      <c r="U386" s="2">
        <v>534</v>
      </c>
      <c r="AC386" s="2">
        <v>35</v>
      </c>
      <c r="AI386" s="2">
        <v>0.73</v>
      </c>
    </row>
    <row r="387" spans="1:48" x14ac:dyDescent="0.35">
      <c r="A387">
        <v>386</v>
      </c>
      <c r="B387" s="2" t="s">
        <v>491</v>
      </c>
      <c r="C387" t="s">
        <v>518</v>
      </c>
      <c r="D387" t="s">
        <v>519</v>
      </c>
      <c r="E387" t="s">
        <v>289</v>
      </c>
      <c r="F387" t="s">
        <v>493</v>
      </c>
      <c r="G387" t="s">
        <v>291</v>
      </c>
      <c r="H387" s="47">
        <v>38817</v>
      </c>
      <c r="I387" t="s">
        <v>2507</v>
      </c>
      <c r="J387" t="s">
        <v>8</v>
      </c>
      <c r="K387" t="s">
        <v>1707</v>
      </c>
      <c r="L387" t="s">
        <v>9</v>
      </c>
      <c r="M387">
        <v>35.999704000000001</v>
      </c>
      <c r="N387">
        <v>-119.053409</v>
      </c>
      <c r="O387" t="s">
        <v>292</v>
      </c>
      <c r="U387" s="2">
        <v>500</v>
      </c>
      <c r="AC387" s="2">
        <v>30</v>
      </c>
      <c r="AI387" s="2">
        <v>0.77</v>
      </c>
    </row>
    <row r="388" spans="1:48" x14ac:dyDescent="0.35">
      <c r="A388">
        <v>387</v>
      </c>
      <c r="B388" s="2" t="s">
        <v>491</v>
      </c>
      <c r="C388" t="s">
        <v>520</v>
      </c>
      <c r="D388" t="s">
        <v>2523</v>
      </c>
      <c r="E388" t="s">
        <v>289</v>
      </c>
      <c r="F388" t="s">
        <v>493</v>
      </c>
      <c r="G388" t="s">
        <v>291</v>
      </c>
      <c r="H388" s="47">
        <v>29468</v>
      </c>
      <c r="I388" s="30" t="s">
        <v>2522</v>
      </c>
      <c r="J388" t="s">
        <v>8</v>
      </c>
      <c r="K388" t="s">
        <v>1707</v>
      </c>
      <c r="L388" t="s">
        <v>9</v>
      </c>
      <c r="M388">
        <v>35.999704000000001</v>
      </c>
      <c r="N388">
        <v>-119.053409</v>
      </c>
      <c r="O388" t="s">
        <v>292</v>
      </c>
      <c r="U388" s="2">
        <v>595</v>
      </c>
      <c r="AC388" s="2">
        <v>28</v>
      </c>
      <c r="AI388" s="2">
        <v>0.6</v>
      </c>
    </row>
    <row r="389" spans="1:48" x14ac:dyDescent="0.35">
      <c r="A389">
        <v>388</v>
      </c>
      <c r="B389" s="2" t="s">
        <v>491</v>
      </c>
      <c r="C389" t="s">
        <v>521</v>
      </c>
      <c r="D389" t="s">
        <v>522</v>
      </c>
      <c r="E389" t="s">
        <v>289</v>
      </c>
      <c r="F389" t="s">
        <v>493</v>
      </c>
      <c r="G389" t="s">
        <v>291</v>
      </c>
      <c r="H389" s="47">
        <v>39875</v>
      </c>
      <c r="I389" t="s">
        <v>2510</v>
      </c>
      <c r="J389" t="s">
        <v>8</v>
      </c>
      <c r="K389" t="s">
        <v>1707</v>
      </c>
      <c r="L389" t="s">
        <v>9</v>
      </c>
      <c r="M389">
        <v>35.999704000000001</v>
      </c>
      <c r="N389">
        <v>-119.053409</v>
      </c>
      <c r="O389" t="s">
        <v>292</v>
      </c>
      <c r="U389" s="2">
        <v>470</v>
      </c>
      <c r="AC389" s="2">
        <v>54</v>
      </c>
      <c r="AI389" s="2">
        <v>0.68</v>
      </c>
    </row>
    <row r="390" spans="1:48" x14ac:dyDescent="0.35">
      <c r="A390">
        <v>389</v>
      </c>
      <c r="B390" s="2" t="s">
        <v>491</v>
      </c>
      <c r="C390" t="s">
        <v>523</v>
      </c>
      <c r="D390" t="s">
        <v>524</v>
      </c>
      <c r="E390" t="s">
        <v>289</v>
      </c>
      <c r="F390" t="s">
        <v>493</v>
      </c>
      <c r="G390" t="s">
        <v>291</v>
      </c>
      <c r="H390" s="47">
        <v>42450</v>
      </c>
      <c r="I390" t="s">
        <v>2516</v>
      </c>
      <c r="J390" t="s">
        <v>8</v>
      </c>
      <c r="K390" t="s">
        <v>1791</v>
      </c>
      <c r="L390" t="s">
        <v>9</v>
      </c>
      <c r="M390">
        <v>35.999704000000001</v>
      </c>
      <c r="N390">
        <v>-119.053409</v>
      </c>
      <c r="O390" t="s">
        <v>292</v>
      </c>
      <c r="U390" s="2">
        <v>458</v>
      </c>
      <c r="AC390" s="2">
        <v>37</v>
      </c>
      <c r="AI390" s="2">
        <v>0.5</v>
      </c>
    </row>
    <row r="391" spans="1:48" x14ac:dyDescent="0.35">
      <c r="A391">
        <v>390</v>
      </c>
      <c r="B391" s="2" t="s">
        <v>491</v>
      </c>
      <c r="C391" t="s">
        <v>525</v>
      </c>
      <c r="D391" t="s">
        <v>526</v>
      </c>
      <c r="E391" t="s">
        <v>289</v>
      </c>
      <c r="F391" t="s">
        <v>493</v>
      </c>
      <c r="G391" t="s">
        <v>291</v>
      </c>
      <c r="H391" s="47">
        <v>42793</v>
      </c>
      <c r="I391" t="s">
        <v>2517</v>
      </c>
      <c r="J391" t="s">
        <v>8</v>
      </c>
      <c r="K391" t="s">
        <v>1340</v>
      </c>
      <c r="L391" t="s">
        <v>9</v>
      </c>
      <c r="M391">
        <v>35.999704000000001</v>
      </c>
      <c r="N391">
        <v>-119.053409</v>
      </c>
      <c r="O391" t="s">
        <v>292</v>
      </c>
      <c r="U391" s="2">
        <v>462</v>
      </c>
      <c r="AC391" s="2">
        <v>35</v>
      </c>
      <c r="AI391" s="2">
        <v>0.46</v>
      </c>
    </row>
    <row r="392" spans="1:48" x14ac:dyDescent="0.35">
      <c r="A392">
        <v>391</v>
      </c>
      <c r="B392" s="2" t="s">
        <v>491</v>
      </c>
      <c r="C392" t="s">
        <v>527</v>
      </c>
      <c r="D392" t="s">
        <v>47</v>
      </c>
      <c r="E392" t="s">
        <v>289</v>
      </c>
      <c r="F392" t="s">
        <v>493</v>
      </c>
      <c r="G392" t="s">
        <v>291</v>
      </c>
      <c r="H392" s="47">
        <v>37357</v>
      </c>
      <c r="I392" t="s">
        <v>2503</v>
      </c>
      <c r="J392" t="s">
        <v>8</v>
      </c>
      <c r="K392" t="s">
        <v>1707</v>
      </c>
      <c r="L392" t="s">
        <v>9</v>
      </c>
      <c r="M392">
        <v>35.999704000000001</v>
      </c>
      <c r="N392">
        <v>-119.053409</v>
      </c>
      <c r="O392" t="s">
        <v>292</v>
      </c>
      <c r="U392" s="2">
        <v>531</v>
      </c>
      <c r="AC392" s="2">
        <v>32</v>
      </c>
      <c r="AI392" s="2">
        <v>0.78</v>
      </c>
    </row>
    <row r="393" spans="1:48" x14ac:dyDescent="0.35">
      <c r="A393">
        <v>392</v>
      </c>
      <c r="B393" s="2" t="s">
        <v>491</v>
      </c>
      <c r="C393" t="s">
        <v>528</v>
      </c>
      <c r="D393" t="s">
        <v>529</v>
      </c>
      <c r="E393" t="s">
        <v>289</v>
      </c>
      <c r="F393" t="s">
        <v>493</v>
      </c>
      <c r="G393" t="s">
        <v>291</v>
      </c>
      <c r="H393" s="47">
        <v>40270</v>
      </c>
      <c r="I393" t="s">
        <v>2511</v>
      </c>
      <c r="J393" t="s">
        <v>8</v>
      </c>
      <c r="K393" t="s">
        <v>1707</v>
      </c>
      <c r="L393" t="s">
        <v>9</v>
      </c>
      <c r="M393">
        <v>35.999704000000001</v>
      </c>
      <c r="N393">
        <v>-119.053409</v>
      </c>
      <c r="O393" t="s">
        <v>292</v>
      </c>
      <c r="U393" s="2">
        <v>540</v>
      </c>
      <c r="AC393" s="2">
        <v>62</v>
      </c>
      <c r="AI393" s="2">
        <v>0.68</v>
      </c>
    </row>
    <row r="394" spans="1:48" x14ac:dyDescent="0.35">
      <c r="A394">
        <v>393</v>
      </c>
      <c r="B394" s="2" t="s">
        <v>491</v>
      </c>
      <c r="C394" t="s">
        <v>530</v>
      </c>
      <c r="D394" t="s">
        <v>531</v>
      </c>
      <c r="E394" t="s">
        <v>289</v>
      </c>
      <c r="F394" t="s">
        <v>493</v>
      </c>
      <c r="G394" t="s">
        <v>291</v>
      </c>
      <c r="H394" s="47">
        <v>38450</v>
      </c>
      <c r="I394" t="s">
        <v>2506</v>
      </c>
      <c r="J394" t="s">
        <v>8</v>
      </c>
      <c r="K394" t="s">
        <v>1791</v>
      </c>
      <c r="L394" t="s">
        <v>9</v>
      </c>
      <c r="M394">
        <v>35.999704000000001</v>
      </c>
      <c r="N394">
        <v>-119.053409</v>
      </c>
      <c r="O394" t="s">
        <v>292</v>
      </c>
      <c r="U394" s="2">
        <v>490</v>
      </c>
      <c r="AC394" s="2">
        <v>28</v>
      </c>
      <c r="AI394" s="2" t="s">
        <v>303</v>
      </c>
    </row>
    <row r="395" spans="1:48" x14ac:dyDescent="0.35">
      <c r="A395">
        <v>394</v>
      </c>
      <c r="B395" s="2" t="s">
        <v>532</v>
      </c>
      <c r="C395" t="s">
        <v>533</v>
      </c>
      <c r="D395" t="s">
        <v>534</v>
      </c>
      <c r="E395" t="s">
        <v>289</v>
      </c>
      <c r="F395" t="s">
        <v>535</v>
      </c>
      <c r="G395" t="s">
        <v>291</v>
      </c>
      <c r="H395" s="47">
        <v>42052</v>
      </c>
      <c r="I395" t="s">
        <v>2563</v>
      </c>
      <c r="J395" t="s">
        <v>8</v>
      </c>
      <c r="K395" t="s">
        <v>1340</v>
      </c>
      <c r="L395" t="s">
        <v>9</v>
      </c>
      <c r="M395">
        <v>35.999963999999999</v>
      </c>
      <c r="N395">
        <v>-119.056113</v>
      </c>
      <c r="O395" t="s">
        <v>536</v>
      </c>
      <c r="P395" s="13">
        <f>SUM(Q395:S395)</f>
        <v>172</v>
      </c>
      <c r="Q395" s="13">
        <f>ROUND(Y395/1.22,0)</f>
        <v>172</v>
      </c>
      <c r="U395" s="2">
        <v>539</v>
      </c>
      <c r="V395" s="2">
        <v>330</v>
      </c>
      <c r="X395" s="2">
        <v>7.18</v>
      </c>
      <c r="Y395" s="2">
        <v>210</v>
      </c>
      <c r="Z395" s="2" t="s">
        <v>73</v>
      </c>
      <c r="AA395" s="2" t="s">
        <v>537</v>
      </c>
      <c r="AC395" s="2">
        <v>68</v>
      </c>
      <c r="AD395" s="2">
        <v>0.46</v>
      </c>
      <c r="AE395" s="2">
        <v>5.3</v>
      </c>
      <c r="AF395" s="2">
        <v>0.8</v>
      </c>
      <c r="AG395" s="2">
        <v>1.9</v>
      </c>
      <c r="AH395" s="2">
        <v>98</v>
      </c>
      <c r="AI395" s="2">
        <v>0.37</v>
      </c>
      <c r="AK395" s="2">
        <v>4.1000000000000002E-2</v>
      </c>
      <c r="AL395" s="2">
        <v>0.78</v>
      </c>
    </row>
    <row r="396" spans="1:48" x14ac:dyDescent="0.35">
      <c r="A396">
        <v>395</v>
      </c>
      <c r="B396" s="2" t="s">
        <v>532</v>
      </c>
      <c r="C396" t="s">
        <v>538</v>
      </c>
      <c r="D396" t="s">
        <v>539</v>
      </c>
      <c r="E396" t="s">
        <v>289</v>
      </c>
      <c r="F396" t="s">
        <v>535</v>
      </c>
      <c r="G396" t="s">
        <v>291</v>
      </c>
      <c r="H396" s="47">
        <v>42082</v>
      </c>
      <c r="I396" t="s">
        <v>2575</v>
      </c>
      <c r="J396" t="s">
        <v>8</v>
      </c>
      <c r="K396" t="s">
        <v>1340</v>
      </c>
      <c r="L396" t="s">
        <v>9</v>
      </c>
      <c r="M396">
        <v>35.999963999999999</v>
      </c>
      <c r="N396">
        <v>-119.056113</v>
      </c>
      <c r="O396" t="s">
        <v>536</v>
      </c>
      <c r="P396" s="2">
        <v>140</v>
      </c>
      <c r="Q396" s="18">
        <v>140</v>
      </c>
      <c r="V396" s="2">
        <v>310</v>
      </c>
      <c r="Y396" s="2">
        <f>Q396*1.22</f>
        <v>170.79999999999998</v>
      </c>
      <c r="AB396" s="2">
        <v>0.2</v>
      </c>
      <c r="AC396" s="2">
        <v>51</v>
      </c>
      <c r="AD396" s="2">
        <v>3.8</v>
      </c>
      <c r="AE396" s="2">
        <v>7.3</v>
      </c>
      <c r="AF396" s="2">
        <v>0.78</v>
      </c>
      <c r="AG396" s="2">
        <v>1.3</v>
      </c>
      <c r="AH396" s="2">
        <v>120</v>
      </c>
      <c r="AI396" s="2">
        <v>0.44</v>
      </c>
      <c r="AJ396" s="2">
        <v>0.47</v>
      </c>
      <c r="AK396" s="2">
        <v>3.1E-2</v>
      </c>
      <c r="AL396" s="2" t="s">
        <v>814</v>
      </c>
      <c r="AM396" s="2" t="s">
        <v>1092</v>
      </c>
      <c r="AN396" s="2">
        <v>35</v>
      </c>
      <c r="AO396" s="2" t="s">
        <v>60</v>
      </c>
      <c r="AP396" s="2">
        <v>4.1000000000000002E-2</v>
      </c>
      <c r="AU396" s="13" t="s">
        <v>819</v>
      </c>
      <c r="AV396" s="2" t="s">
        <v>2576</v>
      </c>
    </row>
    <row r="397" spans="1:48" x14ac:dyDescent="0.35">
      <c r="A397">
        <v>396</v>
      </c>
      <c r="B397" s="2" t="s">
        <v>532</v>
      </c>
      <c r="C397" t="s">
        <v>542</v>
      </c>
      <c r="D397" t="s">
        <v>90</v>
      </c>
      <c r="E397" t="s">
        <v>289</v>
      </c>
      <c r="F397" t="s">
        <v>535</v>
      </c>
      <c r="G397" t="s">
        <v>291</v>
      </c>
      <c r="H397" s="47">
        <v>41928</v>
      </c>
      <c r="I397" t="s">
        <v>2574</v>
      </c>
      <c r="J397" t="s">
        <v>8</v>
      </c>
      <c r="K397" t="s">
        <v>1340</v>
      </c>
      <c r="L397" t="s">
        <v>9</v>
      </c>
      <c r="M397">
        <v>35.999963999999999</v>
      </c>
      <c r="N397">
        <v>-119.056113</v>
      </c>
      <c r="O397" t="s">
        <v>536</v>
      </c>
      <c r="P397" s="2">
        <v>140</v>
      </c>
      <c r="T397" s="2">
        <v>22</v>
      </c>
      <c r="U397" s="2">
        <v>630</v>
      </c>
      <c r="V397" s="2">
        <v>380</v>
      </c>
      <c r="Y397" s="2">
        <v>180</v>
      </c>
      <c r="Z397" s="2" t="s">
        <v>736</v>
      </c>
      <c r="AA397" s="2" t="s">
        <v>736</v>
      </c>
      <c r="AC397" s="2">
        <v>98</v>
      </c>
      <c r="AD397" s="2">
        <v>5.8</v>
      </c>
      <c r="AE397" s="2">
        <v>7.7</v>
      </c>
      <c r="AF397" s="2">
        <v>0.56999999999999995</v>
      </c>
      <c r="AG397" s="2">
        <v>0.86</v>
      </c>
      <c r="AH397" s="2">
        <v>130</v>
      </c>
      <c r="AI397" s="2">
        <v>0.46</v>
      </c>
      <c r="AL397" s="2">
        <v>6.8000000000000005E-2</v>
      </c>
      <c r="AN397" s="2">
        <v>10</v>
      </c>
      <c r="AU397" s="2">
        <v>0.31</v>
      </c>
      <c r="AV397" s="13">
        <f>AU397/4.43</f>
        <v>6.9977426636568849E-2</v>
      </c>
    </row>
    <row r="398" spans="1:48" x14ac:dyDescent="0.35">
      <c r="A398">
        <v>397</v>
      </c>
      <c r="B398" s="2" t="s">
        <v>532</v>
      </c>
      <c r="C398" t="s">
        <v>3899</v>
      </c>
      <c r="D398" t="s">
        <v>543</v>
      </c>
      <c r="E398" t="s">
        <v>289</v>
      </c>
      <c r="F398" t="s">
        <v>535</v>
      </c>
      <c r="G398" t="s">
        <v>291</v>
      </c>
      <c r="H398" s="47">
        <v>38847</v>
      </c>
      <c r="I398" t="s">
        <v>2570</v>
      </c>
      <c r="J398" t="s">
        <v>8</v>
      </c>
      <c r="K398" t="s">
        <v>1363</v>
      </c>
      <c r="L398" t="s">
        <v>9</v>
      </c>
      <c r="M398">
        <v>35.999963999999999</v>
      </c>
      <c r="N398">
        <v>-119.056113</v>
      </c>
      <c r="O398" t="s">
        <v>536</v>
      </c>
      <c r="U398" s="2">
        <v>520</v>
      </c>
      <c r="V398" s="2">
        <v>330</v>
      </c>
      <c r="AC398" s="2">
        <v>75</v>
      </c>
      <c r="AI398" s="2">
        <v>0.74</v>
      </c>
    </row>
    <row r="399" spans="1:48" x14ac:dyDescent="0.35">
      <c r="A399">
        <v>398</v>
      </c>
      <c r="B399" s="2" t="s">
        <v>532</v>
      </c>
      <c r="C399" t="s">
        <v>3911</v>
      </c>
      <c r="D399" t="s">
        <v>544</v>
      </c>
      <c r="E399" t="s">
        <v>289</v>
      </c>
      <c r="F399" t="s">
        <v>535</v>
      </c>
      <c r="G399" t="s">
        <v>291</v>
      </c>
      <c r="H399" s="47">
        <v>39506</v>
      </c>
      <c r="I399" t="s">
        <v>2571</v>
      </c>
      <c r="J399" t="s">
        <v>8</v>
      </c>
      <c r="K399" t="s">
        <v>1363</v>
      </c>
      <c r="L399" t="s">
        <v>9</v>
      </c>
      <c r="M399">
        <v>35.999963999999999</v>
      </c>
      <c r="N399">
        <v>-119.056113</v>
      </c>
      <c r="O399" t="s">
        <v>536</v>
      </c>
      <c r="U399" s="2">
        <v>560</v>
      </c>
      <c r="V399" s="2">
        <v>350</v>
      </c>
      <c r="AC399" s="2">
        <v>81</v>
      </c>
      <c r="AI399" s="2">
        <v>0.76</v>
      </c>
    </row>
    <row r="400" spans="1:48" x14ac:dyDescent="0.35">
      <c r="A400">
        <v>399</v>
      </c>
      <c r="B400" s="2" t="s">
        <v>532</v>
      </c>
      <c r="C400" t="s">
        <v>545</v>
      </c>
      <c r="D400" t="s">
        <v>546</v>
      </c>
      <c r="E400" t="s">
        <v>289</v>
      </c>
      <c r="F400" t="s">
        <v>535</v>
      </c>
      <c r="G400" t="s">
        <v>291</v>
      </c>
      <c r="H400" s="47">
        <v>35620</v>
      </c>
      <c r="I400" t="s">
        <v>2565</v>
      </c>
      <c r="J400" t="s">
        <v>8</v>
      </c>
      <c r="K400" t="s">
        <v>1791</v>
      </c>
      <c r="L400" t="s">
        <v>9</v>
      </c>
      <c r="M400">
        <v>35.999963999999999</v>
      </c>
      <c r="N400">
        <v>-119.056113</v>
      </c>
      <c r="O400" t="s">
        <v>536</v>
      </c>
      <c r="U400" s="2">
        <v>720</v>
      </c>
      <c r="V400" s="2">
        <v>410</v>
      </c>
      <c r="AC400" s="2">
        <v>120</v>
      </c>
      <c r="AE400" s="26"/>
      <c r="AG400" s="26"/>
      <c r="AH400" s="26"/>
      <c r="AI400" s="2">
        <v>1.1000000000000001</v>
      </c>
    </row>
    <row r="401" spans="1:42" x14ac:dyDescent="0.35">
      <c r="A401">
        <v>400</v>
      </c>
      <c r="B401" s="2" t="s">
        <v>532</v>
      </c>
      <c r="C401" t="s">
        <v>2819</v>
      </c>
      <c r="D401" t="s">
        <v>547</v>
      </c>
      <c r="E401" t="s">
        <v>289</v>
      </c>
      <c r="F401" t="s">
        <v>535</v>
      </c>
      <c r="G401" t="s">
        <v>291</v>
      </c>
      <c r="H401" s="47">
        <v>36614</v>
      </c>
      <c r="I401" t="s">
        <v>2566</v>
      </c>
      <c r="J401" t="s">
        <v>8</v>
      </c>
      <c r="K401" t="s">
        <v>1791</v>
      </c>
      <c r="L401" t="s">
        <v>9</v>
      </c>
      <c r="M401">
        <v>35.999963999999999</v>
      </c>
      <c r="N401">
        <v>-119.056113</v>
      </c>
      <c r="O401" t="s">
        <v>536</v>
      </c>
      <c r="U401" s="2">
        <v>940</v>
      </c>
      <c r="AC401" s="2">
        <v>89</v>
      </c>
      <c r="AI401" s="2">
        <v>1.1000000000000001</v>
      </c>
    </row>
    <row r="402" spans="1:42" x14ac:dyDescent="0.35">
      <c r="A402">
        <v>401</v>
      </c>
      <c r="B402" s="2" t="s">
        <v>532</v>
      </c>
      <c r="C402" t="s">
        <v>3889</v>
      </c>
      <c r="D402" t="s">
        <v>534</v>
      </c>
      <c r="E402" t="s">
        <v>289</v>
      </c>
      <c r="F402" t="s">
        <v>535</v>
      </c>
      <c r="G402" t="s">
        <v>291</v>
      </c>
      <c r="H402" s="47">
        <v>37372</v>
      </c>
      <c r="I402" t="s">
        <v>2551</v>
      </c>
      <c r="J402" t="s">
        <v>8</v>
      </c>
      <c r="K402" t="s">
        <v>1783</v>
      </c>
      <c r="L402" t="s">
        <v>9</v>
      </c>
      <c r="M402">
        <v>35.999963999999999</v>
      </c>
      <c r="N402">
        <v>-119.056113</v>
      </c>
      <c r="O402" t="s">
        <v>536</v>
      </c>
      <c r="U402" s="2">
        <v>491</v>
      </c>
      <c r="AC402" s="2">
        <v>55</v>
      </c>
      <c r="AI402" s="2">
        <v>0.52</v>
      </c>
    </row>
    <row r="403" spans="1:42" x14ac:dyDescent="0.35">
      <c r="A403">
        <v>402</v>
      </c>
      <c r="B403" s="2" t="s">
        <v>532</v>
      </c>
      <c r="C403" t="s">
        <v>548</v>
      </c>
      <c r="D403" t="s">
        <v>549</v>
      </c>
      <c r="E403" t="s">
        <v>289</v>
      </c>
      <c r="F403" t="s">
        <v>535</v>
      </c>
      <c r="G403" t="s">
        <v>291</v>
      </c>
      <c r="H403" s="47">
        <v>35621</v>
      </c>
      <c r="I403" t="s">
        <v>2550</v>
      </c>
      <c r="J403" t="s">
        <v>8</v>
      </c>
      <c r="K403" t="s">
        <v>1783</v>
      </c>
      <c r="L403" t="s">
        <v>9</v>
      </c>
      <c r="M403">
        <v>35.999963999999999</v>
      </c>
      <c r="N403">
        <v>-119.056113</v>
      </c>
      <c r="O403" t="s">
        <v>536</v>
      </c>
      <c r="U403" s="2">
        <v>715</v>
      </c>
      <c r="V403" s="2">
        <v>428</v>
      </c>
      <c r="AC403" s="2">
        <v>116</v>
      </c>
      <c r="AI403" s="2">
        <v>1.2</v>
      </c>
    </row>
    <row r="404" spans="1:42" x14ac:dyDescent="0.35">
      <c r="A404">
        <v>403</v>
      </c>
      <c r="B404" s="2" t="s">
        <v>532</v>
      </c>
      <c r="C404" t="s">
        <v>3888</v>
      </c>
      <c r="D404" t="s">
        <v>550</v>
      </c>
      <c r="E404" t="s">
        <v>289</v>
      </c>
      <c r="F404" t="s">
        <v>535</v>
      </c>
      <c r="G404" t="s">
        <v>291</v>
      </c>
      <c r="H404" s="47">
        <v>37678</v>
      </c>
      <c r="I404" t="s">
        <v>2552</v>
      </c>
      <c r="J404" t="s">
        <v>8</v>
      </c>
      <c r="K404" t="s">
        <v>1783</v>
      </c>
      <c r="L404" t="s">
        <v>9</v>
      </c>
      <c r="M404">
        <v>35.999963999999999</v>
      </c>
      <c r="N404">
        <v>-119.056113</v>
      </c>
      <c r="O404" t="s">
        <v>536</v>
      </c>
      <c r="U404" s="2">
        <v>596</v>
      </c>
      <c r="AC404" s="2">
        <v>65</v>
      </c>
      <c r="AI404" s="2">
        <v>0.78</v>
      </c>
    </row>
    <row r="405" spans="1:42" x14ac:dyDescent="0.35">
      <c r="A405">
        <v>404</v>
      </c>
      <c r="B405" s="2" t="s">
        <v>532</v>
      </c>
      <c r="C405" t="s">
        <v>3887</v>
      </c>
      <c r="D405" t="s">
        <v>551</v>
      </c>
      <c r="E405" t="s">
        <v>289</v>
      </c>
      <c r="F405" t="s">
        <v>535</v>
      </c>
      <c r="G405" t="s">
        <v>291</v>
      </c>
      <c r="H405" s="47">
        <v>39133</v>
      </c>
      <c r="I405" t="s">
        <v>2556</v>
      </c>
      <c r="J405" t="s">
        <v>8</v>
      </c>
      <c r="K405" t="s">
        <v>1340</v>
      </c>
      <c r="L405" t="s">
        <v>9</v>
      </c>
      <c r="M405">
        <v>35.999963999999999</v>
      </c>
      <c r="N405">
        <v>-119.056113</v>
      </c>
      <c r="O405" t="s">
        <v>536</v>
      </c>
      <c r="U405" s="2">
        <v>550</v>
      </c>
      <c r="AC405" s="2">
        <v>92</v>
      </c>
      <c r="AI405" s="2">
        <v>0.77</v>
      </c>
    </row>
    <row r="406" spans="1:42" x14ac:dyDescent="0.35">
      <c r="A406">
        <v>405</v>
      </c>
      <c r="B406" s="2" t="s">
        <v>532</v>
      </c>
      <c r="C406" t="s">
        <v>3890</v>
      </c>
      <c r="D406" t="s">
        <v>534</v>
      </c>
      <c r="E406" t="s">
        <v>289</v>
      </c>
      <c r="F406" t="s">
        <v>535</v>
      </c>
      <c r="G406" t="s">
        <v>291</v>
      </c>
      <c r="H406" s="47">
        <v>38040</v>
      </c>
      <c r="I406" t="s">
        <v>2553</v>
      </c>
      <c r="J406" t="s">
        <v>8</v>
      </c>
      <c r="K406" t="s">
        <v>1340</v>
      </c>
      <c r="L406" t="s">
        <v>9</v>
      </c>
      <c r="M406">
        <v>35.999963999999999</v>
      </c>
      <c r="N406">
        <v>-119.056113</v>
      </c>
      <c r="O406" t="s">
        <v>536</v>
      </c>
      <c r="U406" s="2">
        <v>555</v>
      </c>
      <c r="AC406" s="2">
        <v>108</v>
      </c>
      <c r="AI406" s="2">
        <v>0.95</v>
      </c>
    </row>
    <row r="407" spans="1:42" x14ac:dyDescent="0.35">
      <c r="A407">
        <v>406</v>
      </c>
      <c r="B407" s="2" t="s">
        <v>532</v>
      </c>
      <c r="C407" t="s">
        <v>3891</v>
      </c>
      <c r="D407" t="s">
        <v>534</v>
      </c>
      <c r="E407" t="s">
        <v>289</v>
      </c>
      <c r="F407" t="s">
        <v>535</v>
      </c>
      <c r="G407" t="s">
        <v>291</v>
      </c>
      <c r="H407" s="47">
        <v>40213</v>
      </c>
      <c r="I407" t="s">
        <v>2559</v>
      </c>
      <c r="J407" t="s">
        <v>8</v>
      </c>
      <c r="K407" t="s">
        <v>1340</v>
      </c>
      <c r="L407" t="s">
        <v>9</v>
      </c>
      <c r="M407">
        <v>35.999963999999999</v>
      </c>
      <c r="N407">
        <v>-119.056113</v>
      </c>
      <c r="O407" t="s">
        <v>536</v>
      </c>
      <c r="P407" s="13">
        <f>SUM(Q407:S407)</f>
        <v>172</v>
      </c>
      <c r="Q407" s="13">
        <f>ROUND(Y407/1.22,0)</f>
        <v>172</v>
      </c>
      <c r="U407" s="2">
        <v>478</v>
      </c>
      <c r="V407" s="2">
        <v>330</v>
      </c>
      <c r="X407" s="2">
        <v>7.73</v>
      </c>
      <c r="Y407" s="2">
        <v>210</v>
      </c>
      <c r="Z407" s="2" t="s">
        <v>73</v>
      </c>
      <c r="AA407" s="2" t="s">
        <v>537</v>
      </c>
      <c r="AC407" s="2">
        <v>40</v>
      </c>
      <c r="AD407" s="2">
        <v>3.3</v>
      </c>
      <c r="AE407" s="2">
        <v>8.1</v>
      </c>
      <c r="AF407" s="2">
        <v>0.54</v>
      </c>
      <c r="AG407" s="2">
        <v>1.3</v>
      </c>
      <c r="AH407" s="2">
        <v>99</v>
      </c>
      <c r="AI407" s="2">
        <v>0.46</v>
      </c>
      <c r="AK407" s="2">
        <v>4.5999999999999999E-2</v>
      </c>
      <c r="AL407" s="2">
        <v>2.5999999999999999E-2</v>
      </c>
    </row>
    <row r="408" spans="1:42" x14ac:dyDescent="0.35">
      <c r="A408">
        <v>407</v>
      </c>
      <c r="B408" s="2" t="s">
        <v>532</v>
      </c>
      <c r="C408" t="s">
        <v>552</v>
      </c>
      <c r="D408" t="s">
        <v>534</v>
      </c>
      <c r="E408" t="s">
        <v>289</v>
      </c>
      <c r="F408" t="s">
        <v>535</v>
      </c>
      <c r="G408" t="s">
        <v>291</v>
      </c>
      <c r="H408" s="47">
        <v>34653</v>
      </c>
      <c r="I408" t="s">
        <v>2564</v>
      </c>
      <c r="J408" t="s">
        <v>8</v>
      </c>
      <c r="K408" t="s">
        <v>1704</v>
      </c>
      <c r="L408" t="s">
        <v>9</v>
      </c>
      <c r="M408">
        <v>35.999963999999999</v>
      </c>
      <c r="N408">
        <v>-119.056113</v>
      </c>
      <c r="O408" t="s">
        <v>536</v>
      </c>
      <c r="U408" s="2">
        <v>451</v>
      </c>
      <c r="V408" s="2">
        <v>329</v>
      </c>
      <c r="AC408" s="2">
        <v>54</v>
      </c>
      <c r="AD408" s="2">
        <v>7.5</v>
      </c>
      <c r="AH408" s="2">
        <v>89.7</v>
      </c>
      <c r="AI408" s="2">
        <v>0.49</v>
      </c>
      <c r="AO408" s="2" t="s">
        <v>52</v>
      </c>
      <c r="AP408" s="2"/>
    </row>
    <row r="409" spans="1:42" x14ac:dyDescent="0.35">
      <c r="A409">
        <v>408</v>
      </c>
      <c r="B409" s="2" t="s">
        <v>532</v>
      </c>
      <c r="C409" t="s">
        <v>553</v>
      </c>
      <c r="D409" t="s">
        <v>534</v>
      </c>
      <c r="E409" t="s">
        <v>289</v>
      </c>
      <c r="F409" t="s">
        <v>535</v>
      </c>
      <c r="G409" t="s">
        <v>291</v>
      </c>
      <c r="H409" s="47">
        <v>38741</v>
      </c>
      <c r="I409" t="s">
        <v>2555</v>
      </c>
      <c r="J409" t="s">
        <v>8</v>
      </c>
      <c r="K409" t="s">
        <v>1783</v>
      </c>
      <c r="L409" t="s">
        <v>9</v>
      </c>
      <c r="M409">
        <v>35.999963999999999</v>
      </c>
      <c r="N409">
        <v>-119.056113</v>
      </c>
      <c r="O409" t="s">
        <v>536</v>
      </c>
      <c r="U409" s="2">
        <v>590</v>
      </c>
      <c r="AC409" s="2">
        <v>90</v>
      </c>
      <c r="AI409" s="2">
        <v>0.86</v>
      </c>
    </row>
    <row r="410" spans="1:42" x14ac:dyDescent="0.35">
      <c r="A410">
        <v>409</v>
      </c>
      <c r="B410" s="2" t="s">
        <v>532</v>
      </c>
      <c r="C410" t="s">
        <v>554</v>
      </c>
      <c r="D410" t="s">
        <v>555</v>
      </c>
      <c r="E410" t="s">
        <v>289</v>
      </c>
      <c r="F410" t="s">
        <v>535</v>
      </c>
      <c r="G410" t="s">
        <v>291</v>
      </c>
      <c r="H410" s="47">
        <v>34873</v>
      </c>
      <c r="I410" t="s">
        <v>2548</v>
      </c>
      <c r="J410" t="s">
        <v>8</v>
      </c>
      <c r="K410" t="s">
        <v>1783</v>
      </c>
      <c r="L410" t="s">
        <v>9</v>
      </c>
      <c r="M410">
        <v>35.999963999999999</v>
      </c>
      <c r="N410">
        <v>-119.056113</v>
      </c>
      <c r="O410" t="s">
        <v>536</v>
      </c>
      <c r="U410" s="2">
        <v>757</v>
      </c>
      <c r="V410" s="2">
        <v>535</v>
      </c>
      <c r="AC410" s="2">
        <v>141</v>
      </c>
      <c r="AI410" s="2">
        <v>1</v>
      </c>
    </row>
    <row r="411" spans="1:42" x14ac:dyDescent="0.35">
      <c r="A411">
        <v>410</v>
      </c>
      <c r="B411" s="2" t="s">
        <v>532</v>
      </c>
      <c r="C411" t="s">
        <v>3892</v>
      </c>
      <c r="D411" t="s">
        <v>534</v>
      </c>
      <c r="E411" t="s">
        <v>289</v>
      </c>
      <c r="F411" t="s">
        <v>535</v>
      </c>
      <c r="G411" t="s">
        <v>291</v>
      </c>
      <c r="H411" s="47">
        <v>40575</v>
      </c>
      <c r="I411" t="s">
        <v>2560</v>
      </c>
      <c r="J411" t="s">
        <v>8</v>
      </c>
      <c r="K411" t="s">
        <v>1340</v>
      </c>
      <c r="L411" t="s">
        <v>9</v>
      </c>
      <c r="M411">
        <v>35.999963999999999</v>
      </c>
      <c r="N411">
        <v>-119.056113</v>
      </c>
      <c r="O411" t="s">
        <v>536</v>
      </c>
      <c r="P411" s="13">
        <f t="shared" ref="P411:P412" si="8">SUM(Q411:S411)</f>
        <v>164</v>
      </c>
      <c r="Q411" s="13">
        <f t="shared" ref="Q411:Q412" si="9">ROUND(Y411/1.22,0)</f>
        <v>164</v>
      </c>
      <c r="U411" s="2">
        <v>546</v>
      </c>
      <c r="V411" s="2">
        <v>330</v>
      </c>
      <c r="X411" s="2">
        <v>8.02</v>
      </c>
      <c r="Y411" s="2">
        <v>200</v>
      </c>
      <c r="Z411" s="2" t="s">
        <v>73</v>
      </c>
      <c r="AA411" s="2" t="s">
        <v>537</v>
      </c>
      <c r="AC411" s="2">
        <v>64</v>
      </c>
      <c r="AD411" s="2">
        <v>5.7</v>
      </c>
      <c r="AE411" s="2">
        <v>6.6</v>
      </c>
      <c r="AF411" s="2">
        <v>0.46</v>
      </c>
      <c r="AG411" s="2">
        <v>1.1000000000000001</v>
      </c>
      <c r="AH411" s="2">
        <v>110</v>
      </c>
      <c r="AI411" s="2">
        <v>0.73</v>
      </c>
      <c r="AK411" s="2">
        <v>3.9E-2</v>
      </c>
      <c r="AL411" s="2" t="s">
        <v>1184</v>
      </c>
    </row>
    <row r="412" spans="1:42" x14ac:dyDescent="0.35">
      <c r="A412">
        <v>411</v>
      </c>
      <c r="B412" s="2" t="s">
        <v>532</v>
      </c>
      <c r="C412" t="s">
        <v>556</v>
      </c>
      <c r="D412" t="s">
        <v>557</v>
      </c>
      <c r="E412" t="s">
        <v>289</v>
      </c>
      <c r="F412" t="s">
        <v>535</v>
      </c>
      <c r="G412" t="s">
        <v>291</v>
      </c>
      <c r="H412" s="47">
        <v>41331</v>
      </c>
      <c r="I412" t="s">
        <v>2562</v>
      </c>
      <c r="J412" t="s">
        <v>8</v>
      </c>
      <c r="K412" t="s">
        <v>1340</v>
      </c>
      <c r="L412" t="s">
        <v>9</v>
      </c>
      <c r="M412">
        <v>35.999963999999999</v>
      </c>
      <c r="N412">
        <v>-119.056113</v>
      </c>
      <c r="O412" t="s">
        <v>536</v>
      </c>
      <c r="P412" s="13">
        <f t="shared" si="8"/>
        <v>156</v>
      </c>
      <c r="Q412" s="13">
        <f t="shared" si="9"/>
        <v>156</v>
      </c>
      <c r="U412" s="2">
        <v>573</v>
      </c>
      <c r="V412" s="2">
        <v>340</v>
      </c>
      <c r="X412" s="2">
        <v>8.11</v>
      </c>
      <c r="Y412" s="2">
        <v>190</v>
      </c>
      <c r="Z412" s="2" t="s">
        <v>73</v>
      </c>
      <c r="AA412" s="2" t="s">
        <v>537</v>
      </c>
      <c r="AC412" s="2">
        <v>86</v>
      </c>
      <c r="AD412" s="2">
        <v>3.4</v>
      </c>
      <c r="AE412" s="2">
        <v>7.1</v>
      </c>
      <c r="AF412" s="2">
        <v>0.6</v>
      </c>
      <c r="AG412" s="2">
        <v>1.1000000000000001</v>
      </c>
      <c r="AH412" s="2">
        <v>110</v>
      </c>
      <c r="AI412" s="2">
        <v>0.52</v>
      </c>
      <c r="AK412" s="2">
        <v>4.3999999999999997E-2</v>
      </c>
      <c r="AL412" s="2" t="s">
        <v>353</v>
      </c>
    </row>
    <row r="413" spans="1:42" x14ac:dyDescent="0.35">
      <c r="A413">
        <v>412</v>
      </c>
      <c r="B413" s="2" t="s">
        <v>532</v>
      </c>
      <c r="C413" t="s">
        <v>558</v>
      </c>
      <c r="D413" t="s">
        <v>559</v>
      </c>
      <c r="E413" t="s">
        <v>289</v>
      </c>
      <c r="F413" t="s">
        <v>535</v>
      </c>
      <c r="G413" t="s">
        <v>291</v>
      </c>
      <c r="H413" s="47">
        <v>41199</v>
      </c>
      <c r="I413" t="s">
        <v>2573</v>
      </c>
      <c r="J413" t="s">
        <v>8</v>
      </c>
      <c r="K413" t="s">
        <v>1340</v>
      </c>
      <c r="L413" t="s">
        <v>9</v>
      </c>
      <c r="M413">
        <v>35.999963999999999</v>
      </c>
      <c r="N413">
        <v>-119.056113</v>
      </c>
      <c r="O413" t="s">
        <v>536</v>
      </c>
      <c r="U413" s="2">
        <v>580</v>
      </c>
      <c r="V413" s="2">
        <v>350</v>
      </c>
      <c r="AC413" s="2">
        <v>83</v>
      </c>
      <c r="AI413" s="2">
        <v>0.57999999999999996</v>
      </c>
    </row>
    <row r="414" spans="1:42" x14ac:dyDescent="0.35">
      <c r="A414">
        <v>413</v>
      </c>
      <c r="B414" s="2" t="s">
        <v>532</v>
      </c>
      <c r="C414" t="s">
        <v>560</v>
      </c>
      <c r="D414" t="s">
        <v>561</v>
      </c>
      <c r="E414" t="s">
        <v>289</v>
      </c>
      <c r="F414" t="s">
        <v>535</v>
      </c>
      <c r="G414" t="s">
        <v>291</v>
      </c>
      <c r="H414" s="47">
        <v>34962</v>
      </c>
      <c r="I414" t="s">
        <v>2549</v>
      </c>
      <c r="J414" t="s">
        <v>8</v>
      </c>
      <c r="K414" t="s">
        <v>1783</v>
      </c>
      <c r="L414" t="s">
        <v>9</v>
      </c>
      <c r="M414">
        <v>35.999963999999999</v>
      </c>
      <c r="N414">
        <v>-119.056113</v>
      </c>
      <c r="O414" t="s">
        <v>536</v>
      </c>
      <c r="U414" s="2">
        <v>624</v>
      </c>
      <c r="V414" s="2">
        <v>400</v>
      </c>
      <c r="AC414" s="2">
        <v>101</v>
      </c>
      <c r="AI414" s="2">
        <v>0.53</v>
      </c>
    </row>
    <row r="415" spans="1:42" x14ac:dyDescent="0.35">
      <c r="A415">
        <v>414</v>
      </c>
      <c r="B415" s="2" t="s">
        <v>532</v>
      </c>
      <c r="C415" t="s">
        <v>562</v>
      </c>
      <c r="D415" t="s">
        <v>563</v>
      </c>
      <c r="E415" t="s">
        <v>289</v>
      </c>
      <c r="F415" t="s">
        <v>535</v>
      </c>
      <c r="G415" t="s">
        <v>291</v>
      </c>
      <c r="H415" s="47">
        <v>34784</v>
      </c>
      <c r="I415" t="s">
        <v>2547</v>
      </c>
      <c r="J415" t="s">
        <v>8</v>
      </c>
      <c r="K415" t="s">
        <v>1783</v>
      </c>
      <c r="L415" t="s">
        <v>9</v>
      </c>
      <c r="M415">
        <v>35.999963999999999</v>
      </c>
      <c r="N415">
        <v>-119.056113</v>
      </c>
      <c r="O415" t="s">
        <v>536</v>
      </c>
      <c r="U415" s="2">
        <v>730</v>
      </c>
      <c r="V415" s="2">
        <v>640</v>
      </c>
      <c r="AC415" s="2">
        <v>159</v>
      </c>
      <c r="AI415" s="2">
        <v>1.1000000000000001</v>
      </c>
    </row>
    <row r="416" spans="1:42" x14ac:dyDescent="0.35">
      <c r="A416">
        <v>415</v>
      </c>
      <c r="B416" s="2" t="s">
        <v>532</v>
      </c>
      <c r="C416" t="s">
        <v>564</v>
      </c>
      <c r="D416" t="s">
        <v>565</v>
      </c>
      <c r="E416" t="s">
        <v>289</v>
      </c>
      <c r="F416" t="s">
        <v>535</v>
      </c>
      <c r="G416" t="s">
        <v>291</v>
      </c>
      <c r="H416" s="47">
        <v>39489</v>
      </c>
      <c r="I416" t="s">
        <v>2557</v>
      </c>
      <c r="J416" t="s">
        <v>8</v>
      </c>
      <c r="K416" t="s">
        <v>1340</v>
      </c>
      <c r="L416" t="s">
        <v>9</v>
      </c>
      <c r="M416">
        <v>35.999963999999999</v>
      </c>
      <c r="N416">
        <v>-119.056113</v>
      </c>
      <c r="O416" t="s">
        <v>536</v>
      </c>
      <c r="P416" s="2">
        <v>170</v>
      </c>
      <c r="U416" s="2">
        <v>591</v>
      </c>
      <c r="V416" s="2">
        <v>360</v>
      </c>
      <c r="X416" s="2">
        <v>8.41</v>
      </c>
      <c r="Y416" s="2">
        <v>200</v>
      </c>
      <c r="Z416" s="2">
        <v>5.0999999999999996</v>
      </c>
      <c r="AA416" s="2" t="s">
        <v>566</v>
      </c>
      <c r="AC416" s="2">
        <v>84</v>
      </c>
      <c r="AD416" s="2">
        <v>4.5</v>
      </c>
      <c r="AE416" s="2">
        <v>7.1</v>
      </c>
      <c r="AF416" s="2">
        <v>0.48</v>
      </c>
      <c r="AG416" s="2">
        <v>1.2</v>
      </c>
      <c r="AH416" s="2">
        <v>110</v>
      </c>
      <c r="AI416" s="2">
        <v>0.8</v>
      </c>
      <c r="AK416" s="2">
        <v>3.7999999999999999E-2</v>
      </c>
      <c r="AL416" s="2" t="s">
        <v>1021</v>
      </c>
    </row>
    <row r="417" spans="1:49" x14ac:dyDescent="0.35">
      <c r="A417">
        <v>416</v>
      </c>
      <c r="B417" s="2" t="s">
        <v>532</v>
      </c>
      <c r="C417" t="s">
        <v>567</v>
      </c>
      <c r="D417" t="s">
        <v>568</v>
      </c>
      <c r="E417" t="s">
        <v>289</v>
      </c>
      <c r="F417" t="s">
        <v>535</v>
      </c>
      <c r="G417" t="s">
        <v>291</v>
      </c>
      <c r="H417" s="47">
        <v>40939</v>
      </c>
      <c r="I417" t="s">
        <v>2561</v>
      </c>
      <c r="J417" t="s">
        <v>8</v>
      </c>
      <c r="K417" t="s">
        <v>1340</v>
      </c>
      <c r="L417" t="s">
        <v>9</v>
      </c>
      <c r="M417">
        <v>35.999963999999999</v>
      </c>
      <c r="N417">
        <v>-119.056113</v>
      </c>
      <c r="O417" t="s">
        <v>536</v>
      </c>
      <c r="P417" s="13">
        <f>SUM(Q417:S417)</f>
        <v>164</v>
      </c>
      <c r="Q417" s="13">
        <f>ROUND(Y417/1.22,0)</f>
        <v>164</v>
      </c>
      <c r="U417" s="2">
        <v>310</v>
      </c>
      <c r="V417" s="2">
        <v>340</v>
      </c>
      <c r="X417" s="2">
        <v>8.02</v>
      </c>
      <c r="Y417" s="2">
        <v>200</v>
      </c>
      <c r="Z417" s="2" t="s">
        <v>73</v>
      </c>
      <c r="AA417" s="2" t="s">
        <v>537</v>
      </c>
      <c r="AC417" s="2">
        <v>77</v>
      </c>
      <c r="AD417" s="2">
        <v>4.9000000000000004</v>
      </c>
      <c r="AE417" s="2">
        <v>7</v>
      </c>
      <c r="AF417" s="2">
        <v>0.56999999999999995</v>
      </c>
      <c r="AG417" s="2">
        <v>1.2</v>
      </c>
      <c r="AH417" s="2">
        <v>110</v>
      </c>
      <c r="AI417" s="2">
        <v>0.61</v>
      </c>
      <c r="AK417" s="2">
        <v>4.1000000000000002E-2</v>
      </c>
      <c r="AL417" s="2" t="s">
        <v>1184</v>
      </c>
    </row>
    <row r="418" spans="1:49" x14ac:dyDescent="0.35">
      <c r="A418">
        <v>417</v>
      </c>
      <c r="B418" s="2" t="s">
        <v>532</v>
      </c>
      <c r="C418" t="s">
        <v>569</v>
      </c>
      <c r="D418" t="s">
        <v>570</v>
      </c>
      <c r="E418" t="s">
        <v>289</v>
      </c>
      <c r="F418" t="s">
        <v>535</v>
      </c>
      <c r="G418" t="s">
        <v>291</v>
      </c>
      <c r="H418" s="47">
        <v>40689</v>
      </c>
      <c r="I418" t="s">
        <v>2572</v>
      </c>
      <c r="J418" t="s">
        <v>8</v>
      </c>
      <c r="K418" t="s">
        <v>1363</v>
      </c>
      <c r="L418" t="s">
        <v>9</v>
      </c>
      <c r="M418">
        <v>35.999963999999999</v>
      </c>
      <c r="N418">
        <v>-119.056113</v>
      </c>
      <c r="O418" t="s">
        <v>536</v>
      </c>
      <c r="U418" s="2">
        <v>530</v>
      </c>
      <c r="V418" s="2">
        <v>320</v>
      </c>
      <c r="AC418" s="2">
        <v>69</v>
      </c>
      <c r="AI418" s="2">
        <v>0.65</v>
      </c>
      <c r="AW418" s="2">
        <v>11</v>
      </c>
    </row>
    <row r="419" spans="1:49" x14ac:dyDescent="0.35">
      <c r="A419">
        <v>418</v>
      </c>
      <c r="B419" s="2" t="s">
        <v>532</v>
      </c>
      <c r="C419" t="s">
        <v>571</v>
      </c>
      <c r="D419" t="s">
        <v>572</v>
      </c>
      <c r="E419" t="s">
        <v>289</v>
      </c>
      <c r="F419" t="s">
        <v>535</v>
      </c>
      <c r="G419" t="s">
        <v>291</v>
      </c>
      <c r="H419" s="47">
        <v>38398</v>
      </c>
      <c r="I419" t="s">
        <v>2554</v>
      </c>
      <c r="J419" t="s">
        <v>8</v>
      </c>
      <c r="K419" t="s">
        <v>1340</v>
      </c>
      <c r="L419" t="s">
        <v>9</v>
      </c>
      <c r="M419">
        <v>35.999963999999999</v>
      </c>
      <c r="N419">
        <v>-119.056113</v>
      </c>
      <c r="O419" t="s">
        <v>536</v>
      </c>
      <c r="U419" s="2">
        <v>633</v>
      </c>
      <c r="AC419" s="2">
        <v>94</v>
      </c>
      <c r="AI419" s="2">
        <v>0.83</v>
      </c>
    </row>
    <row r="420" spans="1:49" x14ac:dyDescent="0.35">
      <c r="A420">
        <v>419</v>
      </c>
      <c r="B420" s="2" t="s">
        <v>532</v>
      </c>
      <c r="C420" t="s">
        <v>573</v>
      </c>
      <c r="D420" t="s">
        <v>534</v>
      </c>
      <c r="E420" t="s">
        <v>289</v>
      </c>
      <c r="F420" t="s">
        <v>535</v>
      </c>
      <c r="G420" t="s">
        <v>291</v>
      </c>
      <c r="H420" s="47">
        <v>39888</v>
      </c>
      <c r="I420" t="s">
        <v>2558</v>
      </c>
      <c r="J420" t="s">
        <v>8</v>
      </c>
      <c r="K420" t="s">
        <v>1340</v>
      </c>
      <c r="L420" t="s">
        <v>9</v>
      </c>
      <c r="M420">
        <v>35.999963999999999</v>
      </c>
      <c r="N420">
        <v>-119.056113</v>
      </c>
      <c r="O420" t="s">
        <v>536</v>
      </c>
      <c r="P420" s="13">
        <f>SUM(Q420:S420)</f>
        <v>172</v>
      </c>
      <c r="Q420" s="13">
        <f>ROUND(Y420/1.22,0)</f>
        <v>172</v>
      </c>
      <c r="U420" s="2">
        <v>495</v>
      </c>
      <c r="V420" s="2">
        <v>330</v>
      </c>
      <c r="X420" s="2">
        <v>8.09</v>
      </c>
      <c r="Y420" s="2">
        <v>210</v>
      </c>
      <c r="Z420" s="2" t="s">
        <v>73</v>
      </c>
      <c r="AA420" s="2" t="s">
        <v>537</v>
      </c>
      <c r="AC420" s="2">
        <v>53</v>
      </c>
      <c r="AD420" s="2">
        <v>1.8</v>
      </c>
      <c r="AE420" s="2">
        <v>6</v>
      </c>
      <c r="AF420" s="2">
        <v>0.59</v>
      </c>
      <c r="AG420" s="2">
        <v>1.2</v>
      </c>
      <c r="AH420" s="2">
        <v>100</v>
      </c>
      <c r="AI420" s="2">
        <v>0.53</v>
      </c>
      <c r="AK420" s="2">
        <v>2.7E-2</v>
      </c>
      <c r="AL420" s="2">
        <v>0.03</v>
      </c>
    </row>
    <row r="421" spans="1:49" x14ac:dyDescent="0.35">
      <c r="A421">
        <v>420</v>
      </c>
      <c r="B421" s="2" t="s">
        <v>474</v>
      </c>
      <c r="C421" t="s">
        <v>475</v>
      </c>
      <c r="D421" t="s">
        <v>476</v>
      </c>
      <c r="E421" t="s">
        <v>421</v>
      </c>
      <c r="F421" t="s">
        <v>477</v>
      </c>
      <c r="G421" t="s">
        <v>50</v>
      </c>
      <c r="H421" s="47">
        <v>43502</v>
      </c>
      <c r="I421" t="s">
        <v>1192</v>
      </c>
      <c r="J421" t="s">
        <v>8</v>
      </c>
      <c r="L421" t="s">
        <v>9</v>
      </c>
      <c r="M421">
        <v>35.430287</v>
      </c>
      <c r="N421">
        <v>-119.690044</v>
      </c>
      <c r="O421" t="s">
        <v>478</v>
      </c>
      <c r="P421" s="2">
        <v>760</v>
      </c>
      <c r="Q421" s="2">
        <v>760</v>
      </c>
      <c r="R421" s="2" t="s">
        <v>449</v>
      </c>
      <c r="S421" s="2" t="s">
        <v>449</v>
      </c>
      <c r="U421" s="2">
        <v>18500</v>
      </c>
      <c r="V421" s="2">
        <v>12000</v>
      </c>
      <c r="X421" s="11">
        <v>5.71</v>
      </c>
      <c r="Y421" s="13">
        <f t="shared" ref="Y421:Y428" si="10">Q421*1.22</f>
        <v>927.19999999999993</v>
      </c>
      <c r="Z421" s="13" t="s">
        <v>1898</v>
      </c>
      <c r="AA421" s="13" t="s">
        <v>1899</v>
      </c>
      <c r="AC421" s="2">
        <v>6500</v>
      </c>
      <c r="AD421" s="2">
        <v>180</v>
      </c>
      <c r="AE421" s="2">
        <v>160</v>
      </c>
      <c r="AF421" s="2">
        <v>57</v>
      </c>
      <c r="AG421" s="2">
        <v>78</v>
      </c>
      <c r="AH421" s="2">
        <v>3800</v>
      </c>
      <c r="AI421" s="2">
        <v>55</v>
      </c>
      <c r="AJ421" s="2" t="s">
        <v>470</v>
      </c>
      <c r="AK421" s="2">
        <v>1.9</v>
      </c>
      <c r="AL421" s="2">
        <v>0.16</v>
      </c>
      <c r="AM421" s="2">
        <v>3.2</v>
      </c>
      <c r="AN421" s="2">
        <v>230</v>
      </c>
      <c r="AO421" s="2">
        <v>110</v>
      </c>
      <c r="AP421" s="2">
        <v>5.2</v>
      </c>
      <c r="AQ421" s="2">
        <v>-51.1</v>
      </c>
      <c r="AR421" s="2">
        <v>-5.12</v>
      </c>
      <c r="AU421" s="13" t="s">
        <v>1889</v>
      </c>
      <c r="AV421" s="2" t="s">
        <v>59</v>
      </c>
      <c r="AW421" s="2">
        <v>12</v>
      </c>
    </row>
    <row r="422" spans="1:49" x14ac:dyDescent="0.35">
      <c r="A422">
        <v>421</v>
      </c>
      <c r="B422" s="2" t="s">
        <v>474</v>
      </c>
      <c r="C422" t="s">
        <v>475</v>
      </c>
      <c r="D422" t="s">
        <v>476</v>
      </c>
      <c r="E422" t="s">
        <v>421</v>
      </c>
      <c r="F422" t="s">
        <v>477</v>
      </c>
      <c r="G422" t="s">
        <v>50</v>
      </c>
      <c r="H422" s="47">
        <v>43572</v>
      </c>
      <c r="I422" t="s">
        <v>1192</v>
      </c>
      <c r="J422" t="s">
        <v>8</v>
      </c>
      <c r="L422" t="s">
        <v>9</v>
      </c>
      <c r="M422">
        <v>35.430287</v>
      </c>
      <c r="N422">
        <v>-119.690044</v>
      </c>
      <c r="O422" t="s">
        <v>478</v>
      </c>
      <c r="P422" s="2">
        <v>750</v>
      </c>
      <c r="Q422" s="2">
        <v>750</v>
      </c>
      <c r="R422" s="2" t="s">
        <v>449</v>
      </c>
      <c r="S422" s="2" t="s">
        <v>449</v>
      </c>
      <c r="U422" s="2">
        <v>19900</v>
      </c>
      <c r="V422" s="2">
        <v>11000</v>
      </c>
      <c r="X422" s="11">
        <v>5.48</v>
      </c>
      <c r="Y422" s="13">
        <f t="shared" si="10"/>
        <v>915</v>
      </c>
      <c r="Z422" s="13" t="s">
        <v>1898</v>
      </c>
      <c r="AA422" s="13" t="s">
        <v>1899</v>
      </c>
      <c r="AC422" s="2">
        <v>6400</v>
      </c>
      <c r="AD422" s="2">
        <v>190</v>
      </c>
      <c r="AE422" s="2">
        <v>150</v>
      </c>
      <c r="AF422" s="2">
        <v>58</v>
      </c>
      <c r="AG422" s="2">
        <v>74</v>
      </c>
      <c r="AH422" s="2">
        <v>3600</v>
      </c>
      <c r="AI422" s="2">
        <v>54</v>
      </c>
      <c r="AJ422" s="2" t="s">
        <v>212</v>
      </c>
      <c r="AK422" s="2">
        <v>1.9</v>
      </c>
      <c r="AL422" s="2">
        <v>1.6</v>
      </c>
      <c r="AM422" s="2">
        <v>2.9</v>
      </c>
      <c r="AN422" s="2">
        <v>190</v>
      </c>
      <c r="AO422" s="2" t="s">
        <v>450</v>
      </c>
      <c r="AP422" s="2">
        <v>5.9</v>
      </c>
      <c r="AQ422" s="2">
        <v>-52</v>
      </c>
      <c r="AR422" s="2">
        <v>-5.18</v>
      </c>
      <c r="AU422" s="13" t="s">
        <v>1325</v>
      </c>
      <c r="AV422" s="2" t="s">
        <v>23</v>
      </c>
      <c r="AW422" s="2">
        <v>16</v>
      </c>
    </row>
    <row r="423" spans="1:49" x14ac:dyDescent="0.35">
      <c r="A423">
        <v>422</v>
      </c>
      <c r="B423" s="2" t="s">
        <v>479</v>
      </c>
      <c r="C423" t="s">
        <v>480</v>
      </c>
      <c r="D423" t="s">
        <v>481</v>
      </c>
      <c r="E423" t="s">
        <v>421</v>
      </c>
      <c r="F423" t="s">
        <v>482</v>
      </c>
      <c r="G423" t="s">
        <v>50</v>
      </c>
      <c r="H423" s="47">
        <v>43502</v>
      </c>
      <c r="I423" t="s">
        <v>1192</v>
      </c>
      <c r="J423" t="s">
        <v>8</v>
      </c>
      <c r="L423" t="s">
        <v>9</v>
      </c>
      <c r="M423">
        <v>35.478814</v>
      </c>
      <c r="N423">
        <v>-119.73769</v>
      </c>
      <c r="O423" t="s">
        <v>478</v>
      </c>
      <c r="P423" s="2">
        <v>2800</v>
      </c>
      <c r="Q423" s="2">
        <v>2800</v>
      </c>
      <c r="R423" s="2" t="s">
        <v>449</v>
      </c>
      <c r="S423" s="2" t="s">
        <v>449</v>
      </c>
      <c r="U423" s="2">
        <v>38000</v>
      </c>
      <c r="V423" s="2">
        <v>24000</v>
      </c>
      <c r="X423" s="11">
        <v>6.48</v>
      </c>
      <c r="Y423" s="13">
        <f t="shared" si="10"/>
        <v>3416</v>
      </c>
      <c r="Z423" s="13" t="s">
        <v>1898</v>
      </c>
      <c r="AA423" s="13" t="s">
        <v>1899</v>
      </c>
      <c r="AC423" s="2">
        <v>14000</v>
      </c>
      <c r="AD423" s="2">
        <v>16</v>
      </c>
      <c r="AE423" s="2">
        <v>180</v>
      </c>
      <c r="AF423" s="2">
        <v>140</v>
      </c>
      <c r="AG423" s="2">
        <v>240</v>
      </c>
      <c r="AH423" s="2">
        <v>8800</v>
      </c>
      <c r="AI423" s="2">
        <v>94</v>
      </c>
      <c r="AJ423" s="2" t="s">
        <v>212</v>
      </c>
      <c r="AK423" s="2">
        <v>9.1999999999999993</v>
      </c>
      <c r="AL423" s="2">
        <v>3.3</v>
      </c>
      <c r="AM423" s="2">
        <v>9.4</v>
      </c>
      <c r="AN423" s="2">
        <v>110</v>
      </c>
      <c r="AO423" s="2" t="s">
        <v>450</v>
      </c>
      <c r="AP423" s="2">
        <v>9.8000000000000007</v>
      </c>
      <c r="AQ423" s="2">
        <v>26</v>
      </c>
      <c r="AR423" s="2">
        <v>-1.1499999999999999</v>
      </c>
      <c r="AU423" s="13" t="s">
        <v>434</v>
      </c>
      <c r="AV423" s="2" t="s">
        <v>11</v>
      </c>
      <c r="AW423" s="2">
        <v>9</v>
      </c>
    </row>
    <row r="424" spans="1:49" x14ac:dyDescent="0.35">
      <c r="A424">
        <v>423</v>
      </c>
      <c r="B424" s="2" t="s">
        <v>479</v>
      </c>
      <c r="C424" t="s">
        <v>480</v>
      </c>
      <c r="D424" t="s">
        <v>481</v>
      </c>
      <c r="E424" t="s">
        <v>421</v>
      </c>
      <c r="F424" t="s">
        <v>482</v>
      </c>
      <c r="G424" t="s">
        <v>50</v>
      </c>
      <c r="H424" s="47">
        <v>43572</v>
      </c>
      <c r="I424" t="s">
        <v>1192</v>
      </c>
      <c r="J424" t="s">
        <v>8</v>
      </c>
      <c r="L424" t="s">
        <v>9</v>
      </c>
      <c r="M424">
        <v>35.478814</v>
      </c>
      <c r="N424">
        <v>-119.73769</v>
      </c>
      <c r="O424" t="s">
        <v>478</v>
      </c>
      <c r="P424" s="2">
        <v>2800</v>
      </c>
      <c r="Q424" s="2">
        <v>2800</v>
      </c>
      <c r="R424" s="2" t="s">
        <v>449</v>
      </c>
      <c r="S424" s="2" t="s">
        <v>449</v>
      </c>
      <c r="U424" s="2">
        <v>39200</v>
      </c>
      <c r="V424" s="2">
        <v>25000</v>
      </c>
      <c r="X424" s="11">
        <v>6.64</v>
      </c>
      <c r="Y424" s="13">
        <f t="shared" si="10"/>
        <v>3416</v>
      </c>
      <c r="Z424" s="13" t="s">
        <v>1898</v>
      </c>
      <c r="AA424" s="13" t="s">
        <v>1899</v>
      </c>
      <c r="AC424" s="2">
        <v>14000</v>
      </c>
      <c r="AD424" s="2">
        <v>20</v>
      </c>
      <c r="AE424" s="2">
        <v>200</v>
      </c>
      <c r="AF424" s="2">
        <v>160</v>
      </c>
      <c r="AG424" s="2">
        <v>230</v>
      </c>
      <c r="AH424" s="2">
        <v>8700</v>
      </c>
      <c r="AI424" s="2">
        <v>93</v>
      </c>
      <c r="AJ424" s="2" t="s">
        <v>212</v>
      </c>
      <c r="AK424" s="2">
        <v>15</v>
      </c>
      <c r="AL424" s="2">
        <v>4.3</v>
      </c>
      <c r="AM424" s="2">
        <v>6.9</v>
      </c>
      <c r="AN424" s="2">
        <v>130</v>
      </c>
      <c r="AO424" s="2" t="s">
        <v>450</v>
      </c>
      <c r="AP424" s="2">
        <v>9.1999999999999993</v>
      </c>
      <c r="AQ424" s="2">
        <v>-26.2</v>
      </c>
      <c r="AR424" s="2">
        <v>-1.1599999999999999</v>
      </c>
      <c r="AU424" s="13" t="s">
        <v>1325</v>
      </c>
      <c r="AV424" s="2" t="s">
        <v>23</v>
      </c>
      <c r="AW424" s="2">
        <v>83</v>
      </c>
    </row>
    <row r="425" spans="1:49" x14ac:dyDescent="0.35">
      <c r="A425">
        <v>424</v>
      </c>
      <c r="B425" s="2" t="s">
        <v>483</v>
      </c>
      <c r="C425" t="s">
        <v>484</v>
      </c>
      <c r="D425" t="s">
        <v>485</v>
      </c>
      <c r="E425" t="s">
        <v>421</v>
      </c>
      <c r="F425" t="s">
        <v>486</v>
      </c>
      <c r="G425" t="s">
        <v>50</v>
      </c>
      <c r="H425" s="47">
        <v>43502</v>
      </c>
      <c r="I425" t="s">
        <v>1192</v>
      </c>
      <c r="J425" t="s">
        <v>8</v>
      </c>
      <c r="L425" t="s">
        <v>9</v>
      </c>
      <c r="M425">
        <v>35.430033000000002</v>
      </c>
      <c r="N425">
        <v>-119.690088</v>
      </c>
      <c r="O425" t="s">
        <v>478</v>
      </c>
      <c r="P425" s="2">
        <v>830</v>
      </c>
      <c r="Q425" s="2">
        <v>830</v>
      </c>
      <c r="R425" s="2" t="s">
        <v>449</v>
      </c>
      <c r="S425" s="2" t="s">
        <v>449</v>
      </c>
      <c r="U425" s="2">
        <v>18000</v>
      </c>
      <c r="V425" s="2">
        <v>11000</v>
      </c>
      <c r="X425" s="11">
        <v>5.78</v>
      </c>
      <c r="Y425" s="13">
        <f t="shared" si="10"/>
        <v>1012.6</v>
      </c>
      <c r="Z425" s="13" t="s">
        <v>1898</v>
      </c>
      <c r="AA425" s="13" t="s">
        <v>1899</v>
      </c>
      <c r="AC425" s="2">
        <v>6200</v>
      </c>
      <c r="AD425" s="2">
        <v>170</v>
      </c>
      <c r="AE425" s="2">
        <v>150</v>
      </c>
      <c r="AF425" s="2">
        <v>61</v>
      </c>
      <c r="AG425" s="2">
        <v>75</v>
      </c>
      <c r="AH425" s="2">
        <v>3700</v>
      </c>
      <c r="AI425" s="2">
        <v>53</v>
      </c>
      <c r="AJ425" s="2">
        <v>45</v>
      </c>
      <c r="AK425" s="2">
        <v>2.2000000000000002</v>
      </c>
      <c r="AL425" s="2">
        <v>0.53</v>
      </c>
      <c r="AM425" s="2">
        <v>3.1</v>
      </c>
      <c r="AN425" s="2">
        <v>160</v>
      </c>
      <c r="AO425" s="2" t="s">
        <v>212</v>
      </c>
      <c r="AP425" s="2">
        <v>5.3</v>
      </c>
      <c r="AQ425" s="2">
        <v>-52.8</v>
      </c>
      <c r="AR425" s="2">
        <v>-5.36</v>
      </c>
      <c r="AU425" s="13" t="s">
        <v>1889</v>
      </c>
      <c r="AV425" s="2" t="s">
        <v>59</v>
      </c>
      <c r="AW425" s="2">
        <v>11</v>
      </c>
    </row>
    <row r="426" spans="1:49" x14ac:dyDescent="0.35">
      <c r="A426">
        <v>425</v>
      </c>
      <c r="B426" s="2" t="s">
        <v>483</v>
      </c>
      <c r="C426" t="s">
        <v>484</v>
      </c>
      <c r="D426" t="s">
        <v>485</v>
      </c>
      <c r="E426" t="s">
        <v>421</v>
      </c>
      <c r="F426" t="s">
        <v>486</v>
      </c>
      <c r="G426" t="s">
        <v>50</v>
      </c>
      <c r="H426" s="47">
        <v>43572</v>
      </c>
      <c r="I426" t="s">
        <v>1192</v>
      </c>
      <c r="J426" t="s">
        <v>8</v>
      </c>
      <c r="L426" t="s">
        <v>9</v>
      </c>
      <c r="M426">
        <v>35.430033000000002</v>
      </c>
      <c r="N426">
        <v>-119.690088</v>
      </c>
      <c r="O426" t="s">
        <v>478</v>
      </c>
      <c r="P426" s="2">
        <v>820</v>
      </c>
      <c r="Q426" s="2">
        <v>820</v>
      </c>
      <c r="R426" s="2" t="s">
        <v>449</v>
      </c>
      <c r="S426" s="2" t="s">
        <v>449</v>
      </c>
      <c r="U426" s="2">
        <v>18600</v>
      </c>
      <c r="V426" s="2">
        <v>11000</v>
      </c>
      <c r="X426" s="11">
        <v>5.07</v>
      </c>
      <c r="Y426" s="13">
        <f t="shared" si="10"/>
        <v>1000.4</v>
      </c>
      <c r="Z426" s="13" t="s">
        <v>1898</v>
      </c>
      <c r="AA426" s="13" t="s">
        <v>1899</v>
      </c>
      <c r="AC426" s="2">
        <v>6000</v>
      </c>
      <c r="AD426" s="2">
        <v>180</v>
      </c>
      <c r="AE426" s="2">
        <v>130</v>
      </c>
      <c r="AF426" s="2">
        <v>56</v>
      </c>
      <c r="AG426" s="2">
        <v>66</v>
      </c>
      <c r="AH426" s="2">
        <v>3300</v>
      </c>
      <c r="AI426" s="2">
        <v>48</v>
      </c>
      <c r="AJ426" s="2" t="s">
        <v>212</v>
      </c>
      <c r="AK426" s="2">
        <v>2.1</v>
      </c>
      <c r="AL426" s="2">
        <v>0.76</v>
      </c>
      <c r="AM426" s="2">
        <v>2.7</v>
      </c>
      <c r="AN426" s="2">
        <v>160</v>
      </c>
      <c r="AO426" s="2" t="s">
        <v>450</v>
      </c>
      <c r="AP426" s="2">
        <v>5.6</v>
      </c>
      <c r="AQ426" s="2">
        <v>-52.9</v>
      </c>
      <c r="AR426" s="2">
        <v>-5.34</v>
      </c>
      <c r="AU426" s="13" t="s">
        <v>434</v>
      </c>
      <c r="AV426" s="2" t="s">
        <v>11</v>
      </c>
      <c r="AW426" s="2">
        <v>12</v>
      </c>
    </row>
    <row r="427" spans="1:49" x14ac:dyDescent="0.35">
      <c r="A427">
        <v>426</v>
      </c>
      <c r="B427" s="2" t="s">
        <v>483</v>
      </c>
      <c r="C427" t="s">
        <v>487</v>
      </c>
      <c r="D427" t="s">
        <v>488</v>
      </c>
      <c r="E427" t="s">
        <v>421</v>
      </c>
      <c r="F427" t="s">
        <v>486</v>
      </c>
      <c r="G427" t="s">
        <v>50</v>
      </c>
      <c r="H427" s="47">
        <v>43502</v>
      </c>
      <c r="I427" t="s">
        <v>1193</v>
      </c>
      <c r="J427" t="s">
        <v>8</v>
      </c>
      <c r="L427" t="s">
        <v>9</v>
      </c>
      <c r="M427">
        <v>35.429507999999998</v>
      </c>
      <c r="N427">
        <v>-119.689944</v>
      </c>
      <c r="O427" t="s">
        <v>478</v>
      </c>
      <c r="P427" s="2">
        <v>710</v>
      </c>
      <c r="Q427" s="2">
        <v>710</v>
      </c>
      <c r="R427" s="2" t="s">
        <v>449</v>
      </c>
      <c r="S427" s="2" t="s">
        <v>449</v>
      </c>
      <c r="U427" s="2">
        <v>21800</v>
      </c>
      <c r="V427" s="2">
        <v>13000</v>
      </c>
      <c r="X427" s="11">
        <v>6.01</v>
      </c>
      <c r="Y427" s="13">
        <f t="shared" si="10"/>
        <v>866.19999999999993</v>
      </c>
      <c r="Z427" s="13" t="s">
        <v>1898</v>
      </c>
      <c r="AA427" s="13" t="s">
        <v>1899</v>
      </c>
      <c r="AC427" s="2">
        <v>7700</v>
      </c>
      <c r="AD427" s="2">
        <v>110</v>
      </c>
      <c r="AE427" s="2">
        <v>230</v>
      </c>
      <c r="AF427" s="2">
        <v>79</v>
      </c>
      <c r="AG427" s="2">
        <v>83</v>
      </c>
      <c r="AH427" s="2">
        <v>4300</v>
      </c>
      <c r="AI427" s="2">
        <v>55</v>
      </c>
      <c r="AJ427" s="2" t="s">
        <v>212</v>
      </c>
      <c r="AK427" s="2">
        <v>3.7</v>
      </c>
      <c r="AL427" s="2">
        <v>0.95</v>
      </c>
      <c r="AM427" s="2">
        <v>3.9</v>
      </c>
      <c r="AN427" s="2">
        <v>270</v>
      </c>
      <c r="AO427" s="2" t="s">
        <v>450</v>
      </c>
      <c r="AP427" s="2">
        <v>8.3000000000000007</v>
      </c>
      <c r="AQ427" s="2">
        <v>-50.9</v>
      </c>
      <c r="AR427" s="2">
        <v>-4.92</v>
      </c>
      <c r="AU427" s="13" t="s">
        <v>1889</v>
      </c>
      <c r="AV427" s="2" t="s">
        <v>59</v>
      </c>
      <c r="AW427" s="2">
        <v>60</v>
      </c>
    </row>
    <row r="428" spans="1:49" x14ac:dyDescent="0.35">
      <c r="A428">
        <v>427</v>
      </c>
      <c r="B428" s="2" t="s">
        <v>483</v>
      </c>
      <c r="C428" t="s">
        <v>487</v>
      </c>
      <c r="D428" t="s">
        <v>488</v>
      </c>
      <c r="E428" t="s">
        <v>421</v>
      </c>
      <c r="F428" t="s">
        <v>486</v>
      </c>
      <c r="G428" t="s">
        <v>50</v>
      </c>
      <c r="H428" s="47">
        <v>43572</v>
      </c>
      <c r="I428" t="s">
        <v>1193</v>
      </c>
      <c r="J428" t="s">
        <v>8</v>
      </c>
      <c r="L428" t="s">
        <v>9</v>
      </c>
      <c r="M428">
        <v>35.429507999999998</v>
      </c>
      <c r="N428">
        <v>-119.689944</v>
      </c>
      <c r="O428" t="s">
        <v>478</v>
      </c>
      <c r="P428" s="2">
        <v>710</v>
      </c>
      <c r="Q428" s="2">
        <v>710</v>
      </c>
      <c r="R428" s="2" t="s">
        <v>449</v>
      </c>
      <c r="S428" s="2" t="s">
        <v>449</v>
      </c>
      <c r="U428" s="2">
        <v>22300</v>
      </c>
      <c r="V428" s="2">
        <v>13000</v>
      </c>
      <c r="X428" s="11">
        <v>5.64</v>
      </c>
      <c r="Y428" s="13">
        <f t="shared" si="10"/>
        <v>866.19999999999993</v>
      </c>
      <c r="Z428" s="13" t="s">
        <v>1898</v>
      </c>
      <c r="AA428" s="13" t="s">
        <v>1899</v>
      </c>
      <c r="AC428" s="2">
        <v>7400</v>
      </c>
      <c r="AD428" s="2">
        <v>120</v>
      </c>
      <c r="AE428" s="2">
        <v>220</v>
      </c>
      <c r="AF428" s="2">
        <v>83</v>
      </c>
      <c r="AG428" s="2">
        <v>78</v>
      </c>
      <c r="AH428" s="2">
        <v>4100</v>
      </c>
      <c r="AI428" s="2">
        <v>53</v>
      </c>
      <c r="AJ428" s="2" t="s">
        <v>212</v>
      </c>
      <c r="AK428" s="2">
        <v>3.3</v>
      </c>
      <c r="AL428" s="2">
        <v>1.8</v>
      </c>
      <c r="AM428" s="2">
        <v>3.3</v>
      </c>
      <c r="AN428" s="2">
        <v>240</v>
      </c>
      <c r="AO428" s="2" t="s">
        <v>450</v>
      </c>
      <c r="AP428" s="2">
        <v>8.1999999999999993</v>
      </c>
      <c r="AQ428" s="2">
        <v>-50.3</v>
      </c>
      <c r="AR428" s="2">
        <v>-4.82</v>
      </c>
      <c r="AU428" s="13" t="s">
        <v>434</v>
      </c>
      <c r="AV428" s="2" t="s">
        <v>11</v>
      </c>
      <c r="AW428" s="2">
        <v>440</v>
      </c>
    </row>
    <row r="429" spans="1:49" x14ac:dyDescent="0.35">
      <c r="A429">
        <v>428</v>
      </c>
      <c r="B429" t="s">
        <v>574</v>
      </c>
      <c r="C429" t="s">
        <v>575</v>
      </c>
      <c r="D429" t="s">
        <v>576</v>
      </c>
      <c r="E429" t="s">
        <v>421</v>
      </c>
      <c r="F429" t="s">
        <v>577</v>
      </c>
      <c r="G429" t="s">
        <v>50</v>
      </c>
      <c r="H429" s="47">
        <v>38750</v>
      </c>
      <c r="I429"/>
      <c r="J429" t="s">
        <v>8</v>
      </c>
      <c r="L429" t="s">
        <v>9</v>
      </c>
      <c r="M429">
        <v>35.467619999999997</v>
      </c>
      <c r="N429">
        <v>-119.71102999999999</v>
      </c>
      <c r="O429" t="s">
        <v>292</v>
      </c>
      <c r="U429">
        <v>44000</v>
      </c>
      <c r="V429">
        <v>33000</v>
      </c>
      <c r="AC429">
        <v>14000</v>
      </c>
      <c r="AI429">
        <v>82</v>
      </c>
    </row>
    <row r="430" spans="1:49" x14ac:dyDescent="0.35">
      <c r="A430">
        <v>429</v>
      </c>
      <c r="B430" t="s">
        <v>574</v>
      </c>
      <c r="C430" t="s">
        <v>578</v>
      </c>
      <c r="D430" t="s">
        <v>579</v>
      </c>
      <c r="E430" t="s">
        <v>421</v>
      </c>
      <c r="F430" t="s">
        <v>577</v>
      </c>
      <c r="G430" t="s">
        <v>50</v>
      </c>
      <c r="H430" s="47">
        <v>38750</v>
      </c>
      <c r="I430"/>
      <c r="J430" t="s">
        <v>8</v>
      </c>
      <c r="L430" t="s">
        <v>9</v>
      </c>
      <c r="M430">
        <v>35.467619999999997</v>
      </c>
      <c r="N430">
        <v>-119.71102999999999</v>
      </c>
      <c r="O430" t="s">
        <v>292</v>
      </c>
      <c r="U430">
        <v>46000</v>
      </c>
      <c r="V430">
        <v>33000</v>
      </c>
      <c r="AC430">
        <v>13000</v>
      </c>
      <c r="AI430">
        <v>78</v>
      </c>
    </row>
    <row r="431" spans="1:49" x14ac:dyDescent="0.35">
      <c r="A431">
        <v>430</v>
      </c>
      <c r="B431" t="s">
        <v>574</v>
      </c>
      <c r="C431" t="s">
        <v>580</v>
      </c>
      <c r="D431" t="s">
        <v>581</v>
      </c>
      <c r="E431" t="s">
        <v>421</v>
      </c>
      <c r="F431" t="s">
        <v>577</v>
      </c>
      <c r="G431" t="s">
        <v>50</v>
      </c>
      <c r="H431" s="47">
        <v>38750</v>
      </c>
      <c r="I431"/>
      <c r="J431" t="s">
        <v>8</v>
      </c>
      <c r="L431" t="s">
        <v>9</v>
      </c>
      <c r="M431">
        <v>35.467619999999997</v>
      </c>
      <c r="N431">
        <v>-119.71102999999999</v>
      </c>
      <c r="O431" t="s">
        <v>292</v>
      </c>
      <c r="U431">
        <v>49000</v>
      </c>
      <c r="V431">
        <v>33000</v>
      </c>
      <c r="AC431">
        <v>15000</v>
      </c>
      <c r="AI431">
        <v>80</v>
      </c>
    </row>
    <row r="432" spans="1:49" x14ac:dyDescent="0.35">
      <c r="A432">
        <v>431</v>
      </c>
      <c r="B432" t="s">
        <v>582</v>
      </c>
      <c r="C432" t="s">
        <v>583</v>
      </c>
      <c r="D432" t="s">
        <v>576</v>
      </c>
      <c r="E432" t="s">
        <v>421</v>
      </c>
      <c r="F432" t="s">
        <v>584</v>
      </c>
      <c r="G432" t="s">
        <v>50</v>
      </c>
      <c r="H432" s="47">
        <v>38498</v>
      </c>
      <c r="I432"/>
      <c r="J432" t="s">
        <v>8</v>
      </c>
      <c r="L432" t="s">
        <v>9</v>
      </c>
      <c r="M432" t="s">
        <v>585</v>
      </c>
      <c r="N432">
        <v>-119.67995000000001</v>
      </c>
      <c r="O432" t="s">
        <v>292</v>
      </c>
      <c r="U432">
        <v>46000</v>
      </c>
      <c r="V432">
        <v>24000</v>
      </c>
      <c r="AC432">
        <v>13000</v>
      </c>
      <c r="AI432">
        <v>79</v>
      </c>
    </row>
    <row r="433" spans="1:49" x14ac:dyDescent="0.35">
      <c r="A433">
        <v>432</v>
      </c>
      <c r="B433" t="s">
        <v>582</v>
      </c>
      <c r="C433" t="s">
        <v>586</v>
      </c>
      <c r="D433" t="s">
        <v>579</v>
      </c>
      <c r="E433" t="s">
        <v>421</v>
      </c>
      <c r="F433" t="s">
        <v>584</v>
      </c>
      <c r="G433" t="s">
        <v>50</v>
      </c>
      <c r="H433" s="47">
        <v>38498</v>
      </c>
      <c r="I433"/>
      <c r="J433" t="s">
        <v>8</v>
      </c>
      <c r="L433" t="s">
        <v>9</v>
      </c>
      <c r="M433" t="s">
        <v>585</v>
      </c>
      <c r="N433">
        <v>-119.67995000000001</v>
      </c>
      <c r="O433" t="s">
        <v>292</v>
      </c>
      <c r="U433">
        <v>39000</v>
      </c>
      <c r="V433">
        <v>24000</v>
      </c>
      <c r="AC433">
        <v>13000</v>
      </c>
      <c r="AI433">
        <v>80</v>
      </c>
    </row>
    <row r="434" spans="1:49" x14ac:dyDescent="0.35">
      <c r="A434">
        <v>433</v>
      </c>
      <c r="B434" t="s">
        <v>582</v>
      </c>
      <c r="C434" t="s">
        <v>587</v>
      </c>
      <c r="D434" t="s">
        <v>581</v>
      </c>
      <c r="E434" t="s">
        <v>421</v>
      </c>
      <c r="F434" t="s">
        <v>584</v>
      </c>
      <c r="G434" t="s">
        <v>50</v>
      </c>
      <c r="H434" s="47">
        <v>38498</v>
      </c>
      <c r="I434"/>
      <c r="J434" t="s">
        <v>8</v>
      </c>
      <c r="L434" t="s">
        <v>9</v>
      </c>
      <c r="M434" t="s">
        <v>585</v>
      </c>
      <c r="N434">
        <v>-119.67995000000001</v>
      </c>
      <c r="O434" t="s">
        <v>292</v>
      </c>
      <c r="U434">
        <v>34000</v>
      </c>
      <c r="V434">
        <v>27000</v>
      </c>
      <c r="AC434">
        <v>15000</v>
      </c>
      <c r="AI434">
        <v>99</v>
      </c>
    </row>
    <row r="435" spans="1:49" x14ac:dyDescent="0.35">
      <c r="A435">
        <v>434</v>
      </c>
      <c r="B435" t="s">
        <v>588</v>
      </c>
      <c r="C435" t="s">
        <v>589</v>
      </c>
      <c r="D435" t="s">
        <v>576</v>
      </c>
      <c r="E435" t="s">
        <v>421</v>
      </c>
      <c r="F435" t="s">
        <v>590</v>
      </c>
      <c r="G435" t="s">
        <v>50</v>
      </c>
      <c r="H435" s="47">
        <v>38750</v>
      </c>
      <c r="I435"/>
      <c r="J435" t="s">
        <v>8</v>
      </c>
      <c r="L435" t="s">
        <v>9</v>
      </c>
      <c r="M435" t="s">
        <v>591</v>
      </c>
      <c r="N435">
        <v>-119.72920999999999</v>
      </c>
      <c r="O435" t="s">
        <v>292</v>
      </c>
      <c r="U435">
        <v>46000</v>
      </c>
      <c r="V435">
        <v>35000</v>
      </c>
      <c r="AC435">
        <v>14000</v>
      </c>
      <c r="AI435">
        <v>77</v>
      </c>
    </row>
    <row r="436" spans="1:49" x14ac:dyDescent="0.35">
      <c r="A436">
        <v>435</v>
      </c>
      <c r="B436" t="s">
        <v>588</v>
      </c>
      <c r="C436" t="s">
        <v>592</v>
      </c>
      <c r="D436" t="s">
        <v>579</v>
      </c>
      <c r="E436" t="s">
        <v>421</v>
      </c>
      <c r="F436" t="s">
        <v>590</v>
      </c>
      <c r="G436" t="s">
        <v>50</v>
      </c>
      <c r="H436" s="47">
        <v>38750</v>
      </c>
      <c r="I436"/>
      <c r="J436" t="s">
        <v>8</v>
      </c>
      <c r="L436" t="s">
        <v>9</v>
      </c>
      <c r="M436" t="s">
        <v>591</v>
      </c>
      <c r="N436">
        <v>-119.72920999999999</v>
      </c>
      <c r="O436" t="s">
        <v>292</v>
      </c>
      <c r="U436">
        <v>47000</v>
      </c>
      <c r="V436">
        <v>33000</v>
      </c>
      <c r="AC436">
        <v>14000</v>
      </c>
      <c r="AI436">
        <v>83</v>
      </c>
    </row>
    <row r="437" spans="1:49" x14ac:dyDescent="0.35">
      <c r="A437">
        <v>436</v>
      </c>
      <c r="B437" t="s">
        <v>588</v>
      </c>
      <c r="C437" t="s">
        <v>593</v>
      </c>
      <c r="D437" t="s">
        <v>581</v>
      </c>
      <c r="E437" t="s">
        <v>421</v>
      </c>
      <c r="F437" t="s">
        <v>590</v>
      </c>
      <c r="G437" t="s">
        <v>50</v>
      </c>
      <c r="H437" s="47">
        <v>38750</v>
      </c>
      <c r="I437"/>
      <c r="J437" t="s">
        <v>8</v>
      </c>
      <c r="L437" t="s">
        <v>9</v>
      </c>
      <c r="M437" t="s">
        <v>591</v>
      </c>
      <c r="N437">
        <v>-119.72920999999999</v>
      </c>
      <c r="O437" t="s">
        <v>292</v>
      </c>
      <c r="U437">
        <v>47000</v>
      </c>
      <c r="V437">
        <v>32000</v>
      </c>
      <c r="AC437">
        <v>14000</v>
      </c>
      <c r="AI437">
        <v>80</v>
      </c>
    </row>
    <row r="438" spans="1:49" x14ac:dyDescent="0.35">
      <c r="A438">
        <v>437</v>
      </c>
      <c r="B438" t="s">
        <v>594</v>
      </c>
      <c r="C438" t="s">
        <v>595</v>
      </c>
      <c r="D438" t="s">
        <v>576</v>
      </c>
      <c r="E438" t="s">
        <v>421</v>
      </c>
      <c r="F438" t="s">
        <v>596</v>
      </c>
      <c r="G438" t="s">
        <v>50</v>
      </c>
      <c r="H438" s="47">
        <v>38498</v>
      </c>
      <c r="I438"/>
      <c r="J438" t="s">
        <v>8</v>
      </c>
      <c r="L438" t="s">
        <v>9</v>
      </c>
      <c r="M438">
        <v>35.429729999999999</v>
      </c>
      <c r="N438">
        <v>-119.66725</v>
      </c>
      <c r="O438" t="s">
        <v>292</v>
      </c>
      <c r="U438">
        <v>20000</v>
      </c>
      <c r="V438">
        <v>12000</v>
      </c>
      <c r="AC438">
        <v>5600</v>
      </c>
      <c r="AI438">
        <v>91</v>
      </c>
    </row>
    <row r="439" spans="1:49" x14ac:dyDescent="0.35">
      <c r="A439">
        <v>438</v>
      </c>
      <c r="B439" t="s">
        <v>594</v>
      </c>
      <c r="C439" t="s">
        <v>597</v>
      </c>
      <c r="D439" t="s">
        <v>579</v>
      </c>
      <c r="E439" t="s">
        <v>421</v>
      </c>
      <c r="F439" t="s">
        <v>596</v>
      </c>
      <c r="G439" t="s">
        <v>50</v>
      </c>
      <c r="H439" s="47">
        <v>38498</v>
      </c>
      <c r="I439"/>
      <c r="J439" t="s">
        <v>8</v>
      </c>
      <c r="L439" t="s">
        <v>9</v>
      </c>
      <c r="M439">
        <v>35.429729999999999</v>
      </c>
      <c r="N439">
        <v>-119.66725</v>
      </c>
      <c r="O439" t="s">
        <v>292</v>
      </c>
      <c r="U439">
        <v>23000</v>
      </c>
      <c r="V439">
        <v>13000</v>
      </c>
      <c r="AC439">
        <v>6800</v>
      </c>
      <c r="AI439">
        <v>90</v>
      </c>
    </row>
    <row r="440" spans="1:49" x14ac:dyDescent="0.35">
      <c r="A440">
        <v>439</v>
      </c>
      <c r="B440" t="s">
        <v>594</v>
      </c>
      <c r="C440" t="s">
        <v>598</v>
      </c>
      <c r="D440" t="s">
        <v>581</v>
      </c>
      <c r="E440" t="s">
        <v>421</v>
      </c>
      <c r="F440" t="s">
        <v>596</v>
      </c>
      <c r="G440" t="s">
        <v>50</v>
      </c>
      <c r="H440" s="47">
        <v>38498</v>
      </c>
      <c r="I440"/>
      <c r="J440" t="s">
        <v>8</v>
      </c>
      <c r="L440" t="s">
        <v>9</v>
      </c>
      <c r="M440">
        <v>35.429729999999999</v>
      </c>
      <c r="N440">
        <v>-119.66725</v>
      </c>
      <c r="O440" t="s">
        <v>292</v>
      </c>
      <c r="U440">
        <v>25000</v>
      </c>
      <c r="V440">
        <v>13000</v>
      </c>
      <c r="AC440">
        <v>6800</v>
      </c>
      <c r="AI440">
        <v>98</v>
      </c>
    </row>
    <row r="441" spans="1:49" x14ac:dyDescent="0.35">
      <c r="A441">
        <v>440</v>
      </c>
      <c r="B441" t="s">
        <v>599</v>
      </c>
      <c r="C441" t="s">
        <v>600</v>
      </c>
      <c r="D441" t="s">
        <v>47</v>
      </c>
      <c r="E441" t="s">
        <v>421</v>
      </c>
      <c r="F441" t="s">
        <v>601</v>
      </c>
      <c r="G441" t="s">
        <v>50</v>
      </c>
      <c r="H441" s="47">
        <v>38867</v>
      </c>
      <c r="I441"/>
      <c r="J441" t="s">
        <v>8</v>
      </c>
      <c r="L441" t="s">
        <v>9</v>
      </c>
      <c r="M441">
        <v>35.481017000000001</v>
      </c>
      <c r="N441">
        <v>-119.759328</v>
      </c>
      <c r="O441" t="s">
        <v>81</v>
      </c>
      <c r="U441">
        <v>35000</v>
      </c>
      <c r="V441">
        <v>19000</v>
      </c>
      <c r="AC441">
        <v>11000</v>
      </c>
      <c r="AI441">
        <v>69</v>
      </c>
    </row>
    <row r="442" spans="1:49" x14ac:dyDescent="0.35">
      <c r="A442">
        <v>441</v>
      </c>
      <c r="B442" s="2" t="s">
        <v>420</v>
      </c>
      <c r="C442" t="s">
        <v>4120</v>
      </c>
      <c r="D442" t="s">
        <v>602</v>
      </c>
      <c r="E442" t="s">
        <v>421</v>
      </c>
      <c r="F442" t="s">
        <v>422</v>
      </c>
      <c r="G442" t="s">
        <v>50</v>
      </c>
      <c r="H442" s="47">
        <v>42871</v>
      </c>
      <c r="I442" s="30" t="s">
        <v>4119</v>
      </c>
      <c r="J442" t="s">
        <v>8</v>
      </c>
      <c r="K442" t="s">
        <v>1340</v>
      </c>
      <c r="L442" t="s">
        <v>9</v>
      </c>
      <c r="M442">
        <v>35.451864999999998</v>
      </c>
      <c r="N442">
        <v>-119.745926</v>
      </c>
      <c r="O442" t="s">
        <v>423</v>
      </c>
      <c r="P442">
        <v>2900</v>
      </c>
      <c r="Q442">
        <v>2900</v>
      </c>
      <c r="R442" t="s">
        <v>71</v>
      </c>
      <c r="S442" t="s">
        <v>71</v>
      </c>
      <c r="U442">
        <v>60000</v>
      </c>
      <c r="V442">
        <v>38000</v>
      </c>
      <c r="W442">
        <v>24</v>
      </c>
      <c r="X442">
        <v>6.6</v>
      </c>
      <c r="Y442" s="13">
        <f t="shared" ref="Y442:Y449" si="11">Q442*1.22</f>
        <v>3538</v>
      </c>
      <c r="Z442" s="13" t="s">
        <v>1897</v>
      </c>
      <c r="AA442" s="13" t="s">
        <v>1901</v>
      </c>
      <c r="AC442">
        <v>23000</v>
      </c>
      <c r="AD442" t="s">
        <v>11</v>
      </c>
      <c r="AE442">
        <v>290</v>
      </c>
      <c r="AF442">
        <v>580</v>
      </c>
      <c r="AG442">
        <v>450</v>
      </c>
      <c r="AH442">
        <v>12000</v>
      </c>
      <c r="AI442">
        <v>44</v>
      </c>
      <c r="AJ442">
        <v>250</v>
      </c>
      <c r="AK442">
        <v>4.2</v>
      </c>
      <c r="AL442">
        <v>20</v>
      </c>
      <c r="AM442">
        <v>17</v>
      </c>
      <c r="AN442">
        <v>420</v>
      </c>
      <c r="AO442">
        <v>700</v>
      </c>
      <c r="AP442">
        <v>16</v>
      </c>
      <c r="AQ442">
        <v>-9.1999999999999993</v>
      </c>
      <c r="AR442">
        <v>-1.1100000000000001</v>
      </c>
      <c r="AU442" s="13" t="s">
        <v>434</v>
      </c>
      <c r="AV442" t="s">
        <v>11</v>
      </c>
      <c r="AW442">
        <v>130</v>
      </c>
    </row>
    <row r="443" spans="1:49" x14ac:dyDescent="0.35">
      <c r="A443">
        <v>442</v>
      </c>
      <c r="B443" s="2" t="s">
        <v>420</v>
      </c>
      <c r="C443" t="s">
        <v>4122</v>
      </c>
      <c r="D443" t="s">
        <v>602</v>
      </c>
      <c r="E443" t="s">
        <v>421</v>
      </c>
      <c r="F443" t="s">
        <v>422</v>
      </c>
      <c r="G443" t="s">
        <v>50</v>
      </c>
      <c r="H443" s="47">
        <v>42969</v>
      </c>
      <c r="I443" s="30" t="s">
        <v>4121</v>
      </c>
      <c r="J443" t="s">
        <v>8</v>
      </c>
      <c r="K443" t="s">
        <v>1340</v>
      </c>
      <c r="L443" t="s">
        <v>9</v>
      </c>
      <c r="M443">
        <v>35.451864999999998</v>
      </c>
      <c r="N443">
        <v>-119.745926</v>
      </c>
      <c r="O443" t="s">
        <v>423</v>
      </c>
      <c r="P443">
        <v>2800</v>
      </c>
      <c r="Q443">
        <v>2800</v>
      </c>
      <c r="R443" t="s">
        <v>71</v>
      </c>
      <c r="S443" t="s">
        <v>71</v>
      </c>
      <c r="U443">
        <v>56000</v>
      </c>
      <c r="V443">
        <v>41000</v>
      </c>
      <c r="W443">
        <v>32</v>
      </c>
      <c r="X443">
        <v>6.8</v>
      </c>
      <c r="Y443" s="13">
        <f t="shared" si="11"/>
        <v>3416</v>
      </c>
      <c r="Z443" s="13" t="s">
        <v>1897</v>
      </c>
      <c r="AA443" s="13" t="s">
        <v>1901</v>
      </c>
      <c r="AC443">
        <v>24000</v>
      </c>
      <c r="AD443" t="s">
        <v>11</v>
      </c>
      <c r="AE443">
        <v>320</v>
      </c>
      <c r="AF443">
        <v>640</v>
      </c>
      <c r="AG443">
        <v>490</v>
      </c>
      <c r="AH443">
        <v>14000</v>
      </c>
      <c r="AI443">
        <v>37</v>
      </c>
      <c r="AJ443">
        <v>270</v>
      </c>
      <c r="AK443">
        <v>4.5999999999999996</v>
      </c>
      <c r="AL443">
        <v>13</v>
      </c>
      <c r="AM443">
        <v>12</v>
      </c>
      <c r="AN443">
        <v>300</v>
      </c>
      <c r="AO443">
        <v>950</v>
      </c>
      <c r="AP443">
        <v>17</v>
      </c>
      <c r="AQ443">
        <v>-7.8</v>
      </c>
      <c r="AR443">
        <v>-1.29</v>
      </c>
      <c r="AU443" s="13" t="s">
        <v>434</v>
      </c>
      <c r="AV443" t="s">
        <v>11</v>
      </c>
      <c r="AW443">
        <v>160</v>
      </c>
    </row>
    <row r="444" spans="1:49" x14ac:dyDescent="0.35">
      <c r="A444">
        <v>443</v>
      </c>
      <c r="B444" s="2" t="s">
        <v>420</v>
      </c>
      <c r="C444" t="s">
        <v>4124</v>
      </c>
      <c r="D444" t="s">
        <v>602</v>
      </c>
      <c r="E444" t="s">
        <v>421</v>
      </c>
      <c r="F444" t="s">
        <v>422</v>
      </c>
      <c r="G444" t="s">
        <v>50</v>
      </c>
      <c r="H444" s="47">
        <v>43054</v>
      </c>
      <c r="I444" s="30" t="s">
        <v>4123</v>
      </c>
      <c r="J444" t="s">
        <v>8</v>
      </c>
      <c r="K444" t="s">
        <v>1340</v>
      </c>
      <c r="L444" t="s">
        <v>9</v>
      </c>
      <c r="M444">
        <v>35.451864999999998</v>
      </c>
      <c r="N444">
        <v>-119.745926</v>
      </c>
      <c r="O444" t="s">
        <v>423</v>
      </c>
      <c r="P444">
        <v>2900</v>
      </c>
      <c r="Q444">
        <v>2900</v>
      </c>
      <c r="R444" t="s">
        <v>71</v>
      </c>
      <c r="S444" t="s">
        <v>71</v>
      </c>
      <c r="U444">
        <v>56000</v>
      </c>
      <c r="V444">
        <v>42000</v>
      </c>
      <c r="W444">
        <v>20</v>
      </c>
      <c r="X444">
        <v>6.54</v>
      </c>
      <c r="Y444" s="13">
        <f t="shared" si="11"/>
        <v>3538</v>
      </c>
      <c r="Z444" s="13" t="s">
        <v>1897</v>
      </c>
      <c r="AA444" s="13" t="s">
        <v>1901</v>
      </c>
      <c r="AC444">
        <v>24000</v>
      </c>
      <c r="AD444" t="s">
        <v>11</v>
      </c>
      <c r="AE444">
        <v>14</v>
      </c>
      <c r="AF444">
        <v>27</v>
      </c>
      <c r="AG444">
        <v>21</v>
      </c>
      <c r="AH444">
        <v>580</v>
      </c>
      <c r="AI444">
        <v>1.8</v>
      </c>
      <c r="AJ444">
        <v>180</v>
      </c>
      <c r="AK444">
        <v>4.5</v>
      </c>
      <c r="AL444">
        <v>13</v>
      </c>
      <c r="AM444">
        <v>14</v>
      </c>
      <c r="AN444">
        <v>320</v>
      </c>
      <c r="AO444">
        <v>610</v>
      </c>
      <c r="AP444">
        <v>17</v>
      </c>
      <c r="AQ444">
        <v>-8.4</v>
      </c>
      <c r="AR444">
        <v>-1.42</v>
      </c>
      <c r="AU444" s="13" t="s">
        <v>434</v>
      </c>
      <c r="AV444" t="s">
        <v>11</v>
      </c>
      <c r="AW444">
        <v>140</v>
      </c>
    </row>
    <row r="445" spans="1:49" x14ac:dyDescent="0.35">
      <c r="A445">
        <v>444</v>
      </c>
      <c r="B445" s="2" t="s">
        <v>420</v>
      </c>
      <c r="C445" t="s">
        <v>4126</v>
      </c>
      <c r="D445" t="s">
        <v>602</v>
      </c>
      <c r="E445" t="s">
        <v>421</v>
      </c>
      <c r="F445" t="s">
        <v>422</v>
      </c>
      <c r="G445" t="s">
        <v>50</v>
      </c>
      <c r="H445" s="47">
        <v>43145</v>
      </c>
      <c r="I445" s="30" t="s">
        <v>4125</v>
      </c>
      <c r="J445" t="s">
        <v>8</v>
      </c>
      <c r="K445" t="s">
        <v>1340</v>
      </c>
      <c r="L445" t="s">
        <v>9</v>
      </c>
      <c r="M445">
        <v>35.451864999999998</v>
      </c>
      <c r="N445">
        <v>-119.745926</v>
      </c>
      <c r="O445" t="s">
        <v>423</v>
      </c>
      <c r="P445">
        <v>3000</v>
      </c>
      <c r="Q445">
        <v>3000</v>
      </c>
      <c r="R445" t="s">
        <v>71</v>
      </c>
      <c r="S445" t="s">
        <v>71</v>
      </c>
      <c r="U445">
        <v>54000</v>
      </c>
      <c r="V445">
        <v>39000</v>
      </c>
      <c r="W445">
        <v>17</v>
      </c>
      <c r="X445">
        <v>6.62</v>
      </c>
      <c r="Y445" s="13">
        <f t="shared" si="11"/>
        <v>3660</v>
      </c>
      <c r="Z445" s="13" t="s">
        <v>1897</v>
      </c>
      <c r="AA445" s="13" t="s">
        <v>1901</v>
      </c>
      <c r="AC445">
        <v>24000</v>
      </c>
      <c r="AD445" t="s">
        <v>23</v>
      </c>
      <c r="AE445">
        <v>330</v>
      </c>
      <c r="AF445">
        <v>690</v>
      </c>
      <c r="AG445">
        <v>460</v>
      </c>
      <c r="AH445">
        <v>14000</v>
      </c>
      <c r="AI445">
        <v>37</v>
      </c>
      <c r="AJ445">
        <v>140</v>
      </c>
      <c r="AK445">
        <v>5.0999999999999996</v>
      </c>
      <c r="AL445">
        <v>17</v>
      </c>
      <c r="AM445">
        <v>12</v>
      </c>
      <c r="AN445">
        <v>370</v>
      </c>
      <c r="AO445" t="s">
        <v>882</v>
      </c>
      <c r="AP445">
        <v>17</v>
      </c>
      <c r="AQ445">
        <v>-6.6</v>
      </c>
      <c r="AR445">
        <v>-1.78</v>
      </c>
      <c r="AU445" s="13" t="s">
        <v>1325</v>
      </c>
      <c r="AV445" t="s">
        <v>41</v>
      </c>
      <c r="AW445">
        <v>120</v>
      </c>
    </row>
    <row r="446" spans="1:49" x14ac:dyDescent="0.35">
      <c r="A446">
        <v>445</v>
      </c>
      <c r="B446" s="2" t="s">
        <v>420</v>
      </c>
      <c r="C446" t="s">
        <v>4112</v>
      </c>
      <c r="D446" t="s">
        <v>602</v>
      </c>
      <c r="E446" t="s">
        <v>421</v>
      </c>
      <c r="F446" t="s">
        <v>422</v>
      </c>
      <c r="G446" t="s">
        <v>50</v>
      </c>
      <c r="H446" s="47">
        <v>43235</v>
      </c>
      <c r="I446" s="30" t="s">
        <v>4113</v>
      </c>
      <c r="J446" t="s">
        <v>8</v>
      </c>
      <c r="K446" t="s">
        <v>1340</v>
      </c>
      <c r="L446" t="s">
        <v>9</v>
      </c>
      <c r="M446">
        <v>35.451864999999998</v>
      </c>
      <c r="N446">
        <v>-119.745926</v>
      </c>
      <c r="O446" t="s">
        <v>423</v>
      </c>
      <c r="P446">
        <v>2900</v>
      </c>
      <c r="Q446">
        <v>2900</v>
      </c>
      <c r="R446" t="s">
        <v>71</v>
      </c>
      <c r="S446" t="s">
        <v>71</v>
      </c>
      <c r="U446">
        <v>60000</v>
      </c>
      <c r="V446">
        <v>41000</v>
      </c>
      <c r="W446">
        <v>27</v>
      </c>
      <c r="X446">
        <v>6.77</v>
      </c>
      <c r="Y446" s="13">
        <f t="shared" si="11"/>
        <v>3538</v>
      </c>
      <c r="Z446" s="13" t="s">
        <v>1897</v>
      </c>
      <c r="AA446" s="13" t="s">
        <v>1901</v>
      </c>
      <c r="AC446">
        <v>24000</v>
      </c>
      <c r="AD446" t="s">
        <v>11</v>
      </c>
      <c r="AE446">
        <v>320</v>
      </c>
      <c r="AF446">
        <v>660</v>
      </c>
      <c r="AG446">
        <v>480</v>
      </c>
      <c r="AH446">
        <v>15000</v>
      </c>
      <c r="AI446">
        <v>45</v>
      </c>
      <c r="AJ446">
        <v>200</v>
      </c>
      <c r="AK446">
        <v>4.8</v>
      </c>
      <c r="AL446">
        <v>13</v>
      </c>
      <c r="AM446">
        <v>12</v>
      </c>
      <c r="AN446">
        <v>260</v>
      </c>
      <c r="AO446">
        <v>800</v>
      </c>
      <c r="AP446">
        <v>15</v>
      </c>
      <c r="AQ446">
        <v>-8</v>
      </c>
      <c r="AR446">
        <v>-1.17</v>
      </c>
      <c r="AU446" s="13" t="s">
        <v>434</v>
      </c>
      <c r="AV446" t="s">
        <v>11</v>
      </c>
      <c r="AW446">
        <v>150</v>
      </c>
    </row>
    <row r="447" spans="1:49" x14ac:dyDescent="0.35">
      <c r="A447">
        <v>446</v>
      </c>
      <c r="B447" s="2" t="s">
        <v>3054</v>
      </c>
      <c r="C447" t="s">
        <v>3596</v>
      </c>
      <c r="D447" t="s">
        <v>3598</v>
      </c>
      <c r="E447" t="s">
        <v>605</v>
      </c>
      <c r="F447" t="s">
        <v>3053</v>
      </c>
      <c r="G447" t="s">
        <v>50</v>
      </c>
      <c r="H447" s="47">
        <v>42143</v>
      </c>
      <c r="I447" s="45" t="s">
        <v>3589</v>
      </c>
      <c r="J447" t="s">
        <v>8</v>
      </c>
      <c r="K447" t="s">
        <v>1340</v>
      </c>
      <c r="L447" t="s">
        <v>9</v>
      </c>
      <c r="M447">
        <v>35.534129999999998</v>
      </c>
      <c r="N447">
        <v>-119.78301999999999</v>
      </c>
      <c r="O447" t="s">
        <v>3597</v>
      </c>
      <c r="P447" s="2">
        <v>930</v>
      </c>
      <c r="Q447" s="2">
        <v>930</v>
      </c>
      <c r="R447" s="2" t="s">
        <v>449</v>
      </c>
      <c r="S447" s="2" t="s">
        <v>449</v>
      </c>
      <c r="V447" s="2">
        <v>3400</v>
      </c>
      <c r="Y447" s="13">
        <f t="shared" si="11"/>
        <v>1134.5999999999999</v>
      </c>
      <c r="Z447" s="13" t="s">
        <v>1898</v>
      </c>
      <c r="AA447" s="13" t="s">
        <v>1899</v>
      </c>
      <c r="AB447" s="2">
        <v>3.2</v>
      </c>
      <c r="AC447" s="2">
        <v>610</v>
      </c>
      <c r="AD447" s="2">
        <v>5.9</v>
      </c>
      <c r="AE447" s="2">
        <v>220</v>
      </c>
      <c r="AF447" s="2">
        <v>13</v>
      </c>
      <c r="AG447" s="2">
        <v>34</v>
      </c>
      <c r="AH447" s="2">
        <v>700</v>
      </c>
      <c r="AI447" s="2">
        <v>2.2000000000000002</v>
      </c>
      <c r="AJ447" s="2" t="s">
        <v>252</v>
      </c>
      <c r="AK447" s="2">
        <v>0.17</v>
      </c>
      <c r="AL447" s="2">
        <v>43</v>
      </c>
      <c r="AM447" s="2">
        <v>8.5999999999999993E-2</v>
      </c>
      <c r="AN447" s="2">
        <v>1500</v>
      </c>
      <c r="AO447" s="2" t="s">
        <v>97</v>
      </c>
      <c r="AP447" s="2">
        <v>0.87</v>
      </c>
      <c r="AU447" s="2" t="s">
        <v>1022</v>
      </c>
      <c r="AV447" s="13" t="s">
        <v>692</v>
      </c>
    </row>
    <row r="448" spans="1:49" x14ac:dyDescent="0.35">
      <c r="A448">
        <v>447</v>
      </c>
      <c r="B448" s="2" t="s">
        <v>604</v>
      </c>
      <c r="C448" t="s">
        <v>3593</v>
      </c>
      <c r="D448" t="s">
        <v>3591</v>
      </c>
      <c r="E448" t="s">
        <v>605</v>
      </c>
      <c r="F448" t="s">
        <v>606</v>
      </c>
      <c r="G448" t="s">
        <v>50</v>
      </c>
      <c r="H448" s="47">
        <v>42145</v>
      </c>
      <c r="I448" t="s">
        <v>3589</v>
      </c>
      <c r="J448" t="s">
        <v>8</v>
      </c>
      <c r="K448" t="s">
        <v>1340</v>
      </c>
      <c r="L448" t="s">
        <v>9</v>
      </c>
      <c r="M448">
        <v>35.515459999999997</v>
      </c>
      <c r="N448">
        <v>-119.76439999999999</v>
      </c>
      <c r="O448" t="s">
        <v>292</v>
      </c>
      <c r="P448" s="2">
        <v>750</v>
      </c>
      <c r="Q448" s="2">
        <v>500</v>
      </c>
      <c r="R448" s="2">
        <v>260</v>
      </c>
      <c r="S448" s="2" t="s">
        <v>449</v>
      </c>
      <c r="V448" s="2">
        <v>4500</v>
      </c>
      <c r="Y448" s="13">
        <f t="shared" si="11"/>
        <v>610</v>
      </c>
      <c r="Z448" s="13">
        <f>R448*0.6</f>
        <v>156</v>
      </c>
      <c r="AA448" s="13" t="s">
        <v>1899</v>
      </c>
      <c r="AB448" s="2">
        <v>1.2</v>
      </c>
      <c r="AC448" s="2">
        <v>350</v>
      </c>
      <c r="AD448" s="2">
        <v>360</v>
      </c>
      <c r="AE448" s="2">
        <v>41</v>
      </c>
      <c r="AF448" s="2">
        <v>1.1000000000000001</v>
      </c>
      <c r="AG448" s="2">
        <v>9</v>
      </c>
      <c r="AH448" s="2">
        <v>1200</v>
      </c>
      <c r="AI448" s="2">
        <v>1.3</v>
      </c>
      <c r="AJ448" s="2" t="s">
        <v>252</v>
      </c>
      <c r="AK448" s="2">
        <v>3.5000000000000003E-2</v>
      </c>
      <c r="AL448" s="2">
        <v>0.83</v>
      </c>
      <c r="AM448" s="2">
        <v>1.7000000000000001E-2</v>
      </c>
      <c r="AN448" s="2">
        <v>99</v>
      </c>
      <c r="AO448" s="2" t="s">
        <v>97</v>
      </c>
      <c r="AP448" s="2">
        <v>0.2</v>
      </c>
      <c r="AU448" s="2">
        <v>18</v>
      </c>
      <c r="AV448" s="13">
        <f>AU448/4.43</f>
        <v>4.0632054176072234</v>
      </c>
    </row>
    <row r="449" spans="1:48" x14ac:dyDescent="0.35">
      <c r="A449">
        <v>448</v>
      </c>
      <c r="B449" s="2" t="s">
        <v>604</v>
      </c>
      <c r="C449" t="s">
        <v>3594</v>
      </c>
      <c r="D449" t="s">
        <v>3590</v>
      </c>
      <c r="E449" t="s">
        <v>605</v>
      </c>
      <c r="F449" t="s">
        <v>606</v>
      </c>
      <c r="G449" t="s">
        <v>50</v>
      </c>
      <c r="H449" s="47">
        <v>42145</v>
      </c>
      <c r="I449" t="s">
        <v>3589</v>
      </c>
      <c r="J449" t="s">
        <v>8</v>
      </c>
      <c r="K449" t="s">
        <v>1340</v>
      </c>
      <c r="L449" t="s">
        <v>9</v>
      </c>
      <c r="M449">
        <v>35.515459999999997</v>
      </c>
      <c r="N449">
        <v>-119.76439999999999</v>
      </c>
      <c r="O449" t="s">
        <v>292</v>
      </c>
      <c r="P449" s="2">
        <v>240</v>
      </c>
      <c r="Q449" s="2">
        <v>240</v>
      </c>
      <c r="R449" s="2" t="s">
        <v>449</v>
      </c>
      <c r="S449" s="2" t="s">
        <v>449</v>
      </c>
      <c r="V449" s="10">
        <v>2200</v>
      </c>
      <c r="Y449" s="13">
        <f t="shared" si="11"/>
        <v>292.8</v>
      </c>
      <c r="Z449" s="13" t="s">
        <v>1898</v>
      </c>
      <c r="AA449" s="13" t="s">
        <v>1899</v>
      </c>
      <c r="AB449" s="2">
        <v>4.5999999999999996</v>
      </c>
      <c r="AC449" s="2">
        <v>670</v>
      </c>
      <c r="AD449" s="2">
        <v>12</v>
      </c>
      <c r="AE449" s="2">
        <v>100</v>
      </c>
      <c r="AF449" s="2">
        <v>10</v>
      </c>
      <c r="AG449" s="2">
        <v>18</v>
      </c>
      <c r="AH449" s="2">
        <v>360</v>
      </c>
      <c r="AI449" s="2">
        <v>2.9</v>
      </c>
      <c r="AJ449" s="2" t="s">
        <v>252</v>
      </c>
      <c r="AK449" s="2">
        <v>0.37</v>
      </c>
      <c r="AL449" s="2">
        <v>7</v>
      </c>
      <c r="AM449" s="2">
        <v>0.26</v>
      </c>
      <c r="AN449" s="2">
        <v>680</v>
      </c>
      <c r="AO449" s="2" t="s">
        <v>97</v>
      </c>
      <c r="AP449" s="2">
        <v>1.1000000000000001</v>
      </c>
      <c r="AU449" s="2" t="s">
        <v>541</v>
      </c>
      <c r="AV449" s="13" t="s">
        <v>3595</v>
      </c>
    </row>
    <row r="450" spans="1:48" x14ac:dyDescent="0.35">
      <c r="A450">
        <v>449</v>
      </c>
      <c r="B450" s="2" t="s">
        <v>607</v>
      </c>
      <c r="C450" t="s">
        <v>3653</v>
      </c>
      <c r="D450" t="s">
        <v>608</v>
      </c>
      <c r="E450" t="s">
        <v>421</v>
      </c>
      <c r="F450" t="s">
        <v>3171</v>
      </c>
      <c r="G450" t="s">
        <v>50</v>
      </c>
      <c r="H450" s="47">
        <v>42047</v>
      </c>
      <c r="I450" t="s">
        <v>3655</v>
      </c>
      <c r="J450" t="s">
        <v>8</v>
      </c>
      <c r="K450" t="s">
        <v>1340</v>
      </c>
      <c r="L450" t="s">
        <v>9</v>
      </c>
      <c r="M450">
        <v>35.454546999999998</v>
      </c>
      <c r="N450">
        <v>-119.74656400000001</v>
      </c>
      <c r="O450" t="s">
        <v>609</v>
      </c>
      <c r="P450" s="2">
        <v>3000</v>
      </c>
      <c r="T450" s="2">
        <v>2900</v>
      </c>
      <c r="U450" s="2">
        <v>69000</v>
      </c>
      <c r="V450" s="2">
        <v>39000</v>
      </c>
      <c r="Y450" s="2">
        <v>3700</v>
      </c>
      <c r="Z450" s="2" t="s">
        <v>760</v>
      </c>
      <c r="AA450" s="2" t="s">
        <v>760</v>
      </c>
      <c r="AC450" s="2">
        <v>22000</v>
      </c>
      <c r="AD450" s="2">
        <v>34</v>
      </c>
      <c r="AE450" s="2">
        <v>290</v>
      </c>
      <c r="AF450" s="2">
        <v>520</v>
      </c>
      <c r="AG450" s="2">
        <v>440</v>
      </c>
      <c r="AH450" s="2">
        <v>13000</v>
      </c>
      <c r="AI450" s="2">
        <v>54</v>
      </c>
      <c r="AL450" s="2">
        <v>22</v>
      </c>
      <c r="AN450" s="2">
        <v>600</v>
      </c>
      <c r="AU450" s="2">
        <v>10</v>
      </c>
      <c r="AV450" s="13">
        <f>AU450/4.43</f>
        <v>2.2573363431151243</v>
      </c>
    </row>
    <row r="451" spans="1:48" x14ac:dyDescent="0.35">
      <c r="A451">
        <v>450</v>
      </c>
      <c r="B451" s="2" t="s">
        <v>607</v>
      </c>
      <c r="C451" t="s">
        <v>3654</v>
      </c>
      <c r="D451" t="s">
        <v>614</v>
      </c>
      <c r="E451" t="s">
        <v>421</v>
      </c>
      <c r="F451" t="s">
        <v>3171</v>
      </c>
      <c r="G451" t="s">
        <v>50</v>
      </c>
      <c r="H451" s="47">
        <v>42047</v>
      </c>
      <c r="I451" t="s">
        <v>3655</v>
      </c>
      <c r="J451" t="s">
        <v>8</v>
      </c>
      <c r="K451" t="s">
        <v>1340</v>
      </c>
      <c r="L451" t="s">
        <v>9</v>
      </c>
      <c r="M451">
        <v>35.454802999999998</v>
      </c>
      <c r="N451">
        <v>-119.747058</v>
      </c>
      <c r="O451" t="s">
        <v>615</v>
      </c>
      <c r="P451" s="2">
        <v>2900</v>
      </c>
      <c r="T451" s="2">
        <v>3500</v>
      </c>
      <c r="U451" s="2">
        <v>72000</v>
      </c>
      <c r="V451" s="2">
        <v>38000</v>
      </c>
      <c r="Y451" s="2">
        <v>3500</v>
      </c>
      <c r="Z451" s="2" t="s">
        <v>760</v>
      </c>
      <c r="AA451" s="2" t="s">
        <v>760</v>
      </c>
      <c r="AC451" s="2">
        <v>21000</v>
      </c>
      <c r="AD451" s="2">
        <v>27</v>
      </c>
      <c r="AE451" s="2">
        <v>340</v>
      </c>
      <c r="AF451" s="2">
        <v>640</v>
      </c>
      <c r="AG451" s="2">
        <v>440</v>
      </c>
      <c r="AH451" s="2">
        <v>13000</v>
      </c>
      <c r="AI451" s="2">
        <v>44</v>
      </c>
      <c r="AL451" s="2">
        <v>16</v>
      </c>
      <c r="AN451" s="2">
        <v>520</v>
      </c>
      <c r="AU451" s="2">
        <v>12</v>
      </c>
      <c r="AV451" s="13">
        <f>AU451/4.43</f>
        <v>2.7088036117381491</v>
      </c>
    </row>
    <row r="452" spans="1:48" x14ac:dyDescent="0.35">
      <c r="A452">
        <v>451</v>
      </c>
      <c r="B452" s="2" t="s">
        <v>630</v>
      </c>
      <c r="C452" t="s">
        <v>3636</v>
      </c>
      <c r="D452" t="s">
        <v>631</v>
      </c>
      <c r="E452" t="s">
        <v>626</v>
      </c>
      <c r="F452" t="s">
        <v>632</v>
      </c>
      <c r="G452" t="s">
        <v>50</v>
      </c>
      <c r="H452" s="47">
        <v>42104</v>
      </c>
      <c r="I452" t="s">
        <v>3638</v>
      </c>
      <c r="J452" t="s">
        <v>8</v>
      </c>
      <c r="K452" t="s">
        <v>1363</v>
      </c>
      <c r="L452" t="s">
        <v>9</v>
      </c>
      <c r="M452">
        <v>35.378562000000002</v>
      </c>
      <c r="N452">
        <v>-119.714251</v>
      </c>
      <c r="O452" t="s">
        <v>536</v>
      </c>
      <c r="P452" s="2">
        <v>2400</v>
      </c>
      <c r="V452" s="2">
        <v>17000</v>
      </c>
      <c r="Y452" s="2">
        <v>2900</v>
      </c>
      <c r="Z452" s="2" t="s">
        <v>641</v>
      </c>
      <c r="AA452" s="2" t="s">
        <v>537</v>
      </c>
      <c r="AB452" s="2">
        <v>110</v>
      </c>
      <c r="AC452" s="2">
        <v>7600</v>
      </c>
      <c r="AD452" s="2" t="s">
        <v>23</v>
      </c>
      <c r="AE452" s="2">
        <v>130</v>
      </c>
      <c r="AF452" s="2">
        <v>99</v>
      </c>
      <c r="AG452" s="2">
        <v>130</v>
      </c>
      <c r="AH452" s="2">
        <v>5900</v>
      </c>
      <c r="AI452" s="2">
        <v>90</v>
      </c>
      <c r="AJ452" s="2" t="s">
        <v>54</v>
      </c>
      <c r="AK452" s="2">
        <v>25</v>
      </c>
      <c r="AL452" s="2">
        <v>32</v>
      </c>
      <c r="AM452" s="2">
        <v>2</v>
      </c>
      <c r="AN452" s="2">
        <v>200</v>
      </c>
      <c r="AO452" s="2" t="s">
        <v>54</v>
      </c>
      <c r="AP452" s="2">
        <v>14</v>
      </c>
      <c r="AU452" s="2" t="s">
        <v>23</v>
      </c>
      <c r="AV452" s="13" t="s">
        <v>745</v>
      </c>
    </row>
    <row r="453" spans="1:48" x14ac:dyDescent="0.35">
      <c r="A453">
        <v>452</v>
      </c>
      <c r="B453" s="2" t="s">
        <v>633</v>
      </c>
      <c r="C453" t="s">
        <v>3637</v>
      </c>
      <c r="D453" t="s">
        <v>631</v>
      </c>
      <c r="E453" t="s">
        <v>626</v>
      </c>
      <c r="F453" t="s">
        <v>634</v>
      </c>
      <c r="G453" t="s">
        <v>50</v>
      </c>
      <c r="H453" s="47">
        <v>42104</v>
      </c>
      <c r="I453" t="s">
        <v>3638</v>
      </c>
      <c r="J453" t="s">
        <v>8</v>
      </c>
      <c r="K453" t="s">
        <v>1363</v>
      </c>
      <c r="L453" t="s">
        <v>9</v>
      </c>
      <c r="M453">
        <v>35.409626000000003</v>
      </c>
      <c r="N453">
        <v>-119.723865</v>
      </c>
      <c r="O453" t="s">
        <v>635</v>
      </c>
      <c r="P453" s="2">
        <v>2000</v>
      </c>
      <c r="V453" s="2">
        <v>11000</v>
      </c>
      <c r="Y453" s="2">
        <v>2400</v>
      </c>
      <c r="Z453" s="2" t="s">
        <v>641</v>
      </c>
      <c r="AA453" s="2" t="s">
        <v>537</v>
      </c>
      <c r="AB453" s="2">
        <v>55</v>
      </c>
      <c r="AC453" s="2">
        <v>5300</v>
      </c>
      <c r="AD453" s="2" t="s">
        <v>23</v>
      </c>
      <c r="AE453" s="2">
        <v>95</v>
      </c>
      <c r="AF453" s="2">
        <v>110</v>
      </c>
      <c r="AG453" s="2">
        <v>33</v>
      </c>
      <c r="AH453" s="2">
        <v>4100</v>
      </c>
      <c r="AI453" s="2">
        <v>70</v>
      </c>
      <c r="AJ453" s="2" t="s">
        <v>54</v>
      </c>
      <c r="AK453" s="2">
        <v>37</v>
      </c>
      <c r="AL453" s="2">
        <v>0.63</v>
      </c>
      <c r="AM453" s="2">
        <v>1.6</v>
      </c>
      <c r="AN453" s="2" t="s">
        <v>98</v>
      </c>
      <c r="AO453" s="2" t="s">
        <v>54</v>
      </c>
      <c r="AP453" s="2">
        <v>16</v>
      </c>
      <c r="AU453" s="2" t="s">
        <v>23</v>
      </c>
      <c r="AV453" s="13" t="s">
        <v>745</v>
      </c>
    </row>
    <row r="454" spans="1:48" x14ac:dyDescent="0.35">
      <c r="A454">
        <v>453</v>
      </c>
      <c r="B454" s="2" t="s">
        <v>633</v>
      </c>
      <c r="C454" t="s">
        <v>47</v>
      </c>
      <c r="D454" t="s">
        <v>636</v>
      </c>
      <c r="E454" t="s">
        <v>626</v>
      </c>
      <c r="F454" t="s">
        <v>634</v>
      </c>
      <c r="G454" t="s">
        <v>50</v>
      </c>
      <c r="H454" s="47">
        <v>36091</v>
      </c>
      <c r="I454" t="s">
        <v>3639</v>
      </c>
      <c r="J454" t="s">
        <v>8</v>
      </c>
      <c r="K454" t="s">
        <v>1707</v>
      </c>
      <c r="L454" t="s">
        <v>9</v>
      </c>
      <c r="M454">
        <v>35.409626000000003</v>
      </c>
      <c r="N454">
        <v>-119.723865</v>
      </c>
      <c r="O454" t="s">
        <v>635</v>
      </c>
      <c r="U454" s="8">
        <v>22000</v>
      </c>
      <c r="AC454" s="8">
        <v>6800</v>
      </c>
      <c r="AI454" s="8">
        <v>56</v>
      </c>
    </row>
    <row r="455" spans="1:48" x14ac:dyDescent="0.35">
      <c r="A455">
        <v>454</v>
      </c>
      <c r="B455" s="2" t="s">
        <v>633</v>
      </c>
      <c r="C455" t="s">
        <v>47</v>
      </c>
      <c r="D455" t="s">
        <v>637</v>
      </c>
      <c r="E455" t="s">
        <v>626</v>
      </c>
      <c r="F455" t="s">
        <v>634</v>
      </c>
      <c r="G455" t="s">
        <v>50</v>
      </c>
      <c r="H455" s="47">
        <v>35724</v>
      </c>
      <c r="I455" t="s">
        <v>3639</v>
      </c>
      <c r="J455" t="s">
        <v>8</v>
      </c>
      <c r="K455" t="s">
        <v>1707</v>
      </c>
      <c r="L455" t="s">
        <v>9</v>
      </c>
      <c r="M455">
        <v>35.409626000000003</v>
      </c>
      <c r="N455">
        <v>-119.723865</v>
      </c>
      <c r="O455" t="s">
        <v>635</v>
      </c>
      <c r="U455" s="8">
        <v>32000</v>
      </c>
      <c r="AC455" s="8">
        <v>11000</v>
      </c>
      <c r="AI455" s="8">
        <v>92</v>
      </c>
    </row>
    <row r="456" spans="1:48" x14ac:dyDescent="0.35">
      <c r="A456">
        <v>455</v>
      </c>
      <c r="B456" s="2" t="s">
        <v>638</v>
      </c>
      <c r="C456" t="s">
        <v>3286</v>
      </c>
      <c r="D456" t="s">
        <v>639</v>
      </c>
      <c r="E456" t="s">
        <v>626</v>
      </c>
      <c r="F456" t="s">
        <v>640</v>
      </c>
      <c r="G456" t="s">
        <v>50</v>
      </c>
      <c r="H456" s="47">
        <v>42144</v>
      </c>
      <c r="I456" s="45" t="s">
        <v>3282</v>
      </c>
      <c r="J456" t="s">
        <v>8</v>
      </c>
      <c r="K456" t="s">
        <v>1363</v>
      </c>
      <c r="L456" t="s">
        <v>9</v>
      </c>
      <c r="M456">
        <v>35.402589999999996</v>
      </c>
      <c r="N456">
        <v>-119.728495</v>
      </c>
      <c r="O456" t="s">
        <v>615</v>
      </c>
      <c r="P456" s="2">
        <v>3200</v>
      </c>
      <c r="V456" s="2">
        <v>21000</v>
      </c>
      <c r="Y456" s="2">
        <v>3900</v>
      </c>
      <c r="Z456" s="2" t="s">
        <v>641</v>
      </c>
      <c r="AA456" s="2" t="s">
        <v>537</v>
      </c>
      <c r="AB456" s="2">
        <v>91</v>
      </c>
      <c r="AC456" s="2">
        <v>9400</v>
      </c>
      <c r="AD456" s="2" t="s">
        <v>54</v>
      </c>
      <c r="AE456" s="2">
        <v>260</v>
      </c>
      <c r="AF456" s="2">
        <v>180</v>
      </c>
      <c r="AG456" s="2">
        <v>230</v>
      </c>
      <c r="AH456" s="2">
        <v>8200</v>
      </c>
      <c r="AI456" s="2">
        <v>100</v>
      </c>
      <c r="AJ456" s="2" t="s">
        <v>98</v>
      </c>
      <c r="AK456" s="2">
        <v>20</v>
      </c>
      <c r="AL456" s="2">
        <v>4</v>
      </c>
      <c r="AM456" s="2">
        <v>3.5</v>
      </c>
      <c r="AN456" s="2" t="s">
        <v>382</v>
      </c>
      <c r="AO456" s="2" t="s">
        <v>98</v>
      </c>
      <c r="AP456" s="2">
        <v>30</v>
      </c>
      <c r="AU456" s="2" t="s">
        <v>54</v>
      </c>
      <c r="AV456" s="13" t="s">
        <v>3246</v>
      </c>
    </row>
    <row r="457" spans="1:48" x14ac:dyDescent="0.35">
      <c r="A457">
        <v>456</v>
      </c>
      <c r="B457" s="2" t="s">
        <v>642</v>
      </c>
      <c r="C457" t="s">
        <v>3285</v>
      </c>
      <c r="D457" t="s">
        <v>643</v>
      </c>
      <c r="E457" t="s">
        <v>626</v>
      </c>
      <c r="F457" t="s">
        <v>644</v>
      </c>
      <c r="G457" t="s">
        <v>50</v>
      </c>
      <c r="H457" s="47">
        <v>42144</v>
      </c>
      <c r="I457" t="s">
        <v>3282</v>
      </c>
      <c r="J457" t="s">
        <v>8</v>
      </c>
      <c r="K457" t="s">
        <v>1363</v>
      </c>
      <c r="L457" t="s">
        <v>9</v>
      </c>
      <c r="M457">
        <v>35.403734999999998</v>
      </c>
      <c r="N457">
        <v>-119.747728</v>
      </c>
      <c r="O457" t="s">
        <v>629</v>
      </c>
      <c r="P457" s="2">
        <v>4100</v>
      </c>
      <c r="V457" s="2">
        <v>22000</v>
      </c>
      <c r="Y457" s="2">
        <v>5000</v>
      </c>
      <c r="Z457" s="2" t="s">
        <v>641</v>
      </c>
      <c r="AA457" s="2" t="s">
        <v>537</v>
      </c>
      <c r="AB457" s="2">
        <v>80</v>
      </c>
      <c r="AC457" s="2">
        <v>9200</v>
      </c>
      <c r="AD457" s="2" t="s">
        <v>54</v>
      </c>
      <c r="AE457" s="2">
        <v>170</v>
      </c>
      <c r="AF457" s="2">
        <v>200</v>
      </c>
      <c r="AG457" s="2">
        <v>84</v>
      </c>
      <c r="AH457" s="2">
        <v>8400</v>
      </c>
      <c r="AI457" s="2">
        <v>50</v>
      </c>
      <c r="AJ457" s="2" t="s">
        <v>98</v>
      </c>
      <c r="AK457" s="2">
        <v>9.1999999999999993</v>
      </c>
      <c r="AL457" s="2">
        <v>1.1000000000000001</v>
      </c>
      <c r="AM457" s="2">
        <v>1.4</v>
      </c>
      <c r="AN457" s="2" t="s">
        <v>382</v>
      </c>
      <c r="AO457" s="2" t="s">
        <v>98</v>
      </c>
      <c r="AP457" s="2">
        <v>7.1</v>
      </c>
      <c r="AU457" s="2" t="s">
        <v>54</v>
      </c>
      <c r="AV457" s="13" t="s">
        <v>3246</v>
      </c>
    </row>
    <row r="458" spans="1:48" x14ac:dyDescent="0.35">
      <c r="A458">
        <v>457</v>
      </c>
      <c r="B458" s="2" t="s">
        <v>645</v>
      </c>
      <c r="C458" t="s">
        <v>646</v>
      </c>
      <c r="D458" t="s">
        <v>643</v>
      </c>
      <c r="E458" t="s">
        <v>48</v>
      </c>
      <c r="F458" t="s">
        <v>647</v>
      </c>
      <c r="G458" t="s">
        <v>50</v>
      </c>
      <c r="H458" s="47">
        <v>37008</v>
      </c>
      <c r="I458" t="s">
        <v>1113</v>
      </c>
      <c r="J458" t="s">
        <v>8</v>
      </c>
      <c r="K458" t="s">
        <v>2146</v>
      </c>
      <c r="L458" t="s">
        <v>9</v>
      </c>
      <c r="M458">
        <v>35.384520999999999</v>
      </c>
      <c r="N458">
        <v>-119.67719</v>
      </c>
      <c r="O458" t="s">
        <v>478</v>
      </c>
      <c r="P458" s="2">
        <v>790</v>
      </c>
      <c r="Q458" s="2">
        <v>790</v>
      </c>
      <c r="R458" s="2" t="s">
        <v>82</v>
      </c>
      <c r="S458" s="2" t="s">
        <v>82</v>
      </c>
      <c r="T458" s="2">
        <v>540</v>
      </c>
      <c r="U458" s="2">
        <v>17000</v>
      </c>
      <c r="V458" s="2">
        <v>9900</v>
      </c>
      <c r="X458" s="2">
        <v>6.9</v>
      </c>
      <c r="Y458" s="13">
        <f>Q458*1.22</f>
        <v>963.8</v>
      </c>
      <c r="Z458" s="13" t="s">
        <v>340</v>
      </c>
      <c r="AA458" s="13" t="s">
        <v>815</v>
      </c>
      <c r="AC458" s="2">
        <v>4900</v>
      </c>
      <c r="AD458" s="2">
        <v>310</v>
      </c>
      <c r="AE458" s="2">
        <v>130</v>
      </c>
      <c r="AF458" s="2">
        <v>55</v>
      </c>
      <c r="AG458" s="2">
        <v>120</v>
      </c>
      <c r="AH458" s="2">
        <v>3500</v>
      </c>
      <c r="AI458" s="2">
        <v>47</v>
      </c>
      <c r="AJ458" s="2" t="s">
        <v>53</v>
      </c>
      <c r="AK458" s="2">
        <v>1.3</v>
      </c>
      <c r="AL458" s="2" t="s">
        <v>16</v>
      </c>
      <c r="AO458" s="2" t="s">
        <v>56</v>
      </c>
      <c r="AP458" s="2"/>
      <c r="AS458" s="2">
        <f>36*1.22</f>
        <v>43.92</v>
      </c>
      <c r="AU458" s="2" t="s">
        <v>23</v>
      </c>
      <c r="AV458" s="13" t="s">
        <v>745</v>
      </c>
    </row>
    <row r="459" spans="1:48" x14ac:dyDescent="0.35">
      <c r="A459">
        <v>458</v>
      </c>
      <c r="B459" s="2" t="s">
        <v>645</v>
      </c>
      <c r="C459" t="s">
        <v>648</v>
      </c>
      <c r="D459" t="s">
        <v>643</v>
      </c>
      <c r="E459" t="s">
        <v>48</v>
      </c>
      <c r="F459" t="s">
        <v>647</v>
      </c>
      <c r="G459" t="s">
        <v>50</v>
      </c>
      <c r="H459" s="47">
        <v>37008</v>
      </c>
      <c r="I459" t="s">
        <v>1113</v>
      </c>
      <c r="J459" t="s">
        <v>8</v>
      </c>
      <c r="K459" t="s">
        <v>2146</v>
      </c>
      <c r="L459" t="s">
        <v>9</v>
      </c>
      <c r="M459">
        <v>35.388702000000002</v>
      </c>
      <c r="N459">
        <v>-119.67133200000001</v>
      </c>
      <c r="O459" t="s">
        <v>478</v>
      </c>
      <c r="P459" s="2">
        <v>760</v>
      </c>
      <c r="Q459" s="2">
        <v>672</v>
      </c>
      <c r="R459" s="2">
        <v>88</v>
      </c>
      <c r="S459" s="2" t="s">
        <v>52</v>
      </c>
      <c r="T459" s="2">
        <v>46</v>
      </c>
      <c r="U459" s="2">
        <v>18000</v>
      </c>
      <c r="V459" s="2">
        <v>11000</v>
      </c>
      <c r="X459" s="2">
        <v>8.4</v>
      </c>
      <c r="Y459" s="13">
        <f>Q459*1.22</f>
        <v>819.84</v>
      </c>
      <c r="Z459" s="13">
        <f>R459*0.6</f>
        <v>52.8</v>
      </c>
      <c r="AA459" s="13" t="s">
        <v>815</v>
      </c>
      <c r="AC459" s="2">
        <v>5400</v>
      </c>
      <c r="AD459" s="2">
        <v>310</v>
      </c>
      <c r="AE459" s="2">
        <v>64</v>
      </c>
      <c r="AF459" s="2">
        <v>73</v>
      </c>
      <c r="AG459" s="2">
        <v>120</v>
      </c>
      <c r="AH459" s="2">
        <v>4000</v>
      </c>
      <c r="AI459" s="2">
        <v>62</v>
      </c>
      <c r="AJ459" s="2">
        <v>6.7</v>
      </c>
      <c r="AK459" s="2">
        <v>1.3</v>
      </c>
      <c r="AL459" s="2" t="s">
        <v>16</v>
      </c>
      <c r="AO459" s="2" t="s">
        <v>56</v>
      </c>
      <c r="AP459" s="2"/>
      <c r="AS459" s="2">
        <f>6*1.22</f>
        <v>7.32</v>
      </c>
      <c r="AU459" s="2" t="s">
        <v>23</v>
      </c>
      <c r="AV459" s="13" t="s">
        <v>745</v>
      </c>
    </row>
    <row r="460" spans="1:48" x14ac:dyDescent="0.35">
      <c r="A460">
        <v>459</v>
      </c>
      <c r="B460" s="2" t="s">
        <v>649</v>
      </c>
      <c r="C460" t="s">
        <v>650</v>
      </c>
      <c r="D460" t="s">
        <v>651</v>
      </c>
      <c r="E460" t="s">
        <v>626</v>
      </c>
      <c r="F460" t="s">
        <v>652</v>
      </c>
      <c r="G460" t="s">
        <v>50</v>
      </c>
      <c r="H460" s="47">
        <v>37008</v>
      </c>
      <c r="I460" t="s">
        <v>1113</v>
      </c>
      <c r="J460" t="s">
        <v>8</v>
      </c>
      <c r="K460" t="s">
        <v>2146</v>
      </c>
      <c r="L460" t="s">
        <v>9</v>
      </c>
      <c r="M460">
        <v>35.365009999999998</v>
      </c>
      <c r="N460">
        <v>-119.652869</v>
      </c>
      <c r="O460" t="s">
        <v>653</v>
      </c>
      <c r="P460" s="2">
        <v>1200</v>
      </c>
      <c r="Q460" s="2">
        <v>1200</v>
      </c>
      <c r="R460" s="2" t="s">
        <v>82</v>
      </c>
      <c r="S460" s="2" t="s">
        <v>82</v>
      </c>
      <c r="T460" s="2">
        <v>200</v>
      </c>
      <c r="U460" s="2">
        <v>13000</v>
      </c>
      <c r="V460" s="2">
        <v>7700</v>
      </c>
      <c r="X460" s="2">
        <v>8.3000000000000007</v>
      </c>
      <c r="Y460" s="13">
        <f>Q460*1.22</f>
        <v>1464</v>
      </c>
      <c r="Z460" s="13" t="s">
        <v>340</v>
      </c>
      <c r="AA460" s="13" t="s">
        <v>815</v>
      </c>
      <c r="AC460" s="2">
        <v>3400</v>
      </c>
      <c r="AD460" s="2">
        <v>110</v>
      </c>
      <c r="AE460" s="2">
        <v>42</v>
      </c>
      <c r="AF460" s="2">
        <v>22</v>
      </c>
      <c r="AG460" s="2">
        <v>120</v>
      </c>
      <c r="AH460" s="2">
        <v>2700</v>
      </c>
      <c r="AI460" s="2">
        <v>65</v>
      </c>
      <c r="AJ460" s="2">
        <v>17</v>
      </c>
      <c r="AK460" s="2">
        <v>1</v>
      </c>
      <c r="AL460" s="2" t="s">
        <v>16</v>
      </c>
      <c r="AO460" s="2" t="s">
        <v>56</v>
      </c>
      <c r="AP460" s="2"/>
      <c r="AS460" s="2">
        <f>89*1.22</f>
        <v>108.58</v>
      </c>
      <c r="AU460" s="2" t="s">
        <v>23</v>
      </c>
      <c r="AV460" s="13" t="s">
        <v>745</v>
      </c>
    </row>
    <row r="461" spans="1:48" x14ac:dyDescent="0.35">
      <c r="A461">
        <v>460</v>
      </c>
      <c r="B461" s="2" t="s">
        <v>649</v>
      </c>
      <c r="C461" t="s">
        <v>654</v>
      </c>
      <c r="D461" t="s">
        <v>651</v>
      </c>
      <c r="E461" t="s">
        <v>626</v>
      </c>
      <c r="F461" t="s">
        <v>652</v>
      </c>
      <c r="G461" t="s">
        <v>50</v>
      </c>
      <c r="H461" s="47">
        <v>37008</v>
      </c>
      <c r="I461" t="s">
        <v>1113</v>
      </c>
      <c r="J461" t="s">
        <v>8</v>
      </c>
      <c r="K461" t="s">
        <v>2146</v>
      </c>
      <c r="L461" t="s">
        <v>9</v>
      </c>
      <c r="M461">
        <v>35.365009999999998</v>
      </c>
      <c r="N461">
        <v>-119.652869</v>
      </c>
      <c r="O461" t="s">
        <v>653</v>
      </c>
      <c r="P461" s="2">
        <v>1200</v>
      </c>
      <c r="Q461" s="2">
        <v>1176</v>
      </c>
      <c r="R461" s="2">
        <v>24</v>
      </c>
      <c r="S461" s="2" t="s">
        <v>52</v>
      </c>
      <c r="T461" s="2">
        <v>220</v>
      </c>
      <c r="U461" s="2">
        <v>14000</v>
      </c>
      <c r="V461" s="2">
        <v>8700</v>
      </c>
      <c r="X461" s="2">
        <v>8.3000000000000007</v>
      </c>
      <c r="Y461" s="13">
        <f>Q461*1.22</f>
        <v>1434.72</v>
      </c>
      <c r="Z461" s="13">
        <f>R461*0.6</f>
        <v>14.399999999999999</v>
      </c>
      <c r="AA461" s="13" t="s">
        <v>815</v>
      </c>
      <c r="AC461" s="2">
        <v>3900</v>
      </c>
      <c r="AD461" s="2">
        <v>160</v>
      </c>
      <c r="AE461" s="2">
        <v>46</v>
      </c>
      <c r="AF461" s="2">
        <v>24</v>
      </c>
      <c r="AG461" s="2">
        <v>130</v>
      </c>
      <c r="AH461" s="2">
        <v>3000</v>
      </c>
      <c r="AI461" s="2">
        <v>69</v>
      </c>
      <c r="AJ461" s="2">
        <v>19</v>
      </c>
      <c r="AK461" s="2">
        <v>1.1000000000000001</v>
      </c>
      <c r="AL461" s="2" t="s">
        <v>16</v>
      </c>
      <c r="AO461" s="2" t="s">
        <v>56</v>
      </c>
      <c r="AP461" s="2"/>
      <c r="AS461" s="2">
        <f>63*1.22</f>
        <v>76.86</v>
      </c>
      <c r="AU461" s="2" t="s">
        <v>23</v>
      </c>
      <c r="AV461" s="13" t="s">
        <v>745</v>
      </c>
    </row>
    <row r="462" spans="1:48" x14ac:dyDescent="0.35">
      <c r="A462">
        <v>461</v>
      </c>
      <c r="B462" s="2" t="s">
        <v>645</v>
      </c>
      <c r="C462" t="s">
        <v>3870</v>
      </c>
      <c r="D462" t="s">
        <v>655</v>
      </c>
      <c r="E462" t="s">
        <v>48</v>
      </c>
      <c r="F462" t="s">
        <v>647</v>
      </c>
      <c r="G462" t="s">
        <v>50</v>
      </c>
      <c r="H462" s="47">
        <v>41775</v>
      </c>
      <c r="I462" s="29" t="s">
        <v>1100</v>
      </c>
      <c r="J462" t="s">
        <v>8</v>
      </c>
      <c r="K462" t="s">
        <v>1340</v>
      </c>
      <c r="L462" t="s">
        <v>9</v>
      </c>
      <c r="M462">
        <v>35.384779999999999</v>
      </c>
      <c r="N462">
        <v>-119.676619</v>
      </c>
      <c r="O462" t="s">
        <v>478</v>
      </c>
      <c r="P462" s="2">
        <v>1600</v>
      </c>
      <c r="T462" s="2">
        <v>440</v>
      </c>
      <c r="U462" s="2">
        <v>36000</v>
      </c>
      <c r="V462" s="2">
        <v>23000</v>
      </c>
      <c r="Y462" s="2">
        <v>1952</v>
      </c>
      <c r="Z462" s="2">
        <v>210</v>
      </c>
      <c r="AA462" s="2" t="s">
        <v>67</v>
      </c>
      <c r="AC462" s="2">
        <v>11000</v>
      </c>
      <c r="AD462" s="2">
        <v>180</v>
      </c>
      <c r="AE462" s="2">
        <v>110</v>
      </c>
      <c r="AF462" s="2">
        <v>42</v>
      </c>
      <c r="AG462" s="2">
        <v>100</v>
      </c>
      <c r="AH462" s="2">
        <v>9300</v>
      </c>
      <c r="AI462" s="2">
        <v>99</v>
      </c>
      <c r="AL462" s="2">
        <v>1.2</v>
      </c>
      <c r="AN462" s="2">
        <v>89</v>
      </c>
      <c r="AU462" s="2">
        <v>27</v>
      </c>
      <c r="AV462" s="13">
        <f>AU462/4.42664</f>
        <v>6.0994343339417707</v>
      </c>
    </row>
    <row r="463" spans="1:48" x14ac:dyDescent="0.35">
      <c r="A463">
        <v>462</v>
      </c>
      <c r="B463" s="2" t="s">
        <v>645</v>
      </c>
      <c r="C463" t="s">
        <v>3869</v>
      </c>
      <c r="D463" t="s">
        <v>656</v>
      </c>
      <c r="E463" t="s">
        <v>48</v>
      </c>
      <c r="F463" t="s">
        <v>647</v>
      </c>
      <c r="G463" t="s">
        <v>50</v>
      </c>
      <c r="H463" s="47">
        <v>41005</v>
      </c>
      <c r="I463" t="s">
        <v>3871</v>
      </c>
      <c r="J463" t="s">
        <v>8</v>
      </c>
      <c r="K463" t="s">
        <v>1363</v>
      </c>
      <c r="L463" t="s">
        <v>9</v>
      </c>
      <c r="M463">
        <v>35.384532</v>
      </c>
      <c r="N463">
        <v>-119.677254</v>
      </c>
      <c r="O463" t="s">
        <v>478</v>
      </c>
      <c r="U463" s="2">
        <v>19000</v>
      </c>
      <c r="V463" s="2">
        <v>13000</v>
      </c>
      <c r="AC463" s="2">
        <v>7900</v>
      </c>
      <c r="AI463" s="2">
        <v>62</v>
      </c>
    </row>
    <row r="464" spans="1:48" x14ac:dyDescent="0.35">
      <c r="A464">
        <v>463</v>
      </c>
      <c r="B464" t="s">
        <v>645</v>
      </c>
      <c r="C464" t="s">
        <v>657</v>
      </c>
      <c r="D464" t="s">
        <v>658</v>
      </c>
      <c r="E464" t="s">
        <v>48</v>
      </c>
      <c r="F464" t="s">
        <v>647</v>
      </c>
      <c r="G464" t="s">
        <v>50</v>
      </c>
      <c r="H464" s="47">
        <v>43051</v>
      </c>
      <c r="I464"/>
      <c r="J464" t="s">
        <v>8</v>
      </c>
      <c r="L464" t="s">
        <v>9</v>
      </c>
      <c r="M464">
        <v>35.384532</v>
      </c>
      <c r="N464">
        <v>-119.677254</v>
      </c>
      <c r="O464" t="s">
        <v>478</v>
      </c>
      <c r="P464">
        <v>5700</v>
      </c>
      <c r="U464">
        <v>48300</v>
      </c>
      <c r="X464">
        <v>8.6999999999999993</v>
      </c>
      <c r="Y464">
        <v>6954</v>
      </c>
      <c r="AC464">
        <v>16000</v>
      </c>
      <c r="AD464">
        <v>24</v>
      </c>
      <c r="AE464">
        <v>39.299999999999997</v>
      </c>
      <c r="AF464">
        <v>55.1</v>
      </c>
      <c r="AG464">
        <v>166</v>
      </c>
      <c r="AH464">
        <v>11500</v>
      </c>
      <c r="AI464">
        <v>132</v>
      </c>
      <c r="AU464" t="s">
        <v>389</v>
      </c>
      <c r="AV464" s="13" t="s">
        <v>4136</v>
      </c>
    </row>
    <row r="465" spans="1:49" x14ac:dyDescent="0.35">
      <c r="A465">
        <v>464</v>
      </c>
      <c r="B465" s="2" t="s">
        <v>645</v>
      </c>
      <c r="C465" t="s">
        <v>3866</v>
      </c>
      <c r="D465" t="s">
        <v>659</v>
      </c>
      <c r="E465" t="s">
        <v>48</v>
      </c>
      <c r="F465" t="s">
        <v>647</v>
      </c>
      <c r="G465" t="s">
        <v>50</v>
      </c>
      <c r="H465" s="47">
        <v>35607</v>
      </c>
      <c r="I465" t="s">
        <v>3865</v>
      </c>
      <c r="J465" t="s">
        <v>8</v>
      </c>
      <c r="K465" t="s">
        <v>1791</v>
      </c>
      <c r="L465" t="s">
        <v>9</v>
      </c>
      <c r="M465">
        <v>35.384532</v>
      </c>
      <c r="N465">
        <v>-119.677254</v>
      </c>
      <c r="O465" t="s">
        <v>478</v>
      </c>
      <c r="U465" s="2">
        <v>15000</v>
      </c>
      <c r="AC465" s="2">
        <v>4500</v>
      </c>
      <c r="AI465" s="2">
        <v>55</v>
      </c>
    </row>
    <row r="466" spans="1:49" x14ac:dyDescent="0.35">
      <c r="A466">
        <v>465</v>
      </c>
      <c r="B466" s="2" t="s">
        <v>645</v>
      </c>
      <c r="C466" t="s">
        <v>3864</v>
      </c>
      <c r="D466" t="s">
        <v>659</v>
      </c>
      <c r="E466" t="s">
        <v>48</v>
      </c>
      <c r="F466" t="s">
        <v>647</v>
      </c>
      <c r="G466" t="s">
        <v>50</v>
      </c>
      <c r="H466" s="47">
        <v>34509</v>
      </c>
      <c r="I466" t="s">
        <v>3863</v>
      </c>
      <c r="J466" t="s">
        <v>8</v>
      </c>
      <c r="K466" t="s">
        <v>1704</v>
      </c>
      <c r="L466" t="s">
        <v>9</v>
      </c>
      <c r="M466">
        <v>35.384532</v>
      </c>
      <c r="N466">
        <v>-119.677254</v>
      </c>
      <c r="O466" t="s">
        <v>478</v>
      </c>
      <c r="U466">
        <v>26000</v>
      </c>
      <c r="AC466" s="2">
        <v>5540</v>
      </c>
      <c r="AI466" s="2">
        <v>43.7</v>
      </c>
    </row>
    <row r="467" spans="1:49" x14ac:dyDescent="0.35">
      <c r="A467">
        <v>466</v>
      </c>
      <c r="B467" s="2" t="s">
        <v>645</v>
      </c>
      <c r="C467" t="s">
        <v>3862</v>
      </c>
      <c r="D467" t="s">
        <v>660</v>
      </c>
      <c r="E467" t="s">
        <v>48</v>
      </c>
      <c r="F467" t="s">
        <v>647</v>
      </c>
      <c r="G467" t="s">
        <v>50</v>
      </c>
      <c r="H467" s="47">
        <v>32183</v>
      </c>
      <c r="I467" t="s">
        <v>3861</v>
      </c>
      <c r="J467" t="s">
        <v>8</v>
      </c>
      <c r="K467" t="s">
        <v>1707</v>
      </c>
      <c r="L467" t="s">
        <v>9</v>
      </c>
      <c r="M467">
        <v>35.384532</v>
      </c>
      <c r="N467">
        <v>-119.677254</v>
      </c>
      <c r="O467" t="s">
        <v>478</v>
      </c>
      <c r="U467" s="2">
        <v>15200</v>
      </c>
      <c r="V467" s="2">
        <v>7238</v>
      </c>
      <c r="AC467" s="2">
        <v>3664</v>
      </c>
      <c r="AI467" s="2">
        <v>29.7</v>
      </c>
      <c r="AW467" s="2">
        <v>14</v>
      </c>
    </row>
    <row r="468" spans="1:49" x14ac:dyDescent="0.35">
      <c r="A468">
        <v>467</v>
      </c>
      <c r="B468" s="2" t="s">
        <v>645</v>
      </c>
      <c r="C468" t="s">
        <v>3859</v>
      </c>
      <c r="D468" t="s">
        <v>660</v>
      </c>
      <c r="E468" t="s">
        <v>48</v>
      </c>
      <c r="F468" t="s">
        <v>647</v>
      </c>
      <c r="G468" t="s">
        <v>50</v>
      </c>
      <c r="H468" s="47">
        <v>30946</v>
      </c>
      <c r="I468" t="s">
        <v>3860</v>
      </c>
      <c r="J468" t="s">
        <v>8</v>
      </c>
      <c r="K468" t="s">
        <v>2146</v>
      </c>
      <c r="L468" t="s">
        <v>9</v>
      </c>
      <c r="M468">
        <v>35.384532</v>
      </c>
      <c r="N468">
        <v>-119.677254</v>
      </c>
      <c r="O468" t="s">
        <v>478</v>
      </c>
      <c r="P468" s="13">
        <f>SUM(Q468:S468)</f>
        <v>1278</v>
      </c>
      <c r="Q468" s="13">
        <f>ROUND(Y468/1.22,0)</f>
        <v>1278</v>
      </c>
      <c r="T468" s="2">
        <v>544</v>
      </c>
      <c r="U468" s="2">
        <v>21900</v>
      </c>
      <c r="V468" s="2">
        <v>14198</v>
      </c>
      <c r="X468" s="2">
        <v>7.5</v>
      </c>
      <c r="Y468" s="2">
        <v>1559</v>
      </c>
      <c r="AC468" s="2">
        <v>7171</v>
      </c>
      <c r="AD468" s="2">
        <v>110</v>
      </c>
      <c r="AE468" s="2">
        <v>53</v>
      </c>
      <c r="AF468" s="2">
        <v>100</v>
      </c>
      <c r="AH468" s="2">
        <v>5070</v>
      </c>
      <c r="AI468" s="2">
        <v>70</v>
      </c>
      <c r="AU468" s="2" t="s">
        <v>817</v>
      </c>
      <c r="AV468" s="2" t="s">
        <v>303</v>
      </c>
    </row>
    <row r="469" spans="1:49" x14ac:dyDescent="0.35">
      <c r="A469">
        <v>468</v>
      </c>
      <c r="B469" s="2" t="s">
        <v>661</v>
      </c>
      <c r="C469" t="s">
        <v>662</v>
      </c>
      <c r="D469" t="s">
        <v>663</v>
      </c>
      <c r="E469" t="s">
        <v>626</v>
      </c>
      <c r="F469" t="s">
        <v>664</v>
      </c>
      <c r="G469" t="s">
        <v>50</v>
      </c>
      <c r="H469" s="47">
        <v>42136</v>
      </c>
      <c r="I469" t="s">
        <v>3276</v>
      </c>
      <c r="J469" t="s">
        <v>8</v>
      </c>
      <c r="L469" t="s">
        <v>9</v>
      </c>
      <c r="M469">
        <v>35.394350000000003</v>
      </c>
      <c r="N469">
        <v>-119.73482</v>
      </c>
      <c r="O469" t="s">
        <v>665</v>
      </c>
      <c r="P469" t="s">
        <v>85</v>
      </c>
      <c r="V469" s="2">
        <v>18000</v>
      </c>
      <c r="Y469" t="s">
        <v>473</v>
      </c>
      <c r="Z469" t="s">
        <v>641</v>
      </c>
      <c r="AA469" t="s">
        <v>537</v>
      </c>
      <c r="AB469" s="2">
        <v>170</v>
      </c>
      <c r="AC469" s="2">
        <v>8400</v>
      </c>
      <c r="AD469" s="2" t="s">
        <v>54</v>
      </c>
      <c r="AE469" s="2">
        <v>270</v>
      </c>
      <c r="AF469" s="2">
        <v>150</v>
      </c>
      <c r="AG469" s="2">
        <v>120</v>
      </c>
      <c r="AH469" s="2">
        <v>6600</v>
      </c>
      <c r="AI469" s="2">
        <v>87</v>
      </c>
      <c r="AJ469" s="2" t="s">
        <v>23</v>
      </c>
      <c r="AK469" s="2">
        <v>19</v>
      </c>
      <c r="AL469" s="2">
        <v>28</v>
      </c>
      <c r="AM469" s="2">
        <v>1.6</v>
      </c>
      <c r="AN469" s="2">
        <v>400</v>
      </c>
      <c r="AO469" s="2" t="s">
        <v>23</v>
      </c>
      <c r="AP469" s="2">
        <v>33</v>
      </c>
      <c r="AU469" s="2" t="s">
        <v>54</v>
      </c>
      <c r="AV469" s="13" t="s">
        <v>3246</v>
      </c>
    </row>
    <row r="470" spans="1:49" x14ac:dyDescent="0.35">
      <c r="A470">
        <v>469</v>
      </c>
      <c r="B470" s="2" t="s">
        <v>666</v>
      </c>
      <c r="C470" t="s">
        <v>3277</v>
      </c>
      <c r="D470" t="s">
        <v>663</v>
      </c>
      <c r="E470" t="s">
        <v>460</v>
      </c>
      <c r="F470" t="s">
        <v>667</v>
      </c>
      <c r="G470" t="s">
        <v>50</v>
      </c>
      <c r="H470" s="47">
        <v>42136</v>
      </c>
      <c r="I470" t="s">
        <v>3276</v>
      </c>
      <c r="J470" t="s">
        <v>8</v>
      </c>
      <c r="K470" t="s">
        <v>1363</v>
      </c>
      <c r="L470" t="s">
        <v>9</v>
      </c>
      <c r="M470">
        <v>35.051650000000002</v>
      </c>
      <c r="N470">
        <v>-119.37130000000001</v>
      </c>
      <c r="O470" t="s">
        <v>665</v>
      </c>
      <c r="P470" s="2">
        <v>3300</v>
      </c>
      <c r="V470" s="2">
        <v>24000</v>
      </c>
      <c r="Y470" s="2">
        <v>4000</v>
      </c>
      <c r="Z470" s="2" t="s">
        <v>641</v>
      </c>
      <c r="AA470" s="2" t="s">
        <v>537</v>
      </c>
      <c r="AB470" s="2">
        <v>100</v>
      </c>
      <c r="AC470" s="2">
        <v>4400</v>
      </c>
      <c r="AD470" s="2" t="s">
        <v>58</v>
      </c>
      <c r="AE470" s="2">
        <v>160</v>
      </c>
      <c r="AF470" s="2">
        <v>50</v>
      </c>
      <c r="AG470" s="2">
        <v>110</v>
      </c>
      <c r="AH470" s="2">
        <v>4600</v>
      </c>
      <c r="AI470" s="2">
        <v>77</v>
      </c>
      <c r="AJ470" s="2" t="s">
        <v>23</v>
      </c>
      <c r="AK470" s="2">
        <v>3.3</v>
      </c>
      <c r="AL470" s="2">
        <v>3.7</v>
      </c>
      <c r="AM470" s="2">
        <v>1.9</v>
      </c>
      <c r="AN470" s="2" t="s">
        <v>382</v>
      </c>
      <c r="AO470" s="2" t="s">
        <v>23</v>
      </c>
      <c r="AP470" s="2">
        <v>6.6</v>
      </c>
      <c r="AU470" s="2" t="s">
        <v>58</v>
      </c>
      <c r="AV470" s="13" t="s">
        <v>2902</v>
      </c>
    </row>
    <row r="471" spans="1:49" x14ac:dyDescent="0.35">
      <c r="A471">
        <v>470</v>
      </c>
      <c r="B471" s="2" t="s">
        <v>668</v>
      </c>
      <c r="C471" t="s">
        <v>3613</v>
      </c>
      <c r="D471" t="s">
        <v>669</v>
      </c>
      <c r="E471" t="s">
        <v>626</v>
      </c>
      <c r="F471" t="s">
        <v>670</v>
      </c>
      <c r="G471" t="s">
        <v>50</v>
      </c>
      <c r="H471" s="47">
        <v>42115</v>
      </c>
      <c r="I471" t="s">
        <v>3612</v>
      </c>
      <c r="J471" t="s">
        <v>8</v>
      </c>
      <c r="K471" t="s">
        <v>1783</v>
      </c>
      <c r="L471" t="s">
        <v>9</v>
      </c>
      <c r="M471">
        <v>35.423783999999998</v>
      </c>
      <c r="N471">
        <v>-119.765002</v>
      </c>
      <c r="O471" t="s">
        <v>671</v>
      </c>
      <c r="P471" s="2">
        <v>3300</v>
      </c>
      <c r="Q471" s="2">
        <v>3300</v>
      </c>
      <c r="R471" s="2" t="s">
        <v>23</v>
      </c>
      <c r="S471" s="2" t="s">
        <v>23</v>
      </c>
      <c r="T471" s="2">
        <v>430</v>
      </c>
      <c r="U471" s="2">
        <v>39000</v>
      </c>
      <c r="V471" s="2">
        <v>24000</v>
      </c>
      <c r="X471" s="2">
        <v>7.7</v>
      </c>
      <c r="Y471" s="13">
        <f t="shared" ref="Y471:Y481" si="12">Q471*1.22</f>
        <v>4026</v>
      </c>
      <c r="Z471" s="13" t="s">
        <v>761</v>
      </c>
      <c r="AA471" s="13" t="s">
        <v>411</v>
      </c>
      <c r="AB471" s="2">
        <v>78</v>
      </c>
      <c r="AC471" s="2">
        <v>13000</v>
      </c>
      <c r="AD471" s="2">
        <v>75</v>
      </c>
      <c r="AE471" s="2">
        <v>50</v>
      </c>
      <c r="AF471" s="2">
        <v>75</v>
      </c>
      <c r="AG471" s="2">
        <v>67</v>
      </c>
      <c r="AH471" s="2">
        <v>12000</v>
      </c>
      <c r="AI471" s="2">
        <v>87</v>
      </c>
      <c r="AJ471" s="2" t="s">
        <v>57</v>
      </c>
      <c r="AK471" s="2">
        <v>6.4</v>
      </c>
      <c r="AL471" s="2" t="s">
        <v>82</v>
      </c>
      <c r="AM471" s="2">
        <v>3.1</v>
      </c>
      <c r="AN471" s="2" t="s">
        <v>1093</v>
      </c>
      <c r="AO471" s="2" t="s">
        <v>54</v>
      </c>
      <c r="AP471" s="2">
        <v>11</v>
      </c>
      <c r="AU471" s="2" t="s">
        <v>57</v>
      </c>
      <c r="AV471" s="13" t="s">
        <v>1784</v>
      </c>
    </row>
    <row r="472" spans="1:49" x14ac:dyDescent="0.35">
      <c r="A472">
        <v>471</v>
      </c>
      <c r="B472" s="2" t="s">
        <v>668</v>
      </c>
      <c r="C472" t="s">
        <v>3614</v>
      </c>
      <c r="D472" t="s">
        <v>672</v>
      </c>
      <c r="E472" t="s">
        <v>626</v>
      </c>
      <c r="F472" t="s">
        <v>670</v>
      </c>
      <c r="G472" t="s">
        <v>50</v>
      </c>
      <c r="H472" s="47">
        <v>42115</v>
      </c>
      <c r="I472" t="s">
        <v>3612</v>
      </c>
      <c r="J472" t="s">
        <v>8</v>
      </c>
      <c r="K472" t="s">
        <v>1783</v>
      </c>
      <c r="L472" t="s">
        <v>9</v>
      </c>
      <c r="M472">
        <v>35.423802999999999</v>
      </c>
      <c r="N472">
        <v>-119.765073</v>
      </c>
      <c r="O472" t="s">
        <v>673</v>
      </c>
      <c r="P472" s="2">
        <v>3300</v>
      </c>
      <c r="Q472" s="2">
        <v>3300</v>
      </c>
      <c r="R472" s="2" t="s">
        <v>23</v>
      </c>
      <c r="S472" s="2" t="s">
        <v>23</v>
      </c>
      <c r="T472" s="2">
        <v>460</v>
      </c>
      <c r="U472" s="2">
        <v>39000</v>
      </c>
      <c r="V472" s="2">
        <v>23000</v>
      </c>
      <c r="X472" s="2">
        <v>7.66</v>
      </c>
      <c r="Y472" s="13">
        <f t="shared" si="12"/>
        <v>4026</v>
      </c>
      <c r="Z472" s="13" t="s">
        <v>761</v>
      </c>
      <c r="AA472" s="13" t="s">
        <v>411</v>
      </c>
      <c r="AB472" s="2">
        <v>58</v>
      </c>
      <c r="AC472" s="2">
        <v>11000</v>
      </c>
      <c r="AD472" s="2" t="s">
        <v>470</v>
      </c>
      <c r="AE472" s="2">
        <v>48</v>
      </c>
      <c r="AF472" s="2">
        <v>82</v>
      </c>
      <c r="AG472" s="2">
        <v>73</v>
      </c>
      <c r="AH472" s="2">
        <v>12000</v>
      </c>
      <c r="AI472" s="2">
        <v>92</v>
      </c>
      <c r="AJ472" s="2">
        <v>36</v>
      </c>
      <c r="AK472" s="2">
        <v>6.6</v>
      </c>
      <c r="AL472" s="2" t="s">
        <v>82</v>
      </c>
      <c r="AM472" s="2">
        <v>3.3</v>
      </c>
      <c r="AN472" s="2" t="s">
        <v>1093</v>
      </c>
      <c r="AO472" s="2" t="s">
        <v>54</v>
      </c>
      <c r="AP472" s="2">
        <v>11</v>
      </c>
      <c r="AU472" s="2" t="s">
        <v>57</v>
      </c>
      <c r="AV472" s="13" t="s">
        <v>1784</v>
      </c>
    </row>
    <row r="473" spans="1:49" x14ac:dyDescent="0.35">
      <c r="A473">
        <v>472</v>
      </c>
      <c r="B473" s="2" t="s">
        <v>674</v>
      </c>
      <c r="C473" t="s">
        <v>3615</v>
      </c>
      <c r="D473" t="s">
        <v>669</v>
      </c>
      <c r="E473" t="s">
        <v>626</v>
      </c>
      <c r="F473" t="s">
        <v>675</v>
      </c>
      <c r="G473" t="s">
        <v>50</v>
      </c>
      <c r="H473" s="47">
        <v>42115</v>
      </c>
      <c r="I473" t="s">
        <v>3612</v>
      </c>
      <c r="J473" t="s">
        <v>8</v>
      </c>
      <c r="K473" t="s">
        <v>1783</v>
      </c>
      <c r="L473" t="s">
        <v>9</v>
      </c>
      <c r="M473">
        <v>35.418855999999998</v>
      </c>
      <c r="N473">
        <v>-119.75475900000001</v>
      </c>
      <c r="O473" t="s">
        <v>671</v>
      </c>
      <c r="P473" s="2">
        <v>3100</v>
      </c>
      <c r="Q473" s="2">
        <v>3100</v>
      </c>
      <c r="R473" s="2" t="s">
        <v>23</v>
      </c>
      <c r="S473" s="2" t="s">
        <v>23</v>
      </c>
      <c r="T473" s="2">
        <v>550</v>
      </c>
      <c r="U473" s="2">
        <v>36000</v>
      </c>
      <c r="V473" s="2">
        <v>22000</v>
      </c>
      <c r="X473" s="2">
        <v>7.5</v>
      </c>
      <c r="Y473" s="13">
        <f t="shared" si="12"/>
        <v>3782</v>
      </c>
      <c r="Z473" s="13" t="s">
        <v>761</v>
      </c>
      <c r="AA473" s="13" t="s">
        <v>411</v>
      </c>
      <c r="AB473" s="2" t="s">
        <v>54</v>
      </c>
      <c r="AC473" s="2">
        <v>10000</v>
      </c>
      <c r="AD473" s="2" t="s">
        <v>11</v>
      </c>
      <c r="AE473" s="2">
        <v>58</v>
      </c>
      <c r="AF473" s="2">
        <v>98</v>
      </c>
      <c r="AG473" s="2">
        <v>90</v>
      </c>
      <c r="AH473" s="2">
        <v>8900</v>
      </c>
      <c r="AI473" s="2">
        <v>89</v>
      </c>
      <c r="AJ473" s="2">
        <v>43</v>
      </c>
      <c r="AK473" s="2">
        <v>9.4</v>
      </c>
      <c r="AL473" s="2" t="s">
        <v>82</v>
      </c>
      <c r="AM473" s="2">
        <v>3.3</v>
      </c>
      <c r="AN473" s="2" t="s">
        <v>1093</v>
      </c>
      <c r="AO473" s="2" t="s">
        <v>54</v>
      </c>
      <c r="AP473" s="2">
        <v>14</v>
      </c>
      <c r="AU473" s="2" t="s">
        <v>57</v>
      </c>
      <c r="AV473" s="13" t="s">
        <v>1784</v>
      </c>
    </row>
    <row r="474" spans="1:49" x14ac:dyDescent="0.35">
      <c r="A474">
        <v>473</v>
      </c>
      <c r="B474" s="2" t="s">
        <v>674</v>
      </c>
      <c r="C474" t="s">
        <v>3616</v>
      </c>
      <c r="D474" t="s">
        <v>672</v>
      </c>
      <c r="E474" t="s">
        <v>626</v>
      </c>
      <c r="F474" t="s">
        <v>675</v>
      </c>
      <c r="G474" t="s">
        <v>50</v>
      </c>
      <c r="H474" s="47">
        <v>42115</v>
      </c>
      <c r="I474" t="s">
        <v>3612</v>
      </c>
      <c r="J474" t="s">
        <v>8</v>
      </c>
      <c r="K474" t="s">
        <v>1783</v>
      </c>
      <c r="L474" t="s">
        <v>9</v>
      </c>
      <c r="M474">
        <v>35.418849000000002</v>
      </c>
      <c r="N474">
        <v>-119.754516</v>
      </c>
      <c r="O474" t="s">
        <v>673</v>
      </c>
      <c r="P474" s="2">
        <v>3100</v>
      </c>
      <c r="Q474" s="2">
        <v>3100</v>
      </c>
      <c r="R474" s="2" t="s">
        <v>23</v>
      </c>
      <c r="S474" s="2" t="s">
        <v>23</v>
      </c>
      <c r="T474" s="2">
        <v>580</v>
      </c>
      <c r="U474" s="2">
        <v>36000</v>
      </c>
      <c r="V474" s="2">
        <v>22000</v>
      </c>
      <c r="X474" s="2">
        <v>7.51</v>
      </c>
      <c r="Y474" s="13">
        <f t="shared" si="12"/>
        <v>3782</v>
      </c>
      <c r="Z474" s="13" t="s">
        <v>761</v>
      </c>
      <c r="AA474" s="13" t="s">
        <v>411</v>
      </c>
      <c r="AB474" s="2">
        <v>56</v>
      </c>
      <c r="AC474" s="2">
        <v>12000</v>
      </c>
      <c r="AD474" s="2" t="s">
        <v>470</v>
      </c>
      <c r="AE474" s="2">
        <v>71</v>
      </c>
      <c r="AF474" s="2">
        <v>98</v>
      </c>
      <c r="AG474" s="2">
        <v>91</v>
      </c>
      <c r="AH474" s="2">
        <v>9300</v>
      </c>
      <c r="AI474" s="2">
        <v>88</v>
      </c>
      <c r="AJ474" s="2" t="s">
        <v>57</v>
      </c>
      <c r="AK474" s="2">
        <v>9.4</v>
      </c>
      <c r="AL474" s="2" t="s">
        <v>82</v>
      </c>
      <c r="AM474" s="2">
        <v>3.3</v>
      </c>
      <c r="AN474" s="2" t="s">
        <v>1093</v>
      </c>
      <c r="AO474" s="2" t="s">
        <v>54</v>
      </c>
      <c r="AP474" s="2">
        <v>15</v>
      </c>
      <c r="AU474" s="2" t="s">
        <v>450</v>
      </c>
      <c r="AV474" s="13" t="s">
        <v>3271</v>
      </c>
    </row>
    <row r="475" spans="1:49" x14ac:dyDescent="0.35">
      <c r="A475">
        <v>474</v>
      </c>
      <c r="B475" s="2" t="s">
        <v>674</v>
      </c>
      <c r="C475" t="s">
        <v>3617</v>
      </c>
      <c r="D475" t="s">
        <v>676</v>
      </c>
      <c r="E475" t="s">
        <v>626</v>
      </c>
      <c r="F475" t="s">
        <v>675</v>
      </c>
      <c r="G475" t="s">
        <v>50</v>
      </c>
      <c r="H475" s="47">
        <v>42115</v>
      </c>
      <c r="I475" t="s">
        <v>3612</v>
      </c>
      <c r="J475" t="s">
        <v>8</v>
      </c>
      <c r="K475" t="s">
        <v>1783</v>
      </c>
      <c r="L475" t="s">
        <v>9</v>
      </c>
      <c r="M475">
        <v>35.418419</v>
      </c>
      <c r="N475">
        <v>-119.754801</v>
      </c>
      <c r="O475" t="s">
        <v>677</v>
      </c>
      <c r="P475" s="2">
        <v>3100</v>
      </c>
      <c r="Q475" s="2">
        <v>3100</v>
      </c>
      <c r="R475" s="2" t="s">
        <v>23</v>
      </c>
      <c r="S475" s="2" t="s">
        <v>23</v>
      </c>
      <c r="T475" s="2">
        <v>560</v>
      </c>
      <c r="U475" s="2">
        <v>36000</v>
      </c>
      <c r="V475" s="2">
        <v>22000</v>
      </c>
      <c r="X475" s="2">
        <v>7.48</v>
      </c>
      <c r="Y475" s="13">
        <f t="shared" si="12"/>
        <v>3782</v>
      </c>
      <c r="Z475" s="13" t="s">
        <v>761</v>
      </c>
      <c r="AA475" s="13" t="s">
        <v>411</v>
      </c>
      <c r="AB475" s="2">
        <v>52</v>
      </c>
      <c r="AC475" s="2">
        <v>12000</v>
      </c>
      <c r="AD475" s="2" t="s">
        <v>11</v>
      </c>
      <c r="AE475" s="2">
        <v>66</v>
      </c>
      <c r="AF475" s="2">
        <v>98</v>
      </c>
      <c r="AG475" s="2">
        <v>89</v>
      </c>
      <c r="AH475" s="2">
        <v>8200</v>
      </c>
      <c r="AI475" s="2">
        <v>88</v>
      </c>
      <c r="AJ475" s="2">
        <v>50</v>
      </c>
      <c r="AK475" s="2">
        <v>9.4</v>
      </c>
      <c r="AL475" s="2" t="s">
        <v>82</v>
      </c>
      <c r="AM475" s="2">
        <v>3.2</v>
      </c>
      <c r="AN475" s="2" t="s">
        <v>1093</v>
      </c>
      <c r="AO475" s="2" t="s">
        <v>54</v>
      </c>
      <c r="AP475" s="2">
        <v>15</v>
      </c>
      <c r="AU475" s="2" t="s">
        <v>57</v>
      </c>
      <c r="AV475" s="13" t="s">
        <v>1784</v>
      </c>
    </row>
    <row r="476" spans="1:49" x14ac:dyDescent="0.35">
      <c r="A476">
        <v>475</v>
      </c>
      <c r="B476" s="2" t="s">
        <v>668</v>
      </c>
      <c r="C476" t="s">
        <v>3628</v>
      </c>
      <c r="D476" t="s">
        <v>47</v>
      </c>
      <c r="E476" t="s">
        <v>626</v>
      </c>
      <c r="F476" t="s">
        <v>670</v>
      </c>
      <c r="G476" t="s">
        <v>50</v>
      </c>
      <c r="H476" s="47">
        <v>43580</v>
      </c>
      <c r="I476" s="30" t="s">
        <v>3630</v>
      </c>
      <c r="J476" t="s">
        <v>8</v>
      </c>
      <c r="K476" t="s">
        <v>2146</v>
      </c>
      <c r="L476" t="s">
        <v>9</v>
      </c>
      <c r="M476">
        <v>35.423783999999998</v>
      </c>
      <c r="N476">
        <v>-119.765002</v>
      </c>
      <c r="O476" t="s">
        <v>40</v>
      </c>
      <c r="P476" s="2">
        <v>3400</v>
      </c>
      <c r="Q476" s="2">
        <v>3400</v>
      </c>
      <c r="T476" s="2">
        <v>680</v>
      </c>
      <c r="U476" s="2">
        <v>37000</v>
      </c>
      <c r="V476" s="2">
        <v>24000</v>
      </c>
      <c r="X476" s="2">
        <v>7.28</v>
      </c>
      <c r="Y476" s="13">
        <f t="shared" si="12"/>
        <v>4148</v>
      </c>
      <c r="AC476" s="2">
        <v>14000</v>
      </c>
      <c r="AD476" s="2" t="s">
        <v>11</v>
      </c>
      <c r="AE476" s="2">
        <v>120</v>
      </c>
      <c r="AF476" s="2">
        <v>93</v>
      </c>
      <c r="AG476" s="2">
        <v>91</v>
      </c>
      <c r="AH476" s="2">
        <v>12000</v>
      </c>
      <c r="AI476" s="2">
        <v>120</v>
      </c>
      <c r="AK476" s="2">
        <v>8</v>
      </c>
      <c r="AL476" s="2" t="s">
        <v>82</v>
      </c>
      <c r="AP476">
        <v>14</v>
      </c>
    </row>
    <row r="477" spans="1:49" x14ac:dyDescent="0.35">
      <c r="A477">
        <v>476</v>
      </c>
      <c r="B477" s="2" t="s">
        <v>674</v>
      </c>
      <c r="C477" t="s">
        <v>3629</v>
      </c>
      <c r="D477" t="s">
        <v>47</v>
      </c>
      <c r="E477" t="s">
        <v>626</v>
      </c>
      <c r="F477" t="s">
        <v>675</v>
      </c>
      <c r="G477" t="s">
        <v>50</v>
      </c>
      <c r="H477" s="47">
        <v>43580</v>
      </c>
      <c r="I477" s="30" t="s">
        <v>3630</v>
      </c>
      <c r="J477" t="s">
        <v>8</v>
      </c>
      <c r="K477" t="s">
        <v>2146</v>
      </c>
      <c r="L477" t="s">
        <v>9</v>
      </c>
      <c r="M477">
        <v>35.418855999999998</v>
      </c>
      <c r="N477">
        <v>-119.75475900000001</v>
      </c>
      <c r="O477" t="s">
        <v>40</v>
      </c>
      <c r="P477" s="2">
        <v>3200</v>
      </c>
      <c r="Q477" s="2">
        <v>3200</v>
      </c>
      <c r="T477" s="2">
        <v>880</v>
      </c>
      <c r="U477" s="2">
        <v>34000</v>
      </c>
      <c r="V477" s="2">
        <v>21000</v>
      </c>
      <c r="X477" s="2">
        <v>7.33</v>
      </c>
      <c r="Y477" s="13">
        <f t="shared" si="12"/>
        <v>3904</v>
      </c>
      <c r="AC477" s="2">
        <v>13000</v>
      </c>
      <c r="AD477" s="2" t="s">
        <v>11</v>
      </c>
      <c r="AE477" s="2">
        <v>170</v>
      </c>
      <c r="AF477" s="2">
        <v>110</v>
      </c>
      <c r="AG477" s="2">
        <v>120</v>
      </c>
      <c r="AH477" s="2">
        <v>8800</v>
      </c>
      <c r="AI477" s="2">
        <v>120</v>
      </c>
      <c r="AK477" s="2">
        <v>11</v>
      </c>
      <c r="AL477" s="2" t="s">
        <v>82</v>
      </c>
      <c r="AP477">
        <v>18</v>
      </c>
    </row>
    <row r="478" spans="1:49" x14ac:dyDescent="0.35">
      <c r="A478">
        <v>477</v>
      </c>
      <c r="B478" s="2" t="s">
        <v>668</v>
      </c>
      <c r="C478" t="s">
        <v>3632</v>
      </c>
      <c r="D478" t="s">
        <v>47</v>
      </c>
      <c r="E478" t="s">
        <v>626</v>
      </c>
      <c r="F478" t="s">
        <v>670</v>
      </c>
      <c r="G478" t="s">
        <v>50</v>
      </c>
      <c r="H478" s="47">
        <v>43653</v>
      </c>
      <c r="I478" t="s">
        <v>3630</v>
      </c>
      <c r="J478" t="s">
        <v>8</v>
      </c>
      <c r="K478" t="s">
        <v>2146</v>
      </c>
      <c r="L478" t="s">
        <v>9</v>
      </c>
      <c r="M478">
        <v>35.423783999999998</v>
      </c>
      <c r="N478">
        <v>-119.765002</v>
      </c>
      <c r="O478" t="s">
        <v>40</v>
      </c>
      <c r="P478" s="2">
        <v>3300</v>
      </c>
      <c r="Q478" s="2">
        <v>3300</v>
      </c>
      <c r="T478" s="2">
        <v>660</v>
      </c>
      <c r="U478" s="2">
        <v>35200</v>
      </c>
      <c r="V478" s="2">
        <v>24000</v>
      </c>
      <c r="X478" s="2">
        <v>7.56</v>
      </c>
      <c r="Y478" s="13">
        <f t="shared" si="12"/>
        <v>4026</v>
      </c>
      <c r="AC478" s="2">
        <v>14000</v>
      </c>
      <c r="AD478" s="2" t="s">
        <v>16</v>
      </c>
      <c r="AE478" s="2">
        <v>110</v>
      </c>
      <c r="AF478" s="2">
        <v>93</v>
      </c>
      <c r="AG478" s="2">
        <v>100</v>
      </c>
      <c r="AH478" s="2">
        <v>8000</v>
      </c>
      <c r="AI478" s="2">
        <v>92</v>
      </c>
      <c r="AK478" s="2">
        <v>8.8000000000000007</v>
      </c>
      <c r="AL478" s="2">
        <v>1.6</v>
      </c>
      <c r="AP478">
        <v>14</v>
      </c>
    </row>
    <row r="479" spans="1:49" x14ac:dyDescent="0.35">
      <c r="A479">
        <v>478</v>
      </c>
      <c r="B479" s="2" t="s">
        <v>674</v>
      </c>
      <c r="C479" t="s">
        <v>3631</v>
      </c>
      <c r="D479" t="s">
        <v>47</v>
      </c>
      <c r="E479" t="s">
        <v>626</v>
      </c>
      <c r="F479" t="s">
        <v>675</v>
      </c>
      <c r="G479" t="s">
        <v>50</v>
      </c>
      <c r="H479" s="47">
        <v>43653</v>
      </c>
      <c r="I479" t="s">
        <v>3630</v>
      </c>
      <c r="J479" t="s">
        <v>8</v>
      </c>
      <c r="K479" t="s">
        <v>2146</v>
      </c>
      <c r="L479" t="s">
        <v>9</v>
      </c>
      <c r="M479">
        <v>35.418855999999998</v>
      </c>
      <c r="N479">
        <v>-119.75475900000001</v>
      </c>
      <c r="O479" t="s">
        <v>40</v>
      </c>
      <c r="P479" s="2">
        <v>3101</v>
      </c>
      <c r="Q479" s="2">
        <v>3101</v>
      </c>
      <c r="T479" s="2">
        <v>840</v>
      </c>
      <c r="U479" s="2">
        <v>33100</v>
      </c>
      <c r="V479" s="2">
        <v>22000</v>
      </c>
      <c r="X479" s="2">
        <v>7.45</v>
      </c>
      <c r="Y479" s="13">
        <f t="shared" si="12"/>
        <v>3783.22</v>
      </c>
      <c r="AC479" s="2">
        <v>12000</v>
      </c>
      <c r="AD479" s="2" t="s">
        <v>14</v>
      </c>
      <c r="AE479" s="2">
        <v>180</v>
      </c>
      <c r="AF479" s="2">
        <v>96</v>
      </c>
      <c r="AG479" s="2">
        <v>120</v>
      </c>
      <c r="AH479" s="2">
        <v>7500</v>
      </c>
      <c r="AI479" s="2">
        <v>85</v>
      </c>
      <c r="AK479" s="2">
        <v>13</v>
      </c>
      <c r="AL479" s="2">
        <v>1.8</v>
      </c>
      <c r="AP479">
        <v>19</v>
      </c>
    </row>
    <row r="480" spans="1:49" x14ac:dyDescent="0.35">
      <c r="A480">
        <v>479</v>
      </c>
      <c r="B480" s="2" t="s">
        <v>674</v>
      </c>
      <c r="C480" t="s">
        <v>3635</v>
      </c>
      <c r="D480" t="s">
        <v>47</v>
      </c>
      <c r="E480" t="s">
        <v>626</v>
      </c>
      <c r="F480" t="s">
        <v>675</v>
      </c>
      <c r="G480" t="s">
        <v>50</v>
      </c>
      <c r="H480" s="47">
        <v>43738</v>
      </c>
      <c r="I480" t="s">
        <v>3633</v>
      </c>
      <c r="J480" t="s">
        <v>8</v>
      </c>
      <c r="K480" t="s">
        <v>2146</v>
      </c>
      <c r="L480" t="s">
        <v>9</v>
      </c>
      <c r="M480">
        <v>35.418855999999998</v>
      </c>
      <c r="N480">
        <v>-119.75475900000001</v>
      </c>
      <c r="O480" t="s">
        <v>40</v>
      </c>
      <c r="P480" s="2">
        <v>3207.9</v>
      </c>
      <c r="Q480" s="2">
        <v>3207.9</v>
      </c>
      <c r="T480" s="2">
        <v>600</v>
      </c>
      <c r="U480" s="2">
        <v>35300</v>
      </c>
      <c r="V480" s="2">
        <v>21000</v>
      </c>
      <c r="X480" s="2">
        <v>7.35</v>
      </c>
      <c r="Y480" s="13">
        <f t="shared" si="12"/>
        <v>3913.6379999999999</v>
      </c>
      <c r="AC480" s="2">
        <v>11000</v>
      </c>
      <c r="AD480" s="2" t="s">
        <v>16</v>
      </c>
      <c r="AE480" s="2">
        <v>89</v>
      </c>
      <c r="AF480" s="2">
        <v>91</v>
      </c>
      <c r="AG480" s="2">
        <v>200</v>
      </c>
      <c r="AH480" s="2">
        <v>7000</v>
      </c>
      <c r="AI480" s="2">
        <v>82</v>
      </c>
      <c r="AK480" s="2">
        <v>8.5</v>
      </c>
      <c r="AL480" s="2">
        <v>1</v>
      </c>
      <c r="AP480">
        <v>13</v>
      </c>
    </row>
    <row r="481" spans="1:49" x14ac:dyDescent="0.35">
      <c r="A481">
        <v>480</v>
      </c>
      <c r="B481" s="2" t="s">
        <v>668</v>
      </c>
      <c r="C481" t="s">
        <v>3634</v>
      </c>
      <c r="D481" t="s">
        <v>47</v>
      </c>
      <c r="E481" t="s">
        <v>626</v>
      </c>
      <c r="F481" t="s">
        <v>670</v>
      </c>
      <c r="G481" t="s">
        <v>50</v>
      </c>
      <c r="H481" s="47">
        <v>43741</v>
      </c>
      <c r="I481" t="s">
        <v>3633</v>
      </c>
      <c r="J481" t="s">
        <v>8</v>
      </c>
      <c r="K481" t="s">
        <v>2146</v>
      </c>
      <c r="L481" t="s">
        <v>9</v>
      </c>
      <c r="M481">
        <v>35.423783999999998</v>
      </c>
      <c r="N481">
        <v>-119.765002</v>
      </c>
      <c r="O481" t="s">
        <v>40</v>
      </c>
      <c r="P481" s="2">
        <v>3259.3</v>
      </c>
      <c r="Q481" s="2">
        <v>3259.3</v>
      </c>
      <c r="T481" s="2">
        <v>580</v>
      </c>
      <c r="U481" s="2">
        <v>37500</v>
      </c>
      <c r="V481" s="2">
        <v>22000</v>
      </c>
      <c r="X481" s="2">
        <v>7.5</v>
      </c>
      <c r="Y481" s="13">
        <f t="shared" si="12"/>
        <v>3976.346</v>
      </c>
      <c r="AC481" s="2">
        <v>12000</v>
      </c>
      <c r="AD481" s="2" t="s">
        <v>16</v>
      </c>
      <c r="AE481" s="2">
        <v>76</v>
      </c>
      <c r="AF481" s="2">
        <v>94</v>
      </c>
      <c r="AG481" s="2">
        <v>190</v>
      </c>
      <c r="AH481" s="2">
        <v>8100</v>
      </c>
      <c r="AI481" s="2">
        <v>89</v>
      </c>
      <c r="AK481" s="2">
        <v>6.2</v>
      </c>
      <c r="AL481" s="2" t="s">
        <v>82</v>
      </c>
      <c r="AP481">
        <v>12</v>
      </c>
    </row>
    <row r="482" spans="1:49" x14ac:dyDescent="0.35">
      <c r="A482">
        <v>481</v>
      </c>
      <c r="B482" s="2" t="s">
        <v>668</v>
      </c>
      <c r="C482" t="s">
        <v>3623</v>
      </c>
      <c r="D482" t="s">
        <v>47</v>
      </c>
      <c r="E482" t="s">
        <v>626</v>
      </c>
      <c r="F482" t="s">
        <v>670</v>
      </c>
      <c r="G482" t="s">
        <v>50</v>
      </c>
      <c r="H482" s="47">
        <v>43324</v>
      </c>
      <c r="I482" t="s">
        <v>1921</v>
      </c>
      <c r="J482" t="s">
        <v>8</v>
      </c>
      <c r="K482" t="s">
        <v>2146</v>
      </c>
      <c r="L482" t="s">
        <v>9</v>
      </c>
      <c r="M482">
        <v>35.423783999999998</v>
      </c>
      <c r="N482">
        <v>-119.765002</v>
      </c>
      <c r="O482" t="s">
        <v>40</v>
      </c>
      <c r="P482" s="2">
        <v>3400</v>
      </c>
      <c r="T482" s="2">
        <v>540</v>
      </c>
      <c r="U482" s="2">
        <v>34000</v>
      </c>
      <c r="V482" s="2">
        <v>18000</v>
      </c>
      <c r="X482" s="2">
        <v>7.63</v>
      </c>
      <c r="Y482" s="2">
        <v>3437</v>
      </c>
      <c r="AC482" s="2">
        <v>13000</v>
      </c>
      <c r="AD482" s="2" t="s">
        <v>16</v>
      </c>
      <c r="AE482" s="2">
        <v>80</v>
      </c>
      <c r="AF482" s="2">
        <v>83</v>
      </c>
      <c r="AG482" s="2">
        <v>120</v>
      </c>
      <c r="AH482" s="2">
        <v>9200</v>
      </c>
      <c r="AI482" s="2">
        <v>97</v>
      </c>
      <c r="AK482" s="2">
        <v>8.4</v>
      </c>
      <c r="AL482" s="2">
        <v>1.4</v>
      </c>
      <c r="AP482">
        <v>12</v>
      </c>
    </row>
    <row r="483" spans="1:49" x14ac:dyDescent="0.35">
      <c r="A483">
        <v>482</v>
      </c>
      <c r="B483" s="2" t="s">
        <v>674</v>
      </c>
      <c r="C483" t="s">
        <v>3624</v>
      </c>
      <c r="D483" t="s">
        <v>47</v>
      </c>
      <c r="E483" t="s">
        <v>626</v>
      </c>
      <c r="F483" t="s">
        <v>675</v>
      </c>
      <c r="G483" t="s">
        <v>50</v>
      </c>
      <c r="H483" s="47">
        <v>43324</v>
      </c>
      <c r="I483" t="s">
        <v>1921</v>
      </c>
      <c r="J483" t="s">
        <v>8</v>
      </c>
      <c r="K483" t="s">
        <v>2146</v>
      </c>
      <c r="L483" t="s">
        <v>9</v>
      </c>
      <c r="M483">
        <v>35.418855999999998</v>
      </c>
      <c r="N483">
        <v>-119.75475900000001</v>
      </c>
      <c r="O483" t="s">
        <v>40</v>
      </c>
      <c r="P483" s="2">
        <v>3100</v>
      </c>
      <c r="T483" s="2">
        <v>520</v>
      </c>
      <c r="U483" s="2">
        <v>31000</v>
      </c>
      <c r="V483" s="2">
        <v>19000</v>
      </c>
      <c r="X483" s="2">
        <v>7.54</v>
      </c>
      <c r="Y483" s="2">
        <v>3114</v>
      </c>
      <c r="AC483" s="2">
        <v>15000</v>
      </c>
      <c r="AD483" s="2" t="s">
        <v>14</v>
      </c>
      <c r="AE483" s="2">
        <v>62</v>
      </c>
      <c r="AF483" s="2">
        <v>89</v>
      </c>
      <c r="AG483" s="2">
        <v>120</v>
      </c>
      <c r="AH483" s="2">
        <v>9500</v>
      </c>
      <c r="AI483" s="2">
        <v>90</v>
      </c>
      <c r="AK483" s="2">
        <v>9</v>
      </c>
      <c r="AL483" s="2" t="s">
        <v>82</v>
      </c>
      <c r="AP483">
        <v>12</v>
      </c>
    </row>
    <row r="484" spans="1:49" x14ac:dyDescent="0.35">
      <c r="A484">
        <v>483</v>
      </c>
      <c r="B484" t="s">
        <v>678</v>
      </c>
      <c r="C484" t="s">
        <v>679</v>
      </c>
      <c r="D484" t="s">
        <v>680</v>
      </c>
      <c r="E484" t="s">
        <v>681</v>
      </c>
      <c r="F484" t="s">
        <v>682</v>
      </c>
      <c r="G484" t="s">
        <v>50</v>
      </c>
      <c r="H484" s="47">
        <v>42011</v>
      </c>
      <c r="I484"/>
      <c r="J484" t="s">
        <v>8</v>
      </c>
      <c r="L484" t="s">
        <v>9</v>
      </c>
      <c r="M484">
        <v>35.319710000000001</v>
      </c>
      <c r="N484">
        <v>-119.667008</v>
      </c>
      <c r="O484" t="s">
        <v>40</v>
      </c>
      <c r="V484">
        <v>12000</v>
      </c>
      <c r="AC484">
        <v>4700</v>
      </c>
      <c r="AI484">
        <v>51</v>
      </c>
      <c r="AJ484">
        <v>25</v>
      </c>
    </row>
    <row r="485" spans="1:49" x14ac:dyDescent="0.35">
      <c r="A485">
        <v>484</v>
      </c>
      <c r="B485" s="2" t="s">
        <v>683</v>
      </c>
      <c r="C485" t="s">
        <v>2978</v>
      </c>
      <c r="D485" t="s">
        <v>684</v>
      </c>
      <c r="E485" t="s">
        <v>681</v>
      </c>
      <c r="F485" t="s">
        <v>685</v>
      </c>
      <c r="G485" t="s">
        <v>50</v>
      </c>
      <c r="H485" s="47">
        <v>43738</v>
      </c>
      <c r="I485" t="s">
        <v>2977</v>
      </c>
      <c r="J485" t="s">
        <v>8</v>
      </c>
      <c r="K485" t="s">
        <v>1783</v>
      </c>
      <c r="L485" t="s">
        <v>9</v>
      </c>
      <c r="M485">
        <v>35.320979999999999</v>
      </c>
      <c r="N485">
        <v>-119.66892</v>
      </c>
      <c r="O485" t="s">
        <v>448</v>
      </c>
      <c r="U485" s="2">
        <v>14000</v>
      </c>
      <c r="X485" s="2">
        <v>7.58</v>
      </c>
      <c r="AC485" s="2">
        <v>4100</v>
      </c>
      <c r="AH485" s="2">
        <v>2600</v>
      </c>
      <c r="AI485" s="2">
        <v>15</v>
      </c>
    </row>
    <row r="486" spans="1:49" x14ac:dyDescent="0.35">
      <c r="A486">
        <v>485</v>
      </c>
      <c r="B486" s="2" t="s">
        <v>683</v>
      </c>
      <c r="C486" t="s">
        <v>2981</v>
      </c>
      <c r="D486" t="s">
        <v>684</v>
      </c>
      <c r="E486" t="s">
        <v>681</v>
      </c>
      <c r="F486" t="s">
        <v>685</v>
      </c>
      <c r="G486" t="s">
        <v>50</v>
      </c>
      <c r="H486" s="47">
        <v>43644</v>
      </c>
      <c r="I486" t="s">
        <v>2977</v>
      </c>
      <c r="J486" t="s">
        <v>8</v>
      </c>
      <c r="K486" t="s">
        <v>1783</v>
      </c>
      <c r="L486" t="s">
        <v>9</v>
      </c>
      <c r="M486">
        <v>35.320979999999999</v>
      </c>
      <c r="N486">
        <v>-119.66892</v>
      </c>
      <c r="O486" t="s">
        <v>448</v>
      </c>
      <c r="U486" s="2">
        <v>13000</v>
      </c>
      <c r="AC486" s="2">
        <v>4400</v>
      </c>
      <c r="AH486" s="2">
        <v>2620</v>
      </c>
      <c r="AI486" s="2">
        <v>48</v>
      </c>
    </row>
    <row r="487" spans="1:49" x14ac:dyDescent="0.35">
      <c r="A487">
        <v>486</v>
      </c>
      <c r="B487" s="2" t="s">
        <v>686</v>
      </c>
      <c r="C487" t="s">
        <v>2979</v>
      </c>
      <c r="D487" t="s">
        <v>684</v>
      </c>
      <c r="E487" t="s">
        <v>681</v>
      </c>
      <c r="F487" t="s">
        <v>2976</v>
      </c>
      <c r="G487" t="s">
        <v>50</v>
      </c>
      <c r="H487" s="47">
        <v>42104</v>
      </c>
      <c r="I487" t="s">
        <v>2980</v>
      </c>
      <c r="J487" t="s">
        <v>8</v>
      </c>
      <c r="K487" t="s">
        <v>1363</v>
      </c>
      <c r="L487" t="s">
        <v>9</v>
      </c>
      <c r="M487">
        <v>35.318660000000001</v>
      </c>
      <c r="N487">
        <v>-119.6589</v>
      </c>
      <c r="O487" t="s">
        <v>448</v>
      </c>
      <c r="P487" s="2">
        <v>3100</v>
      </c>
      <c r="V487" s="2">
        <v>10000</v>
      </c>
      <c r="Y487" s="2">
        <v>3800</v>
      </c>
      <c r="Z487" s="2" t="s">
        <v>641</v>
      </c>
      <c r="AA487" s="2" t="s">
        <v>537</v>
      </c>
      <c r="AB487" s="2">
        <v>36</v>
      </c>
      <c r="AC487" s="2">
        <v>3300</v>
      </c>
      <c r="AD487" s="2" t="s">
        <v>23</v>
      </c>
      <c r="AE487" s="2">
        <v>49</v>
      </c>
      <c r="AF487" s="2">
        <v>48</v>
      </c>
      <c r="AG487" s="2">
        <v>52</v>
      </c>
      <c r="AH487" s="2">
        <v>4100</v>
      </c>
      <c r="AI487" s="2">
        <v>54</v>
      </c>
      <c r="AJ487" s="2" t="s">
        <v>54</v>
      </c>
      <c r="AK487" s="2">
        <v>1.3</v>
      </c>
      <c r="AL487" s="2">
        <v>0.3</v>
      </c>
      <c r="AM487" s="2">
        <v>0.93</v>
      </c>
      <c r="AN487" s="2" t="s">
        <v>98</v>
      </c>
      <c r="AO487" s="2" t="s">
        <v>54</v>
      </c>
      <c r="AP487" s="2">
        <v>2.8</v>
      </c>
      <c r="AU487" s="2" t="s">
        <v>23</v>
      </c>
      <c r="AV487" s="13" t="s">
        <v>745</v>
      </c>
    </row>
    <row r="488" spans="1:49" x14ac:dyDescent="0.35">
      <c r="A488">
        <v>487</v>
      </c>
      <c r="B488" s="2" t="s">
        <v>686</v>
      </c>
      <c r="C488" t="s">
        <v>687</v>
      </c>
      <c r="D488" t="s">
        <v>688</v>
      </c>
      <c r="E488" t="s">
        <v>681</v>
      </c>
      <c r="F488" t="s">
        <v>2976</v>
      </c>
      <c r="G488" t="s">
        <v>50</v>
      </c>
      <c r="H488" s="47">
        <v>43724</v>
      </c>
      <c r="I488" t="s">
        <v>3024</v>
      </c>
      <c r="J488" t="s">
        <v>8</v>
      </c>
      <c r="K488" t="s">
        <v>1340</v>
      </c>
      <c r="L488" t="s">
        <v>9</v>
      </c>
      <c r="M488">
        <v>35.318660000000001</v>
      </c>
      <c r="N488">
        <v>-119.6589</v>
      </c>
      <c r="O488" t="s">
        <v>448</v>
      </c>
      <c r="P488" s="2">
        <v>3200</v>
      </c>
      <c r="Q488" s="2">
        <v>2800</v>
      </c>
      <c r="R488" s="2">
        <v>450</v>
      </c>
      <c r="S488" s="2" t="s">
        <v>449</v>
      </c>
      <c r="U488" s="2">
        <v>19800</v>
      </c>
      <c r="V488" s="2">
        <v>13000</v>
      </c>
      <c r="Y488" s="13">
        <f>Q488*1.22</f>
        <v>3416</v>
      </c>
      <c r="Z488" s="13">
        <f>R488*0.6</f>
        <v>270</v>
      </c>
      <c r="AA488" s="13" t="s">
        <v>1899</v>
      </c>
      <c r="AC488" s="2">
        <v>5200</v>
      </c>
      <c r="AD488" s="2">
        <v>17</v>
      </c>
      <c r="AE488" s="2">
        <v>22</v>
      </c>
      <c r="AF488" s="2">
        <v>45</v>
      </c>
      <c r="AG488" s="2">
        <v>56</v>
      </c>
      <c r="AH488" s="2">
        <v>4200</v>
      </c>
      <c r="AI488" s="2">
        <v>62</v>
      </c>
      <c r="AJ488" s="2">
        <v>17</v>
      </c>
      <c r="AK488" s="2">
        <v>0.77</v>
      </c>
      <c r="AL488" s="2">
        <v>0.23</v>
      </c>
      <c r="AM488" s="2">
        <v>2.1</v>
      </c>
      <c r="AN488" s="2" t="s">
        <v>57</v>
      </c>
      <c r="AO488" s="2">
        <v>81</v>
      </c>
      <c r="AP488" s="2">
        <v>1.9</v>
      </c>
      <c r="AQ488" s="2">
        <v>-40.9</v>
      </c>
      <c r="AR488" s="2">
        <v>-1.85</v>
      </c>
      <c r="AU488" s="13" t="s">
        <v>3022</v>
      </c>
      <c r="AV488" s="2" t="s">
        <v>689</v>
      </c>
      <c r="AW488" s="2">
        <v>100</v>
      </c>
    </row>
    <row r="489" spans="1:49" x14ac:dyDescent="0.35">
      <c r="A489">
        <v>488</v>
      </c>
      <c r="B489" s="2" t="s">
        <v>696</v>
      </c>
      <c r="C489" t="s">
        <v>697</v>
      </c>
      <c r="D489" s="4" t="s">
        <v>698</v>
      </c>
      <c r="E489" t="s">
        <v>426</v>
      </c>
      <c r="F489" t="s">
        <v>3016</v>
      </c>
      <c r="G489" t="s">
        <v>50</v>
      </c>
      <c r="H489" s="47">
        <v>43375</v>
      </c>
      <c r="I489" t="s">
        <v>1300</v>
      </c>
      <c r="J489" t="s">
        <v>8</v>
      </c>
      <c r="K489" t="s">
        <v>1798</v>
      </c>
      <c r="L489" t="s">
        <v>9</v>
      </c>
      <c r="M489">
        <v>35.67568</v>
      </c>
      <c r="N489">
        <v>-119.775126</v>
      </c>
      <c r="O489" t="s">
        <v>51</v>
      </c>
      <c r="P489" s="2">
        <v>1200</v>
      </c>
      <c r="Q489" s="2">
        <v>1200</v>
      </c>
      <c r="R489" s="2" t="s">
        <v>23</v>
      </c>
      <c r="S489" s="2" t="s">
        <v>23</v>
      </c>
      <c r="T489" s="2">
        <v>2000</v>
      </c>
      <c r="U489" s="2">
        <v>30000</v>
      </c>
      <c r="V489" s="2">
        <v>20600</v>
      </c>
      <c r="X489" s="2">
        <v>6.96</v>
      </c>
      <c r="Y489" s="13">
        <f>Q489*1.22</f>
        <v>1464</v>
      </c>
      <c r="Z489" s="13" t="s">
        <v>761</v>
      </c>
      <c r="AA489" s="13" t="s">
        <v>411</v>
      </c>
      <c r="AC489" s="2">
        <v>11000</v>
      </c>
      <c r="AD489" s="2" t="s">
        <v>14</v>
      </c>
      <c r="AE489" s="2">
        <v>506</v>
      </c>
      <c r="AF489" s="2">
        <v>177</v>
      </c>
      <c r="AG489" s="2">
        <v>120</v>
      </c>
      <c r="AH489" s="2">
        <v>7580</v>
      </c>
      <c r="AI489">
        <v>230</v>
      </c>
      <c r="AL489" s="2" t="s">
        <v>82</v>
      </c>
      <c r="AQ489" s="2">
        <v>-12.5</v>
      </c>
      <c r="AR489" s="2">
        <v>4.82</v>
      </c>
      <c r="AW489" s="2">
        <v>294</v>
      </c>
    </row>
    <row r="490" spans="1:49" x14ac:dyDescent="0.35">
      <c r="A490">
        <v>489</v>
      </c>
      <c r="B490" s="2" t="s">
        <v>696</v>
      </c>
      <c r="C490" t="s">
        <v>699</v>
      </c>
      <c r="D490" s="4" t="s">
        <v>700</v>
      </c>
      <c r="E490" t="s">
        <v>426</v>
      </c>
      <c r="F490" t="s">
        <v>3016</v>
      </c>
      <c r="G490" t="s">
        <v>50</v>
      </c>
      <c r="H490" s="47">
        <v>43375</v>
      </c>
      <c r="I490" t="s">
        <v>1300</v>
      </c>
      <c r="J490" t="s">
        <v>8</v>
      </c>
      <c r="K490" t="s">
        <v>1798</v>
      </c>
      <c r="L490" t="s">
        <v>9</v>
      </c>
      <c r="M490">
        <v>35.675826999999998</v>
      </c>
      <c r="N490">
        <v>-119.774951</v>
      </c>
      <c r="O490" t="s">
        <v>51</v>
      </c>
      <c r="P490" s="2">
        <v>1100</v>
      </c>
      <c r="Q490" s="2">
        <v>1100</v>
      </c>
      <c r="R490" s="2" t="s">
        <v>23</v>
      </c>
      <c r="S490" s="2" t="s">
        <v>23</v>
      </c>
      <c r="T490" s="2">
        <v>20000</v>
      </c>
      <c r="U490" s="2">
        <v>32000</v>
      </c>
      <c r="V490" s="2">
        <v>21700</v>
      </c>
      <c r="X490" s="2">
        <v>7.57</v>
      </c>
      <c r="Y490" s="13">
        <f>Q490*1.22</f>
        <v>1342</v>
      </c>
      <c r="Z490" s="13" t="s">
        <v>761</v>
      </c>
      <c r="AA490" s="13" t="s">
        <v>411</v>
      </c>
      <c r="AC490" s="2">
        <v>12000</v>
      </c>
      <c r="AD490" s="2" t="s">
        <v>14</v>
      </c>
      <c r="AE490" s="2">
        <v>500</v>
      </c>
      <c r="AF490" s="2">
        <v>191</v>
      </c>
      <c r="AG490" s="2">
        <v>140</v>
      </c>
      <c r="AH490" s="2">
        <v>8350</v>
      </c>
      <c r="AI490" s="2">
        <v>260</v>
      </c>
      <c r="AL490" s="2" t="s">
        <v>82</v>
      </c>
      <c r="AQ490" s="2">
        <v>-9.8000000000000007</v>
      </c>
      <c r="AR490" s="2">
        <v>5.89</v>
      </c>
      <c r="AW490" s="2">
        <v>5.6</v>
      </c>
    </row>
    <row r="491" spans="1:49" x14ac:dyDescent="0.35">
      <c r="A491">
        <v>490</v>
      </c>
      <c r="B491" s="2" t="s">
        <v>696</v>
      </c>
      <c r="C491" t="s">
        <v>701</v>
      </c>
      <c r="D491" s="4" t="s">
        <v>702</v>
      </c>
      <c r="E491" t="s">
        <v>426</v>
      </c>
      <c r="F491" t="s">
        <v>3016</v>
      </c>
      <c r="G491" t="s">
        <v>50</v>
      </c>
      <c r="H491" s="47">
        <v>43375</v>
      </c>
      <c r="I491" t="s">
        <v>1300</v>
      </c>
      <c r="J491" t="s">
        <v>8</v>
      </c>
      <c r="K491" t="s">
        <v>1798</v>
      </c>
      <c r="L491" t="s">
        <v>9</v>
      </c>
      <c r="M491">
        <v>35.675561999999999</v>
      </c>
      <c r="N491">
        <v>-119.77479</v>
      </c>
      <c r="O491" t="s">
        <v>51</v>
      </c>
      <c r="P491" s="2">
        <v>920</v>
      </c>
      <c r="Q491" s="2">
        <v>920</v>
      </c>
      <c r="R491" s="2" t="s">
        <v>23</v>
      </c>
      <c r="S491" s="2" t="s">
        <v>23</v>
      </c>
      <c r="T491" s="2">
        <v>21000</v>
      </c>
      <c r="U491" s="2">
        <v>35000</v>
      </c>
      <c r="V491" s="2">
        <v>24500</v>
      </c>
      <c r="X491" s="2">
        <v>7.79</v>
      </c>
      <c r="Y491" s="13">
        <f>Q491*1.22</f>
        <v>1122.3999999999999</v>
      </c>
      <c r="Z491" s="13" t="s">
        <v>761</v>
      </c>
      <c r="AA491" s="13" t="s">
        <v>411</v>
      </c>
      <c r="AC491" s="2">
        <v>15000</v>
      </c>
      <c r="AD491" s="2" t="s">
        <v>14</v>
      </c>
      <c r="AE491" s="2">
        <v>455</v>
      </c>
      <c r="AF491" s="2">
        <v>223</v>
      </c>
      <c r="AG491" s="2">
        <v>160</v>
      </c>
      <c r="AH491" s="2">
        <v>9740</v>
      </c>
      <c r="AI491" s="2">
        <v>290</v>
      </c>
      <c r="AL491" s="2" t="s">
        <v>82</v>
      </c>
      <c r="AQ491" s="2">
        <v>-2.8</v>
      </c>
      <c r="AR491" s="2">
        <v>7.47</v>
      </c>
      <c r="AW491" s="2">
        <v>3.6</v>
      </c>
    </row>
    <row r="492" spans="1:49" x14ac:dyDescent="0.35">
      <c r="A492">
        <v>491</v>
      </c>
      <c r="B492" s="2" t="s">
        <v>703</v>
      </c>
      <c r="C492" t="s">
        <v>704</v>
      </c>
      <c r="D492" s="4" t="s">
        <v>705</v>
      </c>
      <c r="E492" t="s">
        <v>706</v>
      </c>
      <c r="F492" t="s">
        <v>707</v>
      </c>
      <c r="G492" t="s">
        <v>50</v>
      </c>
      <c r="H492" s="47">
        <v>43375</v>
      </c>
      <c r="I492" t="s">
        <v>1300</v>
      </c>
      <c r="J492" t="s">
        <v>8</v>
      </c>
      <c r="K492" t="s">
        <v>1798</v>
      </c>
      <c r="L492" t="s">
        <v>9</v>
      </c>
      <c r="M492">
        <v>35.460284000000001</v>
      </c>
      <c r="N492">
        <v>-119.850471</v>
      </c>
      <c r="O492" t="s">
        <v>448</v>
      </c>
      <c r="P492" s="2">
        <v>2300</v>
      </c>
      <c r="Q492" s="2">
        <v>1700</v>
      </c>
      <c r="R492" s="2">
        <v>550</v>
      </c>
      <c r="S492" s="2" t="s">
        <v>23</v>
      </c>
      <c r="T492" s="2">
        <v>25</v>
      </c>
      <c r="U492" s="2">
        <v>4700</v>
      </c>
      <c r="V492" s="2">
        <v>4990</v>
      </c>
      <c r="X492" s="2">
        <v>9.07</v>
      </c>
      <c r="Y492" s="13">
        <f>Q492*1.22</f>
        <v>2074</v>
      </c>
      <c r="Z492" s="13">
        <f>R492*0.6</f>
        <v>330</v>
      </c>
      <c r="AA492" s="13" t="s">
        <v>411</v>
      </c>
      <c r="AC492" s="2">
        <v>180</v>
      </c>
      <c r="AD492" s="2">
        <v>330</v>
      </c>
      <c r="AE492" s="2">
        <v>2.5499999999999998</v>
      </c>
      <c r="AF492" s="2">
        <v>4.5</v>
      </c>
      <c r="AG492" s="2">
        <v>11</v>
      </c>
      <c r="AH492" s="2">
        <v>1260</v>
      </c>
      <c r="AI492" s="2">
        <v>3.6</v>
      </c>
      <c r="AL492" s="2" t="s">
        <v>303</v>
      </c>
      <c r="AQ492" s="2">
        <v>-52.3</v>
      </c>
      <c r="AR492" s="2">
        <v>-4.3</v>
      </c>
      <c r="AW492" s="2">
        <v>25.6</v>
      </c>
    </row>
    <row r="493" spans="1:49" x14ac:dyDescent="0.35">
      <c r="A493">
        <v>492</v>
      </c>
      <c r="B493" s="2" t="s">
        <v>703</v>
      </c>
      <c r="C493" t="s">
        <v>1799</v>
      </c>
      <c r="D493" s="4" t="s">
        <v>708</v>
      </c>
      <c r="E493" t="s">
        <v>706</v>
      </c>
      <c r="F493" t="s">
        <v>707</v>
      </c>
      <c r="G493" t="s">
        <v>50</v>
      </c>
      <c r="H493" s="47">
        <v>43046</v>
      </c>
      <c r="I493" t="s">
        <v>1300</v>
      </c>
      <c r="J493" t="s">
        <v>8</v>
      </c>
      <c r="K493" t="s">
        <v>1798</v>
      </c>
      <c r="L493" t="s">
        <v>9</v>
      </c>
      <c r="M493">
        <v>35.460113999999997</v>
      </c>
      <c r="N493">
        <v>-119.850618</v>
      </c>
      <c r="O493" t="s">
        <v>448</v>
      </c>
    </row>
    <row r="494" spans="1:49" x14ac:dyDescent="0.35">
      <c r="A494">
        <v>493</v>
      </c>
      <c r="B494" s="2" t="s">
        <v>709</v>
      </c>
      <c r="C494" t="s">
        <v>710</v>
      </c>
      <c r="D494" s="4" t="s">
        <v>711</v>
      </c>
      <c r="E494" t="s">
        <v>706</v>
      </c>
      <c r="F494" t="s">
        <v>712</v>
      </c>
      <c r="G494" t="s">
        <v>50</v>
      </c>
      <c r="H494" s="47">
        <v>43375</v>
      </c>
      <c r="I494" t="s">
        <v>1300</v>
      </c>
      <c r="J494" t="s">
        <v>8</v>
      </c>
      <c r="K494" t="s">
        <v>1798</v>
      </c>
      <c r="L494" t="s">
        <v>9</v>
      </c>
      <c r="M494">
        <v>35.468451999999999</v>
      </c>
      <c r="N494">
        <v>-119.858515</v>
      </c>
      <c r="O494" t="s">
        <v>448</v>
      </c>
      <c r="P494" s="2">
        <v>2600</v>
      </c>
      <c r="Q494" s="2">
        <v>2600</v>
      </c>
      <c r="R494" s="2" t="s">
        <v>23</v>
      </c>
      <c r="S494" s="2" t="s">
        <v>23</v>
      </c>
      <c r="T494" s="2">
        <v>72</v>
      </c>
      <c r="U494" s="2">
        <v>4700</v>
      </c>
      <c r="V494" s="2">
        <v>5340</v>
      </c>
      <c r="X494" s="2">
        <v>7.71</v>
      </c>
      <c r="Y494" s="13">
        <f>Q494*1.22</f>
        <v>3172</v>
      </c>
      <c r="Z494" s="13" t="s">
        <v>761</v>
      </c>
      <c r="AA494" s="13" t="s">
        <v>411</v>
      </c>
      <c r="AC494" s="2">
        <v>150</v>
      </c>
      <c r="AD494" s="2">
        <v>25</v>
      </c>
      <c r="AE494" s="2">
        <v>15</v>
      </c>
      <c r="AF494" s="2">
        <v>8.49</v>
      </c>
      <c r="AG494" s="2">
        <v>11</v>
      </c>
      <c r="AH494" s="2">
        <v>1350</v>
      </c>
      <c r="AI494" s="2">
        <v>2.1</v>
      </c>
      <c r="AL494" s="2" t="s">
        <v>303</v>
      </c>
      <c r="AQ494" s="2">
        <v>-66.5</v>
      </c>
      <c r="AR494" s="2">
        <v>-9</v>
      </c>
      <c r="AW494" s="2">
        <v>34.799999999999997</v>
      </c>
    </row>
    <row r="495" spans="1:49" x14ac:dyDescent="0.35">
      <c r="A495">
        <v>494</v>
      </c>
      <c r="B495" s="2" t="s">
        <v>709</v>
      </c>
      <c r="C495" t="s">
        <v>713</v>
      </c>
      <c r="D495" s="4" t="s">
        <v>714</v>
      </c>
      <c r="E495" t="s">
        <v>706</v>
      </c>
      <c r="F495" t="s">
        <v>712</v>
      </c>
      <c r="G495" t="s">
        <v>50</v>
      </c>
      <c r="H495" s="47">
        <v>43375</v>
      </c>
      <c r="I495" t="s">
        <v>1300</v>
      </c>
      <c r="J495" t="s">
        <v>8</v>
      </c>
      <c r="K495" t="s">
        <v>1798</v>
      </c>
      <c r="L495" t="s">
        <v>9</v>
      </c>
      <c r="M495">
        <v>35.468516000000001</v>
      </c>
      <c r="N495">
        <v>-119.858391</v>
      </c>
      <c r="O495" t="s">
        <v>448</v>
      </c>
      <c r="P495" s="2">
        <v>2900</v>
      </c>
      <c r="Q495" s="2">
        <v>2700</v>
      </c>
      <c r="R495" s="2">
        <v>280</v>
      </c>
      <c r="S495" s="2" t="s">
        <v>23</v>
      </c>
      <c r="T495" s="2">
        <v>54</v>
      </c>
      <c r="U495" s="2">
        <v>5800</v>
      </c>
      <c r="V495" s="2">
        <v>5910</v>
      </c>
      <c r="X495" s="2">
        <v>8.65</v>
      </c>
      <c r="Y495" s="13">
        <f>Q495*1.22</f>
        <v>3294</v>
      </c>
      <c r="Z495" s="13">
        <f>R495*0.6</f>
        <v>168</v>
      </c>
      <c r="AA495" s="13" t="s">
        <v>411</v>
      </c>
      <c r="AC495" s="2">
        <v>190</v>
      </c>
      <c r="AD495" s="2">
        <v>360</v>
      </c>
      <c r="AE495" s="2">
        <v>7.24</v>
      </c>
      <c r="AF495" s="2">
        <v>8.73</v>
      </c>
      <c r="AG495" s="2">
        <v>12</v>
      </c>
      <c r="AH495" s="2">
        <v>1680</v>
      </c>
      <c r="AI495" s="2">
        <v>2.2999999999999998</v>
      </c>
      <c r="AL495" s="2" t="s">
        <v>303</v>
      </c>
      <c r="AQ495" s="2">
        <v>-53.8</v>
      </c>
      <c r="AR495" s="2">
        <v>-5.37</v>
      </c>
      <c r="AW495" s="2">
        <v>26.1</v>
      </c>
    </row>
    <row r="496" spans="1:49" x14ac:dyDescent="0.35">
      <c r="A496">
        <v>495</v>
      </c>
      <c r="B496" s="2" t="s">
        <v>709</v>
      </c>
      <c r="C496" t="s">
        <v>715</v>
      </c>
      <c r="D496" s="4" t="s">
        <v>716</v>
      </c>
      <c r="E496" t="s">
        <v>706</v>
      </c>
      <c r="F496" t="s">
        <v>712</v>
      </c>
      <c r="G496" t="s">
        <v>50</v>
      </c>
      <c r="H496" s="47">
        <v>43375</v>
      </c>
      <c r="I496" t="s">
        <v>1300</v>
      </c>
      <c r="J496" t="s">
        <v>8</v>
      </c>
      <c r="K496" t="s">
        <v>1798</v>
      </c>
      <c r="L496" t="s">
        <v>9</v>
      </c>
      <c r="M496">
        <v>35.468623000000001</v>
      </c>
      <c r="N496">
        <v>-119.858193</v>
      </c>
      <c r="O496" t="s">
        <v>448</v>
      </c>
      <c r="P496" s="2">
        <v>5900</v>
      </c>
      <c r="Q496" s="2">
        <v>3800</v>
      </c>
      <c r="R496" s="2">
        <v>2100</v>
      </c>
      <c r="S496" s="2" t="s">
        <v>23</v>
      </c>
      <c r="T496" s="2">
        <v>260</v>
      </c>
      <c r="U496" s="2">
        <v>11000</v>
      </c>
      <c r="V496" s="2">
        <v>10400</v>
      </c>
      <c r="X496" s="2">
        <v>9.36</v>
      </c>
      <c r="Y496" s="13">
        <f>Q496*1.22</f>
        <v>4636</v>
      </c>
      <c r="Z496" s="13">
        <f>R496*0.6</f>
        <v>1260</v>
      </c>
      <c r="AA496" s="13" t="s">
        <v>411</v>
      </c>
      <c r="AC496" s="2">
        <v>410</v>
      </c>
      <c r="AD496" s="2">
        <v>750</v>
      </c>
      <c r="AE496" s="2">
        <v>1.44</v>
      </c>
      <c r="AF496" s="2">
        <v>5.43</v>
      </c>
      <c r="AG496" s="2">
        <v>14</v>
      </c>
      <c r="AH496" s="2">
        <v>3830</v>
      </c>
      <c r="AI496" s="2">
        <v>2.6</v>
      </c>
      <c r="AL496" s="2" t="s">
        <v>303</v>
      </c>
      <c r="AQ496" s="2">
        <v>-20.2</v>
      </c>
      <c r="AR496" s="2">
        <v>3.66</v>
      </c>
      <c r="AW496" s="2">
        <v>7.1</v>
      </c>
    </row>
    <row r="497" spans="1:49" x14ac:dyDescent="0.35">
      <c r="A497">
        <v>496</v>
      </c>
      <c r="B497" s="2" t="s">
        <v>717</v>
      </c>
      <c r="C497" t="s">
        <v>718</v>
      </c>
      <c r="D497" s="4" t="s">
        <v>719</v>
      </c>
      <c r="E497" t="s">
        <v>706</v>
      </c>
      <c r="F497" t="s">
        <v>720</v>
      </c>
      <c r="G497" t="s">
        <v>50</v>
      </c>
      <c r="H497" s="47">
        <v>43375</v>
      </c>
      <c r="I497" t="s">
        <v>1300</v>
      </c>
      <c r="J497" t="s">
        <v>8</v>
      </c>
      <c r="K497" t="s">
        <v>1798</v>
      </c>
      <c r="L497" t="s">
        <v>9</v>
      </c>
      <c r="M497">
        <v>35.465662999999999</v>
      </c>
      <c r="N497">
        <v>-119.84925</v>
      </c>
      <c r="O497" t="s">
        <v>448</v>
      </c>
      <c r="P497" s="2">
        <v>2000</v>
      </c>
      <c r="Q497" s="2">
        <v>1600</v>
      </c>
      <c r="R497" s="2">
        <v>320</v>
      </c>
      <c r="S497" s="2" t="s">
        <v>23</v>
      </c>
      <c r="T497" s="2">
        <v>68</v>
      </c>
      <c r="U497" s="2">
        <v>4500</v>
      </c>
      <c r="V497" s="2">
        <v>4570</v>
      </c>
      <c r="X497" s="2">
        <v>8.84</v>
      </c>
      <c r="Y497" s="13">
        <f>Q497*1.22</f>
        <v>1952</v>
      </c>
      <c r="Z497" s="13">
        <f>R497*0.6</f>
        <v>192</v>
      </c>
      <c r="AA497" s="13" t="s">
        <v>411</v>
      </c>
      <c r="AC497" s="2">
        <v>180</v>
      </c>
      <c r="AD497" s="2">
        <v>500</v>
      </c>
      <c r="AE497" s="2">
        <v>6.57</v>
      </c>
      <c r="AF497" s="2">
        <v>703</v>
      </c>
      <c r="AG497" s="2">
        <v>8.8000000000000007</v>
      </c>
      <c r="AH497" s="2">
        <v>1260</v>
      </c>
      <c r="AI497" s="2">
        <v>2.1</v>
      </c>
      <c r="AL497" s="2" t="s">
        <v>303</v>
      </c>
      <c r="AQ497" s="2">
        <v>-56.1</v>
      </c>
      <c r="AR497" s="2">
        <v>-5.23</v>
      </c>
      <c r="AW497" s="2">
        <v>64.2</v>
      </c>
    </row>
    <row r="498" spans="1:49" x14ac:dyDescent="0.35">
      <c r="A498">
        <v>497</v>
      </c>
      <c r="B498" s="2" t="s">
        <v>721</v>
      </c>
      <c r="C498" t="s">
        <v>722</v>
      </c>
      <c r="D498" s="4" t="s">
        <v>723</v>
      </c>
      <c r="E498" t="s">
        <v>706</v>
      </c>
      <c r="F498" t="s">
        <v>724</v>
      </c>
      <c r="G498" t="s">
        <v>50</v>
      </c>
      <c r="H498" s="47">
        <v>43046</v>
      </c>
      <c r="I498" t="s">
        <v>1300</v>
      </c>
      <c r="J498" t="s">
        <v>8</v>
      </c>
      <c r="K498" t="s">
        <v>1798</v>
      </c>
      <c r="L498" t="s">
        <v>9</v>
      </c>
      <c r="M498">
        <v>35.459521000000002</v>
      </c>
      <c r="N498">
        <v>-119.849136</v>
      </c>
      <c r="O498" t="s">
        <v>448</v>
      </c>
    </row>
    <row r="499" spans="1:49" x14ac:dyDescent="0.35">
      <c r="A499">
        <v>498</v>
      </c>
      <c r="B499" s="2" t="s">
        <v>721</v>
      </c>
      <c r="C499" t="s">
        <v>725</v>
      </c>
      <c r="D499" t="s">
        <v>723</v>
      </c>
      <c r="E499" t="s">
        <v>706</v>
      </c>
      <c r="F499" t="s">
        <v>724</v>
      </c>
      <c r="G499" t="s">
        <v>50</v>
      </c>
      <c r="H499" s="47">
        <v>42193</v>
      </c>
      <c r="I499" t="s">
        <v>1315</v>
      </c>
      <c r="J499" t="s">
        <v>8</v>
      </c>
      <c r="K499" t="s">
        <v>1798</v>
      </c>
      <c r="L499" t="s">
        <v>9</v>
      </c>
      <c r="M499">
        <v>35.459521000000002</v>
      </c>
      <c r="N499">
        <v>-119.849136</v>
      </c>
      <c r="O499" t="s">
        <v>448</v>
      </c>
      <c r="P499" s="2">
        <v>2000</v>
      </c>
      <c r="Q499" s="2">
        <v>1500</v>
      </c>
      <c r="R499" s="2">
        <v>470</v>
      </c>
      <c r="S499" s="2" t="s">
        <v>23</v>
      </c>
      <c r="T499" s="2">
        <v>83</v>
      </c>
      <c r="U499" s="2">
        <v>4200</v>
      </c>
      <c r="V499" s="2">
        <v>3700</v>
      </c>
      <c r="X499" s="2">
        <v>9.32</v>
      </c>
      <c r="Y499" s="13">
        <f>Q499*1.22</f>
        <v>1830</v>
      </c>
      <c r="Z499" s="13">
        <f>R499*0.6</f>
        <v>282</v>
      </c>
      <c r="AA499" s="13" t="s">
        <v>411</v>
      </c>
      <c r="AB499" s="2">
        <v>1.9</v>
      </c>
      <c r="AC499" s="2">
        <v>140</v>
      </c>
      <c r="AD499" s="2">
        <v>140</v>
      </c>
      <c r="AE499" s="2">
        <v>3.4</v>
      </c>
      <c r="AF499" s="2">
        <v>4.5999999999999996</v>
      </c>
      <c r="AG499" s="2">
        <v>6.8</v>
      </c>
      <c r="AH499" s="2">
        <v>990</v>
      </c>
      <c r="AI499" s="2">
        <v>2.4</v>
      </c>
      <c r="AJ499" s="2" t="s">
        <v>57</v>
      </c>
      <c r="AK499" s="2" t="s">
        <v>303</v>
      </c>
      <c r="AL499" s="2">
        <v>0.26</v>
      </c>
      <c r="AM499" s="2">
        <v>0.11</v>
      </c>
      <c r="AN499" s="2" t="s">
        <v>97</v>
      </c>
      <c r="AO499" s="2" t="s">
        <v>54</v>
      </c>
      <c r="AP499" s="2">
        <v>0.36</v>
      </c>
      <c r="AU499" s="2" t="s">
        <v>59</v>
      </c>
      <c r="AV499" s="13" t="s">
        <v>1013</v>
      </c>
    </row>
    <row r="500" spans="1:49" x14ac:dyDescent="0.35">
      <c r="A500">
        <v>499</v>
      </c>
      <c r="B500" s="2" t="s">
        <v>703</v>
      </c>
      <c r="C500" t="s">
        <v>725</v>
      </c>
      <c r="D500" t="s">
        <v>708</v>
      </c>
      <c r="E500" t="s">
        <v>706</v>
      </c>
      <c r="F500" t="s">
        <v>707</v>
      </c>
      <c r="G500" t="s">
        <v>50</v>
      </c>
      <c r="H500" s="47">
        <v>42193</v>
      </c>
      <c r="I500" s="30" t="s">
        <v>1316</v>
      </c>
      <c r="J500" t="s">
        <v>8</v>
      </c>
      <c r="K500" t="s">
        <v>1798</v>
      </c>
      <c r="L500" t="s">
        <v>9</v>
      </c>
      <c r="M500">
        <v>35.460113999999997</v>
      </c>
      <c r="N500">
        <v>-119.850618</v>
      </c>
      <c r="O500" t="s">
        <v>448</v>
      </c>
      <c r="P500" s="2">
        <v>2000</v>
      </c>
      <c r="Q500" s="2">
        <v>1500</v>
      </c>
      <c r="R500" s="2">
        <v>470</v>
      </c>
      <c r="S500" s="2" t="s">
        <v>23</v>
      </c>
      <c r="T500" s="2">
        <v>83</v>
      </c>
      <c r="U500" s="2">
        <v>4200</v>
      </c>
      <c r="V500" s="2">
        <v>3700</v>
      </c>
      <c r="X500" s="2">
        <v>9.32</v>
      </c>
      <c r="Y500" s="13">
        <f>Q500*1.22</f>
        <v>1830</v>
      </c>
      <c r="Z500" s="13">
        <f>R500*0.6</f>
        <v>282</v>
      </c>
      <c r="AA500" s="13" t="s">
        <v>411</v>
      </c>
      <c r="AB500" s="2">
        <v>1.9</v>
      </c>
      <c r="AC500" s="2">
        <v>140</v>
      </c>
      <c r="AD500" s="2">
        <v>140</v>
      </c>
      <c r="AE500" s="2">
        <v>3.4</v>
      </c>
      <c r="AF500" s="2">
        <v>4.5999999999999996</v>
      </c>
      <c r="AG500" s="2">
        <v>6.8</v>
      </c>
      <c r="AH500" s="2">
        <v>990</v>
      </c>
      <c r="AI500" s="2">
        <v>2.4</v>
      </c>
      <c r="AJ500" s="2" t="s">
        <v>57</v>
      </c>
      <c r="AK500" s="2" t="s">
        <v>303</v>
      </c>
      <c r="AL500" s="2">
        <v>0.26</v>
      </c>
      <c r="AM500" s="2">
        <v>0.11</v>
      </c>
      <c r="AN500" s="2" t="s">
        <v>97</v>
      </c>
      <c r="AO500" s="2" t="s">
        <v>54</v>
      </c>
      <c r="AP500" s="2">
        <v>0.36</v>
      </c>
      <c r="AU500" s="2" t="s">
        <v>59</v>
      </c>
      <c r="AV500" s="13" t="s">
        <v>1013</v>
      </c>
    </row>
    <row r="501" spans="1:49" x14ac:dyDescent="0.35">
      <c r="A501">
        <v>500</v>
      </c>
      <c r="B501" s="2" t="s">
        <v>717</v>
      </c>
      <c r="C501" t="s">
        <v>726</v>
      </c>
      <c r="D501" t="s">
        <v>727</v>
      </c>
      <c r="E501" t="s">
        <v>706</v>
      </c>
      <c r="F501" t="s">
        <v>720</v>
      </c>
      <c r="G501" t="s">
        <v>50</v>
      </c>
      <c r="H501" s="47">
        <v>42193</v>
      </c>
      <c r="I501" t="s">
        <v>1319</v>
      </c>
      <c r="J501" t="s">
        <v>8</v>
      </c>
      <c r="K501" t="s">
        <v>1798</v>
      </c>
      <c r="L501" t="s">
        <v>9</v>
      </c>
      <c r="M501">
        <v>35.465662999999999</v>
      </c>
      <c r="N501">
        <v>-119.84925</v>
      </c>
      <c r="O501" t="s">
        <v>448</v>
      </c>
      <c r="P501" s="2">
        <v>1900</v>
      </c>
      <c r="Q501" s="2">
        <v>1600</v>
      </c>
      <c r="R501" s="2">
        <v>2780</v>
      </c>
      <c r="S501" s="2" t="s">
        <v>23</v>
      </c>
      <c r="T501" s="2">
        <v>22</v>
      </c>
      <c r="U501" s="2">
        <v>3900</v>
      </c>
      <c r="V501" s="2">
        <v>2700</v>
      </c>
      <c r="X501" s="2">
        <v>9</v>
      </c>
      <c r="Y501" s="13">
        <f>Q501*1.22</f>
        <v>1952</v>
      </c>
      <c r="Z501" s="13">
        <f>R501*0.6</f>
        <v>1668</v>
      </c>
      <c r="AA501" s="13" t="s">
        <v>411</v>
      </c>
      <c r="AB501" s="2">
        <v>0.43</v>
      </c>
      <c r="AC501" s="2">
        <v>120</v>
      </c>
      <c r="AD501" s="2">
        <v>100</v>
      </c>
      <c r="AE501" s="2">
        <v>2.4</v>
      </c>
      <c r="AF501" s="2">
        <v>3.8</v>
      </c>
      <c r="AG501" s="2">
        <v>4.7</v>
      </c>
      <c r="AH501" s="2">
        <v>880</v>
      </c>
      <c r="AI501" s="2">
        <v>1.7</v>
      </c>
      <c r="AJ501" s="2" t="s">
        <v>57</v>
      </c>
      <c r="AK501" s="2">
        <v>0.13</v>
      </c>
      <c r="AL501" s="2">
        <v>0.27</v>
      </c>
      <c r="AM501" s="2" t="s">
        <v>303</v>
      </c>
      <c r="AN501" s="2" t="s">
        <v>97</v>
      </c>
      <c r="AO501" s="2" t="s">
        <v>54</v>
      </c>
      <c r="AP501" s="2">
        <v>0.33</v>
      </c>
      <c r="AU501" s="2" t="s">
        <v>98</v>
      </c>
      <c r="AV501" s="13" t="s">
        <v>1056</v>
      </c>
    </row>
    <row r="502" spans="1:49" x14ac:dyDescent="0.35">
      <c r="A502">
        <v>501</v>
      </c>
      <c r="B502" s="2" t="s">
        <v>709</v>
      </c>
      <c r="C502" t="s">
        <v>728</v>
      </c>
      <c r="D502" t="s">
        <v>729</v>
      </c>
      <c r="E502" t="s">
        <v>706</v>
      </c>
      <c r="F502" t="s">
        <v>712</v>
      </c>
      <c r="G502" t="s">
        <v>50</v>
      </c>
      <c r="H502" s="47">
        <v>42193</v>
      </c>
      <c r="I502" t="s">
        <v>1318</v>
      </c>
      <c r="J502" t="s">
        <v>8</v>
      </c>
      <c r="K502" t="s">
        <v>1798</v>
      </c>
      <c r="L502" t="s">
        <v>9</v>
      </c>
      <c r="M502">
        <v>35.468451999999999</v>
      </c>
      <c r="N502">
        <v>-119.858515</v>
      </c>
      <c r="O502" t="s">
        <v>448</v>
      </c>
      <c r="P502" s="2">
        <v>2600</v>
      </c>
      <c r="Q502" s="2">
        <v>2600</v>
      </c>
      <c r="R502" s="2" t="s">
        <v>23</v>
      </c>
      <c r="S502" s="2" t="s">
        <v>23</v>
      </c>
      <c r="T502" s="2">
        <v>53</v>
      </c>
      <c r="U502" s="2">
        <v>4900</v>
      </c>
      <c r="V502" s="2">
        <v>3300</v>
      </c>
      <c r="X502" s="2">
        <v>8.24</v>
      </c>
      <c r="Y502" s="13">
        <f>Q502*1.22</f>
        <v>3172</v>
      </c>
      <c r="Z502" s="13" t="s">
        <v>761</v>
      </c>
      <c r="AA502" s="13" t="s">
        <v>411</v>
      </c>
      <c r="AB502" s="2">
        <v>1.8</v>
      </c>
      <c r="AC502" s="2">
        <v>150</v>
      </c>
      <c r="AD502" s="2">
        <v>78</v>
      </c>
      <c r="AE502" s="2">
        <v>9.3000000000000007</v>
      </c>
      <c r="AF502" s="2">
        <v>7.2</v>
      </c>
      <c r="AG502" s="2">
        <v>7.2</v>
      </c>
      <c r="AH502" s="2">
        <v>1800</v>
      </c>
      <c r="AI502" s="2">
        <v>2.4</v>
      </c>
      <c r="AJ502" s="2" t="s">
        <v>57</v>
      </c>
      <c r="AK502" s="2">
        <v>0.52</v>
      </c>
      <c r="AL502" s="2" t="s">
        <v>303</v>
      </c>
      <c r="AM502" s="2" t="s">
        <v>303</v>
      </c>
      <c r="AN502" s="2" t="s">
        <v>97</v>
      </c>
      <c r="AO502" s="2" t="s">
        <v>54</v>
      </c>
      <c r="AP502" s="2">
        <v>1</v>
      </c>
      <c r="AU502" s="2" t="s">
        <v>59</v>
      </c>
      <c r="AV502" s="13" t="s">
        <v>1013</v>
      </c>
    </row>
    <row r="503" spans="1:49" x14ac:dyDescent="0.35">
      <c r="A503">
        <v>502</v>
      </c>
      <c r="B503" s="8" t="s">
        <v>444</v>
      </c>
      <c r="C503" t="s">
        <v>3034</v>
      </c>
      <c r="D503" t="s">
        <v>730</v>
      </c>
      <c r="E503" t="s">
        <v>426</v>
      </c>
      <c r="F503" t="s">
        <v>447</v>
      </c>
      <c r="G503" t="s">
        <v>50</v>
      </c>
      <c r="H503" s="47">
        <v>42150</v>
      </c>
      <c r="I503" t="s">
        <v>3038</v>
      </c>
      <c r="J503" t="s">
        <v>8</v>
      </c>
      <c r="L503" t="s">
        <v>9</v>
      </c>
      <c r="M503">
        <v>35.61356</v>
      </c>
      <c r="N503">
        <v>-119.72407</v>
      </c>
      <c r="O503" t="s">
        <v>731</v>
      </c>
      <c r="P503">
        <v>300</v>
      </c>
      <c r="V503">
        <v>9400</v>
      </c>
      <c r="Y503">
        <v>250</v>
      </c>
      <c r="Z503">
        <v>53</v>
      </c>
      <c r="AA503" t="s">
        <v>449</v>
      </c>
      <c r="AB503">
        <v>23</v>
      </c>
      <c r="AC503">
        <v>4700</v>
      </c>
      <c r="AD503">
        <v>710</v>
      </c>
      <c r="AE503">
        <v>260</v>
      </c>
      <c r="AF503">
        <v>190</v>
      </c>
      <c r="AG503">
        <v>57</v>
      </c>
      <c r="AH503">
        <v>2700</v>
      </c>
      <c r="AI503">
        <v>13</v>
      </c>
      <c r="AJ503" t="s">
        <v>733</v>
      </c>
      <c r="AK503">
        <v>0.73</v>
      </c>
      <c r="AL503">
        <v>1.4</v>
      </c>
      <c r="AM503">
        <v>1.5</v>
      </c>
      <c r="AN503">
        <v>260</v>
      </c>
      <c r="AO503">
        <v>68</v>
      </c>
      <c r="AP503">
        <v>6.2</v>
      </c>
      <c r="AU503" t="s">
        <v>732</v>
      </c>
      <c r="AV503" s="13" t="s">
        <v>816</v>
      </c>
    </row>
    <row r="504" spans="1:49" x14ac:dyDescent="0.35">
      <c r="A504">
        <v>503</v>
      </c>
      <c r="B504" s="8" t="s">
        <v>444</v>
      </c>
      <c r="C504" t="s">
        <v>3035</v>
      </c>
      <c r="D504" t="s">
        <v>737</v>
      </c>
      <c r="E504" t="s">
        <v>426</v>
      </c>
      <c r="F504" t="s">
        <v>447</v>
      </c>
      <c r="G504" t="s">
        <v>50</v>
      </c>
      <c r="H504" s="47">
        <v>42150</v>
      </c>
      <c r="I504" t="s">
        <v>3038</v>
      </c>
      <c r="J504" t="s">
        <v>8</v>
      </c>
      <c r="L504" t="s">
        <v>9</v>
      </c>
      <c r="M504">
        <v>35.614049999999999</v>
      </c>
      <c r="N504">
        <v>-119.72417</v>
      </c>
      <c r="O504" t="s">
        <v>731</v>
      </c>
      <c r="P504">
        <v>810</v>
      </c>
      <c r="V504">
        <v>8400</v>
      </c>
      <c r="Y504">
        <v>988.19999999999993</v>
      </c>
      <c r="Z504" t="s">
        <v>449</v>
      </c>
      <c r="AA504" t="s">
        <v>449</v>
      </c>
      <c r="AB504">
        <v>21</v>
      </c>
      <c r="AC504">
        <v>3900</v>
      </c>
      <c r="AD504">
        <v>11</v>
      </c>
      <c r="AE504">
        <v>140</v>
      </c>
      <c r="AF504">
        <v>36</v>
      </c>
      <c r="AG504">
        <v>85</v>
      </c>
      <c r="AH504">
        <v>2600</v>
      </c>
      <c r="AI504">
        <v>24</v>
      </c>
      <c r="AJ504" t="s">
        <v>733</v>
      </c>
      <c r="AK504">
        <v>9.6999999999999994E-4</v>
      </c>
      <c r="AL504">
        <v>28</v>
      </c>
      <c r="AM504">
        <v>1.9</v>
      </c>
      <c r="AN504">
        <v>1500</v>
      </c>
      <c r="AO504" t="s">
        <v>738</v>
      </c>
      <c r="AP504">
        <v>2.5</v>
      </c>
      <c r="AU504" t="s">
        <v>732</v>
      </c>
      <c r="AV504" s="13" t="s">
        <v>816</v>
      </c>
    </row>
    <row r="505" spans="1:49" x14ac:dyDescent="0.35">
      <c r="A505">
        <v>504</v>
      </c>
      <c r="B505" s="8" t="s">
        <v>444</v>
      </c>
      <c r="C505" t="s">
        <v>3036</v>
      </c>
      <c r="D505" t="s">
        <v>739</v>
      </c>
      <c r="E505" t="s">
        <v>426</v>
      </c>
      <c r="F505" t="s">
        <v>447</v>
      </c>
      <c r="G505" t="s">
        <v>50</v>
      </c>
      <c r="H505" s="47">
        <v>42150</v>
      </c>
      <c r="I505" t="s">
        <v>3038</v>
      </c>
      <c r="J505" t="s">
        <v>8</v>
      </c>
      <c r="L505" t="s">
        <v>9</v>
      </c>
      <c r="M505">
        <v>35.612900000000003</v>
      </c>
      <c r="N505">
        <v>-119.72373</v>
      </c>
      <c r="O505" t="s">
        <v>731</v>
      </c>
      <c r="P505">
        <v>3300</v>
      </c>
      <c r="V505">
        <v>20000</v>
      </c>
      <c r="Y505">
        <v>2900</v>
      </c>
      <c r="Z505">
        <v>420</v>
      </c>
      <c r="AA505" t="s">
        <v>449</v>
      </c>
      <c r="AB505">
        <v>66</v>
      </c>
      <c r="AC505">
        <v>9800</v>
      </c>
      <c r="AD505">
        <v>62</v>
      </c>
      <c r="AE505">
        <v>47</v>
      </c>
      <c r="AF505">
        <v>71</v>
      </c>
      <c r="AG505">
        <v>240</v>
      </c>
      <c r="AH505">
        <v>6700</v>
      </c>
      <c r="AI505">
        <v>63</v>
      </c>
      <c r="AJ505" t="s">
        <v>733</v>
      </c>
      <c r="AK505">
        <v>2.2000000000000001E-3</v>
      </c>
      <c r="AL505">
        <v>16</v>
      </c>
      <c r="AM505">
        <v>5.8</v>
      </c>
      <c r="AN505">
        <v>250</v>
      </c>
      <c r="AO505" t="s">
        <v>738</v>
      </c>
      <c r="AP505">
        <v>1.7</v>
      </c>
      <c r="AU505" t="s">
        <v>732</v>
      </c>
      <c r="AV505" s="13" t="s">
        <v>816</v>
      </c>
    </row>
    <row r="506" spans="1:49" x14ac:dyDescent="0.35">
      <c r="A506">
        <v>505</v>
      </c>
      <c r="B506" s="2" t="s">
        <v>444</v>
      </c>
      <c r="C506" s="2" t="s">
        <v>445</v>
      </c>
      <c r="D506" t="s">
        <v>741</v>
      </c>
      <c r="E506" t="s">
        <v>426</v>
      </c>
      <c r="F506" t="s">
        <v>447</v>
      </c>
      <c r="G506" t="s">
        <v>50</v>
      </c>
      <c r="H506" s="47">
        <v>43663</v>
      </c>
      <c r="I506" t="s">
        <v>1189</v>
      </c>
      <c r="J506" t="s">
        <v>8</v>
      </c>
      <c r="L506" t="s">
        <v>9</v>
      </c>
      <c r="M506">
        <v>35.613289999999999</v>
      </c>
      <c r="N506">
        <v>-119.72444</v>
      </c>
      <c r="O506" t="s">
        <v>448</v>
      </c>
      <c r="P506" s="2">
        <v>3000</v>
      </c>
      <c r="Q506" s="2">
        <v>3000</v>
      </c>
      <c r="R506" s="2" t="s">
        <v>449</v>
      </c>
      <c r="S506" s="2" t="s">
        <v>449</v>
      </c>
      <c r="U506" s="2">
        <v>28800</v>
      </c>
      <c r="V506" s="2">
        <v>21000</v>
      </c>
      <c r="X506" s="2">
        <v>6.31</v>
      </c>
      <c r="Y506" s="13">
        <f>Q506*1.22</f>
        <v>3660</v>
      </c>
      <c r="Z506" s="13" t="s">
        <v>1898</v>
      </c>
      <c r="AA506" s="13" t="s">
        <v>1899</v>
      </c>
      <c r="AC506" s="2">
        <v>8000</v>
      </c>
      <c r="AD506" s="2">
        <v>18</v>
      </c>
      <c r="AE506" s="2">
        <v>130</v>
      </c>
      <c r="AF506" s="2">
        <v>87</v>
      </c>
      <c r="AG506" s="2">
        <v>170</v>
      </c>
      <c r="AH506" s="2">
        <v>5100</v>
      </c>
      <c r="AI506" s="2">
        <v>50</v>
      </c>
      <c r="AJ506" s="2">
        <v>180</v>
      </c>
      <c r="AK506" s="2">
        <v>4.7</v>
      </c>
      <c r="AL506" s="2">
        <v>2.6</v>
      </c>
      <c r="AM506" s="2">
        <v>5.8</v>
      </c>
      <c r="AN506" s="2">
        <v>150</v>
      </c>
      <c r="AO506" s="2" t="s">
        <v>450</v>
      </c>
      <c r="AP506" s="2">
        <v>4.0999999999999996</v>
      </c>
      <c r="AQ506" s="2">
        <v>-42.4</v>
      </c>
      <c r="AR506" s="2">
        <v>-3.54</v>
      </c>
      <c r="AU506" s="13" t="s">
        <v>434</v>
      </c>
      <c r="AV506" s="2" t="s">
        <v>11</v>
      </c>
      <c r="AW506" s="2">
        <v>120</v>
      </c>
    </row>
    <row r="507" spans="1:49" x14ac:dyDescent="0.35">
      <c r="A507">
        <v>506</v>
      </c>
      <c r="B507" s="2" t="s">
        <v>452</v>
      </c>
      <c r="C507" s="2" t="s">
        <v>456</v>
      </c>
      <c r="D507" t="s">
        <v>742</v>
      </c>
      <c r="E507" t="s">
        <v>426</v>
      </c>
      <c r="F507" t="s">
        <v>455</v>
      </c>
      <c r="G507" t="s">
        <v>50</v>
      </c>
      <c r="H507" s="47">
        <v>43663</v>
      </c>
      <c r="I507" t="s">
        <v>1189</v>
      </c>
      <c r="J507" t="s">
        <v>8</v>
      </c>
      <c r="L507" t="s">
        <v>9</v>
      </c>
      <c r="M507">
        <v>35.649410000000003</v>
      </c>
      <c r="N507">
        <v>-119.74639000000001</v>
      </c>
      <c r="O507" t="s">
        <v>448</v>
      </c>
      <c r="P507" s="2">
        <v>1100</v>
      </c>
      <c r="Q507" s="2">
        <v>1100</v>
      </c>
      <c r="R507" s="2" t="s">
        <v>449</v>
      </c>
      <c r="S507" s="2" t="s">
        <v>449</v>
      </c>
      <c r="U507" s="2">
        <v>26000</v>
      </c>
      <c r="V507" s="2">
        <v>16000</v>
      </c>
      <c r="X507" s="2">
        <v>6.46</v>
      </c>
      <c r="Y507" s="13">
        <f>Q507*1.22</f>
        <v>1342</v>
      </c>
      <c r="Z507" s="13" t="s">
        <v>1898</v>
      </c>
      <c r="AA507" s="13" t="s">
        <v>1899</v>
      </c>
      <c r="AC507" s="2">
        <v>8400</v>
      </c>
      <c r="AD507" s="2">
        <v>21</v>
      </c>
      <c r="AE507" s="2">
        <v>270</v>
      </c>
      <c r="AF507" s="2">
        <v>140</v>
      </c>
      <c r="AG507" s="2">
        <v>190</v>
      </c>
      <c r="AH507" s="2">
        <v>4400</v>
      </c>
      <c r="AI507" s="2">
        <v>60</v>
      </c>
      <c r="AJ507" s="2" t="s">
        <v>450</v>
      </c>
      <c r="AK507" s="2">
        <v>3.4</v>
      </c>
      <c r="AL507" s="2">
        <v>2.9</v>
      </c>
      <c r="AM507" s="2">
        <v>2.7</v>
      </c>
      <c r="AN507" s="2">
        <v>450</v>
      </c>
      <c r="AO507" s="2" t="s">
        <v>451</v>
      </c>
      <c r="AP507" s="2">
        <v>5.5</v>
      </c>
      <c r="AQ507" s="2">
        <v>-47.1</v>
      </c>
      <c r="AR507" s="2">
        <v>-3.7</v>
      </c>
      <c r="AU507" s="13" t="s">
        <v>434</v>
      </c>
      <c r="AV507" s="2" t="s">
        <v>11</v>
      </c>
      <c r="AW507" s="2">
        <v>11</v>
      </c>
    </row>
    <row r="508" spans="1:49" x14ac:dyDescent="0.35">
      <c r="A508">
        <v>507</v>
      </c>
      <c r="B508" s="2" t="s">
        <v>452</v>
      </c>
      <c r="C508" s="2" t="s">
        <v>453</v>
      </c>
      <c r="D508" t="s">
        <v>743</v>
      </c>
      <c r="E508" t="s">
        <v>426</v>
      </c>
      <c r="F508" t="s">
        <v>455</v>
      </c>
      <c r="G508" t="s">
        <v>50</v>
      </c>
      <c r="H508" s="47">
        <v>43663</v>
      </c>
      <c r="I508" t="s">
        <v>1189</v>
      </c>
      <c r="J508" t="s">
        <v>8</v>
      </c>
      <c r="L508" t="s">
        <v>9</v>
      </c>
      <c r="M508">
        <v>35.649679999999996</v>
      </c>
      <c r="N508">
        <v>-119.74438000000001</v>
      </c>
      <c r="O508" t="s">
        <v>448</v>
      </c>
      <c r="P508" s="2">
        <v>1100</v>
      </c>
      <c r="Q508" s="2">
        <v>1100</v>
      </c>
      <c r="R508" s="2" t="s">
        <v>449</v>
      </c>
      <c r="S508" s="2" t="s">
        <v>449</v>
      </c>
      <c r="U508" s="2">
        <v>26500</v>
      </c>
      <c r="V508" s="2">
        <v>16000</v>
      </c>
      <c r="X508" s="2">
        <v>6.16</v>
      </c>
      <c r="Y508" s="13">
        <f>Q508*1.22</f>
        <v>1342</v>
      </c>
      <c r="Z508" s="13" t="s">
        <v>1898</v>
      </c>
      <c r="AA508" s="13" t="s">
        <v>1899</v>
      </c>
      <c r="AC508" s="2">
        <v>8500</v>
      </c>
      <c r="AD508" s="2">
        <v>18</v>
      </c>
      <c r="AE508" s="2">
        <v>260</v>
      </c>
      <c r="AF508" s="2">
        <v>140</v>
      </c>
      <c r="AG508" s="2">
        <v>200</v>
      </c>
      <c r="AH508" s="2">
        <v>4300</v>
      </c>
      <c r="AI508" s="2">
        <v>60</v>
      </c>
      <c r="AJ508" s="2" t="s">
        <v>450</v>
      </c>
      <c r="AK508" s="2">
        <v>3.2</v>
      </c>
      <c r="AL508" s="2">
        <v>3.9</v>
      </c>
      <c r="AM508" s="2">
        <v>2.7</v>
      </c>
      <c r="AN508" s="2">
        <v>330</v>
      </c>
      <c r="AO508" s="2" t="s">
        <v>451</v>
      </c>
      <c r="AP508" s="2">
        <v>5.4</v>
      </c>
      <c r="AQ508" s="2">
        <v>-45.9</v>
      </c>
      <c r="AR508" s="2">
        <v>-3.47</v>
      </c>
      <c r="AU508" s="13" t="s">
        <v>434</v>
      </c>
      <c r="AV508" s="2" t="s">
        <v>11</v>
      </c>
      <c r="AW508" s="2">
        <v>36</v>
      </c>
    </row>
    <row r="509" spans="1:49" x14ac:dyDescent="0.35">
      <c r="A509">
        <v>508</v>
      </c>
      <c r="B509" s="2" t="s">
        <v>747</v>
      </c>
      <c r="C509" t="s">
        <v>748</v>
      </c>
      <c r="D509" t="s">
        <v>749</v>
      </c>
      <c r="E509" t="s">
        <v>426</v>
      </c>
      <c r="F509" t="s">
        <v>750</v>
      </c>
      <c r="G509" t="s">
        <v>50</v>
      </c>
      <c r="H509" s="47">
        <v>42121</v>
      </c>
      <c r="I509" t="s">
        <v>1913</v>
      </c>
      <c r="J509" t="s">
        <v>8</v>
      </c>
      <c r="K509" t="s">
        <v>1914</v>
      </c>
      <c r="L509" t="s">
        <v>9</v>
      </c>
      <c r="M509">
        <v>35.645572999999999</v>
      </c>
      <c r="N509">
        <v>-119.742501</v>
      </c>
      <c r="O509" t="s">
        <v>51</v>
      </c>
      <c r="P509" s="2">
        <v>2748</v>
      </c>
      <c r="T509" s="2">
        <v>916</v>
      </c>
      <c r="U509" s="2">
        <v>42000</v>
      </c>
      <c r="V509" s="2">
        <v>30000</v>
      </c>
      <c r="X509" s="2">
        <v>7.52</v>
      </c>
      <c r="Y509" s="2">
        <v>3353</v>
      </c>
      <c r="Z509" s="2" t="s">
        <v>99</v>
      </c>
      <c r="AA509" s="2" t="s">
        <v>99</v>
      </c>
      <c r="AC509" s="2">
        <v>16600</v>
      </c>
      <c r="AD509" s="2">
        <v>0.72</v>
      </c>
      <c r="AE509" s="2">
        <v>131</v>
      </c>
      <c r="AF509" s="2">
        <v>143</v>
      </c>
      <c r="AG509" s="2">
        <v>523</v>
      </c>
      <c r="AH509" s="2">
        <v>10500</v>
      </c>
      <c r="AI509" s="2">
        <v>143</v>
      </c>
      <c r="AJ509" s="2" t="s">
        <v>212</v>
      </c>
      <c r="AK509" s="2">
        <v>13.8</v>
      </c>
      <c r="AL509" s="2">
        <v>6.37</v>
      </c>
      <c r="AM509" s="2">
        <v>33</v>
      </c>
      <c r="AN509" s="2">
        <v>70</v>
      </c>
      <c r="AO509" s="2" t="s">
        <v>98</v>
      </c>
      <c r="AP509" s="2">
        <v>8.6</v>
      </c>
    </row>
    <row r="510" spans="1:49" x14ac:dyDescent="0.35">
      <c r="A510">
        <v>509</v>
      </c>
      <c r="B510" s="8" t="s">
        <v>751</v>
      </c>
      <c r="C510" t="s">
        <v>752</v>
      </c>
      <c r="D510" t="s">
        <v>753</v>
      </c>
      <c r="E510" t="s">
        <v>426</v>
      </c>
      <c r="F510" t="s">
        <v>754</v>
      </c>
      <c r="G510" t="s">
        <v>50</v>
      </c>
      <c r="H510" s="47">
        <v>40291</v>
      </c>
      <c r="I510" t="s">
        <v>1187</v>
      </c>
      <c r="J510" t="s">
        <v>381</v>
      </c>
      <c r="K510" t="s">
        <v>1707</v>
      </c>
      <c r="L510" t="s">
        <v>9</v>
      </c>
      <c r="M510">
        <v>35.654373999999997</v>
      </c>
      <c r="N510">
        <v>-119.765896</v>
      </c>
      <c r="O510" t="s">
        <v>51</v>
      </c>
      <c r="U510">
        <v>43000</v>
      </c>
      <c r="V510">
        <v>31000</v>
      </c>
      <c r="AC510">
        <v>18000</v>
      </c>
      <c r="AI510">
        <v>39</v>
      </c>
    </row>
    <row r="511" spans="1:49" x14ac:dyDescent="0.35">
      <c r="A511">
        <v>510</v>
      </c>
      <c r="B511" s="2" t="s">
        <v>755</v>
      </c>
      <c r="C511" t="s">
        <v>756</v>
      </c>
      <c r="D511" t="s">
        <v>757</v>
      </c>
      <c r="E511" t="s">
        <v>758</v>
      </c>
      <c r="F511" t="s">
        <v>759</v>
      </c>
      <c r="G511" t="s">
        <v>50</v>
      </c>
      <c r="H511" s="47">
        <v>42012</v>
      </c>
      <c r="I511" t="s">
        <v>1326</v>
      </c>
      <c r="J511" t="s">
        <v>8</v>
      </c>
      <c r="K511" t="s">
        <v>1340</v>
      </c>
      <c r="L511" t="s">
        <v>9</v>
      </c>
      <c r="M511">
        <v>35.299340000000001</v>
      </c>
      <c r="N511">
        <v>-119.58701000000001</v>
      </c>
      <c r="O511" t="s">
        <v>448</v>
      </c>
      <c r="P511" s="2">
        <v>4100</v>
      </c>
      <c r="Q511" s="2"/>
      <c r="R511" s="2"/>
      <c r="S511" s="2"/>
      <c r="T511" s="2">
        <v>220</v>
      </c>
      <c r="U511" s="2">
        <v>53000</v>
      </c>
      <c r="V511" s="2">
        <v>34000</v>
      </c>
      <c r="Y511" s="2">
        <v>5100</v>
      </c>
      <c r="Z511" s="2" t="s">
        <v>760</v>
      </c>
      <c r="AA511" s="2" t="s">
        <v>760</v>
      </c>
      <c r="AC511" s="2">
        <v>18000</v>
      </c>
      <c r="AD511" s="2">
        <v>48</v>
      </c>
      <c r="AE511" s="2">
        <v>47</v>
      </c>
      <c r="AF511" s="2">
        <v>24</v>
      </c>
      <c r="AG511" s="2">
        <v>100</v>
      </c>
      <c r="AH511" s="2">
        <v>12000</v>
      </c>
      <c r="AI511" s="2">
        <v>150</v>
      </c>
      <c r="AJ511" s="2">
        <v>76</v>
      </c>
      <c r="AK511" s="2">
        <v>21</v>
      </c>
      <c r="AL511" s="2">
        <v>0.44</v>
      </c>
      <c r="AN511" s="2">
        <v>3.3</v>
      </c>
      <c r="AO511" s="2">
        <v>250</v>
      </c>
      <c r="AP511" s="2"/>
      <c r="AU511" s="2">
        <v>4.7</v>
      </c>
      <c r="AV511" s="13">
        <f>AU511/4.42664</f>
        <v>1.0617533840565305</v>
      </c>
    </row>
    <row r="512" spans="1:49" x14ac:dyDescent="0.35">
      <c r="A512">
        <v>511</v>
      </c>
      <c r="B512" s="2" t="s">
        <v>755</v>
      </c>
      <c r="C512" t="s">
        <v>763</v>
      </c>
      <c r="D512" t="s">
        <v>757</v>
      </c>
      <c r="E512" t="s">
        <v>758</v>
      </c>
      <c r="F512" t="s">
        <v>759</v>
      </c>
      <c r="G512" t="s">
        <v>50</v>
      </c>
      <c r="H512" s="47">
        <v>42108</v>
      </c>
      <c r="I512" t="s">
        <v>1326</v>
      </c>
      <c r="J512" t="s">
        <v>8</v>
      </c>
      <c r="K512" t="s">
        <v>1783</v>
      </c>
      <c r="L512" t="s">
        <v>9</v>
      </c>
      <c r="M512">
        <v>35.299340000000001</v>
      </c>
      <c r="N512">
        <v>-119.58701000000001</v>
      </c>
      <c r="O512" t="s">
        <v>448</v>
      </c>
      <c r="P512" s="2">
        <v>3900</v>
      </c>
      <c r="Q512" s="2">
        <v>3900</v>
      </c>
      <c r="R512" s="2" t="s">
        <v>23</v>
      </c>
      <c r="S512" s="2" t="s">
        <v>23</v>
      </c>
      <c r="T512" s="2">
        <v>200</v>
      </c>
      <c r="U512" s="2">
        <v>51000</v>
      </c>
      <c r="V512" s="2">
        <v>32000</v>
      </c>
      <c r="X512" s="2">
        <v>7.5</v>
      </c>
      <c r="Y512" s="13">
        <f>Q512*1.22</f>
        <v>4758</v>
      </c>
      <c r="Z512" s="13" t="s">
        <v>761</v>
      </c>
      <c r="AA512" s="13" t="s">
        <v>411</v>
      </c>
      <c r="AC512" s="2">
        <v>21000</v>
      </c>
      <c r="AD512" s="2" t="s">
        <v>11</v>
      </c>
      <c r="AE512" s="2">
        <v>34</v>
      </c>
      <c r="AF512" s="2">
        <v>28</v>
      </c>
      <c r="AG512" s="2">
        <v>88</v>
      </c>
      <c r="AH512" s="2">
        <v>16000</v>
      </c>
      <c r="AI512" s="2">
        <v>160</v>
      </c>
      <c r="AJ512" s="2">
        <v>62</v>
      </c>
      <c r="AK512" s="2">
        <v>18</v>
      </c>
      <c r="AL512" s="2" t="s">
        <v>82</v>
      </c>
      <c r="AM512" s="2">
        <v>3.3</v>
      </c>
      <c r="AN512" s="2" t="s">
        <v>1093</v>
      </c>
      <c r="AO512" s="2" t="s">
        <v>54</v>
      </c>
      <c r="AP512" s="2">
        <v>14</v>
      </c>
      <c r="AU512" s="2" t="s">
        <v>451</v>
      </c>
      <c r="AV512" s="13" t="s">
        <v>2273</v>
      </c>
    </row>
    <row r="513" spans="1:49" x14ac:dyDescent="0.35">
      <c r="A513">
        <v>512</v>
      </c>
      <c r="B513" s="2" t="s">
        <v>764</v>
      </c>
      <c r="C513" t="s">
        <v>726</v>
      </c>
      <c r="D513" t="s">
        <v>765</v>
      </c>
      <c r="E513" t="s">
        <v>758</v>
      </c>
      <c r="F513" t="s">
        <v>766</v>
      </c>
      <c r="G513" t="s">
        <v>50</v>
      </c>
      <c r="H513" s="47">
        <v>42086</v>
      </c>
      <c r="I513" t="s">
        <v>1327</v>
      </c>
      <c r="J513" t="s">
        <v>8</v>
      </c>
      <c r="K513" t="s">
        <v>1340</v>
      </c>
      <c r="L513" t="s">
        <v>9</v>
      </c>
      <c r="M513">
        <v>35.292619999999999</v>
      </c>
      <c r="N513">
        <v>-119.58642</v>
      </c>
      <c r="O513" t="s">
        <v>448</v>
      </c>
      <c r="U513" s="2">
        <v>50600</v>
      </c>
      <c r="V513" s="2">
        <v>31060</v>
      </c>
      <c r="AC513" s="2">
        <v>16070</v>
      </c>
      <c r="AI513" s="2">
        <v>147</v>
      </c>
      <c r="AK513" s="3">
        <v>2.6</v>
      </c>
    </row>
    <row r="514" spans="1:49" x14ac:dyDescent="0.35">
      <c r="A514">
        <v>513</v>
      </c>
      <c r="B514" s="2" t="s">
        <v>764</v>
      </c>
      <c r="C514" t="s">
        <v>768</v>
      </c>
      <c r="D514" t="s">
        <v>769</v>
      </c>
      <c r="E514" t="s">
        <v>758</v>
      </c>
      <c r="F514" t="s">
        <v>766</v>
      </c>
      <c r="G514" t="s">
        <v>50</v>
      </c>
      <c r="H514" s="47">
        <v>42124</v>
      </c>
      <c r="I514" t="s">
        <v>1327</v>
      </c>
      <c r="J514" t="s">
        <v>8</v>
      </c>
      <c r="K514" t="s">
        <v>1783</v>
      </c>
      <c r="L514" t="s">
        <v>9</v>
      </c>
      <c r="M514">
        <v>35.292619999999999</v>
      </c>
      <c r="N514">
        <v>-119.58642</v>
      </c>
      <c r="O514" t="s">
        <v>448</v>
      </c>
      <c r="P514" s="2">
        <v>2700</v>
      </c>
      <c r="Q514" s="2">
        <v>2700</v>
      </c>
      <c r="R514" s="2" t="s">
        <v>23</v>
      </c>
      <c r="S514" s="2" t="s">
        <v>23</v>
      </c>
      <c r="T514" s="2">
        <v>170</v>
      </c>
      <c r="U514" s="2">
        <v>48000</v>
      </c>
      <c r="V514" s="2">
        <v>30000</v>
      </c>
      <c r="X514" s="2">
        <v>7.57</v>
      </c>
      <c r="Y514" s="13">
        <f>Q514*1.22</f>
        <v>3294</v>
      </c>
      <c r="Z514" s="13" t="s">
        <v>761</v>
      </c>
      <c r="AA514" s="13" t="s">
        <v>411</v>
      </c>
      <c r="AB514" s="2">
        <v>110</v>
      </c>
      <c r="AC514" s="2">
        <v>16000</v>
      </c>
      <c r="AD514" s="2">
        <v>100</v>
      </c>
      <c r="AE514" s="2">
        <v>23</v>
      </c>
      <c r="AF514" s="2">
        <v>27</v>
      </c>
      <c r="AG514" s="2">
        <v>71</v>
      </c>
      <c r="AH514" s="2">
        <v>9400</v>
      </c>
      <c r="AI514" s="2">
        <v>110</v>
      </c>
      <c r="AJ514" s="2" t="s">
        <v>1088</v>
      </c>
      <c r="AK514" s="2">
        <v>2.8</v>
      </c>
      <c r="AL514" s="2" t="s">
        <v>82</v>
      </c>
      <c r="AM514" s="2">
        <v>3.1</v>
      </c>
      <c r="AN514" s="2" t="s">
        <v>1093</v>
      </c>
      <c r="AO514" s="2" t="s">
        <v>212</v>
      </c>
      <c r="AP514" s="2">
        <v>12</v>
      </c>
      <c r="AU514" s="2" t="s">
        <v>451</v>
      </c>
      <c r="AV514" s="13" t="s">
        <v>2273</v>
      </c>
    </row>
    <row r="515" spans="1:49" x14ac:dyDescent="0.35">
      <c r="A515">
        <v>514</v>
      </c>
      <c r="B515" s="2" t="s">
        <v>1905</v>
      </c>
      <c r="C515" t="s">
        <v>770</v>
      </c>
      <c r="D515" t="s">
        <v>771</v>
      </c>
      <c r="E515" t="s">
        <v>758</v>
      </c>
      <c r="F515" t="s">
        <v>772</v>
      </c>
      <c r="G515" t="s">
        <v>50</v>
      </c>
      <c r="H515" s="47">
        <v>42114</v>
      </c>
      <c r="I515" t="s">
        <v>1328</v>
      </c>
      <c r="J515" t="s">
        <v>8</v>
      </c>
      <c r="K515" t="s">
        <v>1800</v>
      </c>
      <c r="L515" t="s">
        <v>9</v>
      </c>
      <c r="M515">
        <v>35.29589</v>
      </c>
      <c r="N515">
        <v>-119.58268</v>
      </c>
      <c r="O515" t="s">
        <v>448</v>
      </c>
      <c r="P515" s="13">
        <f>Q515</f>
        <v>3660</v>
      </c>
      <c r="Q515" s="2">
        <v>3660</v>
      </c>
      <c r="R515" s="2" t="s">
        <v>11</v>
      </c>
      <c r="Y515" s="13">
        <f>Q515*1.22</f>
        <v>4465.2</v>
      </c>
      <c r="Z515" s="13" t="s">
        <v>767</v>
      </c>
      <c r="AB515" s="2">
        <v>92.2</v>
      </c>
      <c r="AD515" s="2">
        <v>3.41</v>
      </c>
      <c r="AE515" s="2">
        <v>92</v>
      </c>
      <c r="AF515" s="2">
        <v>31.3</v>
      </c>
      <c r="AG515" s="2">
        <v>862</v>
      </c>
      <c r="AH515" s="2">
        <v>13000</v>
      </c>
      <c r="AJ515" s="2" t="s">
        <v>470</v>
      </c>
      <c r="AK515" s="2">
        <v>39.9</v>
      </c>
      <c r="AL515" s="2">
        <v>1.72</v>
      </c>
      <c r="AM515" s="2">
        <v>11.1</v>
      </c>
      <c r="AN515" s="2" t="s">
        <v>212</v>
      </c>
      <c r="AO515" s="2" t="s">
        <v>212</v>
      </c>
      <c r="AP515" s="2">
        <v>35.6</v>
      </c>
      <c r="AU515" s="2" t="s">
        <v>378</v>
      </c>
      <c r="AV515" s="2" t="s">
        <v>61</v>
      </c>
    </row>
    <row r="516" spans="1:49" x14ac:dyDescent="0.35">
      <c r="A516">
        <v>515</v>
      </c>
      <c r="B516" s="2" t="s">
        <v>1905</v>
      </c>
      <c r="C516" t="s">
        <v>773</v>
      </c>
      <c r="D516" t="s">
        <v>774</v>
      </c>
      <c r="E516" t="s">
        <v>758</v>
      </c>
      <c r="F516" t="s">
        <v>772</v>
      </c>
      <c r="G516" t="s">
        <v>50</v>
      </c>
      <c r="H516" s="47">
        <v>42089</v>
      </c>
      <c r="I516" t="s">
        <v>1328</v>
      </c>
      <c r="J516" t="s">
        <v>8</v>
      </c>
      <c r="K516" t="s">
        <v>1340</v>
      </c>
      <c r="L516" t="s">
        <v>9</v>
      </c>
      <c r="M516">
        <v>35.29589</v>
      </c>
      <c r="N516">
        <v>-119.58268</v>
      </c>
      <c r="O516" t="s">
        <v>448</v>
      </c>
      <c r="U516" s="2">
        <v>52300</v>
      </c>
      <c r="V516" s="2">
        <v>32100</v>
      </c>
      <c r="AC516" s="2">
        <v>14500</v>
      </c>
      <c r="AI516" s="2">
        <v>148</v>
      </c>
    </row>
    <row r="517" spans="1:49" x14ac:dyDescent="0.35">
      <c r="A517">
        <v>516</v>
      </c>
      <c r="B517" s="2" t="s">
        <v>775</v>
      </c>
      <c r="C517" t="s">
        <v>1801</v>
      </c>
      <c r="D517" t="s">
        <v>776</v>
      </c>
      <c r="E517" t="s">
        <v>777</v>
      </c>
      <c r="F517" t="s">
        <v>778</v>
      </c>
      <c r="G517" t="s">
        <v>50</v>
      </c>
      <c r="H517" s="47">
        <v>41988</v>
      </c>
      <c r="I517" t="s">
        <v>1807</v>
      </c>
      <c r="J517" t="s">
        <v>8</v>
      </c>
      <c r="K517" t="s">
        <v>1783</v>
      </c>
      <c r="L517" t="s">
        <v>9</v>
      </c>
      <c r="M517">
        <v>35.729956000000001</v>
      </c>
      <c r="N517">
        <v>-119.991241</v>
      </c>
      <c r="O517" t="s">
        <v>51</v>
      </c>
      <c r="P517" s="2">
        <v>4300</v>
      </c>
      <c r="Q517" s="2">
        <v>4300</v>
      </c>
      <c r="T517" s="2">
        <v>640</v>
      </c>
      <c r="U517" s="2">
        <v>23000</v>
      </c>
      <c r="V517" s="2">
        <v>14000</v>
      </c>
      <c r="X517" s="2">
        <v>7.16</v>
      </c>
      <c r="Y517" s="13">
        <f t="shared" ref="Y517:Y523" si="13">Q517*1.22</f>
        <v>5246</v>
      </c>
      <c r="AC517" s="2">
        <v>5500</v>
      </c>
      <c r="AD517" s="2">
        <v>290</v>
      </c>
      <c r="AE517" s="2">
        <v>75</v>
      </c>
      <c r="AF517" s="2">
        <v>110</v>
      </c>
      <c r="AG517" s="2">
        <v>15</v>
      </c>
      <c r="AH517" s="2">
        <v>6300</v>
      </c>
      <c r="AI517" s="2">
        <v>6</v>
      </c>
      <c r="AJ517" s="2" t="s">
        <v>57</v>
      </c>
      <c r="AK517" s="2">
        <v>1.7</v>
      </c>
      <c r="AL517" s="2" t="s">
        <v>82</v>
      </c>
      <c r="AO517" s="2" t="s">
        <v>54</v>
      </c>
      <c r="AP517" s="2">
        <v>4.9000000000000004</v>
      </c>
    </row>
    <row r="518" spans="1:49" x14ac:dyDescent="0.35">
      <c r="A518">
        <v>517</v>
      </c>
      <c r="B518" s="2" t="s">
        <v>775</v>
      </c>
      <c r="C518" t="s">
        <v>1802</v>
      </c>
      <c r="D518" t="s">
        <v>779</v>
      </c>
      <c r="E518" t="s">
        <v>777</v>
      </c>
      <c r="F518" t="s">
        <v>778</v>
      </c>
      <c r="G518" t="s">
        <v>50</v>
      </c>
      <c r="H518" s="47">
        <v>41988</v>
      </c>
      <c r="I518" t="s">
        <v>1807</v>
      </c>
      <c r="J518" t="s">
        <v>8</v>
      </c>
      <c r="K518" t="s">
        <v>1783</v>
      </c>
      <c r="L518" t="s">
        <v>9</v>
      </c>
      <c r="M518">
        <v>35.729956000000001</v>
      </c>
      <c r="N518">
        <v>-119.991241</v>
      </c>
      <c r="O518" t="s">
        <v>51</v>
      </c>
      <c r="P518" s="2">
        <v>3600</v>
      </c>
      <c r="Q518" s="2">
        <v>3600</v>
      </c>
      <c r="T518" s="2">
        <v>850</v>
      </c>
      <c r="U518" s="2">
        <v>30000</v>
      </c>
      <c r="V518" s="2">
        <v>18000</v>
      </c>
      <c r="X518" s="2">
        <v>7.02</v>
      </c>
      <c r="Y518" s="13">
        <f t="shared" si="13"/>
        <v>4392</v>
      </c>
      <c r="AC518" s="2">
        <v>8700</v>
      </c>
      <c r="AD518" s="2">
        <v>110</v>
      </c>
      <c r="AE518" s="2">
        <v>95</v>
      </c>
      <c r="AF518" s="2">
        <v>150</v>
      </c>
      <c r="AG518" s="2">
        <v>23</v>
      </c>
      <c r="AH518" s="2">
        <v>6900</v>
      </c>
      <c r="AI518" s="2">
        <v>23</v>
      </c>
      <c r="AJ518" s="2" t="s">
        <v>57</v>
      </c>
      <c r="AK518" s="2">
        <v>9.1999999999999993</v>
      </c>
      <c r="AL518" s="2" t="s">
        <v>82</v>
      </c>
      <c r="AO518" s="2" t="s">
        <v>54</v>
      </c>
      <c r="AP518" s="2">
        <v>11</v>
      </c>
    </row>
    <row r="519" spans="1:49" x14ac:dyDescent="0.35">
      <c r="A519">
        <v>518</v>
      </c>
      <c r="B519" s="2" t="s">
        <v>780</v>
      </c>
      <c r="C519" t="s">
        <v>1806</v>
      </c>
      <c r="D519" t="s">
        <v>781</v>
      </c>
      <c r="E519" t="s">
        <v>777</v>
      </c>
      <c r="F519" t="s">
        <v>782</v>
      </c>
      <c r="G519" t="s">
        <v>50</v>
      </c>
      <c r="H519" s="47">
        <v>41988</v>
      </c>
      <c r="I519" t="s">
        <v>1807</v>
      </c>
      <c r="J519" t="s">
        <v>8</v>
      </c>
      <c r="K519" t="s">
        <v>1783</v>
      </c>
      <c r="L519" t="s">
        <v>9</v>
      </c>
      <c r="M519">
        <v>35.731242999999999</v>
      </c>
      <c r="N519">
        <v>-119.99097</v>
      </c>
      <c r="O519" t="s">
        <v>51</v>
      </c>
      <c r="P519" s="2">
        <v>3100</v>
      </c>
      <c r="Q519" s="2">
        <v>3100</v>
      </c>
      <c r="T519" s="2">
        <v>750</v>
      </c>
      <c r="U519" s="2">
        <v>23000</v>
      </c>
      <c r="V519" s="2">
        <v>13000</v>
      </c>
      <c r="X519" s="2">
        <v>7.57</v>
      </c>
      <c r="Y519" s="13">
        <f t="shared" si="13"/>
        <v>3782</v>
      </c>
      <c r="AC519" s="2">
        <v>6200</v>
      </c>
      <c r="AD519" s="2" t="s">
        <v>11</v>
      </c>
      <c r="AE519" s="2">
        <v>69</v>
      </c>
      <c r="AF519" s="2">
        <v>140</v>
      </c>
      <c r="AG519" s="2">
        <v>16</v>
      </c>
      <c r="AH519" s="2">
        <v>6800</v>
      </c>
      <c r="AI519" s="2">
        <v>2.5</v>
      </c>
      <c r="AJ519" s="2" t="s">
        <v>57</v>
      </c>
      <c r="AK519" s="2">
        <v>11</v>
      </c>
      <c r="AL519" s="2" t="s">
        <v>82</v>
      </c>
      <c r="AO519" s="2" t="s">
        <v>54</v>
      </c>
      <c r="AP519" s="2">
        <v>8.9</v>
      </c>
    </row>
    <row r="520" spans="1:49" x14ac:dyDescent="0.35">
      <c r="A520">
        <v>519</v>
      </c>
      <c r="B520" s="2" t="s">
        <v>417</v>
      </c>
      <c r="C520" t="s">
        <v>1957</v>
      </c>
      <c r="D520" t="s">
        <v>1955</v>
      </c>
      <c r="E520" t="s">
        <v>418</v>
      </c>
      <c r="F520" t="s">
        <v>419</v>
      </c>
      <c r="G520" t="s">
        <v>50</v>
      </c>
      <c r="H520" s="47">
        <v>43697</v>
      </c>
      <c r="I520" t="s">
        <v>1919</v>
      </c>
      <c r="J520" t="s">
        <v>8</v>
      </c>
      <c r="K520" t="s">
        <v>1363</v>
      </c>
      <c r="L520" t="s">
        <v>9</v>
      </c>
      <c r="M520">
        <v>35.441755999999998</v>
      </c>
      <c r="N520">
        <v>-119.78968500000001</v>
      </c>
      <c r="O520" t="s">
        <v>51</v>
      </c>
      <c r="P520" s="2">
        <v>1010</v>
      </c>
      <c r="Q520" s="2">
        <v>904</v>
      </c>
      <c r="R520" s="2">
        <v>106</v>
      </c>
      <c r="S520" s="2" t="s">
        <v>11</v>
      </c>
      <c r="T520" s="2">
        <v>276</v>
      </c>
      <c r="U520" s="2">
        <v>10300</v>
      </c>
      <c r="V520" s="2">
        <v>5940</v>
      </c>
      <c r="X520" s="2">
        <v>8.34</v>
      </c>
      <c r="Y520" s="13">
        <f t="shared" si="13"/>
        <v>1102.8799999999999</v>
      </c>
      <c r="Z520" s="13">
        <f>R520*0.6</f>
        <v>63.599999999999994</v>
      </c>
      <c r="AA520" s="13" t="s">
        <v>762</v>
      </c>
      <c r="AC520" s="2">
        <v>2700</v>
      </c>
      <c r="AD520" s="2">
        <v>130</v>
      </c>
      <c r="AE520" s="2">
        <v>64.099999999999994</v>
      </c>
      <c r="AF520" s="2">
        <v>32</v>
      </c>
      <c r="AG520" s="2">
        <v>126</v>
      </c>
      <c r="AH520" s="2">
        <v>1710</v>
      </c>
      <c r="AI520" s="2">
        <v>49.5</v>
      </c>
      <c r="AJ520" s="2">
        <v>12.6</v>
      </c>
      <c r="AK520" s="2">
        <v>0.41099999999999998</v>
      </c>
      <c r="AL520" s="2" t="s">
        <v>60</v>
      </c>
      <c r="AM520" s="2">
        <v>1.56</v>
      </c>
      <c r="AN520" s="2">
        <v>49.4</v>
      </c>
      <c r="AO520" s="2">
        <v>36.1</v>
      </c>
      <c r="AP520" s="2">
        <v>1.64</v>
      </c>
      <c r="AQ520" s="2">
        <v>-50.75</v>
      </c>
      <c r="AR520" s="2">
        <v>-3.48</v>
      </c>
      <c r="AS520" s="2">
        <f>67.2*1.22</f>
        <v>81.983999999999995</v>
      </c>
      <c r="AU520" s="13" t="s">
        <v>1891</v>
      </c>
      <c r="AV520" s="2" t="s">
        <v>14</v>
      </c>
      <c r="AW520" s="2">
        <v>14.1</v>
      </c>
    </row>
    <row r="521" spans="1:49" x14ac:dyDescent="0.35">
      <c r="A521">
        <v>520</v>
      </c>
      <c r="B521" s="2" t="s">
        <v>417</v>
      </c>
      <c r="C521" t="s">
        <v>1964</v>
      </c>
      <c r="D521" t="s">
        <v>1955</v>
      </c>
      <c r="E521" t="s">
        <v>418</v>
      </c>
      <c r="F521" t="s">
        <v>419</v>
      </c>
      <c r="G521" t="s">
        <v>50</v>
      </c>
      <c r="H521" s="47">
        <v>43777</v>
      </c>
      <c r="I521" t="s">
        <v>1920</v>
      </c>
      <c r="J521" t="s">
        <v>8</v>
      </c>
      <c r="K521" t="s">
        <v>1925</v>
      </c>
      <c r="L521" t="s">
        <v>9</v>
      </c>
      <c r="M521">
        <v>35.441755999999998</v>
      </c>
      <c r="N521">
        <v>-119.78968500000001</v>
      </c>
      <c r="O521" t="s">
        <v>51</v>
      </c>
      <c r="P521" s="2">
        <v>1010</v>
      </c>
      <c r="Q521" s="2">
        <v>1010</v>
      </c>
      <c r="R521" s="2" t="s">
        <v>11</v>
      </c>
      <c r="S521" s="2" t="s">
        <v>11</v>
      </c>
      <c r="T521" s="2">
        <v>2550</v>
      </c>
      <c r="U521" s="2">
        <v>9910</v>
      </c>
      <c r="V521" s="2">
        <v>5000</v>
      </c>
      <c r="X521" s="2">
        <v>6.99</v>
      </c>
      <c r="Y521" s="13">
        <f t="shared" si="13"/>
        <v>1232.2</v>
      </c>
      <c r="Z521" s="13" t="s">
        <v>767</v>
      </c>
      <c r="AA521" s="13" t="s">
        <v>762</v>
      </c>
      <c r="AC521" s="2">
        <v>2800</v>
      </c>
      <c r="AD521" s="2">
        <v>100</v>
      </c>
      <c r="AE521" s="2">
        <v>50.9</v>
      </c>
      <c r="AF521" s="2">
        <v>33.299999999999997</v>
      </c>
      <c r="AG521" s="2">
        <v>89.4</v>
      </c>
      <c r="AH521" s="2">
        <v>2090</v>
      </c>
      <c r="AI521" s="2">
        <v>45.1</v>
      </c>
      <c r="AJ521" s="2" t="s">
        <v>57</v>
      </c>
      <c r="AK521" s="2">
        <v>0.624</v>
      </c>
      <c r="AL521" s="2" t="s">
        <v>82</v>
      </c>
      <c r="AM521" s="2">
        <v>1.41</v>
      </c>
      <c r="AN521" s="2">
        <v>145</v>
      </c>
      <c r="AO521" s="2">
        <v>45</v>
      </c>
      <c r="AP521" s="2">
        <v>1.56</v>
      </c>
      <c r="AQ521" s="2">
        <v>-58.01</v>
      </c>
      <c r="AR521" s="2">
        <v>-5.03</v>
      </c>
      <c r="AS521" s="2">
        <f>56*1.22</f>
        <v>68.319999999999993</v>
      </c>
      <c r="AU521" s="13" t="s">
        <v>1891</v>
      </c>
      <c r="AV521" s="2" t="s">
        <v>14</v>
      </c>
      <c r="AW521" s="2">
        <v>18.3</v>
      </c>
    </row>
    <row r="522" spans="1:49" x14ac:dyDescent="0.35">
      <c r="A522">
        <v>521</v>
      </c>
      <c r="B522" s="2" t="s">
        <v>417</v>
      </c>
      <c r="C522" t="s">
        <v>1958</v>
      </c>
      <c r="D522" t="s">
        <v>1956</v>
      </c>
      <c r="E522" t="s">
        <v>418</v>
      </c>
      <c r="F522" t="s">
        <v>419</v>
      </c>
      <c r="G522" t="s">
        <v>50</v>
      </c>
      <c r="H522" s="47">
        <v>43697</v>
      </c>
      <c r="I522" t="s">
        <v>1919</v>
      </c>
      <c r="J522" t="s">
        <v>8</v>
      </c>
      <c r="K522" t="s">
        <v>1363</v>
      </c>
      <c r="L522" t="s">
        <v>9</v>
      </c>
      <c r="M522">
        <v>35.442148000000003</v>
      </c>
      <c r="N522">
        <v>-119.789002</v>
      </c>
      <c r="O522" t="s">
        <v>51</v>
      </c>
      <c r="P522" s="2">
        <v>748</v>
      </c>
      <c r="Q522" s="2">
        <v>748</v>
      </c>
      <c r="R522" s="2" t="s">
        <v>11</v>
      </c>
      <c r="S522" s="2" t="s">
        <v>11</v>
      </c>
      <c r="T522" s="2">
        <v>642</v>
      </c>
      <c r="U522" s="2">
        <v>17800</v>
      </c>
      <c r="V522" s="2">
        <v>9700</v>
      </c>
      <c r="X522" s="2">
        <v>7.51</v>
      </c>
      <c r="Y522" s="13">
        <f t="shared" si="13"/>
        <v>912.56</v>
      </c>
      <c r="Z522" s="13" t="s">
        <v>767</v>
      </c>
      <c r="AA522" s="13" t="s">
        <v>762</v>
      </c>
      <c r="AC522" s="2">
        <v>5700</v>
      </c>
      <c r="AD522" s="2">
        <v>86</v>
      </c>
      <c r="AE522" s="2">
        <v>150</v>
      </c>
      <c r="AF522" s="2">
        <v>76.7</v>
      </c>
      <c r="AG522" s="2">
        <v>104</v>
      </c>
      <c r="AH522" s="2">
        <v>3130</v>
      </c>
      <c r="AI522" s="2">
        <v>34.799999999999997</v>
      </c>
      <c r="AJ522" s="2">
        <v>11.299999999999999</v>
      </c>
      <c r="AK522" s="2">
        <v>0.65</v>
      </c>
      <c r="AL522" s="2" t="s">
        <v>60</v>
      </c>
      <c r="AM522" s="2">
        <v>0.81499999999999995</v>
      </c>
      <c r="AN522" s="2">
        <v>131</v>
      </c>
      <c r="AO522" s="2">
        <v>26.700000000000003</v>
      </c>
      <c r="AP522" s="2">
        <v>4.1500000000000004</v>
      </c>
      <c r="AQ522" s="2">
        <v>-58.82</v>
      </c>
      <c r="AR522" s="2">
        <v>-5.99</v>
      </c>
      <c r="AS522" s="2">
        <f>78.4*1.22</f>
        <v>95.64800000000001</v>
      </c>
      <c r="AU522" s="13" t="s">
        <v>1891</v>
      </c>
      <c r="AV522" s="2" t="s">
        <v>14</v>
      </c>
      <c r="AW522" s="2">
        <v>20.399999999999999</v>
      </c>
    </row>
    <row r="523" spans="1:49" x14ac:dyDescent="0.35">
      <c r="A523">
        <v>522</v>
      </c>
      <c r="B523" s="2" t="s">
        <v>417</v>
      </c>
      <c r="C523" t="s">
        <v>1963</v>
      </c>
      <c r="D523" t="s">
        <v>1956</v>
      </c>
      <c r="E523" t="s">
        <v>418</v>
      </c>
      <c r="F523" t="s">
        <v>419</v>
      </c>
      <c r="G523" t="s">
        <v>50</v>
      </c>
      <c r="H523" s="47">
        <v>43777</v>
      </c>
      <c r="I523" t="s">
        <v>1920</v>
      </c>
      <c r="J523" t="s">
        <v>8</v>
      </c>
      <c r="K523" t="s">
        <v>1363</v>
      </c>
      <c r="L523" t="s">
        <v>9</v>
      </c>
      <c r="M523">
        <v>35.442148000000003</v>
      </c>
      <c r="N523">
        <v>-119.789002</v>
      </c>
      <c r="O523" t="s">
        <v>51</v>
      </c>
      <c r="P523" s="2">
        <v>817</v>
      </c>
      <c r="Q523" s="2">
        <v>817</v>
      </c>
      <c r="R523" s="2" t="s">
        <v>11</v>
      </c>
      <c r="S523" s="2" t="s">
        <v>11</v>
      </c>
      <c r="T523" s="2">
        <v>8790</v>
      </c>
      <c r="U523" s="2">
        <v>23300</v>
      </c>
      <c r="V523" s="2">
        <v>12400</v>
      </c>
      <c r="X523" s="2">
        <v>6.42</v>
      </c>
      <c r="Y523" s="13">
        <f t="shared" si="13"/>
        <v>996.74</v>
      </c>
      <c r="Z523" s="13" t="s">
        <v>767</v>
      </c>
      <c r="AA523" s="13" t="s">
        <v>762</v>
      </c>
      <c r="AC523" s="2">
        <v>7900</v>
      </c>
      <c r="AD523" s="2">
        <v>88</v>
      </c>
      <c r="AE523" s="2">
        <v>170</v>
      </c>
      <c r="AF523" s="2">
        <v>118</v>
      </c>
      <c r="AG523" s="2">
        <v>95.6</v>
      </c>
      <c r="AH523" s="2">
        <v>5430</v>
      </c>
      <c r="AI523" s="2">
        <v>36.1</v>
      </c>
      <c r="AJ523" s="2" t="s">
        <v>57</v>
      </c>
      <c r="AK523" s="2">
        <v>1.54</v>
      </c>
      <c r="AL523" s="2" t="s">
        <v>82</v>
      </c>
      <c r="AM523" s="2">
        <v>1.03</v>
      </c>
      <c r="AN523" s="2">
        <v>409</v>
      </c>
      <c r="AO523" s="2">
        <v>31.5</v>
      </c>
      <c r="AP523" s="2">
        <v>4.99</v>
      </c>
      <c r="AQ523" s="2">
        <v>-61.75</v>
      </c>
      <c r="AR523" s="2">
        <v>-5.84</v>
      </c>
      <c r="AS523" s="2">
        <f>39.2*1.22</f>
        <v>47.824000000000005</v>
      </c>
      <c r="AU523" s="13" t="s">
        <v>1893</v>
      </c>
      <c r="AV523" s="2" t="s">
        <v>82</v>
      </c>
      <c r="AW523" s="2">
        <v>16</v>
      </c>
    </row>
    <row r="524" spans="1:49" x14ac:dyDescent="0.35">
      <c r="A524">
        <v>523</v>
      </c>
      <c r="B524" s="2" t="s">
        <v>417</v>
      </c>
      <c r="C524" t="s">
        <v>1922</v>
      </c>
      <c r="D524" t="s">
        <v>784</v>
      </c>
      <c r="E524" t="s">
        <v>418</v>
      </c>
      <c r="F524" t="s">
        <v>419</v>
      </c>
      <c r="G524" t="s">
        <v>50</v>
      </c>
      <c r="H524" s="47">
        <v>42131</v>
      </c>
      <c r="I524" s="30" t="s">
        <v>1915</v>
      </c>
      <c r="J524" t="s">
        <v>8</v>
      </c>
      <c r="K524" t="s">
        <v>1923</v>
      </c>
      <c r="L524" t="s">
        <v>9</v>
      </c>
      <c r="M524">
        <v>35.441617999999998</v>
      </c>
      <c r="N524">
        <v>-119.78819</v>
      </c>
      <c r="O524" t="s">
        <v>1937</v>
      </c>
      <c r="P524" s="2">
        <v>990</v>
      </c>
      <c r="V524" s="2">
        <v>4400</v>
      </c>
      <c r="Y524" s="2">
        <v>1200</v>
      </c>
      <c r="Z524" s="2" t="s">
        <v>641</v>
      </c>
      <c r="AA524" s="2" t="s">
        <v>537</v>
      </c>
      <c r="AB524" s="2">
        <v>20</v>
      </c>
      <c r="AC524" s="2">
        <v>1800</v>
      </c>
      <c r="AD524" s="2">
        <v>20</v>
      </c>
      <c r="AE524" s="2">
        <v>58</v>
      </c>
      <c r="AF524" s="2">
        <v>28</v>
      </c>
      <c r="AG524" s="2">
        <v>130</v>
      </c>
      <c r="AH524" s="2">
        <v>1600</v>
      </c>
      <c r="AI524" s="2">
        <v>48</v>
      </c>
      <c r="AJ524" s="2" t="s">
        <v>23</v>
      </c>
      <c r="AK524" s="2">
        <v>0.45</v>
      </c>
      <c r="AL524" s="2">
        <v>0.18</v>
      </c>
      <c r="AM524" s="2">
        <v>1.6</v>
      </c>
      <c r="AN524" s="2">
        <v>88</v>
      </c>
      <c r="AO524" s="2" t="s">
        <v>23</v>
      </c>
      <c r="AP524" s="2">
        <v>1.5</v>
      </c>
      <c r="AU524" s="2" t="s">
        <v>23</v>
      </c>
      <c r="AV524" s="13" t="s">
        <v>745</v>
      </c>
    </row>
    <row r="525" spans="1:49" x14ac:dyDescent="0.35">
      <c r="A525">
        <v>524</v>
      </c>
      <c r="B525" s="2" t="s">
        <v>785</v>
      </c>
      <c r="C525" t="s">
        <v>2326</v>
      </c>
      <c r="D525" t="s">
        <v>786</v>
      </c>
      <c r="E525" t="s">
        <v>787</v>
      </c>
      <c r="F525" t="s">
        <v>788</v>
      </c>
      <c r="G525" t="s">
        <v>50</v>
      </c>
      <c r="H525" s="47">
        <v>42121</v>
      </c>
      <c r="I525" s="1" t="s">
        <v>2327</v>
      </c>
      <c r="J525" t="s">
        <v>8</v>
      </c>
      <c r="L525" t="s">
        <v>9</v>
      </c>
      <c r="M525">
        <v>35.632190000000001</v>
      </c>
      <c r="N525">
        <v>-118.97909</v>
      </c>
      <c r="O525" t="s">
        <v>448</v>
      </c>
      <c r="P525" s="2">
        <v>140</v>
      </c>
      <c r="Q525" s="2">
        <v>140</v>
      </c>
      <c r="R525" s="2" t="s">
        <v>767</v>
      </c>
      <c r="S525" s="2" t="s">
        <v>767</v>
      </c>
      <c r="V525" s="2">
        <v>600</v>
      </c>
      <c r="Y525" s="13">
        <f>Q525*1.22</f>
        <v>170.79999999999998</v>
      </c>
      <c r="Z525" s="13" t="s">
        <v>183</v>
      </c>
      <c r="AA525" s="13" t="s">
        <v>82</v>
      </c>
      <c r="AB525" s="2">
        <v>0.52</v>
      </c>
      <c r="AC525" s="2">
        <v>120</v>
      </c>
      <c r="AD525" s="2">
        <v>130</v>
      </c>
      <c r="AE525" s="2">
        <v>29</v>
      </c>
      <c r="AF525" s="2">
        <v>1.3</v>
      </c>
      <c r="AG525" s="2">
        <v>2.9</v>
      </c>
      <c r="AH525" s="2">
        <v>180</v>
      </c>
      <c r="AI525" s="2">
        <v>0.9</v>
      </c>
      <c r="AJ525" s="2" t="s">
        <v>59</v>
      </c>
      <c r="AK525" s="2">
        <v>0.02</v>
      </c>
      <c r="AL525" s="2" t="s">
        <v>353</v>
      </c>
      <c r="AM525" s="2">
        <v>3.5000000000000003E-2</v>
      </c>
      <c r="AN525" s="2">
        <v>22</v>
      </c>
      <c r="AO525" s="2" t="s">
        <v>59</v>
      </c>
      <c r="AP525" s="2">
        <v>0.39</v>
      </c>
      <c r="AU525" s="2" t="s">
        <v>11</v>
      </c>
      <c r="AV525" s="2" t="s">
        <v>60</v>
      </c>
    </row>
    <row r="526" spans="1:49" x14ac:dyDescent="0.35">
      <c r="A526">
        <v>525</v>
      </c>
      <c r="B526" s="2" t="s">
        <v>789</v>
      </c>
      <c r="C526" t="s">
        <v>790</v>
      </c>
      <c r="D526" t="s">
        <v>791</v>
      </c>
      <c r="E526" t="s">
        <v>792</v>
      </c>
      <c r="F526" t="s">
        <v>793</v>
      </c>
      <c r="G526" t="s">
        <v>50</v>
      </c>
      <c r="H526" s="47">
        <v>42219</v>
      </c>
      <c r="I526" t="s">
        <v>1324</v>
      </c>
      <c r="J526" t="s">
        <v>8</v>
      </c>
      <c r="L526" t="s">
        <v>9</v>
      </c>
      <c r="M526">
        <v>35.481490000000001</v>
      </c>
      <c r="N526">
        <v>-119.84419</v>
      </c>
      <c r="O526" t="s">
        <v>448</v>
      </c>
      <c r="P526" s="2">
        <v>1900</v>
      </c>
      <c r="Q526" s="2">
        <v>1900</v>
      </c>
      <c r="R526" s="2" t="s">
        <v>449</v>
      </c>
      <c r="S526" s="2" t="s">
        <v>449</v>
      </c>
      <c r="V526" s="2">
        <v>14000</v>
      </c>
      <c r="Y526" s="13">
        <f>Q526*1.22</f>
        <v>2318</v>
      </c>
      <c r="Z526" s="13" t="s">
        <v>1898</v>
      </c>
      <c r="AA526" s="13" t="s">
        <v>1899</v>
      </c>
      <c r="AB526" s="2">
        <v>46</v>
      </c>
      <c r="AC526" s="2">
        <v>7200</v>
      </c>
      <c r="AD526" s="2">
        <v>16</v>
      </c>
      <c r="AE526" s="2">
        <v>70</v>
      </c>
      <c r="AF526" s="2">
        <v>47</v>
      </c>
      <c r="AG526" s="2">
        <v>36</v>
      </c>
      <c r="AH526" s="2">
        <v>5800</v>
      </c>
      <c r="AI526">
        <v>32</v>
      </c>
      <c r="AJ526" s="2" t="s">
        <v>1089</v>
      </c>
      <c r="AK526" s="2">
        <v>1.8</v>
      </c>
      <c r="AL526" s="2">
        <v>23</v>
      </c>
      <c r="AM526" s="2">
        <v>2</v>
      </c>
      <c r="AN526" s="2">
        <v>620</v>
      </c>
      <c r="AO526" s="2" t="s">
        <v>1093</v>
      </c>
      <c r="AP526" s="2">
        <v>6.6</v>
      </c>
      <c r="AU526" s="2" t="s">
        <v>732</v>
      </c>
      <c r="AV526" s="13" t="s">
        <v>816</v>
      </c>
    </row>
    <row r="527" spans="1:49" x14ac:dyDescent="0.35">
      <c r="A527">
        <v>526</v>
      </c>
      <c r="B527" s="2" t="s">
        <v>794</v>
      </c>
      <c r="C527" t="s">
        <v>795</v>
      </c>
      <c r="D527" t="s">
        <v>796</v>
      </c>
      <c r="E527" t="s">
        <v>792</v>
      </c>
      <c r="F527" t="s">
        <v>797</v>
      </c>
      <c r="G527" t="s">
        <v>50</v>
      </c>
      <c r="H527" s="47">
        <v>42219</v>
      </c>
      <c r="I527" t="s">
        <v>1324</v>
      </c>
      <c r="J527" t="s">
        <v>8</v>
      </c>
      <c r="K527" t="s">
        <v>1340</v>
      </c>
      <c r="L527" t="s">
        <v>9</v>
      </c>
      <c r="M527">
        <v>35.479430000000001</v>
      </c>
      <c r="N527">
        <v>-119.83060999999999</v>
      </c>
      <c r="O527" t="s">
        <v>448</v>
      </c>
      <c r="P527" s="2">
        <v>3000</v>
      </c>
      <c r="Q527" s="2">
        <v>3000</v>
      </c>
      <c r="R527" s="2" t="s">
        <v>449</v>
      </c>
      <c r="S527" s="2" t="s">
        <v>449</v>
      </c>
      <c r="V527" s="2">
        <v>19000</v>
      </c>
      <c r="Y527" s="13">
        <f>Q527*1.22</f>
        <v>3660</v>
      </c>
      <c r="Z527" s="13" t="s">
        <v>1898</v>
      </c>
      <c r="AA527" s="13" t="s">
        <v>1899</v>
      </c>
      <c r="AB527" s="2">
        <v>91</v>
      </c>
      <c r="AC527" s="2">
        <v>11000</v>
      </c>
      <c r="AD527" s="2">
        <v>16</v>
      </c>
      <c r="AE527" s="2">
        <v>83</v>
      </c>
      <c r="AF527" s="2">
        <v>340</v>
      </c>
      <c r="AG527" s="2">
        <v>95</v>
      </c>
      <c r="AH527" s="2">
        <v>7100</v>
      </c>
      <c r="AI527" s="2">
        <v>20</v>
      </c>
      <c r="AJ527" s="2" t="s">
        <v>1089</v>
      </c>
      <c r="AK527" s="2">
        <v>4</v>
      </c>
      <c r="AL527" s="2">
        <v>12</v>
      </c>
      <c r="AM527" s="2">
        <v>3.1</v>
      </c>
      <c r="AN527" s="2">
        <v>110</v>
      </c>
      <c r="AO527" s="2" t="s">
        <v>1093</v>
      </c>
      <c r="AP527" s="2">
        <v>20</v>
      </c>
      <c r="AU527" s="2" t="s">
        <v>732</v>
      </c>
      <c r="AV527" s="13" t="s">
        <v>816</v>
      </c>
    </row>
    <row r="528" spans="1:49" x14ac:dyDescent="0.35">
      <c r="A528">
        <v>527</v>
      </c>
      <c r="B528" s="2" t="s">
        <v>798</v>
      </c>
      <c r="C528" t="s">
        <v>3283</v>
      </c>
      <c r="D528" t="s">
        <v>799</v>
      </c>
      <c r="E528" t="s">
        <v>460</v>
      </c>
      <c r="F528" t="s">
        <v>800</v>
      </c>
      <c r="G528" t="s">
        <v>50</v>
      </c>
      <c r="H528" s="47">
        <v>42143</v>
      </c>
      <c r="I528" t="s">
        <v>3282</v>
      </c>
      <c r="J528" t="s">
        <v>8</v>
      </c>
      <c r="K528" t="s">
        <v>1363</v>
      </c>
      <c r="L528" t="s">
        <v>9</v>
      </c>
      <c r="M528">
        <v>35.074154</v>
      </c>
      <c r="N528">
        <v>-119.370531</v>
      </c>
      <c r="O528" t="s">
        <v>448</v>
      </c>
      <c r="P528" s="2">
        <v>1700</v>
      </c>
      <c r="V528" s="2">
        <v>23000</v>
      </c>
      <c r="Y528" s="2">
        <v>2100</v>
      </c>
      <c r="Z528" s="2" t="s">
        <v>641</v>
      </c>
      <c r="AA528" s="2" t="s">
        <v>537</v>
      </c>
      <c r="AB528" s="2">
        <v>97</v>
      </c>
      <c r="AC528" s="2">
        <v>11000</v>
      </c>
      <c r="AD528" s="2" t="s">
        <v>54</v>
      </c>
      <c r="AE528" s="2">
        <v>270</v>
      </c>
      <c r="AF528" s="2">
        <v>310</v>
      </c>
      <c r="AG528" s="2">
        <v>190</v>
      </c>
      <c r="AH528" s="2">
        <v>7800</v>
      </c>
      <c r="AI528" s="2">
        <v>61</v>
      </c>
      <c r="AJ528" s="2" t="s">
        <v>98</v>
      </c>
      <c r="AK528" s="2">
        <v>6.6</v>
      </c>
      <c r="AL528" s="2">
        <v>17</v>
      </c>
      <c r="AM528" s="2">
        <v>4.9000000000000004</v>
      </c>
      <c r="AN528" s="2">
        <v>240</v>
      </c>
      <c r="AO528" s="2" t="s">
        <v>98</v>
      </c>
      <c r="AP528" s="2">
        <v>12</v>
      </c>
      <c r="AU528" s="2" t="s">
        <v>54</v>
      </c>
      <c r="AV528" s="13" t="s">
        <v>3246</v>
      </c>
    </row>
    <row r="529" spans="1:48" x14ac:dyDescent="0.35">
      <c r="A529">
        <v>528</v>
      </c>
      <c r="B529" s="2" t="s">
        <v>801</v>
      </c>
      <c r="C529" t="s">
        <v>3284</v>
      </c>
      <c r="D529" t="s">
        <v>802</v>
      </c>
      <c r="E529" t="s">
        <v>460</v>
      </c>
      <c r="F529" t="s">
        <v>803</v>
      </c>
      <c r="G529" t="s">
        <v>50</v>
      </c>
      <c r="H529" s="47">
        <v>42143</v>
      </c>
      <c r="I529" s="45" t="s">
        <v>3282</v>
      </c>
      <c r="J529" t="s">
        <v>8</v>
      </c>
      <c r="K529" t="s">
        <v>1363</v>
      </c>
      <c r="L529" t="s">
        <v>9</v>
      </c>
      <c r="M529">
        <v>35.050122000000002</v>
      </c>
      <c r="N529">
        <v>-119.35901699999999</v>
      </c>
      <c r="O529" t="s">
        <v>448</v>
      </c>
      <c r="P529" s="2">
        <v>3600</v>
      </c>
      <c r="V529" s="2">
        <v>21000</v>
      </c>
      <c r="Y529" s="2">
        <v>4300</v>
      </c>
      <c r="Z529" s="2" t="s">
        <v>641</v>
      </c>
      <c r="AA529" s="2" t="s">
        <v>537</v>
      </c>
      <c r="AB529" s="2">
        <v>92</v>
      </c>
      <c r="AC529" s="2">
        <v>8500</v>
      </c>
      <c r="AD529" s="2" t="s">
        <v>54</v>
      </c>
      <c r="AE529" s="2">
        <v>140</v>
      </c>
      <c r="AF529" s="2">
        <v>73</v>
      </c>
      <c r="AG529" s="2">
        <v>90</v>
      </c>
      <c r="AH529" s="2">
        <v>7100</v>
      </c>
      <c r="AI529" s="2">
        <v>120</v>
      </c>
      <c r="AJ529" s="2" t="s">
        <v>98</v>
      </c>
      <c r="AK529" s="2">
        <v>5.8</v>
      </c>
      <c r="AL529" s="2">
        <v>16</v>
      </c>
      <c r="AM529" s="2">
        <v>3.4</v>
      </c>
      <c r="AN529" s="2" t="s">
        <v>382</v>
      </c>
      <c r="AO529" s="2" t="s">
        <v>98</v>
      </c>
      <c r="AP529" s="2">
        <v>13</v>
      </c>
      <c r="AU529" s="2" t="s">
        <v>54</v>
      </c>
      <c r="AV529" s="13" t="s">
        <v>3246</v>
      </c>
    </row>
    <row r="530" spans="1:48" x14ac:dyDescent="0.35">
      <c r="A530">
        <v>529</v>
      </c>
      <c r="B530" s="2" t="s">
        <v>804</v>
      </c>
      <c r="C530" t="s">
        <v>3341</v>
      </c>
      <c r="D530" s="2" t="s">
        <v>1255</v>
      </c>
      <c r="E530" t="s">
        <v>460</v>
      </c>
      <c r="F530" t="s">
        <v>805</v>
      </c>
      <c r="G530" t="s">
        <v>50</v>
      </c>
      <c r="H530" s="47">
        <v>36259</v>
      </c>
      <c r="I530" t="s">
        <v>1101</v>
      </c>
      <c r="J530" t="s">
        <v>8</v>
      </c>
      <c r="K530" t="s">
        <v>1783</v>
      </c>
      <c r="L530" t="s">
        <v>9</v>
      </c>
      <c r="M530">
        <v>35.062767000000001</v>
      </c>
      <c r="N530">
        <v>-119.379515</v>
      </c>
      <c r="O530" t="s">
        <v>51</v>
      </c>
      <c r="P530" s="13">
        <f>SUM(Q530:S530)</f>
        <v>761</v>
      </c>
      <c r="Q530" s="13">
        <f>ROUND(Y530/1.22,0)</f>
        <v>761</v>
      </c>
      <c r="T530" s="2">
        <v>1220</v>
      </c>
      <c r="U530" s="2">
        <v>14300</v>
      </c>
      <c r="V530" s="2">
        <v>9070</v>
      </c>
      <c r="X530" s="2">
        <v>8.02</v>
      </c>
      <c r="Y530" s="2">
        <v>928</v>
      </c>
      <c r="Z530" s="2" t="s">
        <v>1037</v>
      </c>
      <c r="AA530" s="2" t="s">
        <v>610</v>
      </c>
      <c r="AC530" s="2">
        <v>5320</v>
      </c>
      <c r="AD530" s="2">
        <v>66</v>
      </c>
      <c r="AE530" s="2">
        <v>352</v>
      </c>
      <c r="AF530" s="2">
        <v>83</v>
      </c>
      <c r="AG530" s="2">
        <v>95</v>
      </c>
      <c r="AH530" s="2">
        <v>2700</v>
      </c>
      <c r="AI530" s="2">
        <v>80</v>
      </c>
      <c r="AQ530" s="2">
        <v>-56</v>
      </c>
      <c r="AR530" s="2">
        <v>-3.2</v>
      </c>
      <c r="AU530" s="2" t="s">
        <v>69</v>
      </c>
      <c r="AV530" s="2" t="s">
        <v>82</v>
      </c>
    </row>
    <row r="531" spans="1:48" x14ac:dyDescent="0.35">
      <c r="A531">
        <v>530</v>
      </c>
      <c r="B531" s="2" t="s">
        <v>804</v>
      </c>
      <c r="C531" t="s">
        <v>3342</v>
      </c>
      <c r="D531" s="2" t="s">
        <v>1255</v>
      </c>
      <c r="E531" t="s">
        <v>460</v>
      </c>
      <c r="F531" t="s">
        <v>805</v>
      </c>
      <c r="G531" t="s">
        <v>50</v>
      </c>
      <c r="H531" s="47">
        <v>36329</v>
      </c>
      <c r="I531" t="s">
        <v>1101</v>
      </c>
      <c r="J531" t="s">
        <v>8</v>
      </c>
      <c r="K531" t="s">
        <v>1783</v>
      </c>
      <c r="L531" t="s">
        <v>9</v>
      </c>
      <c r="M531">
        <v>35.062767000000001</v>
      </c>
      <c r="N531">
        <v>-119.379515</v>
      </c>
      <c r="O531" t="s">
        <v>51</v>
      </c>
      <c r="P531" s="13">
        <f>SUM(Q531:S531)</f>
        <v>959</v>
      </c>
      <c r="Q531" s="13">
        <f>ROUND(Y531/1.22,0)</f>
        <v>959</v>
      </c>
      <c r="T531" s="2">
        <v>2360</v>
      </c>
      <c r="U531" s="2">
        <v>27800</v>
      </c>
      <c r="V531" s="2">
        <v>17500</v>
      </c>
      <c r="X531" s="2">
        <v>8.06</v>
      </c>
      <c r="Y531" s="2">
        <v>1170</v>
      </c>
      <c r="Z531" s="2" t="s">
        <v>1037</v>
      </c>
      <c r="AA531" s="2" t="s">
        <v>610</v>
      </c>
      <c r="AC531" s="2">
        <v>9730</v>
      </c>
      <c r="AD531" s="2">
        <v>126</v>
      </c>
      <c r="AE531" s="2">
        <v>654</v>
      </c>
      <c r="AF531" s="2">
        <v>176</v>
      </c>
      <c r="AG531" s="2">
        <v>204</v>
      </c>
      <c r="AH531" s="2">
        <v>6000</v>
      </c>
      <c r="AI531" s="2">
        <v>165</v>
      </c>
      <c r="AQ531" s="2"/>
      <c r="AR531" s="2"/>
      <c r="AU531" s="2" t="s">
        <v>69</v>
      </c>
      <c r="AV531" s="2" t="s">
        <v>82</v>
      </c>
    </row>
    <row r="532" spans="1:48" x14ac:dyDescent="0.35">
      <c r="A532">
        <v>531</v>
      </c>
      <c r="B532" s="2" t="s">
        <v>804</v>
      </c>
      <c r="C532" t="s">
        <v>3343</v>
      </c>
      <c r="D532" s="2" t="s">
        <v>1255</v>
      </c>
      <c r="E532" t="s">
        <v>460</v>
      </c>
      <c r="F532" t="s">
        <v>805</v>
      </c>
      <c r="G532" t="s">
        <v>50</v>
      </c>
      <c r="H532" s="47">
        <v>37308</v>
      </c>
      <c r="I532" t="s">
        <v>1102</v>
      </c>
      <c r="J532" t="s">
        <v>8</v>
      </c>
      <c r="K532" t="s">
        <v>1783</v>
      </c>
      <c r="L532" t="s">
        <v>9</v>
      </c>
      <c r="M532">
        <v>35.062767000000001</v>
      </c>
      <c r="N532">
        <v>-119.379515</v>
      </c>
      <c r="O532" t="s">
        <v>51</v>
      </c>
      <c r="P532" s="13">
        <f>SUM(Q532:S532)</f>
        <v>1230</v>
      </c>
      <c r="Q532" s="13">
        <f>ROUND(Y532/1.22,0)</f>
        <v>1230</v>
      </c>
      <c r="T532" s="2">
        <v>2090</v>
      </c>
      <c r="U532" s="2">
        <v>15700</v>
      </c>
      <c r="V532" s="2">
        <v>11100</v>
      </c>
      <c r="X532" s="2">
        <v>7.91</v>
      </c>
      <c r="Y532" s="2">
        <v>1500</v>
      </c>
      <c r="Z532" s="2" t="s">
        <v>391</v>
      </c>
      <c r="AA532" s="2" t="s">
        <v>390</v>
      </c>
      <c r="AC532" s="2">
        <v>5710</v>
      </c>
      <c r="AD532" s="2">
        <v>120</v>
      </c>
      <c r="AE532" s="2">
        <v>640</v>
      </c>
      <c r="AF532" s="2">
        <v>120</v>
      </c>
      <c r="AG532" s="2">
        <v>100</v>
      </c>
      <c r="AH532" s="2">
        <v>3600</v>
      </c>
      <c r="AI532" s="2">
        <v>110</v>
      </c>
      <c r="AQ532" s="13">
        <f>AVERAGE(-58,-56)</f>
        <v>-57</v>
      </c>
      <c r="AR532" s="2">
        <v>-3.2</v>
      </c>
      <c r="AU532" s="2" t="s">
        <v>69</v>
      </c>
      <c r="AV532" s="2" t="s">
        <v>82</v>
      </c>
    </row>
    <row r="533" spans="1:48" x14ac:dyDescent="0.35">
      <c r="A533">
        <v>532</v>
      </c>
      <c r="B533" s="2" t="s">
        <v>804</v>
      </c>
      <c r="C533" t="s">
        <v>3347</v>
      </c>
      <c r="D533" s="2" t="s">
        <v>1255</v>
      </c>
      <c r="E533" t="s">
        <v>460</v>
      </c>
      <c r="F533" t="s">
        <v>805</v>
      </c>
      <c r="G533" t="s">
        <v>50</v>
      </c>
      <c r="H533" s="47">
        <v>38252</v>
      </c>
      <c r="I533" t="s">
        <v>1103</v>
      </c>
      <c r="J533" t="s">
        <v>8</v>
      </c>
      <c r="K533" t="s">
        <v>1340</v>
      </c>
      <c r="L533" t="s">
        <v>9</v>
      </c>
      <c r="M533">
        <v>35.062767000000001</v>
      </c>
      <c r="N533">
        <v>-119.379515</v>
      </c>
      <c r="O533" t="s">
        <v>51</v>
      </c>
      <c r="P533" s="13">
        <f>SUM(Q533:S533)</f>
        <v>1066</v>
      </c>
      <c r="Q533" s="13">
        <f>ROUND(Y533/1.22,0)</f>
        <v>1066</v>
      </c>
      <c r="T533" s="2">
        <v>1120</v>
      </c>
      <c r="U533" s="2">
        <v>16600</v>
      </c>
      <c r="V533" s="2">
        <v>9780</v>
      </c>
      <c r="X533" s="2">
        <v>7.69</v>
      </c>
      <c r="Y533" s="2">
        <v>1300</v>
      </c>
      <c r="Z533" s="2" t="s">
        <v>416</v>
      </c>
      <c r="AA533" s="2" t="s">
        <v>1121</v>
      </c>
      <c r="AC533" s="2">
        <v>5360</v>
      </c>
      <c r="AD533" s="2">
        <v>89</v>
      </c>
      <c r="AE533" s="2">
        <v>340</v>
      </c>
      <c r="AF533" s="2">
        <v>66</v>
      </c>
      <c r="AG533" s="2">
        <v>82</v>
      </c>
      <c r="AH533" s="2">
        <v>3200</v>
      </c>
      <c r="AI533" s="2">
        <v>94</v>
      </c>
      <c r="AQ533" s="2"/>
      <c r="AR533" s="2"/>
      <c r="AU533" s="2" t="s">
        <v>99</v>
      </c>
      <c r="AV533" s="2" t="s">
        <v>154</v>
      </c>
    </row>
    <row r="534" spans="1:48" x14ac:dyDescent="0.35">
      <c r="A534">
        <v>533</v>
      </c>
      <c r="B534" s="2" t="s">
        <v>804</v>
      </c>
      <c r="C534" t="s">
        <v>3323</v>
      </c>
      <c r="D534" s="2" t="s">
        <v>1228</v>
      </c>
      <c r="E534" t="s">
        <v>460</v>
      </c>
      <c r="F534" t="s">
        <v>805</v>
      </c>
      <c r="G534" t="s">
        <v>50</v>
      </c>
      <c r="H534" s="47">
        <v>42142</v>
      </c>
      <c r="I534" t="s">
        <v>1235</v>
      </c>
      <c r="J534" t="s">
        <v>8</v>
      </c>
      <c r="K534" t="s">
        <v>1363</v>
      </c>
      <c r="L534" t="s">
        <v>9</v>
      </c>
      <c r="M534">
        <v>35.062767000000001</v>
      </c>
      <c r="N534">
        <v>-119.379515</v>
      </c>
      <c r="O534" t="s">
        <v>51</v>
      </c>
      <c r="P534" s="2">
        <v>1200</v>
      </c>
      <c r="Q534" s="2">
        <v>1200</v>
      </c>
      <c r="R534" s="2" t="s">
        <v>85</v>
      </c>
      <c r="S534" s="2" t="s">
        <v>85</v>
      </c>
      <c r="U534" s="2">
        <v>35000</v>
      </c>
      <c r="V534" s="2">
        <v>18000</v>
      </c>
      <c r="Y534" s="13">
        <f t="shared" ref="Y534:Y569" si="14">Q534*1.22</f>
        <v>1464</v>
      </c>
      <c r="Z534" s="13" t="s">
        <v>641</v>
      </c>
      <c r="AA534" s="13" t="s">
        <v>1900</v>
      </c>
      <c r="AC534" s="2">
        <v>10000</v>
      </c>
      <c r="AD534" s="2" t="s">
        <v>54</v>
      </c>
      <c r="AE534" s="2">
        <v>330</v>
      </c>
      <c r="AF534" s="2">
        <v>150</v>
      </c>
      <c r="AG534" s="2">
        <v>93</v>
      </c>
      <c r="AH534" s="2">
        <v>5100</v>
      </c>
      <c r="AI534" s="2">
        <v>80</v>
      </c>
      <c r="AQ534" s="2">
        <v>-56.3</v>
      </c>
      <c r="AR534" s="2">
        <v>-4.41</v>
      </c>
      <c r="AU534" s="13" t="s">
        <v>1583</v>
      </c>
      <c r="AV534" s="2" t="s">
        <v>401</v>
      </c>
    </row>
    <row r="535" spans="1:48" x14ac:dyDescent="0.35">
      <c r="A535">
        <v>534</v>
      </c>
      <c r="B535" s="2" t="s">
        <v>804</v>
      </c>
      <c r="C535" t="s">
        <v>3303</v>
      </c>
      <c r="D535" t="s">
        <v>1229</v>
      </c>
      <c r="E535" t="s">
        <v>460</v>
      </c>
      <c r="F535" t="s">
        <v>805</v>
      </c>
      <c r="G535" t="s">
        <v>50</v>
      </c>
      <c r="H535" s="47">
        <v>42142</v>
      </c>
      <c r="I535" t="s">
        <v>1235</v>
      </c>
      <c r="J535" t="s">
        <v>8</v>
      </c>
      <c r="K535" t="s">
        <v>1363</v>
      </c>
      <c r="L535" t="s">
        <v>9</v>
      </c>
      <c r="M535">
        <v>35.062767000000001</v>
      </c>
      <c r="N535">
        <v>-119.379515</v>
      </c>
      <c r="O535" t="s">
        <v>51</v>
      </c>
      <c r="P535" s="2">
        <v>1200</v>
      </c>
      <c r="Q535" s="2">
        <v>1200</v>
      </c>
      <c r="R535" s="2" t="s">
        <v>85</v>
      </c>
      <c r="S535" s="2" t="s">
        <v>85</v>
      </c>
      <c r="U535" s="2">
        <v>36000</v>
      </c>
      <c r="V535" s="2">
        <v>20000</v>
      </c>
      <c r="Y535" s="13">
        <f t="shared" si="14"/>
        <v>1464</v>
      </c>
      <c r="Z535" s="13" t="s">
        <v>641</v>
      </c>
      <c r="AA535" s="13" t="s">
        <v>1900</v>
      </c>
      <c r="AC535" s="2">
        <v>9000</v>
      </c>
      <c r="AD535" s="2">
        <v>78</v>
      </c>
      <c r="AE535" s="2">
        <v>520</v>
      </c>
      <c r="AF535" s="2">
        <v>220</v>
      </c>
      <c r="AG535" s="2">
        <v>89</v>
      </c>
      <c r="AH535" s="2">
        <v>5100</v>
      </c>
      <c r="AI535" s="2">
        <v>82</v>
      </c>
      <c r="AQ535" s="2">
        <v>-44.8</v>
      </c>
      <c r="AR535" s="2">
        <v>-1.95</v>
      </c>
      <c r="AU535" s="13" t="s">
        <v>1583</v>
      </c>
      <c r="AV535" s="2" t="s">
        <v>401</v>
      </c>
    </row>
    <row r="536" spans="1:48" x14ac:dyDescent="0.35">
      <c r="A536">
        <v>535</v>
      </c>
      <c r="B536" s="2" t="s">
        <v>804</v>
      </c>
      <c r="C536" t="s">
        <v>3322</v>
      </c>
      <c r="D536" s="2" t="s">
        <v>1228</v>
      </c>
      <c r="E536" t="s">
        <v>460</v>
      </c>
      <c r="F536" t="s">
        <v>805</v>
      </c>
      <c r="G536" t="s">
        <v>50</v>
      </c>
      <c r="H536" s="47">
        <v>41766</v>
      </c>
      <c r="I536" t="s">
        <v>1237</v>
      </c>
      <c r="J536" t="s">
        <v>8</v>
      </c>
      <c r="K536" t="s">
        <v>1363</v>
      </c>
      <c r="L536" t="s">
        <v>9</v>
      </c>
      <c r="M536">
        <v>35.062767000000001</v>
      </c>
      <c r="N536">
        <v>-119.379515</v>
      </c>
      <c r="O536" t="s">
        <v>51</v>
      </c>
      <c r="P536" s="2">
        <v>1200</v>
      </c>
      <c r="Q536" s="2">
        <v>1200</v>
      </c>
      <c r="R536" s="2" t="s">
        <v>85</v>
      </c>
      <c r="S536" s="2" t="s">
        <v>85</v>
      </c>
      <c r="U536" s="2">
        <v>33000</v>
      </c>
      <c r="V536" s="2">
        <v>16000</v>
      </c>
      <c r="Y536" s="13">
        <f t="shared" si="14"/>
        <v>1464</v>
      </c>
      <c r="Z536" s="13" t="s">
        <v>641</v>
      </c>
      <c r="AA536" s="13" t="s">
        <v>1900</v>
      </c>
      <c r="AC536" s="2">
        <v>8400</v>
      </c>
      <c r="AD536" s="2">
        <v>100</v>
      </c>
      <c r="AE536" s="2">
        <v>290</v>
      </c>
      <c r="AF536" s="2">
        <v>160</v>
      </c>
      <c r="AG536" s="2">
        <v>100</v>
      </c>
      <c r="AH536" s="2">
        <v>4400</v>
      </c>
      <c r="AI536" s="2">
        <v>83</v>
      </c>
      <c r="AQ536" s="2">
        <v>-38.299999999999997</v>
      </c>
      <c r="AR536" s="2">
        <v>-0.59</v>
      </c>
      <c r="AU536" s="13" t="s">
        <v>391</v>
      </c>
      <c r="AV536" s="2" t="s">
        <v>807</v>
      </c>
    </row>
    <row r="537" spans="1:48" x14ac:dyDescent="0.35">
      <c r="A537">
        <v>536</v>
      </c>
      <c r="B537" s="2" t="s">
        <v>804</v>
      </c>
      <c r="C537" t="s">
        <v>3304</v>
      </c>
      <c r="D537" t="s">
        <v>806</v>
      </c>
      <c r="E537" t="s">
        <v>460</v>
      </c>
      <c r="F537" t="s">
        <v>805</v>
      </c>
      <c r="G537" t="s">
        <v>50</v>
      </c>
      <c r="H537" s="47">
        <v>41766</v>
      </c>
      <c r="I537" t="s">
        <v>1237</v>
      </c>
      <c r="J537" t="s">
        <v>8</v>
      </c>
      <c r="K537" t="s">
        <v>1363</v>
      </c>
      <c r="L537" t="s">
        <v>9</v>
      </c>
      <c r="M537">
        <v>35.062767000000001</v>
      </c>
      <c r="N537">
        <v>-119.379515</v>
      </c>
      <c r="O537" t="s">
        <v>51</v>
      </c>
      <c r="P537" s="2">
        <v>1100</v>
      </c>
      <c r="Q537" s="2">
        <v>1100</v>
      </c>
      <c r="R537" s="2" t="s">
        <v>85</v>
      </c>
      <c r="S537" s="2" t="s">
        <v>85</v>
      </c>
      <c r="U537" s="2">
        <v>25000</v>
      </c>
      <c r="V537" s="2">
        <v>14000</v>
      </c>
      <c r="Y537" s="13">
        <f t="shared" si="14"/>
        <v>1342</v>
      </c>
      <c r="Z537" s="13" t="s">
        <v>641</v>
      </c>
      <c r="AA537" s="13" t="s">
        <v>1900</v>
      </c>
      <c r="AC537" s="2">
        <v>7100</v>
      </c>
      <c r="AD537" s="2">
        <v>94</v>
      </c>
      <c r="AE537" s="2">
        <v>340</v>
      </c>
      <c r="AF537" s="2">
        <v>140</v>
      </c>
      <c r="AG537" s="2">
        <v>87</v>
      </c>
      <c r="AH537" s="2">
        <v>3700</v>
      </c>
      <c r="AI537" s="2">
        <v>75</v>
      </c>
      <c r="AQ537" s="2">
        <v>-49.4</v>
      </c>
      <c r="AR537" s="2">
        <v>-3.06</v>
      </c>
      <c r="AU537" s="13" t="s">
        <v>391</v>
      </c>
      <c r="AV537" s="2" t="s">
        <v>807</v>
      </c>
    </row>
    <row r="538" spans="1:48" x14ac:dyDescent="0.35">
      <c r="A538">
        <v>537</v>
      </c>
      <c r="B538" s="2" t="s">
        <v>804</v>
      </c>
      <c r="C538" t="s">
        <v>3321</v>
      </c>
      <c r="D538" s="2" t="s">
        <v>1228</v>
      </c>
      <c r="E538" t="s">
        <v>460</v>
      </c>
      <c r="F538" t="s">
        <v>805</v>
      </c>
      <c r="G538" t="s">
        <v>50</v>
      </c>
      <c r="H538" s="47">
        <v>41960</v>
      </c>
      <c r="I538" t="s">
        <v>1236</v>
      </c>
      <c r="J538" t="s">
        <v>8</v>
      </c>
      <c r="K538" t="s">
        <v>1363</v>
      </c>
      <c r="L538" t="s">
        <v>9</v>
      </c>
      <c r="M538">
        <v>35.062767000000001</v>
      </c>
      <c r="N538">
        <v>-119.379515</v>
      </c>
      <c r="O538" t="s">
        <v>51</v>
      </c>
      <c r="P538" s="2">
        <v>1000</v>
      </c>
      <c r="Q538" s="2">
        <v>1000</v>
      </c>
      <c r="R538" s="2" t="s">
        <v>85</v>
      </c>
      <c r="S538" s="2" t="s">
        <v>85</v>
      </c>
      <c r="U538" s="2">
        <v>37000</v>
      </c>
      <c r="V538" s="2">
        <v>20000</v>
      </c>
      <c r="Y538" s="13">
        <f t="shared" si="14"/>
        <v>1220</v>
      </c>
      <c r="Z538" s="13" t="s">
        <v>641</v>
      </c>
      <c r="AA538" s="13" t="s">
        <v>1900</v>
      </c>
      <c r="AC538" s="2">
        <v>10000</v>
      </c>
      <c r="AD538" s="2">
        <v>69</v>
      </c>
      <c r="AE538" s="2">
        <v>440</v>
      </c>
      <c r="AF538" s="2">
        <v>230</v>
      </c>
      <c r="AG538" s="2">
        <v>100</v>
      </c>
      <c r="AH538" s="2">
        <v>6500</v>
      </c>
      <c r="AI538" s="2">
        <v>96</v>
      </c>
      <c r="AQ538" s="2">
        <v>-42.4</v>
      </c>
      <c r="AR538" s="2">
        <v>-1.76</v>
      </c>
      <c r="AU538" s="13" t="s">
        <v>391</v>
      </c>
      <c r="AV538" s="2" t="s">
        <v>807</v>
      </c>
    </row>
    <row r="539" spans="1:48" x14ac:dyDescent="0.35">
      <c r="A539">
        <v>538</v>
      </c>
      <c r="B539" s="2" t="s">
        <v>804</v>
      </c>
      <c r="C539" t="s">
        <v>3305</v>
      </c>
      <c r="D539" t="s">
        <v>806</v>
      </c>
      <c r="E539" t="s">
        <v>460</v>
      </c>
      <c r="F539" t="s">
        <v>805</v>
      </c>
      <c r="G539" t="s">
        <v>50</v>
      </c>
      <c r="H539" s="47">
        <v>41960</v>
      </c>
      <c r="I539" t="s">
        <v>1236</v>
      </c>
      <c r="J539" t="s">
        <v>8</v>
      </c>
      <c r="K539" t="s">
        <v>1363</v>
      </c>
      <c r="L539" t="s">
        <v>9</v>
      </c>
      <c r="M539">
        <v>35.062767000000001</v>
      </c>
      <c r="N539">
        <v>-119.379515</v>
      </c>
      <c r="O539" t="s">
        <v>51</v>
      </c>
      <c r="P539" s="2">
        <v>1200</v>
      </c>
      <c r="Q539" s="2">
        <v>1200</v>
      </c>
      <c r="R539" s="2" t="s">
        <v>85</v>
      </c>
      <c r="S539" s="2" t="s">
        <v>85</v>
      </c>
      <c r="U539" s="2">
        <v>33000</v>
      </c>
      <c r="V539" s="2">
        <v>17000</v>
      </c>
      <c r="Y539" s="13">
        <f t="shared" si="14"/>
        <v>1464</v>
      </c>
      <c r="Z539" s="13" t="s">
        <v>641</v>
      </c>
      <c r="AA539" s="13" t="s">
        <v>1900</v>
      </c>
      <c r="AC539" s="2">
        <v>9100</v>
      </c>
      <c r="AD539" s="2">
        <v>50</v>
      </c>
      <c r="AE539" s="2">
        <v>480</v>
      </c>
      <c r="AF539" s="2">
        <v>190</v>
      </c>
      <c r="AG539" s="2">
        <v>93</v>
      </c>
      <c r="AH539" s="2">
        <v>5900</v>
      </c>
      <c r="AI539" s="2">
        <v>82</v>
      </c>
      <c r="AQ539" s="2">
        <v>-50.9</v>
      </c>
      <c r="AR539" s="2">
        <v>-3.75</v>
      </c>
      <c r="AU539" s="13" t="s">
        <v>391</v>
      </c>
      <c r="AV539" s="2" t="s">
        <v>807</v>
      </c>
    </row>
    <row r="540" spans="1:48" x14ac:dyDescent="0.35">
      <c r="A540">
        <v>539</v>
      </c>
      <c r="B540" s="2" t="s">
        <v>804</v>
      </c>
      <c r="C540" t="s">
        <v>3320</v>
      </c>
      <c r="D540" s="2" t="s">
        <v>1228</v>
      </c>
      <c r="E540" t="s">
        <v>460</v>
      </c>
      <c r="F540" t="s">
        <v>805</v>
      </c>
      <c r="G540" t="s">
        <v>50</v>
      </c>
      <c r="H540" s="47">
        <v>42324</v>
      </c>
      <c r="I540" t="s">
        <v>1234</v>
      </c>
      <c r="J540" t="s">
        <v>8</v>
      </c>
      <c r="K540" t="s">
        <v>1363</v>
      </c>
      <c r="L540" t="s">
        <v>9</v>
      </c>
      <c r="M540">
        <v>35.062767000000001</v>
      </c>
      <c r="N540">
        <v>-119.379515</v>
      </c>
      <c r="O540" t="s">
        <v>51</v>
      </c>
      <c r="P540" s="2">
        <v>1100</v>
      </c>
      <c r="Q540" s="2">
        <v>1100</v>
      </c>
      <c r="R540" s="2" t="s">
        <v>85</v>
      </c>
      <c r="S540" s="2" t="s">
        <v>85</v>
      </c>
      <c r="U540" s="2">
        <v>32000</v>
      </c>
      <c r="V540" s="2">
        <v>18000</v>
      </c>
      <c r="Y540" s="13">
        <f t="shared" si="14"/>
        <v>1342</v>
      </c>
      <c r="Z540" s="13" t="s">
        <v>641</v>
      </c>
      <c r="AA540" s="13" t="s">
        <v>1900</v>
      </c>
      <c r="AC540" s="2">
        <v>10000</v>
      </c>
      <c r="AD540" s="2">
        <v>84</v>
      </c>
      <c r="AE540" s="2">
        <v>420</v>
      </c>
      <c r="AF540" s="2">
        <v>190</v>
      </c>
      <c r="AG540" s="2">
        <v>91</v>
      </c>
      <c r="AH540" s="2">
        <v>5200</v>
      </c>
      <c r="AI540" s="2">
        <v>87</v>
      </c>
      <c r="AQ540" s="2">
        <v>-45.6</v>
      </c>
      <c r="AR540" s="2">
        <v>-2.5</v>
      </c>
      <c r="AU540" s="13" t="s">
        <v>1583</v>
      </c>
      <c r="AV540" s="2" t="s">
        <v>401</v>
      </c>
    </row>
    <row r="541" spans="1:48" x14ac:dyDescent="0.35">
      <c r="A541">
        <v>540</v>
      </c>
      <c r="B541" s="2" t="s">
        <v>804</v>
      </c>
      <c r="C541" t="s">
        <v>3306</v>
      </c>
      <c r="D541" t="s">
        <v>806</v>
      </c>
      <c r="E541" t="s">
        <v>460</v>
      </c>
      <c r="F541" t="s">
        <v>805</v>
      </c>
      <c r="G541" t="s">
        <v>50</v>
      </c>
      <c r="H541" s="47">
        <v>42324</v>
      </c>
      <c r="I541" t="s">
        <v>1234</v>
      </c>
      <c r="J541" t="s">
        <v>8</v>
      </c>
      <c r="K541" t="s">
        <v>1363</v>
      </c>
      <c r="L541" t="s">
        <v>9</v>
      </c>
      <c r="M541">
        <v>35.062767000000001</v>
      </c>
      <c r="N541">
        <v>-119.379515</v>
      </c>
      <c r="O541" t="s">
        <v>51</v>
      </c>
      <c r="P541" s="2">
        <v>1100</v>
      </c>
      <c r="Q541" s="2">
        <v>1100</v>
      </c>
      <c r="R541" s="2" t="s">
        <v>85</v>
      </c>
      <c r="S541" s="2" t="s">
        <v>85</v>
      </c>
      <c r="U541" s="2">
        <v>32000</v>
      </c>
      <c r="V541" s="2">
        <v>17000</v>
      </c>
      <c r="Y541" s="13">
        <f t="shared" si="14"/>
        <v>1342</v>
      </c>
      <c r="Z541" s="13" t="s">
        <v>641</v>
      </c>
      <c r="AA541" s="13" t="s">
        <v>1900</v>
      </c>
      <c r="AC541" s="2">
        <v>9800</v>
      </c>
      <c r="AD541" s="2">
        <v>66</v>
      </c>
      <c r="AE541" s="2">
        <v>420</v>
      </c>
      <c r="AF541" s="2">
        <v>190</v>
      </c>
      <c r="AG541" s="2">
        <v>87</v>
      </c>
      <c r="AH541" s="2">
        <v>5000</v>
      </c>
      <c r="AI541" s="2">
        <v>80</v>
      </c>
      <c r="AQ541" s="2">
        <v>-48.2</v>
      </c>
      <c r="AR541" s="2">
        <v>-3.29</v>
      </c>
      <c r="AU541" s="13" t="s">
        <v>1583</v>
      </c>
      <c r="AV541" s="2" t="s">
        <v>401</v>
      </c>
    </row>
    <row r="542" spans="1:48" x14ac:dyDescent="0.35">
      <c r="A542">
        <v>541</v>
      </c>
      <c r="B542" s="2" t="s">
        <v>804</v>
      </c>
      <c r="C542" t="s">
        <v>3319</v>
      </c>
      <c r="D542" s="2" t="s">
        <v>1228</v>
      </c>
      <c r="E542" t="s">
        <v>460</v>
      </c>
      <c r="F542" t="s">
        <v>805</v>
      </c>
      <c r="G542" t="s">
        <v>50</v>
      </c>
      <c r="H542" s="47">
        <v>42506</v>
      </c>
      <c r="I542" t="s">
        <v>1233</v>
      </c>
      <c r="J542" t="s">
        <v>8</v>
      </c>
      <c r="K542" t="s">
        <v>1363</v>
      </c>
      <c r="L542" t="s">
        <v>9</v>
      </c>
      <c r="M542">
        <v>35.062767000000001</v>
      </c>
      <c r="N542">
        <v>-119.379515</v>
      </c>
      <c r="O542" t="s">
        <v>51</v>
      </c>
      <c r="P542" s="2">
        <v>1200</v>
      </c>
      <c r="Q542" s="2">
        <v>1200</v>
      </c>
      <c r="R542" s="2" t="s">
        <v>85</v>
      </c>
      <c r="S542" s="2" t="s">
        <v>85</v>
      </c>
      <c r="U542" s="2">
        <v>27000</v>
      </c>
      <c r="V542" s="2">
        <v>15000</v>
      </c>
      <c r="Y542" s="13">
        <f t="shared" si="14"/>
        <v>1464</v>
      </c>
      <c r="Z542" s="13" t="s">
        <v>641</v>
      </c>
      <c r="AA542" s="13" t="s">
        <v>1900</v>
      </c>
      <c r="AC542" s="2">
        <v>9400</v>
      </c>
      <c r="AD542" s="2">
        <v>31</v>
      </c>
      <c r="AE542" s="2">
        <v>310</v>
      </c>
      <c r="AF542" s="2">
        <v>150</v>
      </c>
      <c r="AG542" s="2">
        <v>76</v>
      </c>
      <c r="AH542" s="2">
        <v>4300</v>
      </c>
      <c r="AI542" s="2">
        <v>80</v>
      </c>
      <c r="AQ542" s="2">
        <v>-54.7</v>
      </c>
      <c r="AR542" s="2">
        <v>-4.4800000000000004</v>
      </c>
      <c r="AU542" s="13" t="s">
        <v>391</v>
      </c>
      <c r="AV542" s="2" t="s">
        <v>807</v>
      </c>
    </row>
    <row r="543" spans="1:48" x14ac:dyDescent="0.35">
      <c r="A543">
        <v>542</v>
      </c>
      <c r="B543" s="2" t="s">
        <v>804</v>
      </c>
      <c r="C543" t="s">
        <v>3307</v>
      </c>
      <c r="D543" t="s">
        <v>806</v>
      </c>
      <c r="E543" t="s">
        <v>460</v>
      </c>
      <c r="F543" t="s">
        <v>805</v>
      </c>
      <c r="G543" t="s">
        <v>50</v>
      </c>
      <c r="H543" s="47">
        <v>42506</v>
      </c>
      <c r="I543" t="s">
        <v>1233</v>
      </c>
      <c r="J543" t="s">
        <v>8</v>
      </c>
      <c r="K543" t="s">
        <v>1363</v>
      </c>
      <c r="L543" t="s">
        <v>9</v>
      </c>
      <c r="M543">
        <v>35.062767000000001</v>
      </c>
      <c r="N543">
        <v>-119.379515</v>
      </c>
      <c r="O543" t="s">
        <v>51</v>
      </c>
      <c r="P543" s="2">
        <v>970</v>
      </c>
      <c r="Q543" s="2">
        <v>970</v>
      </c>
      <c r="R543" s="2" t="s">
        <v>85</v>
      </c>
      <c r="S543" s="2" t="s">
        <v>85</v>
      </c>
      <c r="U543" s="2">
        <v>31000</v>
      </c>
      <c r="V543" s="2">
        <v>18000</v>
      </c>
      <c r="Y543" s="13">
        <f t="shared" si="14"/>
        <v>1183.3999999999999</v>
      </c>
      <c r="Z543" s="13" t="s">
        <v>641</v>
      </c>
      <c r="AA543" s="13" t="s">
        <v>1900</v>
      </c>
      <c r="AC543" s="2">
        <v>12000</v>
      </c>
      <c r="AD543" s="2">
        <v>68</v>
      </c>
      <c r="AE543" s="2">
        <v>410</v>
      </c>
      <c r="AF543" s="2">
        <v>200</v>
      </c>
      <c r="AG543" s="2">
        <v>90</v>
      </c>
      <c r="AH543" s="2">
        <v>5400</v>
      </c>
      <c r="AI543" s="2">
        <v>89</v>
      </c>
      <c r="AQ543" s="2">
        <v>-44.5</v>
      </c>
      <c r="AR543" s="2">
        <v>-2</v>
      </c>
      <c r="AU543" s="13" t="s">
        <v>391</v>
      </c>
      <c r="AV543" s="2" t="s">
        <v>807</v>
      </c>
    </row>
    <row r="544" spans="1:48" x14ac:dyDescent="0.35">
      <c r="A544">
        <v>543</v>
      </c>
      <c r="B544" s="2" t="s">
        <v>804</v>
      </c>
      <c r="C544" t="s">
        <v>3308</v>
      </c>
      <c r="D544" t="s">
        <v>806</v>
      </c>
      <c r="E544" t="s">
        <v>460</v>
      </c>
      <c r="F544" t="s">
        <v>805</v>
      </c>
      <c r="G544" t="s">
        <v>50</v>
      </c>
      <c r="H544" s="47">
        <v>42913</v>
      </c>
      <c r="I544" t="s">
        <v>1231</v>
      </c>
      <c r="J544" t="s">
        <v>8</v>
      </c>
      <c r="K544" t="s">
        <v>1363</v>
      </c>
      <c r="L544" t="s">
        <v>9</v>
      </c>
      <c r="M544">
        <v>35.062767000000001</v>
      </c>
      <c r="N544">
        <v>-119.379515</v>
      </c>
      <c r="O544" t="s">
        <v>51</v>
      </c>
      <c r="P544" s="2">
        <v>1000</v>
      </c>
      <c r="Q544" s="2">
        <v>1000</v>
      </c>
      <c r="R544" s="2" t="s">
        <v>85</v>
      </c>
      <c r="S544" s="2" t="s">
        <v>85</v>
      </c>
      <c r="U544" s="2">
        <v>26000</v>
      </c>
      <c r="V544" s="2">
        <v>20000</v>
      </c>
      <c r="Y544" s="13">
        <f t="shared" si="14"/>
        <v>1220</v>
      </c>
      <c r="Z544" s="13" t="s">
        <v>641</v>
      </c>
      <c r="AA544" s="13" t="s">
        <v>1900</v>
      </c>
      <c r="AC544" s="2">
        <v>9500</v>
      </c>
      <c r="AD544" s="2">
        <v>110</v>
      </c>
      <c r="AE544" s="2">
        <v>450</v>
      </c>
      <c r="AF544" s="2">
        <v>180</v>
      </c>
      <c r="AG544" s="2">
        <v>110</v>
      </c>
      <c r="AH544" s="2">
        <v>4800</v>
      </c>
      <c r="AI544" s="2">
        <v>100</v>
      </c>
      <c r="AQ544" s="2">
        <v>-40.1</v>
      </c>
      <c r="AR544" s="2">
        <v>-0.91</v>
      </c>
      <c r="AU544" s="13" t="s">
        <v>1583</v>
      </c>
      <c r="AV544" s="2" t="s">
        <v>401</v>
      </c>
    </row>
    <row r="545" spans="1:48" x14ac:dyDescent="0.35">
      <c r="A545">
        <v>544</v>
      </c>
      <c r="B545" s="2" t="s">
        <v>804</v>
      </c>
      <c r="C545" t="s">
        <v>3318</v>
      </c>
      <c r="D545" s="2" t="s">
        <v>1228</v>
      </c>
      <c r="E545" t="s">
        <v>460</v>
      </c>
      <c r="F545" t="s">
        <v>805</v>
      </c>
      <c r="G545" t="s">
        <v>50</v>
      </c>
      <c r="H545" s="47">
        <v>42913</v>
      </c>
      <c r="I545" t="s">
        <v>1231</v>
      </c>
      <c r="J545" t="s">
        <v>8</v>
      </c>
      <c r="K545" t="s">
        <v>1363</v>
      </c>
      <c r="L545" t="s">
        <v>9</v>
      </c>
      <c r="M545">
        <v>35.062767000000001</v>
      </c>
      <c r="N545">
        <v>-119.379515</v>
      </c>
      <c r="O545" t="s">
        <v>51</v>
      </c>
      <c r="P545" s="2">
        <v>910</v>
      </c>
      <c r="Q545" s="2">
        <v>910</v>
      </c>
      <c r="R545" s="2" t="s">
        <v>85</v>
      </c>
      <c r="S545" s="2" t="s">
        <v>85</v>
      </c>
      <c r="U545" s="2">
        <v>33000</v>
      </c>
      <c r="V545" s="2">
        <v>21000</v>
      </c>
      <c r="Y545" s="13">
        <f t="shared" si="14"/>
        <v>1110.2</v>
      </c>
      <c r="Z545" s="13" t="s">
        <v>641</v>
      </c>
      <c r="AA545" s="13" t="s">
        <v>1900</v>
      </c>
      <c r="AC545" s="2">
        <v>10000</v>
      </c>
      <c r="AD545" s="2">
        <v>110</v>
      </c>
      <c r="AE545" s="2">
        <v>460</v>
      </c>
      <c r="AF545" s="2">
        <v>200</v>
      </c>
      <c r="AG545" s="2">
        <v>120</v>
      </c>
      <c r="AH545" s="2">
        <v>4700</v>
      </c>
      <c r="AI545" s="2">
        <v>110</v>
      </c>
      <c r="AQ545" s="2">
        <v>-35.1</v>
      </c>
      <c r="AR545" s="2">
        <v>0.02</v>
      </c>
      <c r="AU545" s="13" t="s">
        <v>1583</v>
      </c>
      <c r="AV545" s="2" t="s">
        <v>401</v>
      </c>
    </row>
    <row r="546" spans="1:48" x14ac:dyDescent="0.35">
      <c r="A546">
        <v>545</v>
      </c>
      <c r="B546" s="2" t="s">
        <v>804</v>
      </c>
      <c r="C546" t="s">
        <v>3309</v>
      </c>
      <c r="D546" t="s">
        <v>806</v>
      </c>
      <c r="E546" t="s">
        <v>460</v>
      </c>
      <c r="F546" t="s">
        <v>805</v>
      </c>
      <c r="G546" t="s">
        <v>50</v>
      </c>
      <c r="H546" s="47">
        <v>43088</v>
      </c>
      <c r="I546" t="s">
        <v>1230</v>
      </c>
      <c r="J546" t="s">
        <v>8</v>
      </c>
      <c r="K546" t="s">
        <v>1363</v>
      </c>
      <c r="L546" t="s">
        <v>9</v>
      </c>
      <c r="M546">
        <v>35.062767000000001</v>
      </c>
      <c r="N546">
        <v>-119.379515</v>
      </c>
      <c r="O546" t="s">
        <v>51</v>
      </c>
      <c r="P546" s="2">
        <v>1100</v>
      </c>
      <c r="Q546" s="2">
        <v>1100</v>
      </c>
      <c r="R546" s="2" t="s">
        <v>85</v>
      </c>
      <c r="S546" s="2" t="s">
        <v>85</v>
      </c>
      <c r="U546" s="2">
        <v>28000</v>
      </c>
      <c r="V546" s="2">
        <v>16000</v>
      </c>
      <c r="Y546" s="13">
        <f t="shared" si="14"/>
        <v>1342</v>
      </c>
      <c r="Z546" s="13" t="s">
        <v>641</v>
      </c>
      <c r="AA546" s="13" t="s">
        <v>1900</v>
      </c>
      <c r="AC546" s="2">
        <v>8100</v>
      </c>
      <c r="AD546" s="2">
        <v>110</v>
      </c>
      <c r="AE546" s="2">
        <v>290</v>
      </c>
      <c r="AF546" s="2">
        <v>110</v>
      </c>
      <c r="AG546" s="2">
        <v>93</v>
      </c>
      <c r="AH546" s="2">
        <v>3900</v>
      </c>
      <c r="AI546" s="2">
        <v>97</v>
      </c>
      <c r="AQ546" s="2">
        <v>-48.3</v>
      </c>
      <c r="AR546" s="2">
        <v>-2.69</v>
      </c>
      <c r="AU546" s="13" t="s">
        <v>391</v>
      </c>
      <c r="AV546" s="2" t="s">
        <v>807</v>
      </c>
    </row>
    <row r="547" spans="1:48" x14ac:dyDescent="0.35">
      <c r="A547">
        <v>546</v>
      </c>
      <c r="B547" s="2" t="s">
        <v>804</v>
      </c>
      <c r="C547" t="s">
        <v>3317</v>
      </c>
      <c r="D547" s="2" t="s">
        <v>1228</v>
      </c>
      <c r="E547" t="s">
        <v>460</v>
      </c>
      <c r="F547" t="s">
        <v>805</v>
      </c>
      <c r="G547" t="s">
        <v>50</v>
      </c>
      <c r="H547" s="47">
        <v>43088</v>
      </c>
      <c r="I547" t="s">
        <v>1230</v>
      </c>
      <c r="J547" t="s">
        <v>8</v>
      </c>
      <c r="K547" t="s">
        <v>1363</v>
      </c>
      <c r="L547" t="s">
        <v>9</v>
      </c>
      <c r="M547">
        <v>35.062767000000001</v>
      </c>
      <c r="N547">
        <v>-119.379515</v>
      </c>
      <c r="O547" t="s">
        <v>51</v>
      </c>
      <c r="P547" s="2">
        <v>1100</v>
      </c>
      <c r="Q547" s="2">
        <v>1100</v>
      </c>
      <c r="R547" s="2" t="s">
        <v>85</v>
      </c>
      <c r="S547" s="2" t="s">
        <v>85</v>
      </c>
      <c r="U547" s="2">
        <v>29000</v>
      </c>
      <c r="V547" s="2">
        <v>17000</v>
      </c>
      <c r="Y547" s="13">
        <f t="shared" si="14"/>
        <v>1342</v>
      </c>
      <c r="Z547" s="13" t="s">
        <v>641</v>
      </c>
      <c r="AA547" s="13" t="s">
        <v>1900</v>
      </c>
      <c r="AC547" s="2">
        <v>8600</v>
      </c>
      <c r="AD547" s="2">
        <v>110</v>
      </c>
      <c r="AE547" s="2">
        <v>300</v>
      </c>
      <c r="AF547" s="2">
        <v>120</v>
      </c>
      <c r="AG547" s="2">
        <v>98</v>
      </c>
      <c r="AH547" s="2">
        <v>4200</v>
      </c>
      <c r="AI547" s="2">
        <v>100</v>
      </c>
      <c r="AQ547" s="2">
        <v>-46.8</v>
      </c>
      <c r="AR547" s="2">
        <v>-2.41</v>
      </c>
      <c r="AU547" s="13" t="s">
        <v>391</v>
      </c>
      <c r="AV547" s="2" t="s">
        <v>807</v>
      </c>
    </row>
    <row r="548" spans="1:48" x14ac:dyDescent="0.35">
      <c r="A548">
        <v>547</v>
      </c>
      <c r="B548" s="2" t="s">
        <v>804</v>
      </c>
      <c r="C548" t="s">
        <v>3302</v>
      </c>
      <c r="D548" t="s">
        <v>806</v>
      </c>
      <c r="E548" t="s">
        <v>460</v>
      </c>
      <c r="F548" t="s">
        <v>805</v>
      </c>
      <c r="G548" t="s">
        <v>50</v>
      </c>
      <c r="H548" s="47">
        <v>42702</v>
      </c>
      <c r="I548" t="s">
        <v>1232</v>
      </c>
      <c r="J548" t="s">
        <v>8</v>
      </c>
      <c r="K548" t="s">
        <v>1363</v>
      </c>
      <c r="L548" t="s">
        <v>9</v>
      </c>
      <c r="M548">
        <v>35.062767000000001</v>
      </c>
      <c r="N548">
        <v>-119.379515</v>
      </c>
      <c r="O548" t="s">
        <v>51</v>
      </c>
      <c r="P548" s="2">
        <v>1300</v>
      </c>
      <c r="Q548" s="2">
        <v>1300</v>
      </c>
      <c r="R548" s="2" t="s">
        <v>85</v>
      </c>
      <c r="S548" s="2" t="s">
        <v>85</v>
      </c>
      <c r="U548" s="2"/>
      <c r="V548" s="2">
        <v>17000</v>
      </c>
      <c r="Y548" s="13">
        <f t="shared" si="14"/>
        <v>1586</v>
      </c>
      <c r="Z548" s="13" t="s">
        <v>641</v>
      </c>
      <c r="AA548" s="13" t="s">
        <v>1900</v>
      </c>
      <c r="AC548" s="2">
        <v>8300</v>
      </c>
      <c r="AD548" s="2">
        <v>75</v>
      </c>
      <c r="AE548" s="2">
        <v>470</v>
      </c>
      <c r="AF548" s="2">
        <v>200</v>
      </c>
      <c r="AG548" s="2">
        <v>87</v>
      </c>
      <c r="AH548" s="2">
        <v>4800</v>
      </c>
      <c r="AI548" s="2">
        <v>79</v>
      </c>
      <c r="AQ548" s="2">
        <v>-49.2</v>
      </c>
      <c r="AR548" s="2">
        <v>-3.49</v>
      </c>
      <c r="AU548" s="13" t="s">
        <v>391</v>
      </c>
      <c r="AV548" s="2" t="s">
        <v>807</v>
      </c>
    </row>
    <row r="549" spans="1:48" x14ac:dyDescent="0.35">
      <c r="A549">
        <v>548</v>
      </c>
      <c r="B549" s="2" t="s">
        <v>804</v>
      </c>
      <c r="C549" t="s">
        <v>3316</v>
      </c>
      <c r="D549" s="2" t="s">
        <v>1228</v>
      </c>
      <c r="E549" t="s">
        <v>460</v>
      </c>
      <c r="F549" t="s">
        <v>805</v>
      </c>
      <c r="G549" t="s">
        <v>50</v>
      </c>
      <c r="H549" s="47">
        <v>42702</v>
      </c>
      <c r="I549" t="s">
        <v>1232</v>
      </c>
      <c r="J549" t="s">
        <v>8</v>
      </c>
      <c r="K549" t="s">
        <v>1363</v>
      </c>
      <c r="L549" t="s">
        <v>9</v>
      </c>
      <c r="M549">
        <v>35.062767000000001</v>
      </c>
      <c r="N549">
        <v>-119.379515</v>
      </c>
      <c r="O549" t="s">
        <v>51</v>
      </c>
      <c r="P549" s="2">
        <v>1100</v>
      </c>
      <c r="Q549" s="2">
        <v>1100</v>
      </c>
      <c r="R549" s="2" t="s">
        <v>85</v>
      </c>
      <c r="S549" s="2" t="s">
        <v>85</v>
      </c>
      <c r="U549" s="2"/>
      <c r="V549" s="2">
        <v>24000</v>
      </c>
      <c r="Y549" s="13">
        <f t="shared" si="14"/>
        <v>1342</v>
      </c>
      <c r="Z549" s="13" t="s">
        <v>641</v>
      </c>
      <c r="AA549" s="13" t="s">
        <v>1900</v>
      </c>
      <c r="AC549" s="2">
        <v>12000</v>
      </c>
      <c r="AD549" s="2">
        <v>95</v>
      </c>
      <c r="AE549" s="2">
        <v>460</v>
      </c>
      <c r="AF549" s="2">
        <v>220</v>
      </c>
      <c r="AG549" s="2">
        <v>98</v>
      </c>
      <c r="AH549" s="2">
        <v>5900</v>
      </c>
      <c r="AI549" s="2">
        <v>94</v>
      </c>
      <c r="AQ549" s="2">
        <v>-33.200000000000003</v>
      </c>
      <c r="AR549" s="2">
        <v>-0.33</v>
      </c>
      <c r="AU549" s="13" t="s">
        <v>391</v>
      </c>
      <c r="AV549" s="2" t="s">
        <v>807</v>
      </c>
    </row>
    <row r="550" spans="1:48" x14ac:dyDescent="0.35">
      <c r="A550">
        <v>549</v>
      </c>
      <c r="B550" s="2" t="s">
        <v>804</v>
      </c>
      <c r="C550" t="s">
        <v>3315</v>
      </c>
      <c r="D550" s="2" t="s">
        <v>1228</v>
      </c>
      <c r="E550" t="s">
        <v>460</v>
      </c>
      <c r="F550" t="s">
        <v>805</v>
      </c>
      <c r="G550" t="s">
        <v>50</v>
      </c>
      <c r="H550" s="47">
        <v>41079</v>
      </c>
      <c r="I550" t="s">
        <v>1241</v>
      </c>
      <c r="J550" t="s">
        <v>8</v>
      </c>
      <c r="K550" t="s">
        <v>1363</v>
      </c>
      <c r="L550" t="s">
        <v>9</v>
      </c>
      <c r="M550">
        <v>35.062767000000001</v>
      </c>
      <c r="N550">
        <v>-119.379515</v>
      </c>
      <c r="O550" t="s">
        <v>51</v>
      </c>
      <c r="P550" s="2">
        <v>1400</v>
      </c>
      <c r="Q550" s="2">
        <v>1400</v>
      </c>
      <c r="R550" s="2" t="s">
        <v>57</v>
      </c>
      <c r="S550" s="2" t="s">
        <v>57</v>
      </c>
      <c r="U550" s="2">
        <v>20000</v>
      </c>
      <c r="V550" s="2">
        <v>12000</v>
      </c>
      <c r="Y550" s="13">
        <f t="shared" si="14"/>
        <v>1708</v>
      </c>
      <c r="Z550" s="13" t="s">
        <v>416</v>
      </c>
      <c r="AA550" s="13" t="s">
        <v>443</v>
      </c>
      <c r="AC550" s="2">
        <v>6400</v>
      </c>
      <c r="AD550" s="2">
        <v>46</v>
      </c>
      <c r="AE550" s="2">
        <v>200</v>
      </c>
      <c r="AF550" s="2">
        <v>71</v>
      </c>
      <c r="AG550" s="2">
        <v>73</v>
      </c>
      <c r="AH550" s="2">
        <v>3600</v>
      </c>
      <c r="AI550" s="2">
        <v>75</v>
      </c>
      <c r="AQ550" s="2">
        <v>-60.2</v>
      </c>
      <c r="AR550" s="2">
        <v>-4.92</v>
      </c>
      <c r="AU550" s="13" t="s">
        <v>1894</v>
      </c>
      <c r="AV550" s="2" t="s">
        <v>170</v>
      </c>
    </row>
    <row r="551" spans="1:48" x14ac:dyDescent="0.35">
      <c r="A551">
        <v>550</v>
      </c>
      <c r="B551" s="2" t="s">
        <v>804</v>
      </c>
      <c r="C551" t="s">
        <v>3301</v>
      </c>
      <c r="D551" t="s">
        <v>806</v>
      </c>
      <c r="E551" t="s">
        <v>460</v>
      </c>
      <c r="F551" t="s">
        <v>805</v>
      </c>
      <c r="G551" t="s">
        <v>50</v>
      </c>
      <c r="H551" s="47">
        <v>41079</v>
      </c>
      <c r="I551" t="s">
        <v>1241</v>
      </c>
      <c r="J551" t="s">
        <v>8</v>
      </c>
      <c r="K551" t="s">
        <v>1363</v>
      </c>
      <c r="L551" t="s">
        <v>9</v>
      </c>
      <c r="M551">
        <v>35.062767000000001</v>
      </c>
      <c r="N551">
        <v>-119.379515</v>
      </c>
      <c r="O551" t="s">
        <v>51</v>
      </c>
      <c r="P551" s="2">
        <v>1200</v>
      </c>
      <c r="Q551" s="2">
        <v>1200</v>
      </c>
      <c r="R551" s="2" t="s">
        <v>57</v>
      </c>
      <c r="S551" s="2" t="s">
        <v>57</v>
      </c>
      <c r="U551" s="2">
        <v>63000</v>
      </c>
      <c r="V551" s="2">
        <v>16000</v>
      </c>
      <c r="Y551" s="13">
        <f t="shared" si="14"/>
        <v>1464</v>
      </c>
      <c r="Z551" s="13" t="s">
        <v>416</v>
      </c>
      <c r="AA551" s="13" t="s">
        <v>443</v>
      </c>
      <c r="AC551" s="2">
        <v>7900</v>
      </c>
      <c r="AD551" s="2">
        <v>100</v>
      </c>
      <c r="AE551" s="2">
        <v>320</v>
      </c>
      <c r="AF551" s="2">
        <v>150</v>
      </c>
      <c r="AG551" s="2">
        <v>110</v>
      </c>
      <c r="AH551" s="2">
        <v>4700</v>
      </c>
      <c r="AI551" s="2">
        <v>91</v>
      </c>
      <c r="AQ551" s="2">
        <v>-42.2</v>
      </c>
      <c r="AR551" s="2">
        <v>-1.1100000000000001</v>
      </c>
      <c r="AU551" s="13" t="s">
        <v>391</v>
      </c>
      <c r="AV551" s="2" t="s">
        <v>807</v>
      </c>
    </row>
    <row r="552" spans="1:48" x14ac:dyDescent="0.35">
      <c r="A552">
        <v>551</v>
      </c>
      <c r="B552" s="2" t="s">
        <v>804</v>
      </c>
      <c r="C552" t="s">
        <v>3314</v>
      </c>
      <c r="D552" s="2" t="s">
        <v>1228</v>
      </c>
      <c r="E552" t="s">
        <v>460</v>
      </c>
      <c r="F552" t="s">
        <v>805</v>
      </c>
      <c r="G552" t="s">
        <v>50</v>
      </c>
      <c r="H552" s="47">
        <v>41597</v>
      </c>
      <c r="I552" t="s">
        <v>1238</v>
      </c>
      <c r="J552" t="s">
        <v>8</v>
      </c>
      <c r="K552" t="s">
        <v>1363</v>
      </c>
      <c r="L552" t="s">
        <v>9</v>
      </c>
      <c r="M552">
        <v>35.062767000000001</v>
      </c>
      <c r="N552">
        <v>-119.379515</v>
      </c>
      <c r="O552" t="s">
        <v>51</v>
      </c>
      <c r="P552" s="2">
        <v>1200</v>
      </c>
      <c r="Q552" s="2">
        <v>1200</v>
      </c>
      <c r="R552" s="2" t="s">
        <v>85</v>
      </c>
      <c r="S552" s="2" t="s">
        <v>85</v>
      </c>
      <c r="U552" s="2">
        <v>35000</v>
      </c>
      <c r="V552" s="2">
        <v>17000</v>
      </c>
      <c r="Y552" s="13">
        <f t="shared" si="14"/>
        <v>1464</v>
      </c>
      <c r="Z552" s="13" t="s">
        <v>641</v>
      </c>
      <c r="AA552" s="13" t="s">
        <v>1900</v>
      </c>
      <c r="AC552" s="2">
        <v>9200</v>
      </c>
      <c r="AD552" s="2">
        <v>82</v>
      </c>
      <c r="AE552" s="2">
        <v>460</v>
      </c>
      <c r="AF552" s="2">
        <v>180</v>
      </c>
      <c r="AG552" s="2">
        <v>100</v>
      </c>
      <c r="AH552" s="2">
        <v>5700</v>
      </c>
      <c r="AI552" s="2">
        <v>97</v>
      </c>
      <c r="AQ552" s="2">
        <v>-46.1</v>
      </c>
      <c r="AR552" s="2">
        <v>-2.09</v>
      </c>
      <c r="AU552" s="13" t="s">
        <v>1583</v>
      </c>
      <c r="AV552" s="2" t="s">
        <v>401</v>
      </c>
    </row>
    <row r="553" spans="1:48" x14ac:dyDescent="0.35">
      <c r="A553">
        <v>552</v>
      </c>
      <c r="B553" s="2" t="s">
        <v>804</v>
      </c>
      <c r="C553" t="s">
        <v>3300</v>
      </c>
      <c r="D553" t="s">
        <v>806</v>
      </c>
      <c r="E553" t="s">
        <v>460</v>
      </c>
      <c r="F553" t="s">
        <v>805</v>
      </c>
      <c r="G553" t="s">
        <v>50</v>
      </c>
      <c r="H553" s="47">
        <v>41597</v>
      </c>
      <c r="I553" t="s">
        <v>1238</v>
      </c>
      <c r="J553" t="s">
        <v>8</v>
      </c>
      <c r="K553" t="s">
        <v>1363</v>
      </c>
      <c r="L553" t="s">
        <v>9</v>
      </c>
      <c r="M553">
        <v>35.062767000000001</v>
      </c>
      <c r="N553">
        <v>-119.379515</v>
      </c>
      <c r="O553" t="s">
        <v>51</v>
      </c>
      <c r="P553" s="2">
        <v>1200</v>
      </c>
      <c r="Q553" s="2">
        <v>1200</v>
      </c>
      <c r="R553" s="2" t="s">
        <v>85</v>
      </c>
      <c r="S553" s="2" t="s">
        <v>85</v>
      </c>
      <c r="U553" s="2">
        <v>33000</v>
      </c>
      <c r="V553" s="2">
        <v>16000</v>
      </c>
      <c r="Y553" s="13">
        <f t="shared" si="14"/>
        <v>1464</v>
      </c>
      <c r="Z553" s="13" t="s">
        <v>641</v>
      </c>
      <c r="AA553" s="13" t="s">
        <v>1900</v>
      </c>
      <c r="AC553" s="2">
        <v>8900</v>
      </c>
      <c r="AD553" s="2">
        <v>65</v>
      </c>
      <c r="AE553" s="2">
        <v>420</v>
      </c>
      <c r="AF553" s="2">
        <v>190</v>
      </c>
      <c r="AG553" s="2">
        <v>100</v>
      </c>
      <c r="AH553" s="2">
        <v>6000</v>
      </c>
      <c r="AI553" s="2">
        <v>100</v>
      </c>
      <c r="AQ553" s="2">
        <v>-49.8</v>
      </c>
      <c r="AR553" s="2">
        <v>-2.87</v>
      </c>
      <c r="AU553" s="13" t="s">
        <v>1583</v>
      </c>
      <c r="AV553" s="2" t="s">
        <v>401</v>
      </c>
    </row>
    <row r="554" spans="1:48" x14ac:dyDescent="0.35">
      <c r="A554">
        <v>553</v>
      </c>
      <c r="B554" s="2" t="s">
        <v>804</v>
      </c>
      <c r="C554" t="s">
        <v>3313</v>
      </c>
      <c r="D554" s="2" t="s">
        <v>1228</v>
      </c>
      <c r="E554" t="s">
        <v>460</v>
      </c>
      <c r="F554" t="s">
        <v>805</v>
      </c>
      <c r="G554" t="s">
        <v>50</v>
      </c>
      <c r="H554" s="47">
        <v>40897</v>
      </c>
      <c r="I554" t="s">
        <v>1242</v>
      </c>
      <c r="J554" t="s">
        <v>8</v>
      </c>
      <c r="K554" t="s">
        <v>1363</v>
      </c>
      <c r="L554" t="s">
        <v>9</v>
      </c>
      <c r="M554">
        <v>35.062767000000001</v>
      </c>
      <c r="N554">
        <v>-119.379515</v>
      </c>
      <c r="O554" t="s">
        <v>51</v>
      </c>
      <c r="P554" s="2">
        <v>1400</v>
      </c>
      <c r="Q554" s="2">
        <v>1400</v>
      </c>
      <c r="R554" s="2" t="s">
        <v>59</v>
      </c>
      <c r="S554" s="2" t="s">
        <v>59</v>
      </c>
      <c r="U554" s="2">
        <v>34000</v>
      </c>
      <c r="V554" s="2">
        <v>18000</v>
      </c>
      <c r="Y554" s="13">
        <f t="shared" si="14"/>
        <v>1708</v>
      </c>
      <c r="Z554" s="13" t="s">
        <v>70</v>
      </c>
      <c r="AA554" s="13" t="s">
        <v>611</v>
      </c>
      <c r="AC554" s="2">
        <v>8400</v>
      </c>
      <c r="AD554" s="2">
        <v>34</v>
      </c>
      <c r="AE554" s="2">
        <v>810</v>
      </c>
      <c r="AF554" s="2">
        <v>310</v>
      </c>
      <c r="AG554" s="2">
        <v>92</v>
      </c>
      <c r="AH554" s="2">
        <v>5200</v>
      </c>
      <c r="AI554" s="2">
        <v>81</v>
      </c>
      <c r="AQ554" s="2">
        <v>-54.9</v>
      </c>
      <c r="AR554" s="2">
        <v>-4.49</v>
      </c>
      <c r="AU554" s="13" t="s">
        <v>1014</v>
      </c>
      <c r="AV554" s="2" t="s">
        <v>67</v>
      </c>
    </row>
    <row r="555" spans="1:48" x14ac:dyDescent="0.35">
      <c r="A555">
        <v>554</v>
      </c>
      <c r="B555" s="2" t="s">
        <v>804</v>
      </c>
      <c r="C555" t="s">
        <v>3299</v>
      </c>
      <c r="D555" t="s">
        <v>806</v>
      </c>
      <c r="E555" t="s">
        <v>460</v>
      </c>
      <c r="F555" t="s">
        <v>805</v>
      </c>
      <c r="G555" t="s">
        <v>50</v>
      </c>
      <c r="H555" s="47">
        <v>40897</v>
      </c>
      <c r="I555" t="s">
        <v>1242</v>
      </c>
      <c r="J555" t="s">
        <v>8</v>
      </c>
      <c r="K555" t="s">
        <v>1363</v>
      </c>
      <c r="L555" t="s">
        <v>9</v>
      </c>
      <c r="M555">
        <v>35.062767000000001</v>
      </c>
      <c r="N555">
        <v>-119.379515</v>
      </c>
      <c r="O555" t="s">
        <v>51</v>
      </c>
      <c r="P555" s="2">
        <v>1600</v>
      </c>
      <c r="Q555" s="2">
        <v>1600</v>
      </c>
      <c r="R555" s="2" t="s">
        <v>59</v>
      </c>
      <c r="S555" s="2" t="s">
        <v>59</v>
      </c>
      <c r="U555" s="2">
        <v>21000</v>
      </c>
      <c r="V555" s="2">
        <v>13000</v>
      </c>
      <c r="Y555" s="13">
        <f t="shared" si="14"/>
        <v>1952</v>
      </c>
      <c r="Z555" s="13" t="s">
        <v>70</v>
      </c>
      <c r="AA555" s="13" t="s">
        <v>611</v>
      </c>
      <c r="AC555" s="2">
        <v>5800</v>
      </c>
      <c r="AD555" s="2">
        <v>68</v>
      </c>
      <c r="AE555" s="2">
        <v>410</v>
      </c>
      <c r="AF555" s="2">
        <v>140</v>
      </c>
      <c r="AG555" s="2">
        <v>79</v>
      </c>
      <c r="AH555" s="2">
        <v>4000</v>
      </c>
      <c r="AI555" s="2">
        <v>84</v>
      </c>
      <c r="AQ555" s="2">
        <v>-53.9</v>
      </c>
      <c r="AR555" s="2">
        <v>-4</v>
      </c>
      <c r="AU555" s="13" t="s">
        <v>1014</v>
      </c>
      <c r="AV555" s="2" t="s">
        <v>67</v>
      </c>
    </row>
    <row r="556" spans="1:48" x14ac:dyDescent="0.35">
      <c r="A556">
        <v>555</v>
      </c>
      <c r="B556" s="2" t="s">
        <v>804</v>
      </c>
      <c r="C556" t="s">
        <v>3297</v>
      </c>
      <c r="D556" s="2" t="s">
        <v>1228</v>
      </c>
      <c r="E556" t="s">
        <v>460</v>
      </c>
      <c r="F556" t="s">
        <v>805</v>
      </c>
      <c r="G556" t="s">
        <v>50</v>
      </c>
      <c r="H556" s="47">
        <v>40721</v>
      </c>
      <c r="I556" t="s">
        <v>1251</v>
      </c>
      <c r="J556" t="s">
        <v>8</v>
      </c>
      <c r="K556" t="s">
        <v>1363</v>
      </c>
      <c r="L556" t="s">
        <v>9</v>
      </c>
      <c r="M556">
        <v>35.062767000000001</v>
      </c>
      <c r="N556">
        <v>-119.379515</v>
      </c>
      <c r="O556" t="s">
        <v>51</v>
      </c>
      <c r="P556" s="2">
        <v>1200</v>
      </c>
      <c r="Q556" s="2">
        <v>1200</v>
      </c>
      <c r="R556" s="2" t="s">
        <v>59</v>
      </c>
      <c r="S556" s="2" t="s">
        <v>59</v>
      </c>
      <c r="U556" s="2">
        <v>15000</v>
      </c>
      <c r="V556" s="2">
        <v>14000</v>
      </c>
      <c r="Y556" s="13">
        <f t="shared" si="14"/>
        <v>1464</v>
      </c>
      <c r="Z556" s="13" t="s">
        <v>70</v>
      </c>
      <c r="AA556" s="13" t="s">
        <v>611</v>
      </c>
      <c r="AC556" s="2">
        <v>7100</v>
      </c>
      <c r="AD556" s="2">
        <v>22</v>
      </c>
      <c r="AE556" s="2">
        <v>150</v>
      </c>
      <c r="AF556" s="2">
        <v>150</v>
      </c>
      <c r="AG556" s="2">
        <v>80</v>
      </c>
      <c r="AH556" s="2">
        <v>4600</v>
      </c>
      <c r="AI556" s="2">
        <v>63</v>
      </c>
      <c r="AQ556" s="2">
        <v>-58.1</v>
      </c>
      <c r="AR556" s="2">
        <v>-5.35</v>
      </c>
      <c r="AU556" s="13" t="s">
        <v>1894</v>
      </c>
      <c r="AV556" s="2" t="s">
        <v>170</v>
      </c>
    </row>
    <row r="557" spans="1:48" x14ac:dyDescent="0.35">
      <c r="A557">
        <v>556</v>
      </c>
      <c r="B557" s="2" t="s">
        <v>804</v>
      </c>
      <c r="C557" t="s">
        <v>3298</v>
      </c>
      <c r="D557" t="s">
        <v>806</v>
      </c>
      <c r="E557" t="s">
        <v>460</v>
      </c>
      <c r="F557" t="s">
        <v>805</v>
      </c>
      <c r="G557" t="s">
        <v>50</v>
      </c>
      <c r="H557" s="47">
        <v>40721</v>
      </c>
      <c r="I557" t="s">
        <v>1251</v>
      </c>
      <c r="J557" t="s">
        <v>8</v>
      </c>
      <c r="K557" t="s">
        <v>1363</v>
      </c>
      <c r="L557" t="s">
        <v>9</v>
      </c>
      <c r="M557">
        <v>35.062767000000001</v>
      </c>
      <c r="N557">
        <v>-119.379515</v>
      </c>
      <c r="O557" t="s">
        <v>51</v>
      </c>
      <c r="P557" s="2">
        <v>1100</v>
      </c>
      <c r="Q557" s="2">
        <v>1100</v>
      </c>
      <c r="R557" s="2" t="s">
        <v>59</v>
      </c>
      <c r="S557" s="2" t="s">
        <v>59</v>
      </c>
      <c r="U557" s="2">
        <v>9300</v>
      </c>
      <c r="V557" s="2">
        <v>16000</v>
      </c>
      <c r="Y557" s="13">
        <f t="shared" si="14"/>
        <v>1342</v>
      </c>
      <c r="Z557" s="13" t="s">
        <v>70</v>
      </c>
      <c r="AA557" s="13" t="s">
        <v>611</v>
      </c>
      <c r="AC557" s="2">
        <v>6600</v>
      </c>
      <c r="AD557" s="2">
        <v>110</v>
      </c>
      <c r="AE557" s="2">
        <v>290</v>
      </c>
      <c r="AF557" s="2">
        <v>130</v>
      </c>
      <c r="AG557" s="2">
        <v>93</v>
      </c>
      <c r="AH557" s="2">
        <v>4200</v>
      </c>
      <c r="AI557" s="2">
        <v>93</v>
      </c>
      <c r="AQ557" s="2">
        <v>-46.8</v>
      </c>
      <c r="AR557" s="2">
        <v>-1.85</v>
      </c>
      <c r="AU557" s="13" t="s">
        <v>1894</v>
      </c>
      <c r="AV557" s="2" t="s">
        <v>170</v>
      </c>
    </row>
    <row r="558" spans="1:48" x14ac:dyDescent="0.35">
      <c r="A558">
        <v>557</v>
      </c>
      <c r="B558" s="2" t="s">
        <v>804</v>
      </c>
      <c r="C558" t="s">
        <v>3312</v>
      </c>
      <c r="D558" s="2" t="s">
        <v>1228</v>
      </c>
      <c r="E558" t="s">
        <v>460</v>
      </c>
      <c r="F558" t="s">
        <v>805</v>
      </c>
      <c r="G558" t="s">
        <v>50</v>
      </c>
      <c r="H558" s="47">
        <v>41261</v>
      </c>
      <c r="I558" t="s">
        <v>1240</v>
      </c>
      <c r="J558" t="s">
        <v>8</v>
      </c>
      <c r="K558" t="s">
        <v>1363</v>
      </c>
      <c r="L558" t="s">
        <v>9</v>
      </c>
      <c r="M558">
        <v>35.062767000000001</v>
      </c>
      <c r="N558">
        <v>-119.379515</v>
      </c>
      <c r="O558" t="s">
        <v>51</v>
      </c>
      <c r="P558" s="2">
        <v>1600</v>
      </c>
      <c r="Q558" s="2">
        <v>1600</v>
      </c>
      <c r="R558" s="2" t="s">
        <v>57</v>
      </c>
      <c r="S558" s="2" t="s">
        <v>57</v>
      </c>
      <c r="U558" s="2">
        <v>30000</v>
      </c>
      <c r="V558" s="2">
        <v>14000</v>
      </c>
      <c r="Y558" s="13">
        <f t="shared" si="14"/>
        <v>1952</v>
      </c>
      <c r="Z558" s="13" t="s">
        <v>416</v>
      </c>
      <c r="AA558" s="13" t="s">
        <v>443</v>
      </c>
      <c r="AC558" s="2">
        <v>6800</v>
      </c>
      <c r="AD558" s="2" t="s">
        <v>54</v>
      </c>
      <c r="AE558" s="2">
        <v>340</v>
      </c>
      <c r="AF558" s="2">
        <v>130</v>
      </c>
      <c r="AG558" s="2">
        <v>91</v>
      </c>
      <c r="AH558" s="2">
        <v>4500</v>
      </c>
      <c r="AI558" s="2">
        <v>79</v>
      </c>
      <c r="AQ558" s="2">
        <v>-58</v>
      </c>
      <c r="AR558" s="2">
        <v>-4.88</v>
      </c>
      <c r="AU558" s="13" t="s">
        <v>1583</v>
      </c>
      <c r="AV558" s="2" t="s">
        <v>401</v>
      </c>
    </row>
    <row r="559" spans="1:48" x14ac:dyDescent="0.35">
      <c r="A559">
        <v>558</v>
      </c>
      <c r="B559" s="2" t="s">
        <v>804</v>
      </c>
      <c r="C559" t="s">
        <v>3324</v>
      </c>
      <c r="D559" t="s">
        <v>806</v>
      </c>
      <c r="E559" t="s">
        <v>460</v>
      </c>
      <c r="F559" t="s">
        <v>805</v>
      </c>
      <c r="G559" t="s">
        <v>50</v>
      </c>
      <c r="H559" s="47">
        <v>41261</v>
      </c>
      <c r="I559" t="s">
        <v>1240</v>
      </c>
      <c r="J559" t="s">
        <v>8</v>
      </c>
      <c r="K559" t="s">
        <v>1363</v>
      </c>
      <c r="L559" t="s">
        <v>9</v>
      </c>
      <c r="M559">
        <v>35.062767000000001</v>
      </c>
      <c r="N559">
        <v>-119.379515</v>
      </c>
      <c r="O559" t="s">
        <v>51</v>
      </c>
      <c r="P559" s="2">
        <v>1400</v>
      </c>
      <c r="Q559" s="2">
        <v>1400</v>
      </c>
      <c r="R559" s="2" t="s">
        <v>57</v>
      </c>
      <c r="S559" s="2" t="s">
        <v>57</v>
      </c>
      <c r="U559" s="2">
        <v>26000</v>
      </c>
      <c r="V559" s="2">
        <v>14000</v>
      </c>
      <c r="Y559" s="13">
        <f t="shared" si="14"/>
        <v>1708</v>
      </c>
      <c r="Z559" s="13" t="s">
        <v>416</v>
      </c>
      <c r="AA559" s="13" t="s">
        <v>443</v>
      </c>
      <c r="AC559" s="2">
        <v>7500</v>
      </c>
      <c r="AD559" s="2">
        <v>100</v>
      </c>
      <c r="AE559" s="2">
        <v>320</v>
      </c>
      <c r="AF559" s="2">
        <v>120</v>
      </c>
      <c r="AG559" s="2">
        <v>120</v>
      </c>
      <c r="AH559" s="2">
        <v>4600</v>
      </c>
      <c r="AI559" s="2">
        <v>98</v>
      </c>
      <c r="AQ559" s="2">
        <v>-48</v>
      </c>
      <c r="AR559" s="2">
        <v>-2.76</v>
      </c>
      <c r="AU559" s="13" t="s">
        <v>1583</v>
      </c>
      <c r="AV559" s="2" t="s">
        <v>401</v>
      </c>
    </row>
    <row r="560" spans="1:48" x14ac:dyDescent="0.35">
      <c r="A560">
        <v>559</v>
      </c>
      <c r="B560" s="2" t="s">
        <v>804</v>
      </c>
      <c r="C560" t="s">
        <v>3296</v>
      </c>
      <c r="D560" s="2" t="s">
        <v>1228</v>
      </c>
      <c r="E560" t="s">
        <v>460</v>
      </c>
      <c r="F560" t="s">
        <v>805</v>
      </c>
      <c r="G560" t="s">
        <v>50</v>
      </c>
      <c r="H560" s="47">
        <v>40540</v>
      </c>
      <c r="I560" t="s">
        <v>1253</v>
      </c>
      <c r="J560" t="s">
        <v>8</v>
      </c>
      <c r="K560" t="s">
        <v>1363</v>
      </c>
      <c r="L560" t="s">
        <v>9</v>
      </c>
      <c r="M560">
        <v>35.062767000000001</v>
      </c>
      <c r="N560">
        <v>-119.379515</v>
      </c>
      <c r="O560" t="s">
        <v>51</v>
      </c>
      <c r="P560" s="2">
        <v>1100</v>
      </c>
      <c r="Q560" s="2">
        <v>1100</v>
      </c>
      <c r="R560" s="2" t="s">
        <v>59</v>
      </c>
      <c r="S560" s="2" t="s">
        <v>59</v>
      </c>
      <c r="U560" s="2">
        <v>23000</v>
      </c>
      <c r="V560" s="2">
        <v>12000</v>
      </c>
      <c r="Y560" s="13">
        <f t="shared" si="14"/>
        <v>1342</v>
      </c>
      <c r="Z560" s="13" t="s">
        <v>70</v>
      </c>
      <c r="AA560" s="13" t="s">
        <v>611</v>
      </c>
      <c r="AC560" s="2">
        <v>5300</v>
      </c>
      <c r="AD560" s="2">
        <v>37</v>
      </c>
      <c r="AE560" s="2">
        <v>240</v>
      </c>
      <c r="AF560" s="2">
        <v>95</v>
      </c>
      <c r="AG560" s="2">
        <v>82</v>
      </c>
      <c r="AH560" s="2">
        <v>4500</v>
      </c>
      <c r="AI560" s="2">
        <v>69</v>
      </c>
      <c r="AQ560" s="2">
        <v>-60.1</v>
      </c>
      <c r="AR560" s="2">
        <v>-5.44</v>
      </c>
      <c r="AU560" s="13" t="s">
        <v>391</v>
      </c>
      <c r="AV560" s="2" t="s">
        <v>807</v>
      </c>
    </row>
    <row r="561" spans="1:49" x14ac:dyDescent="0.35">
      <c r="A561">
        <v>560</v>
      </c>
      <c r="B561" s="2" t="s">
        <v>804</v>
      </c>
      <c r="C561" t="s">
        <v>3295</v>
      </c>
      <c r="D561" t="s">
        <v>806</v>
      </c>
      <c r="E561" t="s">
        <v>460</v>
      </c>
      <c r="F561" t="s">
        <v>805</v>
      </c>
      <c r="G561" t="s">
        <v>50</v>
      </c>
      <c r="H561" s="47">
        <v>40540</v>
      </c>
      <c r="I561" t="s">
        <v>1253</v>
      </c>
      <c r="J561" t="s">
        <v>8</v>
      </c>
      <c r="K561" t="s">
        <v>1363</v>
      </c>
      <c r="L561" t="s">
        <v>9</v>
      </c>
      <c r="M561">
        <v>35.062767000000001</v>
      </c>
      <c r="N561">
        <v>-119.379515</v>
      </c>
      <c r="O561" t="s">
        <v>51</v>
      </c>
      <c r="P561" s="2">
        <v>1100</v>
      </c>
      <c r="Q561" s="2">
        <v>1100</v>
      </c>
      <c r="R561" s="2" t="s">
        <v>59</v>
      </c>
      <c r="S561" s="2" t="s">
        <v>59</v>
      </c>
      <c r="U561" s="2">
        <v>20000</v>
      </c>
      <c r="V561" s="2">
        <v>11000</v>
      </c>
      <c r="Y561" s="13">
        <f t="shared" si="14"/>
        <v>1342</v>
      </c>
      <c r="Z561" s="13" t="s">
        <v>70</v>
      </c>
      <c r="AA561" s="13" t="s">
        <v>611</v>
      </c>
      <c r="AC561" s="2">
        <v>4700</v>
      </c>
      <c r="AD561" s="2">
        <v>75</v>
      </c>
      <c r="AE561" s="2">
        <v>470</v>
      </c>
      <c r="AF561" s="2">
        <v>120</v>
      </c>
      <c r="AG561" s="2">
        <v>89</v>
      </c>
      <c r="AH561" s="2">
        <v>3500</v>
      </c>
      <c r="AI561" s="2">
        <v>78</v>
      </c>
      <c r="AQ561" s="2">
        <v>-61.8</v>
      </c>
      <c r="AR561" s="2">
        <v>-5.27</v>
      </c>
      <c r="AU561" s="13" t="s">
        <v>391</v>
      </c>
      <c r="AV561" s="2" t="s">
        <v>807</v>
      </c>
    </row>
    <row r="562" spans="1:49" x14ac:dyDescent="0.35">
      <c r="A562">
        <v>561</v>
      </c>
      <c r="B562" s="2" t="s">
        <v>804</v>
      </c>
      <c r="C562" t="s">
        <v>3291</v>
      </c>
      <c r="D562" s="2" t="s">
        <v>1228</v>
      </c>
      <c r="E562" t="s">
        <v>460</v>
      </c>
      <c r="F562" t="s">
        <v>805</v>
      </c>
      <c r="G562" t="s">
        <v>50</v>
      </c>
      <c r="H562" s="47">
        <v>39895</v>
      </c>
      <c r="I562" t="s">
        <v>3290</v>
      </c>
      <c r="J562" t="s">
        <v>8</v>
      </c>
      <c r="K562" t="s">
        <v>1363</v>
      </c>
      <c r="L562" t="s">
        <v>9</v>
      </c>
      <c r="M562">
        <v>35.062767000000001</v>
      </c>
      <c r="N562">
        <v>-119.379515</v>
      </c>
      <c r="O562" t="s">
        <v>51</v>
      </c>
      <c r="P562" s="2">
        <v>980</v>
      </c>
      <c r="Q562" s="2">
        <v>980</v>
      </c>
      <c r="R562" s="2" t="s">
        <v>59</v>
      </c>
      <c r="S562" s="2" t="s">
        <v>59</v>
      </c>
      <c r="U562" s="2">
        <v>19000</v>
      </c>
      <c r="V562" s="2">
        <v>12000</v>
      </c>
      <c r="Y562" s="13">
        <f t="shared" si="14"/>
        <v>1195.5999999999999</v>
      </c>
      <c r="Z562" s="13" t="s">
        <v>70</v>
      </c>
      <c r="AA562" s="13" t="s">
        <v>611</v>
      </c>
      <c r="AC562" s="2">
        <v>5900</v>
      </c>
      <c r="AD562" s="2">
        <v>85</v>
      </c>
      <c r="AE562" s="2">
        <v>480</v>
      </c>
      <c r="AF562" s="2">
        <v>79</v>
      </c>
      <c r="AG562" s="2">
        <v>120</v>
      </c>
      <c r="AH562" s="2">
        <v>3000</v>
      </c>
      <c r="AI562" s="2">
        <v>89</v>
      </c>
      <c r="AQ562" s="2">
        <v>-58.2</v>
      </c>
      <c r="AR562" s="2">
        <v>-44.3</v>
      </c>
      <c r="AU562" s="13" t="s">
        <v>1892</v>
      </c>
      <c r="AV562" s="2" t="s">
        <v>156</v>
      </c>
    </row>
    <row r="563" spans="1:49" x14ac:dyDescent="0.35">
      <c r="A563">
        <v>562</v>
      </c>
      <c r="B563" s="2" t="s">
        <v>804</v>
      </c>
      <c r="C563" t="s">
        <v>3292</v>
      </c>
      <c r="D563" t="s">
        <v>806</v>
      </c>
      <c r="E563" t="s">
        <v>460</v>
      </c>
      <c r="F563" t="s">
        <v>805</v>
      </c>
      <c r="G563" t="s">
        <v>50</v>
      </c>
      <c r="H563" s="47">
        <v>39895</v>
      </c>
      <c r="I563" t="s">
        <v>3290</v>
      </c>
      <c r="J563" t="s">
        <v>8</v>
      </c>
      <c r="K563" t="s">
        <v>1363</v>
      </c>
      <c r="L563" t="s">
        <v>9</v>
      </c>
      <c r="M563">
        <v>35.062767000000001</v>
      </c>
      <c r="N563">
        <v>-119.379515</v>
      </c>
      <c r="O563" t="s">
        <v>51</v>
      </c>
      <c r="P563" s="2">
        <v>930</v>
      </c>
      <c r="Q563" s="2">
        <v>930</v>
      </c>
      <c r="R563" s="2" t="s">
        <v>59</v>
      </c>
      <c r="S563" s="2" t="s">
        <v>59</v>
      </c>
      <c r="U563" s="2">
        <v>20000</v>
      </c>
      <c r="V563" s="2">
        <v>12000</v>
      </c>
      <c r="Y563" s="13">
        <f t="shared" si="14"/>
        <v>1134.5999999999999</v>
      </c>
      <c r="Z563" s="13" t="s">
        <v>70</v>
      </c>
      <c r="AA563" s="13" t="s">
        <v>611</v>
      </c>
      <c r="AC563" s="2">
        <v>5300</v>
      </c>
      <c r="AD563" s="2">
        <v>87</v>
      </c>
      <c r="AE563" s="2">
        <v>480</v>
      </c>
      <c r="AF563" s="2">
        <v>82</v>
      </c>
      <c r="AG563" s="2">
        <v>110</v>
      </c>
      <c r="AH563" s="2">
        <v>3100</v>
      </c>
      <c r="AI563" s="2">
        <v>94</v>
      </c>
      <c r="AQ563" s="2">
        <v>-51.6</v>
      </c>
      <c r="AR563" s="2">
        <v>-3.34</v>
      </c>
      <c r="AU563" s="13" t="s">
        <v>1892</v>
      </c>
      <c r="AV563" s="2" t="s">
        <v>156</v>
      </c>
    </row>
    <row r="564" spans="1:49" x14ac:dyDescent="0.35">
      <c r="A564">
        <v>563</v>
      </c>
      <c r="B564" s="2" t="s">
        <v>804</v>
      </c>
      <c r="C564" t="s">
        <v>3293</v>
      </c>
      <c r="D564" s="2" t="s">
        <v>1228</v>
      </c>
      <c r="E564" t="s">
        <v>460</v>
      </c>
      <c r="F564" t="s">
        <v>805</v>
      </c>
      <c r="G564" t="s">
        <v>50</v>
      </c>
      <c r="H564" s="47">
        <v>40086</v>
      </c>
      <c r="I564" t="s">
        <v>1254</v>
      </c>
      <c r="J564" t="s">
        <v>8</v>
      </c>
      <c r="K564" t="s">
        <v>1363</v>
      </c>
      <c r="L564" t="s">
        <v>9</v>
      </c>
      <c r="M564">
        <v>35.062767000000001</v>
      </c>
      <c r="N564">
        <v>-119.379515</v>
      </c>
      <c r="O564" t="s">
        <v>51</v>
      </c>
      <c r="P564" s="2">
        <v>1000</v>
      </c>
      <c r="Q564" s="2">
        <v>1000</v>
      </c>
      <c r="R564" s="2" t="s">
        <v>59</v>
      </c>
      <c r="S564" s="2" t="s">
        <v>59</v>
      </c>
      <c r="U564" s="2">
        <v>17000</v>
      </c>
      <c r="V564" s="2">
        <v>12000</v>
      </c>
      <c r="Y564" s="13">
        <f t="shared" si="14"/>
        <v>1220</v>
      </c>
      <c r="Z564" s="13" t="s">
        <v>70</v>
      </c>
      <c r="AA564" s="13" t="s">
        <v>611</v>
      </c>
      <c r="AC564" s="2">
        <v>5700</v>
      </c>
      <c r="AD564" s="2">
        <v>27</v>
      </c>
      <c r="AE564" s="2">
        <v>490</v>
      </c>
      <c r="AF564" s="2">
        <v>96</v>
      </c>
      <c r="AG564" s="2">
        <v>110</v>
      </c>
      <c r="AH564" s="2">
        <v>1400</v>
      </c>
      <c r="AI564" s="2">
        <v>40</v>
      </c>
      <c r="AQ564" s="2">
        <v>-64.5</v>
      </c>
      <c r="AR564" s="2">
        <v>-5.83</v>
      </c>
      <c r="AU564" s="13" t="s">
        <v>391</v>
      </c>
      <c r="AV564" s="2" t="s">
        <v>807</v>
      </c>
    </row>
    <row r="565" spans="1:49" x14ac:dyDescent="0.35">
      <c r="A565">
        <v>564</v>
      </c>
      <c r="B565" s="2" t="s">
        <v>804</v>
      </c>
      <c r="C565" t="s">
        <v>3294</v>
      </c>
      <c r="D565" t="s">
        <v>806</v>
      </c>
      <c r="E565" t="s">
        <v>460</v>
      </c>
      <c r="F565" t="s">
        <v>805</v>
      </c>
      <c r="G565" t="s">
        <v>50</v>
      </c>
      <c r="H565" s="47">
        <v>40086</v>
      </c>
      <c r="I565" t="s">
        <v>1254</v>
      </c>
      <c r="J565" t="s">
        <v>8</v>
      </c>
      <c r="K565" t="s">
        <v>1363</v>
      </c>
      <c r="L565" t="s">
        <v>9</v>
      </c>
      <c r="M565">
        <v>35.062767000000001</v>
      </c>
      <c r="N565">
        <v>-119.379515</v>
      </c>
      <c r="O565" t="s">
        <v>51</v>
      </c>
      <c r="P565" s="2">
        <v>880</v>
      </c>
      <c r="Q565" s="2">
        <v>880</v>
      </c>
      <c r="R565" s="2" t="s">
        <v>59</v>
      </c>
      <c r="S565" s="2" t="s">
        <v>59</v>
      </c>
      <c r="U565" s="2">
        <v>21000</v>
      </c>
      <c r="V565" s="2">
        <v>15000</v>
      </c>
      <c r="Y565" s="13">
        <f t="shared" si="14"/>
        <v>1073.5999999999999</v>
      </c>
      <c r="Z565" s="13" t="s">
        <v>70</v>
      </c>
      <c r="AA565" s="13" t="s">
        <v>611</v>
      </c>
      <c r="AC565" s="2">
        <v>7800</v>
      </c>
      <c r="AD565" s="2">
        <v>100</v>
      </c>
      <c r="AE565" s="2">
        <v>520</v>
      </c>
      <c r="AF565" s="2">
        <v>110</v>
      </c>
      <c r="AG565" s="2">
        <v>170</v>
      </c>
      <c r="AH565" s="2">
        <v>1800</v>
      </c>
      <c r="AI565" s="2">
        <v>59</v>
      </c>
      <c r="AQ565" s="2">
        <v>-45.6</v>
      </c>
      <c r="AR565" s="2">
        <v>-1.0900000000000001</v>
      </c>
      <c r="AU565" s="13" t="s">
        <v>391</v>
      </c>
      <c r="AV565" s="2" t="s">
        <v>807</v>
      </c>
    </row>
    <row r="566" spans="1:49" x14ac:dyDescent="0.35">
      <c r="A566">
        <v>565</v>
      </c>
      <c r="B566" s="2" t="s">
        <v>804</v>
      </c>
      <c r="C566" t="s">
        <v>3289</v>
      </c>
      <c r="D566" s="2" t="s">
        <v>1228</v>
      </c>
      <c r="E566" t="s">
        <v>460</v>
      </c>
      <c r="F566" t="s">
        <v>805</v>
      </c>
      <c r="G566" t="s">
        <v>50</v>
      </c>
      <c r="H566" s="47">
        <v>39702</v>
      </c>
      <c r="I566" t="s">
        <v>1252</v>
      </c>
      <c r="J566" t="s">
        <v>8</v>
      </c>
      <c r="K566" t="s">
        <v>1363</v>
      </c>
      <c r="L566" t="s">
        <v>9</v>
      </c>
      <c r="M566">
        <v>35.062767000000001</v>
      </c>
      <c r="N566">
        <v>-119.379515</v>
      </c>
      <c r="O566" t="s">
        <v>51</v>
      </c>
      <c r="P566" s="2">
        <v>940</v>
      </c>
      <c r="Q566" s="2">
        <v>940</v>
      </c>
      <c r="R566" s="2" t="s">
        <v>59</v>
      </c>
      <c r="S566" s="2" t="s">
        <v>59</v>
      </c>
      <c r="U566" s="2">
        <v>18000</v>
      </c>
      <c r="V566" s="2">
        <v>12000</v>
      </c>
      <c r="Y566" s="13">
        <f t="shared" si="14"/>
        <v>1146.8</v>
      </c>
      <c r="Z566" s="13" t="s">
        <v>70</v>
      </c>
      <c r="AA566" s="13" t="s">
        <v>611</v>
      </c>
      <c r="AC566" s="2">
        <v>5400</v>
      </c>
      <c r="AD566" s="2">
        <v>21</v>
      </c>
      <c r="AE566" s="2">
        <v>410</v>
      </c>
      <c r="AF566" s="2">
        <v>84</v>
      </c>
      <c r="AG566" s="2">
        <v>68</v>
      </c>
      <c r="AH566" s="2">
        <v>2900</v>
      </c>
      <c r="AI566" s="2">
        <v>73</v>
      </c>
      <c r="AQ566" s="2">
        <v>-60.7</v>
      </c>
      <c r="AR566" s="2">
        <v>-6.4</v>
      </c>
      <c r="AU566" s="13" t="s">
        <v>1892</v>
      </c>
      <c r="AV566" s="2" t="s">
        <v>156</v>
      </c>
    </row>
    <row r="567" spans="1:49" x14ac:dyDescent="0.35">
      <c r="A567">
        <v>566</v>
      </c>
      <c r="B567" s="2" t="s">
        <v>804</v>
      </c>
      <c r="C567" t="s">
        <v>3288</v>
      </c>
      <c r="D567" t="s">
        <v>806</v>
      </c>
      <c r="E567" t="s">
        <v>460</v>
      </c>
      <c r="F567" t="s">
        <v>805</v>
      </c>
      <c r="G567" t="s">
        <v>50</v>
      </c>
      <c r="H567" s="47">
        <v>39702</v>
      </c>
      <c r="I567" t="s">
        <v>1252</v>
      </c>
      <c r="J567" t="s">
        <v>8</v>
      </c>
      <c r="K567" t="s">
        <v>1363</v>
      </c>
      <c r="L567" t="s">
        <v>9</v>
      </c>
      <c r="M567">
        <v>35.062767000000001</v>
      </c>
      <c r="N567">
        <v>-119.379515</v>
      </c>
      <c r="O567" t="s">
        <v>51</v>
      </c>
      <c r="P567" s="2">
        <v>830</v>
      </c>
      <c r="Q567" s="2">
        <v>830</v>
      </c>
      <c r="R567" s="2" t="s">
        <v>59</v>
      </c>
      <c r="S567" s="2" t="s">
        <v>59</v>
      </c>
      <c r="U567" s="2">
        <v>18000</v>
      </c>
      <c r="V567" s="2">
        <v>11000</v>
      </c>
      <c r="Y567" s="13">
        <f t="shared" si="14"/>
        <v>1012.6</v>
      </c>
      <c r="Z567" s="13" t="s">
        <v>70</v>
      </c>
      <c r="AA567" s="13" t="s">
        <v>611</v>
      </c>
      <c r="AC567" s="2">
        <v>5400</v>
      </c>
      <c r="AD567" s="2">
        <v>99</v>
      </c>
      <c r="AE567" s="2">
        <v>350</v>
      </c>
      <c r="AF567" s="2">
        <v>73</v>
      </c>
      <c r="AG567" s="2">
        <v>68</v>
      </c>
      <c r="AH567" s="2">
        <v>2800</v>
      </c>
      <c r="AI567" s="2">
        <v>84</v>
      </c>
      <c r="AQ567" s="2">
        <v>-53.1</v>
      </c>
      <c r="AR567" s="2">
        <v>-4.2</v>
      </c>
      <c r="AU567" s="13" t="s">
        <v>1014</v>
      </c>
      <c r="AV567" s="2" t="s">
        <v>67</v>
      </c>
    </row>
    <row r="568" spans="1:49" x14ac:dyDescent="0.35">
      <c r="A568">
        <v>567</v>
      </c>
      <c r="B568" s="2" t="s">
        <v>804</v>
      </c>
      <c r="C568" t="s">
        <v>3311</v>
      </c>
      <c r="D568" s="2" t="s">
        <v>1228</v>
      </c>
      <c r="E568" t="s">
        <v>460</v>
      </c>
      <c r="F568" t="s">
        <v>805</v>
      </c>
      <c r="G568" t="s">
        <v>50</v>
      </c>
      <c r="H568" s="47">
        <v>41436</v>
      </c>
      <c r="I568" t="s">
        <v>1239</v>
      </c>
      <c r="J568" t="s">
        <v>8</v>
      </c>
      <c r="K568" t="s">
        <v>1363</v>
      </c>
      <c r="L568" t="s">
        <v>9</v>
      </c>
      <c r="M568">
        <v>35.062767000000001</v>
      </c>
      <c r="N568">
        <v>-119.379515</v>
      </c>
      <c r="O568" t="s">
        <v>51</v>
      </c>
      <c r="P568" s="2">
        <v>1500</v>
      </c>
      <c r="Q568" s="2">
        <v>1500</v>
      </c>
      <c r="R568" s="2" t="s">
        <v>57</v>
      </c>
      <c r="S568" s="2" t="s">
        <v>57</v>
      </c>
      <c r="U568" s="2">
        <v>21000</v>
      </c>
      <c r="V568" s="2">
        <v>11000</v>
      </c>
      <c r="Y568" s="13">
        <f t="shared" si="14"/>
        <v>1830</v>
      </c>
      <c r="Z568" s="13" t="s">
        <v>416</v>
      </c>
      <c r="AA568" s="13" t="s">
        <v>443</v>
      </c>
      <c r="AC568" s="2">
        <v>5400</v>
      </c>
      <c r="AD568" s="2">
        <v>47</v>
      </c>
      <c r="AE568" s="2">
        <v>220</v>
      </c>
      <c r="AF568" s="2">
        <v>82</v>
      </c>
      <c r="AG568" s="2">
        <v>66</v>
      </c>
      <c r="AH568" s="2">
        <v>3300</v>
      </c>
      <c r="AI568" s="2">
        <v>82</v>
      </c>
      <c r="AQ568" s="2">
        <v>-59.6</v>
      </c>
      <c r="AR568" s="2">
        <v>-5.08</v>
      </c>
      <c r="AU568" s="13" t="s">
        <v>1894</v>
      </c>
      <c r="AV568" s="2" t="s">
        <v>170</v>
      </c>
    </row>
    <row r="569" spans="1:49" x14ac:dyDescent="0.35">
      <c r="A569">
        <v>568</v>
      </c>
      <c r="B569" s="2" t="s">
        <v>804</v>
      </c>
      <c r="C569" t="s">
        <v>3310</v>
      </c>
      <c r="D569" t="s">
        <v>806</v>
      </c>
      <c r="E569" t="s">
        <v>460</v>
      </c>
      <c r="F569" t="s">
        <v>805</v>
      </c>
      <c r="G569" t="s">
        <v>50</v>
      </c>
      <c r="H569" s="47">
        <v>41436</v>
      </c>
      <c r="I569" t="s">
        <v>1239</v>
      </c>
      <c r="J569" t="s">
        <v>8</v>
      </c>
      <c r="K569" t="s">
        <v>1363</v>
      </c>
      <c r="L569" t="s">
        <v>9</v>
      </c>
      <c r="M569">
        <v>35.062913000000002</v>
      </c>
      <c r="N569">
        <v>-119.37929</v>
      </c>
      <c r="O569" t="s">
        <v>3337</v>
      </c>
      <c r="P569" s="2">
        <v>1200</v>
      </c>
      <c r="Q569" s="2">
        <v>1200</v>
      </c>
      <c r="R569" s="2" t="s">
        <v>57</v>
      </c>
      <c r="S569" s="2" t="s">
        <v>57</v>
      </c>
      <c r="U569" s="2">
        <v>33000</v>
      </c>
      <c r="V569" s="2">
        <v>17000</v>
      </c>
      <c r="Y569" s="13">
        <f t="shared" si="14"/>
        <v>1464</v>
      </c>
      <c r="Z569" s="13" t="s">
        <v>416</v>
      </c>
      <c r="AA569" s="13" t="s">
        <v>443</v>
      </c>
      <c r="AC569" s="2">
        <v>9500</v>
      </c>
      <c r="AD569" s="2">
        <v>110</v>
      </c>
      <c r="AE569" s="2">
        <v>340</v>
      </c>
      <c r="AF569" s="2">
        <v>160</v>
      </c>
      <c r="AG569" s="2">
        <v>96</v>
      </c>
      <c r="AH569" s="2">
        <v>4500</v>
      </c>
      <c r="AI569" s="2">
        <v>89</v>
      </c>
      <c r="AQ569" s="2">
        <v>-42.2</v>
      </c>
      <c r="AR569" s="2">
        <v>-1.01</v>
      </c>
      <c r="AU569" s="13" t="s">
        <v>391</v>
      </c>
      <c r="AV569" s="2" t="s">
        <v>807</v>
      </c>
    </row>
    <row r="570" spans="1:49" x14ac:dyDescent="0.35">
      <c r="A570">
        <v>569</v>
      </c>
      <c r="B570" t="s">
        <v>808</v>
      </c>
      <c r="C570" t="s">
        <v>47</v>
      </c>
      <c r="D570" t="s">
        <v>809</v>
      </c>
      <c r="E570" t="s">
        <v>460</v>
      </c>
      <c r="F570" t="s">
        <v>810</v>
      </c>
      <c r="G570" t="s">
        <v>50</v>
      </c>
      <c r="H570" s="47">
        <v>41431</v>
      </c>
      <c r="I570"/>
      <c r="J570" t="s">
        <v>8</v>
      </c>
      <c r="L570" t="s">
        <v>9</v>
      </c>
      <c r="M570">
        <v>35.064825999999996</v>
      </c>
      <c r="N570">
        <v>-119.33713299999999</v>
      </c>
      <c r="O570" t="s">
        <v>51</v>
      </c>
      <c r="U570">
        <v>56000</v>
      </c>
      <c r="V570">
        <v>43000</v>
      </c>
      <c r="AC570">
        <v>4900</v>
      </c>
      <c r="AI570">
        <v>140</v>
      </c>
    </row>
    <row r="571" spans="1:49" x14ac:dyDescent="0.35">
      <c r="A571">
        <v>570</v>
      </c>
      <c r="B571" s="2" t="s">
        <v>811</v>
      </c>
      <c r="C571" t="s">
        <v>3358</v>
      </c>
      <c r="D571" t="s">
        <v>812</v>
      </c>
      <c r="E571" t="s">
        <v>460</v>
      </c>
      <c r="F571" t="s">
        <v>813</v>
      </c>
      <c r="G571" t="s">
        <v>50</v>
      </c>
      <c r="H571" s="47">
        <v>43445</v>
      </c>
      <c r="I571" t="s">
        <v>3357</v>
      </c>
      <c r="J571" t="s">
        <v>8</v>
      </c>
      <c r="K571" t="s">
        <v>1340</v>
      </c>
      <c r="L571" t="s">
        <v>9</v>
      </c>
      <c r="M571">
        <v>35.231786999999997</v>
      </c>
      <c r="N571">
        <v>-119.574693</v>
      </c>
      <c r="O571" t="s">
        <v>51</v>
      </c>
      <c r="P571" s="2">
        <v>2300</v>
      </c>
      <c r="Q571" s="2">
        <v>2300</v>
      </c>
      <c r="R571" s="2" t="s">
        <v>449</v>
      </c>
      <c r="S571" s="2" t="s">
        <v>449</v>
      </c>
      <c r="U571" s="2">
        <v>29200</v>
      </c>
      <c r="V571" s="2">
        <v>21000</v>
      </c>
      <c r="X571" s="2">
        <v>6.86</v>
      </c>
      <c r="Y571" s="13">
        <f t="shared" ref="Y571:Y598" si="15">Q571*1.22</f>
        <v>2806</v>
      </c>
      <c r="Z571" s="13" t="s">
        <v>1898</v>
      </c>
      <c r="AA571" s="13" t="s">
        <v>1899</v>
      </c>
      <c r="AC571" s="2">
        <v>10000</v>
      </c>
      <c r="AD571" s="2">
        <v>12</v>
      </c>
      <c r="AE571" s="2">
        <v>270</v>
      </c>
      <c r="AF571" s="2">
        <v>350</v>
      </c>
      <c r="AG571" s="2">
        <v>170</v>
      </c>
      <c r="AH571" s="2">
        <v>6800</v>
      </c>
      <c r="AI571" s="2">
        <v>38</v>
      </c>
      <c r="AJ571" s="2">
        <v>56</v>
      </c>
      <c r="AK571" s="2">
        <v>2.7</v>
      </c>
      <c r="AL571" s="2">
        <v>6.6</v>
      </c>
      <c r="AM571" s="2">
        <v>7.1</v>
      </c>
      <c r="AN571" s="2">
        <v>200</v>
      </c>
      <c r="AO571" s="2">
        <v>220</v>
      </c>
      <c r="AP571" s="2">
        <v>6.9</v>
      </c>
      <c r="AQ571" s="2">
        <v>-44</v>
      </c>
      <c r="AR571" s="2">
        <v>-5.9</v>
      </c>
      <c r="AU571" s="13" t="s">
        <v>69</v>
      </c>
      <c r="AV571" s="2" t="s">
        <v>82</v>
      </c>
      <c r="AW571" s="2">
        <v>16</v>
      </c>
    </row>
    <row r="572" spans="1:49" x14ac:dyDescent="0.35">
      <c r="A572">
        <v>571</v>
      </c>
      <c r="B572" s="2" t="s">
        <v>811</v>
      </c>
      <c r="C572" t="s">
        <v>3360</v>
      </c>
      <c r="D572" t="s">
        <v>818</v>
      </c>
      <c r="E572" t="s">
        <v>460</v>
      </c>
      <c r="F572" t="s">
        <v>813</v>
      </c>
      <c r="G572" t="s">
        <v>50</v>
      </c>
      <c r="H572" s="47">
        <v>43780</v>
      </c>
      <c r="I572" t="s">
        <v>3359</v>
      </c>
      <c r="J572" t="s">
        <v>8</v>
      </c>
      <c r="K572" t="s">
        <v>1340</v>
      </c>
      <c r="L572" t="s">
        <v>9</v>
      </c>
      <c r="M572">
        <v>35.231786999999997</v>
      </c>
      <c r="N572">
        <v>-119.574693</v>
      </c>
      <c r="O572" t="s">
        <v>51</v>
      </c>
      <c r="P572" s="2">
        <v>2300</v>
      </c>
      <c r="Q572" s="2">
        <v>2300</v>
      </c>
      <c r="R572" s="2" t="s">
        <v>449</v>
      </c>
      <c r="S572" s="2" t="s">
        <v>449</v>
      </c>
      <c r="U572" s="2">
        <v>37200</v>
      </c>
      <c r="V572" s="2">
        <v>22000</v>
      </c>
      <c r="Y572" s="13">
        <f t="shared" si="15"/>
        <v>2806</v>
      </c>
      <c r="Z572" s="13" t="s">
        <v>1898</v>
      </c>
      <c r="AA572" s="13" t="s">
        <v>1899</v>
      </c>
      <c r="AC572" s="2">
        <v>11000</v>
      </c>
      <c r="AD572" s="2" t="s">
        <v>85</v>
      </c>
      <c r="AE572" s="2">
        <v>280</v>
      </c>
      <c r="AF572" s="2">
        <v>360</v>
      </c>
      <c r="AG572" s="2">
        <v>180</v>
      </c>
      <c r="AH572" s="2">
        <v>6900</v>
      </c>
      <c r="AI572" s="2">
        <v>35</v>
      </c>
      <c r="AJ572" s="2">
        <v>4.5</v>
      </c>
      <c r="AK572" s="2">
        <v>0.15</v>
      </c>
      <c r="AL572" s="2">
        <v>21</v>
      </c>
      <c r="AM572" s="2">
        <v>6.2</v>
      </c>
      <c r="AN572" s="2">
        <v>280</v>
      </c>
      <c r="AO572" s="2">
        <v>6</v>
      </c>
      <c r="AP572" s="2">
        <v>6.8</v>
      </c>
      <c r="AU572" s="13" t="s">
        <v>170</v>
      </c>
      <c r="AV572" s="2" t="s">
        <v>14</v>
      </c>
      <c r="AW572" s="2">
        <v>230</v>
      </c>
    </row>
    <row r="573" spans="1:49" x14ac:dyDescent="0.35">
      <c r="A573">
        <v>572</v>
      </c>
      <c r="B573" s="2" t="s">
        <v>811</v>
      </c>
      <c r="C573" t="s">
        <v>3353</v>
      </c>
      <c r="D573" t="s">
        <v>820</v>
      </c>
      <c r="E573" t="s">
        <v>460</v>
      </c>
      <c r="F573" t="s">
        <v>813</v>
      </c>
      <c r="G573" t="s">
        <v>50</v>
      </c>
      <c r="H573" s="47">
        <v>43076</v>
      </c>
      <c r="I573" t="s">
        <v>3354</v>
      </c>
      <c r="J573" t="s">
        <v>8</v>
      </c>
      <c r="K573" t="s">
        <v>1363</v>
      </c>
      <c r="L573" t="s">
        <v>9</v>
      </c>
      <c r="M573">
        <v>35.231786999999997</v>
      </c>
      <c r="N573">
        <v>-119.574693</v>
      </c>
      <c r="O573" t="s">
        <v>51</v>
      </c>
      <c r="P573" s="2">
        <v>2600</v>
      </c>
      <c r="Q573" s="2">
        <v>2600</v>
      </c>
      <c r="R573" s="2" t="s">
        <v>23</v>
      </c>
      <c r="S573" s="2" t="s">
        <v>23</v>
      </c>
      <c r="U573" s="2">
        <v>31000</v>
      </c>
      <c r="V573" s="2">
        <v>19400</v>
      </c>
      <c r="X573" s="2">
        <v>7.24</v>
      </c>
      <c r="Y573" s="13">
        <f t="shared" si="15"/>
        <v>3172</v>
      </c>
      <c r="Z573" s="13" t="s">
        <v>761</v>
      </c>
      <c r="AA573" s="13" t="s">
        <v>411</v>
      </c>
      <c r="AC573" s="2">
        <v>10000</v>
      </c>
      <c r="AD573" s="2">
        <v>120</v>
      </c>
      <c r="AE573" s="2">
        <v>59.8</v>
      </c>
      <c r="AF573" s="2">
        <v>289</v>
      </c>
      <c r="AG573" s="2">
        <v>170</v>
      </c>
      <c r="AH573" s="2">
        <v>7400</v>
      </c>
      <c r="AI573" s="2" t="s">
        <v>82</v>
      </c>
      <c r="AJ573" s="2" t="s">
        <v>382</v>
      </c>
      <c r="AK573" s="2" t="s">
        <v>82</v>
      </c>
      <c r="AL573" s="2" t="s">
        <v>82</v>
      </c>
      <c r="AM573" s="2">
        <v>6.9</v>
      </c>
      <c r="AN573" s="2" t="s">
        <v>1093</v>
      </c>
      <c r="AO573" s="2" t="s">
        <v>212</v>
      </c>
      <c r="AP573" s="2">
        <v>3.3</v>
      </c>
      <c r="AQ573" s="2">
        <v>-44.4</v>
      </c>
      <c r="AR573" s="2">
        <v>-5.67</v>
      </c>
      <c r="AU573" s="13" t="s">
        <v>183</v>
      </c>
      <c r="AV573" s="2" t="s">
        <v>817</v>
      </c>
      <c r="AW573" s="2" t="s">
        <v>336</v>
      </c>
    </row>
    <row r="574" spans="1:49" x14ac:dyDescent="0.35">
      <c r="A574">
        <v>573</v>
      </c>
      <c r="B574" s="2" t="s">
        <v>811</v>
      </c>
      <c r="C574" t="s">
        <v>3355</v>
      </c>
      <c r="D574" t="s">
        <v>820</v>
      </c>
      <c r="E574" t="s">
        <v>460</v>
      </c>
      <c r="F574" t="s">
        <v>813</v>
      </c>
      <c r="G574" t="s">
        <v>50</v>
      </c>
      <c r="H574" s="47">
        <v>43229</v>
      </c>
      <c r="I574" t="s">
        <v>3356</v>
      </c>
      <c r="J574" t="s">
        <v>8</v>
      </c>
      <c r="K574" t="s">
        <v>1783</v>
      </c>
      <c r="L574" t="s">
        <v>9</v>
      </c>
      <c r="M574">
        <v>35.231786999999997</v>
      </c>
      <c r="N574">
        <v>-119.574693</v>
      </c>
      <c r="O574" t="s">
        <v>51</v>
      </c>
      <c r="P574" s="2">
        <v>2400</v>
      </c>
      <c r="Q574" s="2">
        <v>2400</v>
      </c>
      <c r="R574" s="2" t="s">
        <v>23</v>
      </c>
      <c r="S574" s="2" t="s">
        <v>23</v>
      </c>
      <c r="U574" s="2">
        <v>30000</v>
      </c>
      <c r="V574" s="2">
        <v>18000</v>
      </c>
      <c r="X574" s="2">
        <v>7.35</v>
      </c>
      <c r="Y574" s="13">
        <f t="shared" si="15"/>
        <v>2928</v>
      </c>
      <c r="Z574" s="13" t="s">
        <v>761</v>
      </c>
      <c r="AA574" s="13" t="s">
        <v>411</v>
      </c>
      <c r="AC574" s="2">
        <v>10000</v>
      </c>
      <c r="AD574" s="2">
        <v>23</v>
      </c>
      <c r="AE574" s="2">
        <v>184</v>
      </c>
      <c r="AF574" s="2">
        <v>203</v>
      </c>
      <c r="AG574" s="2">
        <v>170</v>
      </c>
      <c r="AH574" s="2">
        <v>7860</v>
      </c>
      <c r="AI574" s="2">
        <v>25</v>
      </c>
      <c r="AJ574" s="2" t="s">
        <v>57</v>
      </c>
      <c r="AK574" s="2">
        <v>1.3</v>
      </c>
      <c r="AL574" s="2">
        <v>2.12</v>
      </c>
      <c r="AM574" s="2">
        <v>6.9</v>
      </c>
      <c r="AN574" s="2">
        <v>89</v>
      </c>
      <c r="AO574" s="2" t="s">
        <v>54</v>
      </c>
      <c r="AP574" s="2">
        <v>5.0999999999999996</v>
      </c>
      <c r="AQ574" s="2">
        <v>-45.2</v>
      </c>
      <c r="AR574" s="2">
        <v>-5.84</v>
      </c>
      <c r="AU574" s="13" t="s">
        <v>183</v>
      </c>
      <c r="AV574" s="2" t="s">
        <v>817</v>
      </c>
      <c r="AW574" s="2">
        <v>14.4</v>
      </c>
    </row>
    <row r="575" spans="1:49" x14ac:dyDescent="0.35">
      <c r="A575">
        <v>574</v>
      </c>
      <c r="B575" s="2" t="s">
        <v>458</v>
      </c>
      <c r="C575" t="s">
        <v>3421</v>
      </c>
      <c r="D575" t="s">
        <v>821</v>
      </c>
      <c r="E575" t="s">
        <v>460</v>
      </c>
      <c r="F575" t="s">
        <v>461</v>
      </c>
      <c r="G575" t="s">
        <v>50</v>
      </c>
      <c r="H575" s="47">
        <v>43340</v>
      </c>
      <c r="I575" t="s">
        <v>3419</v>
      </c>
      <c r="J575" t="s">
        <v>8</v>
      </c>
      <c r="K575" t="s">
        <v>1340</v>
      </c>
      <c r="L575" t="s">
        <v>9</v>
      </c>
      <c r="M575">
        <v>35.08681</v>
      </c>
      <c r="N575">
        <v>-119.406548</v>
      </c>
      <c r="O575" t="s">
        <v>51</v>
      </c>
      <c r="P575" s="2">
        <v>980</v>
      </c>
      <c r="Q575" s="2">
        <v>980</v>
      </c>
      <c r="R575" s="2" t="s">
        <v>449</v>
      </c>
      <c r="S575" s="2" t="s">
        <v>449</v>
      </c>
      <c r="U575" s="2">
        <v>16000</v>
      </c>
      <c r="V575" s="2">
        <v>10000</v>
      </c>
      <c r="X575" s="2">
        <v>7.13</v>
      </c>
      <c r="Y575" s="13">
        <f t="shared" si="15"/>
        <v>1195.5999999999999</v>
      </c>
      <c r="Z575" s="13" t="s">
        <v>1898</v>
      </c>
      <c r="AA575" s="13" t="s">
        <v>1899</v>
      </c>
      <c r="AC575" s="2">
        <v>5100</v>
      </c>
      <c r="AD575" s="2">
        <v>91</v>
      </c>
      <c r="AE575" s="2">
        <v>71</v>
      </c>
      <c r="AF575" s="2">
        <v>17</v>
      </c>
      <c r="AG575" s="2">
        <v>87</v>
      </c>
      <c r="AH575" s="2">
        <v>3200</v>
      </c>
      <c r="AI575" s="2">
        <v>99</v>
      </c>
      <c r="AJ575" s="2" t="s">
        <v>3133</v>
      </c>
      <c r="AK575" s="2">
        <v>1.7</v>
      </c>
      <c r="AL575" s="2">
        <v>0.88</v>
      </c>
      <c r="AM575" s="2">
        <v>1</v>
      </c>
      <c r="AN575" s="2">
        <v>100</v>
      </c>
      <c r="AO575" s="2" t="s">
        <v>469</v>
      </c>
      <c r="AP575" s="2">
        <v>4.5999999999999996</v>
      </c>
      <c r="AQ575" s="2">
        <v>-55.2</v>
      </c>
      <c r="AR575" s="2">
        <v>-3.85</v>
      </c>
      <c r="AU575" s="13" t="s">
        <v>3045</v>
      </c>
      <c r="AV575" s="2" t="s">
        <v>217</v>
      </c>
      <c r="AW575" s="2">
        <v>32</v>
      </c>
    </row>
    <row r="576" spans="1:49" x14ac:dyDescent="0.35">
      <c r="A576">
        <v>575</v>
      </c>
      <c r="B576" s="2" t="s">
        <v>458</v>
      </c>
      <c r="C576" t="s">
        <v>3423</v>
      </c>
      <c r="D576" t="s">
        <v>821</v>
      </c>
      <c r="E576" t="s">
        <v>460</v>
      </c>
      <c r="F576" t="s">
        <v>461</v>
      </c>
      <c r="G576" t="s">
        <v>50</v>
      </c>
      <c r="H576" s="47">
        <v>43418</v>
      </c>
      <c r="I576" t="s">
        <v>3419</v>
      </c>
      <c r="J576" t="s">
        <v>8</v>
      </c>
      <c r="K576" t="s">
        <v>1340</v>
      </c>
      <c r="L576" t="s">
        <v>9</v>
      </c>
      <c r="M576">
        <v>35.08681</v>
      </c>
      <c r="N576">
        <v>-119.406548</v>
      </c>
      <c r="O576" t="s">
        <v>51</v>
      </c>
      <c r="P576" s="2">
        <v>970</v>
      </c>
      <c r="Q576" s="2">
        <v>970</v>
      </c>
      <c r="R576" s="2" t="s">
        <v>449</v>
      </c>
      <c r="S576" s="2" t="s">
        <v>449</v>
      </c>
      <c r="U576" s="2">
        <v>7650</v>
      </c>
      <c r="V576" s="2">
        <v>9700</v>
      </c>
      <c r="X576" s="2">
        <v>6.16</v>
      </c>
      <c r="Y576" s="13">
        <f t="shared" si="15"/>
        <v>1183.3999999999999</v>
      </c>
      <c r="Z576" s="13" t="s">
        <v>1898</v>
      </c>
      <c r="AA576" s="13" t="s">
        <v>1899</v>
      </c>
      <c r="AC576" s="2">
        <v>5000</v>
      </c>
      <c r="AD576" s="2">
        <v>77</v>
      </c>
      <c r="AE576" s="2">
        <v>70</v>
      </c>
      <c r="AF576" s="2">
        <v>14</v>
      </c>
      <c r="AG576" s="2">
        <v>82</v>
      </c>
      <c r="AH576" s="2">
        <v>2800</v>
      </c>
      <c r="AI576" s="2">
        <v>93</v>
      </c>
      <c r="AJ576" s="2" t="s">
        <v>1089</v>
      </c>
      <c r="AK576" s="2">
        <v>1.6</v>
      </c>
      <c r="AL576" s="2">
        <v>0.87</v>
      </c>
      <c r="AM576" s="2">
        <v>1</v>
      </c>
      <c r="AN576" s="2">
        <v>120</v>
      </c>
      <c r="AO576" s="2" t="s">
        <v>1093</v>
      </c>
      <c r="AP576" s="2">
        <v>4.2</v>
      </c>
      <c r="AQ576" s="2">
        <v>-59.7</v>
      </c>
      <c r="AR576" s="2">
        <v>-4.22</v>
      </c>
      <c r="AU576" s="13">
        <f>AV576*4.43</f>
        <v>4.8730000000000002</v>
      </c>
      <c r="AV576" s="2">
        <v>1.1000000000000001</v>
      </c>
      <c r="AW576" s="2">
        <v>44</v>
      </c>
    </row>
    <row r="577" spans="1:49" x14ac:dyDescent="0.35">
      <c r="A577">
        <v>576</v>
      </c>
      <c r="B577" s="2" t="s">
        <v>458</v>
      </c>
      <c r="C577" t="s">
        <v>3425</v>
      </c>
      <c r="D577" t="s">
        <v>821</v>
      </c>
      <c r="E577" t="s">
        <v>460</v>
      </c>
      <c r="F577" t="s">
        <v>461</v>
      </c>
      <c r="G577" t="s">
        <v>50</v>
      </c>
      <c r="H577" s="47">
        <v>43503</v>
      </c>
      <c r="I577" t="s">
        <v>3424</v>
      </c>
      <c r="J577" t="s">
        <v>8</v>
      </c>
      <c r="K577" t="s">
        <v>1340</v>
      </c>
      <c r="L577" t="s">
        <v>9</v>
      </c>
      <c r="M577">
        <v>35.08681</v>
      </c>
      <c r="N577">
        <v>-119.406548</v>
      </c>
      <c r="O577" t="s">
        <v>51</v>
      </c>
      <c r="P577" s="2">
        <v>980</v>
      </c>
      <c r="Q577" s="2">
        <v>980</v>
      </c>
      <c r="R577" s="2" t="s">
        <v>449</v>
      </c>
      <c r="S577" s="2" t="s">
        <v>449</v>
      </c>
      <c r="U577" s="2">
        <v>15500</v>
      </c>
      <c r="V577" s="2">
        <v>9300</v>
      </c>
      <c r="X577" s="2">
        <v>5.98</v>
      </c>
      <c r="Y577" s="13">
        <f t="shared" si="15"/>
        <v>1195.5999999999999</v>
      </c>
      <c r="Z577" s="13" t="s">
        <v>1898</v>
      </c>
      <c r="AA577" s="13" t="s">
        <v>1899</v>
      </c>
      <c r="AC577" s="2">
        <v>4900</v>
      </c>
      <c r="AD577" s="2">
        <v>100</v>
      </c>
      <c r="AE577" s="2">
        <v>76</v>
      </c>
      <c r="AF577" s="2">
        <v>16</v>
      </c>
      <c r="AG577" s="2">
        <v>85</v>
      </c>
      <c r="AH577" s="2">
        <v>3100</v>
      </c>
      <c r="AI577" s="2">
        <v>78</v>
      </c>
      <c r="AJ577" s="2" t="s">
        <v>3133</v>
      </c>
      <c r="AK577" s="2">
        <v>1.6</v>
      </c>
      <c r="AL577" s="2">
        <v>0.66</v>
      </c>
      <c r="AM577" s="2">
        <v>1.1000000000000001</v>
      </c>
      <c r="AN577" s="2">
        <v>110</v>
      </c>
      <c r="AO577" s="2" t="s">
        <v>469</v>
      </c>
      <c r="AP577" s="2">
        <v>4.5999999999999996</v>
      </c>
      <c r="AQ577" s="2">
        <v>-57.3</v>
      </c>
      <c r="AR577" s="2">
        <v>-3.85</v>
      </c>
      <c r="AU577" s="13" t="s">
        <v>1893</v>
      </c>
      <c r="AV577" s="2" t="s">
        <v>82</v>
      </c>
      <c r="AW577" s="2">
        <v>55</v>
      </c>
    </row>
    <row r="578" spans="1:49" x14ac:dyDescent="0.35">
      <c r="A578">
        <v>577</v>
      </c>
      <c r="B578" s="2" t="s">
        <v>458</v>
      </c>
      <c r="C578" t="s">
        <v>3429</v>
      </c>
      <c r="D578" t="s">
        <v>821</v>
      </c>
      <c r="E578" t="s">
        <v>460</v>
      </c>
      <c r="F578" t="s">
        <v>461</v>
      </c>
      <c r="G578" t="s">
        <v>50</v>
      </c>
      <c r="H578" s="47">
        <v>43573</v>
      </c>
      <c r="I578" t="s">
        <v>1191</v>
      </c>
      <c r="J578" t="s">
        <v>8</v>
      </c>
      <c r="K578" t="s">
        <v>1340</v>
      </c>
      <c r="L578" t="s">
        <v>9</v>
      </c>
      <c r="M578">
        <v>35.08681</v>
      </c>
      <c r="N578">
        <v>-119.406548</v>
      </c>
      <c r="O578" t="s">
        <v>51</v>
      </c>
      <c r="P578" s="2">
        <v>1000</v>
      </c>
      <c r="Q578" s="2">
        <v>1000</v>
      </c>
      <c r="R578" s="2" t="s">
        <v>449</v>
      </c>
      <c r="S578" s="2" t="s">
        <v>449</v>
      </c>
      <c r="U578" s="2">
        <v>16400</v>
      </c>
      <c r="V578" s="2">
        <v>9600</v>
      </c>
      <c r="X578" s="2">
        <v>6.46</v>
      </c>
      <c r="Y578" s="13">
        <f t="shared" si="15"/>
        <v>1220</v>
      </c>
      <c r="Z578" s="13" t="s">
        <v>1898</v>
      </c>
      <c r="AA578" s="13" t="s">
        <v>1899</v>
      </c>
      <c r="AC578" s="2">
        <v>5000</v>
      </c>
      <c r="AD578" s="2">
        <v>81</v>
      </c>
      <c r="AE578" s="2">
        <v>80</v>
      </c>
      <c r="AF578" s="2">
        <v>16</v>
      </c>
      <c r="AG578" s="2">
        <v>95</v>
      </c>
      <c r="AH578" s="2">
        <v>3300</v>
      </c>
      <c r="AI578" s="2">
        <v>100</v>
      </c>
      <c r="AJ578" s="2" t="s">
        <v>3133</v>
      </c>
      <c r="AK578" s="2">
        <v>1.6</v>
      </c>
      <c r="AL578" s="2">
        <v>0.68</v>
      </c>
      <c r="AM578" s="2">
        <v>1</v>
      </c>
      <c r="AN578" s="2">
        <v>110</v>
      </c>
      <c r="AO578" s="2" t="s">
        <v>469</v>
      </c>
      <c r="AP578" s="2">
        <v>4.5</v>
      </c>
      <c r="AQ578" s="2">
        <v>-57.1</v>
      </c>
      <c r="AR578" s="2">
        <v>-3.88</v>
      </c>
      <c r="AU578" s="13" t="s">
        <v>3022</v>
      </c>
      <c r="AV578" s="2" t="s">
        <v>689</v>
      </c>
      <c r="AW578" s="2">
        <v>71</v>
      </c>
    </row>
    <row r="579" spans="1:49" x14ac:dyDescent="0.35">
      <c r="A579">
        <v>578</v>
      </c>
      <c r="B579" s="2" t="s">
        <v>458</v>
      </c>
      <c r="C579" t="s">
        <v>3432</v>
      </c>
      <c r="D579" t="s">
        <v>821</v>
      </c>
      <c r="E579" t="s">
        <v>460</v>
      </c>
      <c r="F579" t="s">
        <v>461</v>
      </c>
      <c r="G579" t="s">
        <v>50</v>
      </c>
      <c r="H579" s="47">
        <v>43664</v>
      </c>
      <c r="I579" t="s">
        <v>1191</v>
      </c>
      <c r="J579" t="s">
        <v>8</v>
      </c>
      <c r="K579" t="s">
        <v>1340</v>
      </c>
      <c r="L579" t="s">
        <v>9</v>
      </c>
      <c r="M579">
        <v>35.08681</v>
      </c>
      <c r="N579">
        <v>-119.406548</v>
      </c>
      <c r="O579" t="s">
        <v>51</v>
      </c>
      <c r="P579" s="2">
        <v>1100</v>
      </c>
      <c r="Q579" s="2">
        <v>1100</v>
      </c>
      <c r="R579" s="2" t="s">
        <v>449</v>
      </c>
      <c r="S579" s="2" t="s">
        <v>449</v>
      </c>
      <c r="U579" s="2">
        <v>15300</v>
      </c>
      <c r="V579" s="2">
        <v>9200</v>
      </c>
      <c r="X579" s="2">
        <v>6.38</v>
      </c>
      <c r="Y579" s="13">
        <f t="shared" si="15"/>
        <v>1342</v>
      </c>
      <c r="Z579" s="13" t="s">
        <v>1898</v>
      </c>
      <c r="AA579" s="13" t="s">
        <v>1899</v>
      </c>
      <c r="AC579" s="2">
        <v>4700</v>
      </c>
      <c r="AD579" s="2" t="s">
        <v>85</v>
      </c>
      <c r="AE579" s="2">
        <v>78</v>
      </c>
      <c r="AF579" s="2">
        <v>17</v>
      </c>
      <c r="AG579" s="2">
        <v>100</v>
      </c>
      <c r="AH579" s="2">
        <v>3000</v>
      </c>
      <c r="AI579" s="2">
        <v>93</v>
      </c>
      <c r="AJ579" s="2" t="s">
        <v>3133</v>
      </c>
      <c r="AK579" s="2">
        <v>2.6</v>
      </c>
      <c r="AL579" s="2" t="s">
        <v>603</v>
      </c>
      <c r="AM579" s="2">
        <v>1</v>
      </c>
      <c r="AN579" s="2">
        <v>230</v>
      </c>
      <c r="AO579" s="2" t="s">
        <v>469</v>
      </c>
      <c r="AP579" s="2">
        <v>5.0999999999999996</v>
      </c>
      <c r="AQ579" s="2">
        <v>-57.4</v>
      </c>
      <c r="AR579" s="2">
        <v>-4.01</v>
      </c>
      <c r="AU579" s="13" t="s">
        <v>3022</v>
      </c>
      <c r="AV579" s="2" t="s">
        <v>689</v>
      </c>
      <c r="AW579" s="2">
        <v>26</v>
      </c>
    </row>
    <row r="580" spans="1:49" x14ac:dyDescent="0.35">
      <c r="A580">
        <v>579</v>
      </c>
      <c r="B580" s="2" t="s">
        <v>458</v>
      </c>
      <c r="C580" t="s">
        <v>462</v>
      </c>
      <c r="D580" t="s">
        <v>821</v>
      </c>
      <c r="E580" t="s">
        <v>460</v>
      </c>
      <c r="F580" t="s">
        <v>461</v>
      </c>
      <c r="G580" t="s">
        <v>50</v>
      </c>
      <c r="H580" s="47">
        <v>43789</v>
      </c>
      <c r="I580" t="s">
        <v>1191</v>
      </c>
      <c r="J580" t="s">
        <v>8</v>
      </c>
      <c r="K580" t="s">
        <v>1340</v>
      </c>
      <c r="L580" t="s">
        <v>9</v>
      </c>
      <c r="M580">
        <v>35.08681</v>
      </c>
      <c r="N580">
        <v>-119.406548</v>
      </c>
      <c r="O580" t="s">
        <v>51</v>
      </c>
      <c r="P580" s="2">
        <v>960</v>
      </c>
      <c r="Q580" s="2">
        <v>960</v>
      </c>
      <c r="R580" s="2" t="s">
        <v>449</v>
      </c>
      <c r="S580" s="2" t="s">
        <v>449</v>
      </c>
      <c r="U580" s="2">
        <v>17500</v>
      </c>
      <c r="V580" s="2">
        <v>8900</v>
      </c>
      <c r="X580" s="2">
        <v>7.39</v>
      </c>
      <c r="Y580" s="13">
        <f t="shared" si="15"/>
        <v>1171.2</v>
      </c>
      <c r="Z580" s="13" t="s">
        <v>1898</v>
      </c>
      <c r="AA580" s="13" t="s">
        <v>1899</v>
      </c>
      <c r="AC580" s="2">
        <v>5100</v>
      </c>
      <c r="AD580" s="2">
        <v>92</v>
      </c>
      <c r="AE580" s="2">
        <v>70</v>
      </c>
      <c r="AF580" s="2">
        <v>15</v>
      </c>
      <c r="AG580" s="2">
        <v>85</v>
      </c>
      <c r="AH580" s="2">
        <v>3100</v>
      </c>
      <c r="AI580" s="2">
        <v>100</v>
      </c>
      <c r="AJ580" s="2" t="s">
        <v>1731</v>
      </c>
      <c r="AK580" s="2">
        <v>1.6</v>
      </c>
      <c r="AL580" s="2">
        <v>1.4</v>
      </c>
      <c r="AM580" s="2">
        <v>0.9</v>
      </c>
      <c r="AN580" s="2">
        <v>110</v>
      </c>
      <c r="AO580" s="2" t="s">
        <v>1093</v>
      </c>
      <c r="AP580" s="2">
        <v>3.9</v>
      </c>
      <c r="AQ580" s="2">
        <v>-58</v>
      </c>
      <c r="AR580" s="2">
        <v>-4.09</v>
      </c>
      <c r="AU580" s="13" t="s">
        <v>3434</v>
      </c>
      <c r="AV580" s="2" t="s">
        <v>70</v>
      </c>
      <c r="AW580" s="2">
        <v>46</v>
      </c>
    </row>
    <row r="581" spans="1:49" x14ac:dyDescent="0.35">
      <c r="A581">
        <v>580</v>
      </c>
      <c r="B581" s="2" t="s">
        <v>822</v>
      </c>
      <c r="C581" t="s">
        <v>3420</v>
      </c>
      <c r="D581" t="s">
        <v>823</v>
      </c>
      <c r="E581" t="s">
        <v>460</v>
      </c>
      <c r="F581" t="s">
        <v>824</v>
      </c>
      <c r="G581" t="s">
        <v>50</v>
      </c>
      <c r="H581" s="47">
        <v>43340</v>
      </c>
      <c r="I581" t="s">
        <v>3419</v>
      </c>
      <c r="J581" t="s">
        <v>8</v>
      </c>
      <c r="K581" t="s">
        <v>1340</v>
      </c>
      <c r="L581" t="s">
        <v>9</v>
      </c>
      <c r="M581">
        <v>35.087204999999997</v>
      </c>
      <c r="N581">
        <v>-119.405852</v>
      </c>
      <c r="O581" t="s">
        <v>51</v>
      </c>
      <c r="P581" s="2">
        <v>1000</v>
      </c>
      <c r="Q581" s="2">
        <v>1000</v>
      </c>
      <c r="R581" s="2" t="s">
        <v>449</v>
      </c>
      <c r="S581" s="2" t="s">
        <v>449</v>
      </c>
      <c r="U581" s="2">
        <v>16300</v>
      </c>
      <c r="V581" s="2">
        <v>10000</v>
      </c>
      <c r="X581" s="2">
        <v>7</v>
      </c>
      <c r="Y581" s="13">
        <f t="shared" si="15"/>
        <v>1220</v>
      </c>
      <c r="Z581" s="13" t="s">
        <v>1898</v>
      </c>
      <c r="AA581" s="13" t="s">
        <v>1899</v>
      </c>
      <c r="AC581" s="2">
        <v>5100</v>
      </c>
      <c r="AD581" s="2">
        <v>93</v>
      </c>
      <c r="AE581" s="2">
        <v>79</v>
      </c>
      <c r="AF581" s="2">
        <v>18</v>
      </c>
      <c r="AG581" s="2">
        <v>95</v>
      </c>
      <c r="AH581" s="2">
        <v>3400</v>
      </c>
      <c r="AI581" s="2">
        <v>100</v>
      </c>
      <c r="AJ581" s="2" t="s">
        <v>3133</v>
      </c>
      <c r="AK581" s="2">
        <v>1.7</v>
      </c>
      <c r="AL581" s="2">
        <v>0.35</v>
      </c>
      <c r="AM581" s="2">
        <v>1</v>
      </c>
      <c r="AN581" s="2">
        <v>110</v>
      </c>
      <c r="AO581" s="2" t="s">
        <v>469</v>
      </c>
      <c r="AP581" s="2">
        <v>4.5999999999999996</v>
      </c>
      <c r="AQ581" s="2">
        <v>-55.8</v>
      </c>
      <c r="AR581" s="2">
        <v>-3.84</v>
      </c>
      <c r="AU581" s="13" t="s">
        <v>3045</v>
      </c>
      <c r="AV581" s="2" t="s">
        <v>217</v>
      </c>
      <c r="AW581" s="2">
        <v>51</v>
      </c>
    </row>
    <row r="582" spans="1:49" x14ac:dyDescent="0.35">
      <c r="A582">
        <v>581</v>
      </c>
      <c r="B582" s="2" t="s">
        <v>822</v>
      </c>
      <c r="C582" t="s">
        <v>3422</v>
      </c>
      <c r="D582" t="s">
        <v>823</v>
      </c>
      <c r="E582" t="s">
        <v>460</v>
      </c>
      <c r="F582" t="s">
        <v>824</v>
      </c>
      <c r="G582" t="s">
        <v>50</v>
      </c>
      <c r="H582" s="47">
        <v>43418</v>
      </c>
      <c r="I582" t="s">
        <v>3419</v>
      </c>
      <c r="J582" t="s">
        <v>8</v>
      </c>
      <c r="K582" t="s">
        <v>1340</v>
      </c>
      <c r="L582" t="s">
        <v>9</v>
      </c>
      <c r="M582">
        <v>35.087204999999997</v>
      </c>
      <c r="N582">
        <v>-119.405852</v>
      </c>
      <c r="O582" t="s">
        <v>51</v>
      </c>
      <c r="P582" s="2">
        <v>980</v>
      </c>
      <c r="Q582" s="2">
        <v>980</v>
      </c>
      <c r="R582" s="2" t="s">
        <v>449</v>
      </c>
      <c r="S582" s="2" t="s">
        <v>449</v>
      </c>
      <c r="U582" s="2">
        <v>14500</v>
      </c>
      <c r="V582" s="2">
        <v>9400</v>
      </c>
      <c r="X582" s="2">
        <v>6.25</v>
      </c>
      <c r="Y582" s="13">
        <f t="shared" si="15"/>
        <v>1195.5999999999999</v>
      </c>
      <c r="Z582" s="13" t="s">
        <v>1898</v>
      </c>
      <c r="AA582" s="13" t="s">
        <v>1899</v>
      </c>
      <c r="AC582" s="2">
        <v>4900</v>
      </c>
      <c r="AD582" s="2">
        <v>76</v>
      </c>
      <c r="AE582" s="2">
        <v>73</v>
      </c>
      <c r="AF582" s="2">
        <v>15</v>
      </c>
      <c r="AG582" s="2">
        <v>82</v>
      </c>
      <c r="AH582" s="2">
        <v>2900</v>
      </c>
      <c r="AI582" s="2">
        <v>92</v>
      </c>
      <c r="AJ582" s="2" t="s">
        <v>1089</v>
      </c>
      <c r="AK582" s="2">
        <v>1.5</v>
      </c>
      <c r="AL582" s="2">
        <v>0.42</v>
      </c>
      <c r="AM582" s="2">
        <v>0.96</v>
      </c>
      <c r="AN582" s="2">
        <v>120</v>
      </c>
      <c r="AO582" s="2" t="s">
        <v>1093</v>
      </c>
      <c r="AP582" s="2">
        <v>4.0999999999999996</v>
      </c>
      <c r="AQ582" s="2">
        <v>-58.1</v>
      </c>
      <c r="AR582" s="2">
        <v>-4</v>
      </c>
      <c r="AU582" s="13">
        <f>AV582*4.43</f>
        <v>7.0880000000000001</v>
      </c>
      <c r="AV582" s="2">
        <v>1.6</v>
      </c>
      <c r="AW582" s="2">
        <v>43</v>
      </c>
    </row>
    <row r="583" spans="1:49" x14ac:dyDescent="0.35">
      <c r="A583">
        <v>582</v>
      </c>
      <c r="B583" s="2" t="s">
        <v>822</v>
      </c>
      <c r="C583" t="s">
        <v>3426</v>
      </c>
      <c r="D583" t="s">
        <v>823</v>
      </c>
      <c r="E583" t="s">
        <v>460</v>
      </c>
      <c r="F583" t="s">
        <v>824</v>
      </c>
      <c r="G583" t="s">
        <v>50</v>
      </c>
      <c r="H583" s="47">
        <v>43503</v>
      </c>
      <c r="I583" t="s">
        <v>3424</v>
      </c>
      <c r="J583" t="s">
        <v>8</v>
      </c>
      <c r="K583" t="s">
        <v>1340</v>
      </c>
      <c r="L583" t="s">
        <v>9</v>
      </c>
      <c r="M583">
        <v>35.087204999999997</v>
      </c>
      <c r="N583">
        <v>-119.405852</v>
      </c>
      <c r="O583" t="s">
        <v>51</v>
      </c>
      <c r="P583" s="2">
        <v>1000</v>
      </c>
      <c r="Q583" s="2">
        <v>1000</v>
      </c>
      <c r="R583" s="2" t="s">
        <v>449</v>
      </c>
      <c r="S583" s="2" t="s">
        <v>449</v>
      </c>
      <c r="U583" s="2">
        <v>15100</v>
      </c>
      <c r="V583" s="2">
        <v>9500</v>
      </c>
      <c r="X583" s="2">
        <v>5.88</v>
      </c>
      <c r="Y583" s="13">
        <f t="shared" si="15"/>
        <v>1220</v>
      </c>
      <c r="Z583" s="13" t="s">
        <v>1898</v>
      </c>
      <c r="AA583" s="13" t="s">
        <v>1899</v>
      </c>
      <c r="AC583" s="2">
        <v>4800</v>
      </c>
      <c r="AD583" s="2">
        <v>87</v>
      </c>
      <c r="AE583" s="2">
        <v>74</v>
      </c>
      <c r="AF583" s="2">
        <v>15</v>
      </c>
      <c r="AG583" s="2">
        <v>82</v>
      </c>
      <c r="AH583" s="2">
        <v>2900</v>
      </c>
      <c r="AI583" s="2">
        <v>89</v>
      </c>
      <c r="AJ583" s="2" t="s">
        <v>3133</v>
      </c>
      <c r="AK583" s="2">
        <v>1.5</v>
      </c>
      <c r="AL583" s="2">
        <v>0.49</v>
      </c>
      <c r="AM583" s="2">
        <v>1</v>
      </c>
      <c r="AN583" s="2">
        <v>110</v>
      </c>
      <c r="AO583" s="2" t="s">
        <v>469</v>
      </c>
      <c r="AP583" s="2">
        <v>4.3</v>
      </c>
      <c r="AQ583" s="2">
        <v>-56.9</v>
      </c>
      <c r="AR583" s="2">
        <v>-4.05</v>
      </c>
      <c r="AU583" s="13" t="s">
        <v>1893</v>
      </c>
      <c r="AV583" s="2" t="s">
        <v>82</v>
      </c>
      <c r="AW583" s="2">
        <v>110</v>
      </c>
    </row>
    <row r="584" spans="1:49" x14ac:dyDescent="0.35">
      <c r="A584">
        <v>583</v>
      </c>
      <c r="B584" s="2" t="s">
        <v>822</v>
      </c>
      <c r="C584" t="s">
        <v>3428</v>
      </c>
      <c r="D584" t="s">
        <v>823</v>
      </c>
      <c r="E584" t="s">
        <v>460</v>
      </c>
      <c r="F584" t="s">
        <v>824</v>
      </c>
      <c r="G584" t="s">
        <v>50</v>
      </c>
      <c r="H584" s="47">
        <v>43573</v>
      </c>
      <c r="I584" t="s">
        <v>1191</v>
      </c>
      <c r="J584" t="s">
        <v>8</v>
      </c>
      <c r="K584" t="s">
        <v>1340</v>
      </c>
      <c r="L584" t="s">
        <v>9</v>
      </c>
      <c r="M584">
        <v>35.087204999999997</v>
      </c>
      <c r="N584">
        <v>-119.405852</v>
      </c>
      <c r="O584" t="s">
        <v>51</v>
      </c>
      <c r="P584" s="2">
        <v>1000</v>
      </c>
      <c r="Q584" s="2">
        <v>1000</v>
      </c>
      <c r="R584" s="2" t="s">
        <v>449</v>
      </c>
      <c r="S584" s="2" t="s">
        <v>449</v>
      </c>
      <c r="U584" s="2">
        <v>16200</v>
      </c>
      <c r="V584" s="2">
        <v>9600</v>
      </c>
      <c r="X584" s="2">
        <v>6.15</v>
      </c>
      <c r="Y584" s="13">
        <f t="shared" si="15"/>
        <v>1220</v>
      </c>
      <c r="Z584" s="13" t="s">
        <v>1898</v>
      </c>
      <c r="AA584" s="13" t="s">
        <v>1899</v>
      </c>
      <c r="AC584" s="2">
        <v>4900</v>
      </c>
      <c r="AD584" s="2">
        <v>76</v>
      </c>
      <c r="AE584" s="2">
        <v>75</v>
      </c>
      <c r="AF584" s="2">
        <v>16</v>
      </c>
      <c r="AG584" s="2">
        <v>81</v>
      </c>
      <c r="AH584" s="2">
        <v>3100</v>
      </c>
      <c r="AI584" s="2">
        <v>94</v>
      </c>
      <c r="AJ584" s="2" t="s">
        <v>3133</v>
      </c>
      <c r="AK584" s="2">
        <v>1.7</v>
      </c>
      <c r="AL584" s="2">
        <v>3</v>
      </c>
      <c r="AM584" s="2">
        <v>0.96</v>
      </c>
      <c r="AN584" s="2">
        <v>130</v>
      </c>
      <c r="AO584" s="2" t="s">
        <v>469</v>
      </c>
      <c r="AP584" s="2">
        <v>4.3</v>
      </c>
      <c r="AQ584" s="2">
        <v>-57.2</v>
      </c>
      <c r="AR584" s="2">
        <v>-4.08</v>
      </c>
      <c r="AU584" s="13" t="s">
        <v>3022</v>
      </c>
      <c r="AV584" s="2" t="s">
        <v>689</v>
      </c>
      <c r="AW584" s="2">
        <v>32</v>
      </c>
    </row>
    <row r="585" spans="1:49" x14ac:dyDescent="0.35">
      <c r="A585">
        <v>584</v>
      </c>
      <c r="B585" s="2" t="s">
        <v>822</v>
      </c>
      <c r="C585" t="s">
        <v>3431</v>
      </c>
      <c r="D585" t="s">
        <v>823</v>
      </c>
      <c r="E585" t="s">
        <v>460</v>
      </c>
      <c r="F585" t="s">
        <v>824</v>
      </c>
      <c r="G585" t="s">
        <v>50</v>
      </c>
      <c r="H585" s="47">
        <v>43664</v>
      </c>
      <c r="I585" t="s">
        <v>1191</v>
      </c>
      <c r="J585" t="s">
        <v>8</v>
      </c>
      <c r="K585" t="s">
        <v>1340</v>
      </c>
      <c r="L585" t="s">
        <v>9</v>
      </c>
      <c r="M585">
        <v>35.087204999999997</v>
      </c>
      <c r="N585">
        <v>-119.405852</v>
      </c>
      <c r="O585" t="s">
        <v>51</v>
      </c>
      <c r="P585" s="2">
        <v>990</v>
      </c>
      <c r="Q585" s="2">
        <v>990</v>
      </c>
      <c r="R585" s="2" t="s">
        <v>449</v>
      </c>
      <c r="S585" s="2" t="s">
        <v>449</v>
      </c>
      <c r="U585" s="2">
        <v>15000</v>
      </c>
      <c r="V585" s="2">
        <v>9200</v>
      </c>
      <c r="X585" s="2">
        <v>6.45</v>
      </c>
      <c r="Y585" s="13">
        <f t="shared" si="15"/>
        <v>1207.8</v>
      </c>
      <c r="Z585" s="13" t="s">
        <v>1898</v>
      </c>
      <c r="AA585" s="13" t="s">
        <v>1899</v>
      </c>
      <c r="AC585" s="2">
        <v>4600</v>
      </c>
      <c r="AD585" s="2">
        <v>92</v>
      </c>
      <c r="AE585" s="2">
        <v>74</v>
      </c>
      <c r="AF585" s="2">
        <v>17</v>
      </c>
      <c r="AG585" s="2">
        <v>79</v>
      </c>
      <c r="AH585" s="2">
        <v>2800</v>
      </c>
      <c r="AI585" s="2">
        <v>110</v>
      </c>
      <c r="AJ585" s="2" t="s">
        <v>3133</v>
      </c>
      <c r="AK585" s="2">
        <v>1.4</v>
      </c>
      <c r="AL585" s="2">
        <v>0.5</v>
      </c>
      <c r="AM585" s="2">
        <v>1</v>
      </c>
      <c r="AN585" s="2">
        <v>550</v>
      </c>
      <c r="AO585" s="2" t="s">
        <v>469</v>
      </c>
      <c r="AP585" s="2">
        <v>4.2</v>
      </c>
      <c r="AQ585" s="2">
        <v>-58</v>
      </c>
      <c r="AR585" s="2">
        <v>-4.16</v>
      </c>
      <c r="AU585" s="13" t="s">
        <v>3022</v>
      </c>
      <c r="AV585" s="2" t="s">
        <v>689</v>
      </c>
      <c r="AW585" s="2">
        <v>43</v>
      </c>
    </row>
    <row r="586" spans="1:49" x14ac:dyDescent="0.35">
      <c r="A586">
        <v>585</v>
      </c>
      <c r="B586" s="2" t="s">
        <v>822</v>
      </c>
      <c r="C586" t="s">
        <v>459</v>
      </c>
      <c r="D586" t="s">
        <v>823</v>
      </c>
      <c r="E586" t="s">
        <v>460</v>
      </c>
      <c r="F586" t="s">
        <v>824</v>
      </c>
      <c r="G586" t="s">
        <v>50</v>
      </c>
      <c r="H586" s="47">
        <v>43789</v>
      </c>
      <c r="I586" t="s">
        <v>1191</v>
      </c>
      <c r="J586" t="s">
        <v>8</v>
      </c>
      <c r="K586" t="s">
        <v>1340</v>
      </c>
      <c r="L586" t="s">
        <v>9</v>
      </c>
      <c r="M586">
        <v>35.087204999999997</v>
      </c>
      <c r="N586">
        <v>-119.405852</v>
      </c>
      <c r="O586" t="s">
        <v>51</v>
      </c>
      <c r="P586" s="2">
        <v>1000</v>
      </c>
      <c r="Q586" s="2">
        <v>1000</v>
      </c>
      <c r="R586" s="2" t="s">
        <v>449</v>
      </c>
      <c r="S586" s="2" t="s">
        <v>449</v>
      </c>
      <c r="U586" s="2">
        <v>17400</v>
      </c>
      <c r="V586" s="2">
        <v>7800</v>
      </c>
      <c r="X586" s="2">
        <v>7.28</v>
      </c>
      <c r="Y586" s="13">
        <f t="shared" si="15"/>
        <v>1220</v>
      </c>
      <c r="Z586" s="13" t="s">
        <v>1898</v>
      </c>
      <c r="AA586" s="13" t="s">
        <v>1899</v>
      </c>
      <c r="AC586" s="2">
        <v>5000</v>
      </c>
      <c r="AD586" s="2">
        <v>88</v>
      </c>
      <c r="AE586" s="2">
        <v>71</v>
      </c>
      <c r="AF586" s="2">
        <v>16</v>
      </c>
      <c r="AG586" s="2">
        <v>83</v>
      </c>
      <c r="AH586" s="2">
        <v>3100</v>
      </c>
      <c r="AI586" s="2">
        <v>97</v>
      </c>
      <c r="AJ586" s="2" t="s">
        <v>1731</v>
      </c>
      <c r="AK586" s="2">
        <v>1.5</v>
      </c>
      <c r="AL586" s="2">
        <v>2.1</v>
      </c>
      <c r="AM586" s="2">
        <v>0.91</v>
      </c>
      <c r="AN586" s="2">
        <v>130</v>
      </c>
      <c r="AO586" s="2" t="s">
        <v>1093</v>
      </c>
      <c r="AP586" s="2">
        <v>4</v>
      </c>
      <c r="AQ586" s="2">
        <v>-58.3</v>
      </c>
      <c r="AR586" s="2">
        <v>-3.97</v>
      </c>
      <c r="AU586" s="13" t="s">
        <v>3434</v>
      </c>
      <c r="AV586" s="2" t="s">
        <v>70</v>
      </c>
      <c r="AW586" s="2">
        <v>54</v>
      </c>
    </row>
    <row r="587" spans="1:49" x14ac:dyDescent="0.35">
      <c r="A587">
        <v>586</v>
      </c>
      <c r="B587" s="2" t="s">
        <v>463</v>
      </c>
      <c r="C587" t="s">
        <v>3137</v>
      </c>
      <c r="D587" t="s">
        <v>825</v>
      </c>
      <c r="E587" t="s">
        <v>460</v>
      </c>
      <c r="F587" t="s">
        <v>464</v>
      </c>
      <c r="G587" t="s">
        <v>50</v>
      </c>
      <c r="H587" s="47">
        <v>43418</v>
      </c>
      <c r="I587" t="s">
        <v>3138</v>
      </c>
      <c r="J587" t="s">
        <v>8</v>
      </c>
      <c r="K587" t="s">
        <v>1340</v>
      </c>
      <c r="L587" t="s">
        <v>9</v>
      </c>
      <c r="M587">
        <v>35.235010000000003</v>
      </c>
      <c r="N587">
        <v>-119.57362999999999</v>
      </c>
      <c r="O587" t="s">
        <v>51</v>
      </c>
      <c r="P587" s="2">
        <v>910</v>
      </c>
      <c r="Q587" s="2">
        <v>910</v>
      </c>
      <c r="R587" s="2" t="s">
        <v>449</v>
      </c>
      <c r="S587" s="2" t="s">
        <v>449</v>
      </c>
      <c r="U587" s="2">
        <v>5420</v>
      </c>
      <c r="V587" s="2">
        <v>3600</v>
      </c>
      <c r="X587" s="2">
        <v>7.17</v>
      </c>
      <c r="Y587" s="13">
        <f t="shared" si="15"/>
        <v>1110.2</v>
      </c>
      <c r="Z587" s="13" t="s">
        <v>1898</v>
      </c>
      <c r="AA587" s="13" t="s">
        <v>1899</v>
      </c>
      <c r="AC587" s="2">
        <v>1200</v>
      </c>
      <c r="AD587" s="2">
        <v>130</v>
      </c>
      <c r="AE587" s="2">
        <v>26</v>
      </c>
      <c r="AF587" s="2">
        <v>15</v>
      </c>
      <c r="AG587" s="2">
        <v>29</v>
      </c>
      <c r="AH587" s="2">
        <v>1000</v>
      </c>
      <c r="AI587" s="2">
        <v>22</v>
      </c>
      <c r="AJ587" s="2" t="s">
        <v>252</v>
      </c>
      <c r="AK587" s="2">
        <v>0.15</v>
      </c>
      <c r="AL587" s="2">
        <v>8.8999999999999996E-2</v>
      </c>
      <c r="AM587" s="2">
        <v>0.39</v>
      </c>
      <c r="AN587" s="2">
        <v>40</v>
      </c>
      <c r="AO587" s="2">
        <v>31</v>
      </c>
      <c r="AP587" s="2">
        <v>0.49</v>
      </c>
      <c r="AQ587" s="2">
        <v>-72.2</v>
      </c>
      <c r="AR587" s="2">
        <v>-8.3800000000000008</v>
      </c>
      <c r="AU587" s="2" t="s">
        <v>256</v>
      </c>
      <c r="AV587" s="13" t="s">
        <v>154</v>
      </c>
      <c r="AW587" s="2">
        <v>36</v>
      </c>
    </row>
    <row r="588" spans="1:49" x14ac:dyDescent="0.35">
      <c r="A588">
        <v>587</v>
      </c>
      <c r="B588" s="2" t="s">
        <v>463</v>
      </c>
      <c r="C588" t="s">
        <v>3136</v>
      </c>
      <c r="D588" t="s">
        <v>825</v>
      </c>
      <c r="E588" t="s">
        <v>460</v>
      </c>
      <c r="F588" t="s">
        <v>464</v>
      </c>
      <c r="G588" t="s">
        <v>50</v>
      </c>
      <c r="H588" s="47">
        <v>43503</v>
      </c>
      <c r="I588" t="s">
        <v>3139</v>
      </c>
      <c r="J588" t="s">
        <v>8</v>
      </c>
      <c r="K588" t="s">
        <v>1340</v>
      </c>
      <c r="L588" t="s">
        <v>9</v>
      </c>
      <c r="M588">
        <v>35.235010000000003</v>
      </c>
      <c r="N588">
        <v>-119.57362999999999</v>
      </c>
      <c r="O588" t="s">
        <v>51</v>
      </c>
      <c r="P588" s="2">
        <v>870</v>
      </c>
      <c r="Q588" s="2">
        <v>870</v>
      </c>
      <c r="R588" s="2" t="s">
        <v>449</v>
      </c>
      <c r="S588" s="2" t="s">
        <v>449</v>
      </c>
      <c r="U588" s="2">
        <v>4860</v>
      </c>
      <c r="V588" s="2">
        <v>3400</v>
      </c>
      <c r="X588" s="2">
        <v>5.98</v>
      </c>
      <c r="Y588" s="13">
        <f t="shared" si="15"/>
        <v>1061.3999999999999</v>
      </c>
      <c r="Z588" s="13" t="s">
        <v>1898</v>
      </c>
      <c r="AA588" s="13" t="s">
        <v>1899</v>
      </c>
      <c r="AC588" s="2">
        <v>1100</v>
      </c>
      <c r="AD588" s="2">
        <v>140</v>
      </c>
      <c r="AE588" s="2">
        <v>49</v>
      </c>
      <c r="AF588" s="2">
        <v>24</v>
      </c>
      <c r="AG588" s="2">
        <v>29</v>
      </c>
      <c r="AH588" s="2">
        <v>1100</v>
      </c>
      <c r="AI588" s="2">
        <v>25</v>
      </c>
      <c r="AJ588" s="2" t="s">
        <v>3133</v>
      </c>
      <c r="AK588" s="2">
        <v>0.3</v>
      </c>
      <c r="AL588" s="2">
        <v>3.9E-2</v>
      </c>
      <c r="AM588" s="2">
        <v>0.42</v>
      </c>
      <c r="AN588" s="2">
        <v>47</v>
      </c>
      <c r="AO588" s="2" t="s">
        <v>469</v>
      </c>
      <c r="AP588" s="2">
        <v>0.92</v>
      </c>
      <c r="AQ588" s="2">
        <v>-70.599999999999994</v>
      </c>
      <c r="AR588" s="2">
        <v>-8.06</v>
      </c>
      <c r="AU588" s="13" t="s">
        <v>68</v>
      </c>
      <c r="AV588" s="2" t="s">
        <v>256</v>
      </c>
      <c r="AW588" s="2">
        <v>32</v>
      </c>
    </row>
    <row r="589" spans="1:49" x14ac:dyDescent="0.35">
      <c r="A589">
        <v>588</v>
      </c>
      <c r="B589" s="2" t="s">
        <v>463</v>
      </c>
      <c r="C589" t="s">
        <v>3135</v>
      </c>
      <c r="D589" t="s">
        <v>825</v>
      </c>
      <c r="E589" t="s">
        <v>460</v>
      </c>
      <c r="F589" t="s">
        <v>464</v>
      </c>
      <c r="G589" t="s">
        <v>50</v>
      </c>
      <c r="H589" s="47">
        <v>43573</v>
      </c>
      <c r="I589" t="s">
        <v>3140</v>
      </c>
      <c r="J589" t="s">
        <v>8</v>
      </c>
      <c r="K589" t="s">
        <v>1340</v>
      </c>
      <c r="L589" t="s">
        <v>9</v>
      </c>
      <c r="M589">
        <v>35.235010000000003</v>
      </c>
      <c r="N589">
        <v>-119.57362999999999</v>
      </c>
      <c r="O589" t="s">
        <v>51</v>
      </c>
      <c r="P589" s="2">
        <v>880</v>
      </c>
      <c r="Q589" s="2">
        <v>880</v>
      </c>
      <c r="R589" s="2" t="s">
        <v>449</v>
      </c>
      <c r="S589" s="2" t="s">
        <v>449</v>
      </c>
      <c r="U589" s="2">
        <v>5130</v>
      </c>
      <c r="V589" s="2">
        <v>3200</v>
      </c>
      <c r="X589" s="2">
        <v>6.4</v>
      </c>
      <c r="Y589" s="13">
        <f t="shared" si="15"/>
        <v>1073.5999999999999</v>
      </c>
      <c r="Z589" s="13" t="s">
        <v>1898</v>
      </c>
      <c r="AA589" s="13" t="s">
        <v>1899</v>
      </c>
      <c r="AC589" s="2">
        <v>1100</v>
      </c>
      <c r="AD589" s="2">
        <v>130</v>
      </c>
      <c r="AE589" s="2">
        <v>47</v>
      </c>
      <c r="AF589" s="2">
        <v>24</v>
      </c>
      <c r="AG589" s="2">
        <v>28</v>
      </c>
      <c r="AH589" s="2">
        <v>1000</v>
      </c>
      <c r="AI589" s="2">
        <v>24</v>
      </c>
      <c r="AJ589" s="2" t="s">
        <v>3133</v>
      </c>
      <c r="AK589" s="2">
        <v>0.3</v>
      </c>
      <c r="AL589" s="2">
        <v>0.41</v>
      </c>
      <c r="AM589" s="2">
        <v>0.32</v>
      </c>
      <c r="AN589" s="2">
        <v>80</v>
      </c>
      <c r="AO589" s="2">
        <v>170</v>
      </c>
      <c r="AP589" s="2">
        <v>0.9</v>
      </c>
      <c r="AQ589" s="2">
        <v>-70.2</v>
      </c>
      <c r="AR589" s="2">
        <v>-8.11</v>
      </c>
      <c r="AU589" s="13" t="s">
        <v>68</v>
      </c>
      <c r="AV589" s="2" t="s">
        <v>256</v>
      </c>
      <c r="AW589" s="2">
        <v>10</v>
      </c>
    </row>
    <row r="590" spans="1:49" x14ac:dyDescent="0.35">
      <c r="A590">
        <v>589</v>
      </c>
      <c r="B590" s="2" t="s">
        <v>463</v>
      </c>
      <c r="C590" t="s">
        <v>3134</v>
      </c>
      <c r="D590" t="s">
        <v>825</v>
      </c>
      <c r="E590" t="s">
        <v>460</v>
      </c>
      <c r="F590" t="s">
        <v>464</v>
      </c>
      <c r="G590" t="s">
        <v>50</v>
      </c>
      <c r="H590" s="47">
        <v>43664</v>
      </c>
      <c r="I590" t="s">
        <v>1191</v>
      </c>
      <c r="J590" t="s">
        <v>8</v>
      </c>
      <c r="K590" t="s">
        <v>1340</v>
      </c>
      <c r="L590" t="s">
        <v>9</v>
      </c>
      <c r="M590">
        <v>35.235010000000003</v>
      </c>
      <c r="N590">
        <v>-119.57362999999999</v>
      </c>
      <c r="O590" t="s">
        <v>51</v>
      </c>
      <c r="P590" s="2">
        <v>880</v>
      </c>
      <c r="Q590" s="2">
        <v>880</v>
      </c>
      <c r="R590" s="2" t="s">
        <v>449</v>
      </c>
      <c r="S590" s="2" t="s">
        <v>449</v>
      </c>
      <c r="U590" s="2">
        <v>5180</v>
      </c>
      <c r="V590" s="2">
        <v>3400</v>
      </c>
      <c r="X590" s="2">
        <v>6.72</v>
      </c>
      <c r="Y590" s="13">
        <f t="shared" si="15"/>
        <v>1073.5999999999999</v>
      </c>
      <c r="Z590" s="13" t="s">
        <v>1898</v>
      </c>
      <c r="AA590" s="13" t="s">
        <v>1899</v>
      </c>
      <c r="AC590" s="2">
        <v>1100</v>
      </c>
      <c r="AD590" s="2">
        <v>140</v>
      </c>
      <c r="AE590" s="2">
        <v>41</v>
      </c>
      <c r="AF590" s="2">
        <v>20</v>
      </c>
      <c r="AG590" s="2">
        <v>25</v>
      </c>
      <c r="AH590" s="2">
        <v>980</v>
      </c>
      <c r="AI590" s="2">
        <v>24</v>
      </c>
      <c r="AJ590" s="2" t="s">
        <v>3133</v>
      </c>
      <c r="AK590" s="2">
        <v>1.4</v>
      </c>
      <c r="AL590" s="2">
        <v>0.4</v>
      </c>
      <c r="AM590" s="2">
        <v>0.51</v>
      </c>
      <c r="AN590" s="2">
        <v>170</v>
      </c>
      <c r="AO590" s="2" t="s">
        <v>469</v>
      </c>
      <c r="AP590" s="2">
        <v>5.4</v>
      </c>
      <c r="AQ590" s="2">
        <v>-69.099999999999994</v>
      </c>
      <c r="AR590" s="2">
        <v>-7.66</v>
      </c>
      <c r="AU590" s="13" t="s">
        <v>3045</v>
      </c>
      <c r="AV590" s="2" t="s">
        <v>217</v>
      </c>
      <c r="AW590" s="2">
        <v>35</v>
      </c>
    </row>
    <row r="591" spans="1:49" x14ac:dyDescent="0.35">
      <c r="A591">
        <v>590</v>
      </c>
      <c r="B591" s="2" t="s">
        <v>463</v>
      </c>
      <c r="C591" t="s">
        <v>3132</v>
      </c>
      <c r="D591" t="s">
        <v>825</v>
      </c>
      <c r="E591" t="s">
        <v>460</v>
      </c>
      <c r="F591" t="s">
        <v>464</v>
      </c>
      <c r="G591" t="s">
        <v>50</v>
      </c>
      <c r="H591" s="47">
        <v>43789</v>
      </c>
      <c r="I591" t="s">
        <v>1191</v>
      </c>
      <c r="J591" t="s">
        <v>8</v>
      </c>
      <c r="K591" t="s">
        <v>1340</v>
      </c>
      <c r="L591" t="s">
        <v>9</v>
      </c>
      <c r="M591">
        <v>35.235010000000003</v>
      </c>
      <c r="N591">
        <v>-119.57362999999999</v>
      </c>
      <c r="O591" t="s">
        <v>51</v>
      </c>
      <c r="P591" s="2">
        <v>870</v>
      </c>
      <c r="Q591" s="2">
        <v>870</v>
      </c>
      <c r="R591" s="2" t="s">
        <v>449</v>
      </c>
      <c r="S591" s="2" t="s">
        <v>449</v>
      </c>
      <c r="U591" s="2">
        <v>5440</v>
      </c>
      <c r="V591" s="2">
        <v>3200</v>
      </c>
      <c r="X591" s="2">
        <v>7.4</v>
      </c>
      <c r="Y591" s="13">
        <f t="shared" si="15"/>
        <v>1061.3999999999999</v>
      </c>
      <c r="Z591" s="13" t="s">
        <v>1898</v>
      </c>
      <c r="AA591" s="13" t="s">
        <v>1899</v>
      </c>
      <c r="AC591" s="2">
        <v>990</v>
      </c>
      <c r="AD591" s="2">
        <v>160</v>
      </c>
      <c r="AE591" s="2">
        <v>43</v>
      </c>
      <c r="AF591" s="2">
        <v>25</v>
      </c>
      <c r="AG591" s="2">
        <v>25</v>
      </c>
      <c r="AH591" s="2">
        <v>940</v>
      </c>
      <c r="AI591" s="2">
        <v>24</v>
      </c>
      <c r="AJ591" s="2" t="s">
        <v>3133</v>
      </c>
      <c r="AK591" s="2">
        <v>0.27</v>
      </c>
      <c r="AL591" s="2">
        <v>1.9</v>
      </c>
      <c r="AM591" s="2">
        <v>0.32</v>
      </c>
      <c r="AN591" s="2">
        <v>74</v>
      </c>
      <c r="AO591" s="2" t="s">
        <v>469</v>
      </c>
      <c r="AP591" s="2">
        <v>0.88</v>
      </c>
      <c r="AQ591" s="2">
        <v>-71.099999999999994</v>
      </c>
      <c r="AR591" s="2">
        <v>-8.15</v>
      </c>
      <c r="AU591" s="13" t="s">
        <v>193</v>
      </c>
      <c r="AV591" s="2" t="s">
        <v>617</v>
      </c>
      <c r="AW591" s="2">
        <v>17</v>
      </c>
    </row>
    <row r="592" spans="1:49" x14ac:dyDescent="0.35">
      <c r="A592">
        <v>591</v>
      </c>
      <c r="B592" s="2" t="s">
        <v>826</v>
      </c>
      <c r="C592" t="s">
        <v>3427</v>
      </c>
      <c r="D592" t="s">
        <v>828</v>
      </c>
      <c r="E592" t="s">
        <v>460</v>
      </c>
      <c r="F592" t="s">
        <v>829</v>
      </c>
      <c r="G592" t="s">
        <v>50</v>
      </c>
      <c r="H592" s="47">
        <v>43503</v>
      </c>
      <c r="I592" t="s">
        <v>1191</v>
      </c>
      <c r="J592" t="s">
        <v>8</v>
      </c>
      <c r="K592" t="s">
        <v>1340</v>
      </c>
      <c r="L592" t="s">
        <v>9</v>
      </c>
      <c r="M592">
        <v>35.140501</v>
      </c>
      <c r="N592">
        <v>-119.507766</v>
      </c>
      <c r="O592" t="s">
        <v>51</v>
      </c>
      <c r="P592" s="2">
        <v>2300</v>
      </c>
      <c r="Q592" s="2">
        <v>2300</v>
      </c>
      <c r="R592" s="2" t="s">
        <v>449</v>
      </c>
      <c r="S592" s="2" t="s">
        <v>449</v>
      </c>
      <c r="U592" s="2">
        <v>11200</v>
      </c>
      <c r="V592" s="2">
        <v>7400</v>
      </c>
      <c r="X592" s="2">
        <v>5.88</v>
      </c>
      <c r="Y592" s="13">
        <f t="shared" si="15"/>
        <v>2806</v>
      </c>
      <c r="Z592" s="13" t="s">
        <v>1898</v>
      </c>
      <c r="AA592" s="13" t="s">
        <v>1899</v>
      </c>
      <c r="AC592" s="2">
        <v>2700</v>
      </c>
      <c r="AD592" s="2">
        <v>27</v>
      </c>
      <c r="AE592" s="2">
        <v>25</v>
      </c>
      <c r="AF592" s="2">
        <v>13</v>
      </c>
      <c r="AG592" s="2">
        <v>50</v>
      </c>
      <c r="AH592" s="2">
        <v>2600</v>
      </c>
      <c r="AI592" s="2">
        <v>40</v>
      </c>
      <c r="AJ592" s="2" t="s">
        <v>3133</v>
      </c>
      <c r="AK592" s="2">
        <v>1.2</v>
      </c>
      <c r="AL592" s="2">
        <v>0.18</v>
      </c>
      <c r="AM592" s="2">
        <v>0.95</v>
      </c>
      <c r="AN592" s="2">
        <v>55</v>
      </c>
      <c r="AO592" s="2" t="s">
        <v>469</v>
      </c>
      <c r="AP592" s="2">
        <v>2.1</v>
      </c>
      <c r="AQ592" s="2">
        <v>-62</v>
      </c>
      <c r="AR592" s="2">
        <v>-6.68</v>
      </c>
      <c r="AU592" s="13" t="s">
        <v>3045</v>
      </c>
      <c r="AV592" s="2" t="s">
        <v>217</v>
      </c>
      <c r="AW592" s="2">
        <v>34</v>
      </c>
    </row>
    <row r="593" spans="1:49" x14ac:dyDescent="0.35">
      <c r="A593">
        <v>592</v>
      </c>
      <c r="B593" s="2" t="s">
        <v>826</v>
      </c>
      <c r="C593" t="s">
        <v>3430</v>
      </c>
      <c r="D593" t="s">
        <v>828</v>
      </c>
      <c r="E593" t="s">
        <v>460</v>
      </c>
      <c r="F593" t="s">
        <v>829</v>
      </c>
      <c r="G593" t="s">
        <v>50</v>
      </c>
      <c r="H593" s="47">
        <v>43573</v>
      </c>
      <c r="I593" t="s">
        <v>1191</v>
      </c>
      <c r="J593" t="s">
        <v>8</v>
      </c>
      <c r="K593" t="s">
        <v>1340</v>
      </c>
      <c r="L593" t="s">
        <v>9</v>
      </c>
      <c r="M593">
        <v>35.140501</v>
      </c>
      <c r="N593">
        <v>-119.507766</v>
      </c>
      <c r="O593" t="s">
        <v>51</v>
      </c>
      <c r="P593" s="2">
        <v>2300</v>
      </c>
      <c r="Q593" s="2">
        <v>2300</v>
      </c>
      <c r="R593" s="2" t="s">
        <v>449</v>
      </c>
      <c r="S593" s="2" t="s">
        <v>449</v>
      </c>
      <c r="U593" s="2">
        <v>11800</v>
      </c>
      <c r="V593" s="2">
        <v>7400</v>
      </c>
      <c r="X593" s="2">
        <v>7.11</v>
      </c>
      <c r="Y593" s="13">
        <f t="shared" si="15"/>
        <v>2806</v>
      </c>
      <c r="Z593" s="13" t="s">
        <v>1898</v>
      </c>
      <c r="AA593" s="13" t="s">
        <v>1899</v>
      </c>
      <c r="AC593" s="2">
        <v>2800</v>
      </c>
      <c r="AD593" s="2">
        <v>28</v>
      </c>
      <c r="AE593" s="2">
        <v>24</v>
      </c>
      <c r="AF593" s="2">
        <v>14</v>
      </c>
      <c r="AG593" s="2">
        <v>52</v>
      </c>
      <c r="AH593" s="2">
        <v>2700</v>
      </c>
      <c r="AI593" s="2">
        <v>43</v>
      </c>
      <c r="AJ593" s="2" t="s">
        <v>3133</v>
      </c>
      <c r="AK593" s="2">
        <v>1.1000000000000001</v>
      </c>
      <c r="AL593" s="2">
        <v>0.5</v>
      </c>
      <c r="AM593" s="2">
        <v>0.87</v>
      </c>
      <c r="AN593" s="2">
        <v>66</v>
      </c>
      <c r="AO593" s="2" t="s">
        <v>469</v>
      </c>
      <c r="AP593" s="2">
        <v>2.4</v>
      </c>
      <c r="AQ593" s="2">
        <v>-61.2</v>
      </c>
      <c r="AR593" s="2">
        <v>-6.44</v>
      </c>
      <c r="AU593" s="13" t="s">
        <v>3022</v>
      </c>
      <c r="AV593" s="2" t="s">
        <v>689</v>
      </c>
      <c r="AW593" s="2">
        <v>15</v>
      </c>
    </row>
    <row r="594" spans="1:49" x14ac:dyDescent="0.35">
      <c r="A594">
        <v>593</v>
      </c>
      <c r="B594" s="2" t="s">
        <v>826</v>
      </c>
      <c r="C594" t="s">
        <v>3433</v>
      </c>
      <c r="D594" t="s">
        <v>828</v>
      </c>
      <c r="E594" t="s">
        <v>460</v>
      </c>
      <c r="F594" t="s">
        <v>829</v>
      </c>
      <c r="G594" t="s">
        <v>50</v>
      </c>
      <c r="H594" s="47">
        <v>43664</v>
      </c>
      <c r="I594" t="s">
        <v>1191</v>
      </c>
      <c r="J594" t="s">
        <v>8</v>
      </c>
      <c r="K594" t="s">
        <v>1340</v>
      </c>
      <c r="L594" t="s">
        <v>9</v>
      </c>
      <c r="M594">
        <v>35.140501</v>
      </c>
      <c r="N594">
        <v>-119.507766</v>
      </c>
      <c r="O594" t="s">
        <v>51</v>
      </c>
      <c r="P594" s="2">
        <v>2300</v>
      </c>
      <c r="Q594" s="2">
        <v>2300</v>
      </c>
      <c r="R594" s="2" t="s">
        <v>449</v>
      </c>
      <c r="S594" s="2" t="s">
        <v>449</v>
      </c>
      <c r="U594" s="2">
        <v>11100</v>
      </c>
      <c r="V594" s="2">
        <v>7000</v>
      </c>
      <c r="X594" s="2">
        <v>6.76</v>
      </c>
      <c r="Y594" s="13">
        <f t="shared" si="15"/>
        <v>2806</v>
      </c>
      <c r="Z594" s="13" t="s">
        <v>1898</v>
      </c>
      <c r="AA594" s="13" t="s">
        <v>1899</v>
      </c>
      <c r="AC594" s="2">
        <v>2600</v>
      </c>
      <c r="AD594" s="2">
        <v>17</v>
      </c>
      <c r="AE594" s="2">
        <v>22</v>
      </c>
      <c r="AF594" s="2">
        <v>11</v>
      </c>
      <c r="AG594" s="2">
        <v>63</v>
      </c>
      <c r="AH594" s="2">
        <v>2400</v>
      </c>
      <c r="AI594" s="2">
        <v>41</v>
      </c>
      <c r="AJ594" s="2" t="s">
        <v>410</v>
      </c>
      <c r="AK594" s="2">
        <v>1</v>
      </c>
      <c r="AL594" s="2" t="s">
        <v>619</v>
      </c>
      <c r="AM594" s="2">
        <v>0.92</v>
      </c>
      <c r="AN594" s="2">
        <v>65</v>
      </c>
      <c r="AO594" s="2" t="s">
        <v>1710</v>
      </c>
      <c r="AP594" s="2">
        <v>2.2000000000000002</v>
      </c>
      <c r="AQ594" s="2">
        <v>-61.6</v>
      </c>
      <c r="AR594" s="2">
        <v>-6.63</v>
      </c>
      <c r="AU594" s="13" t="s">
        <v>3022</v>
      </c>
      <c r="AV594" s="2" t="s">
        <v>689</v>
      </c>
      <c r="AW594" s="2">
        <v>8.5</v>
      </c>
    </row>
    <row r="595" spans="1:49" x14ac:dyDescent="0.35">
      <c r="A595">
        <v>594</v>
      </c>
      <c r="B595" s="2" t="s">
        <v>826</v>
      </c>
      <c r="C595" t="s">
        <v>827</v>
      </c>
      <c r="D595" t="s">
        <v>828</v>
      </c>
      <c r="E595" t="s">
        <v>460</v>
      </c>
      <c r="F595" t="s">
        <v>829</v>
      </c>
      <c r="G595" t="s">
        <v>50</v>
      </c>
      <c r="H595" s="47">
        <v>43789</v>
      </c>
      <c r="I595" t="s">
        <v>1191</v>
      </c>
      <c r="J595" t="s">
        <v>8</v>
      </c>
      <c r="K595" t="s">
        <v>1340</v>
      </c>
      <c r="L595" t="s">
        <v>9</v>
      </c>
      <c r="M595">
        <v>35.140501</v>
      </c>
      <c r="N595">
        <v>-119.507766</v>
      </c>
      <c r="O595" t="s">
        <v>51</v>
      </c>
      <c r="P595" s="2">
        <v>2200</v>
      </c>
      <c r="Q595" s="2">
        <v>2200</v>
      </c>
      <c r="R595" s="2" t="s">
        <v>449</v>
      </c>
      <c r="S595" s="2" t="s">
        <v>449</v>
      </c>
      <c r="U595" s="2">
        <v>13200</v>
      </c>
      <c r="V595" s="2">
        <v>7400</v>
      </c>
      <c r="X595" s="2">
        <v>7.55</v>
      </c>
      <c r="Y595" s="13">
        <f t="shared" si="15"/>
        <v>2684</v>
      </c>
      <c r="Z595" s="13" t="s">
        <v>1898</v>
      </c>
      <c r="AA595" s="13" t="s">
        <v>1899</v>
      </c>
      <c r="AC595" s="2">
        <v>3000</v>
      </c>
      <c r="AD595" s="2">
        <v>15</v>
      </c>
      <c r="AE595" s="2">
        <v>25</v>
      </c>
      <c r="AF595" s="2">
        <v>13</v>
      </c>
      <c r="AG595" s="2">
        <v>50</v>
      </c>
      <c r="AH595" s="2">
        <v>2500</v>
      </c>
      <c r="AI595" s="2">
        <v>44</v>
      </c>
      <c r="AJ595" s="2" t="s">
        <v>3133</v>
      </c>
      <c r="AK595" s="2">
        <v>1.1000000000000001</v>
      </c>
      <c r="AL595" s="2">
        <v>0.88</v>
      </c>
      <c r="AM595" s="2">
        <v>0.84</v>
      </c>
      <c r="AN595" s="2">
        <v>62</v>
      </c>
      <c r="AO595" s="2" t="s">
        <v>469</v>
      </c>
      <c r="AP595" s="2">
        <v>2.1</v>
      </c>
      <c r="AQ595" s="2">
        <v>-61.3</v>
      </c>
      <c r="AR595" s="2">
        <v>-6.43</v>
      </c>
      <c r="AU595" s="13" t="s">
        <v>1891</v>
      </c>
      <c r="AV595" s="2" t="s">
        <v>14</v>
      </c>
      <c r="AW595" s="2">
        <v>5.8</v>
      </c>
    </row>
    <row r="596" spans="1:49" x14ac:dyDescent="0.35">
      <c r="A596">
        <v>595</v>
      </c>
      <c r="B596" s="2" t="s">
        <v>830</v>
      </c>
      <c r="C596" t="s">
        <v>831</v>
      </c>
      <c r="D596" t="s">
        <v>832</v>
      </c>
      <c r="E596" t="s">
        <v>460</v>
      </c>
      <c r="F596" t="s">
        <v>833</v>
      </c>
      <c r="G596" t="s">
        <v>50</v>
      </c>
      <c r="H596" s="47">
        <v>41948</v>
      </c>
      <c r="I596" t="s">
        <v>3156</v>
      </c>
      <c r="J596" t="s">
        <v>8</v>
      </c>
      <c r="K596" t="s">
        <v>1783</v>
      </c>
      <c r="L596" t="s">
        <v>9</v>
      </c>
      <c r="M596">
        <v>35.056896000000002</v>
      </c>
      <c r="N596">
        <v>-119.37991100000001</v>
      </c>
      <c r="O596" t="s">
        <v>51</v>
      </c>
      <c r="P596" s="2">
        <v>1900</v>
      </c>
      <c r="Q596" s="2">
        <v>1900</v>
      </c>
      <c r="R596" s="2" t="s">
        <v>23</v>
      </c>
      <c r="S596" s="2" t="s">
        <v>23</v>
      </c>
      <c r="V596" s="2">
        <v>14000</v>
      </c>
      <c r="Y596" s="13">
        <f t="shared" si="15"/>
        <v>2318</v>
      </c>
      <c r="Z596" s="13" t="s">
        <v>761</v>
      </c>
      <c r="AA596" s="13" t="s">
        <v>411</v>
      </c>
      <c r="AB596" s="2">
        <v>66</v>
      </c>
      <c r="AC596" s="2">
        <v>7000</v>
      </c>
      <c r="AD596" s="2" t="s">
        <v>11</v>
      </c>
      <c r="AE596" s="2">
        <v>110</v>
      </c>
      <c r="AF596" s="2">
        <v>75</v>
      </c>
      <c r="AG596" s="2">
        <v>180</v>
      </c>
      <c r="AH596" s="2">
        <v>6900</v>
      </c>
      <c r="AI596">
        <v>82</v>
      </c>
      <c r="AJ596" s="2" t="s">
        <v>98</v>
      </c>
      <c r="AK596" s="2">
        <v>3.7</v>
      </c>
      <c r="AL596" s="2">
        <v>1.5</v>
      </c>
      <c r="AM596" s="2">
        <v>3</v>
      </c>
      <c r="AN596" s="2">
        <v>220</v>
      </c>
      <c r="AO596" s="2" t="s">
        <v>470</v>
      </c>
      <c r="AP596" s="2">
        <v>7.3</v>
      </c>
      <c r="AU596" s="2" t="s">
        <v>57</v>
      </c>
      <c r="AV596" s="13" t="s">
        <v>1784</v>
      </c>
    </row>
    <row r="597" spans="1:49" x14ac:dyDescent="0.35">
      <c r="A597">
        <v>596</v>
      </c>
      <c r="B597" s="2" t="s">
        <v>830</v>
      </c>
      <c r="C597" t="s">
        <v>834</v>
      </c>
      <c r="D597" t="s">
        <v>835</v>
      </c>
      <c r="E597" t="s">
        <v>460</v>
      </c>
      <c r="F597" t="s">
        <v>833</v>
      </c>
      <c r="G597" t="s">
        <v>50</v>
      </c>
      <c r="H597" s="47">
        <v>41822</v>
      </c>
      <c r="I597" t="s">
        <v>3157</v>
      </c>
      <c r="J597" t="s">
        <v>8</v>
      </c>
      <c r="K597" t="s">
        <v>1783</v>
      </c>
      <c r="L597" t="s">
        <v>9</v>
      </c>
      <c r="M597">
        <v>35.056896000000002</v>
      </c>
      <c r="N597">
        <v>-119.37991100000001</v>
      </c>
      <c r="O597" t="s">
        <v>51</v>
      </c>
      <c r="P597" s="2">
        <v>1800</v>
      </c>
      <c r="Q597" s="2">
        <v>1800</v>
      </c>
      <c r="R597" s="2" t="s">
        <v>23</v>
      </c>
      <c r="S597" s="2" t="s">
        <v>23</v>
      </c>
      <c r="T597" s="2">
        <v>360</v>
      </c>
      <c r="U597" s="2">
        <v>21000</v>
      </c>
      <c r="V597" s="2">
        <v>11000</v>
      </c>
      <c r="X597" s="2">
        <v>7.41</v>
      </c>
      <c r="Y597" s="13">
        <f t="shared" si="15"/>
        <v>2196</v>
      </c>
      <c r="Z597" s="13" t="s">
        <v>761</v>
      </c>
      <c r="AA597" s="13" t="s">
        <v>411</v>
      </c>
      <c r="AI597" s="2">
        <v>93</v>
      </c>
      <c r="AJ597" s="2" t="s">
        <v>57</v>
      </c>
      <c r="AK597" s="2">
        <v>2.9</v>
      </c>
      <c r="AO597" s="2" t="s">
        <v>54</v>
      </c>
      <c r="AP597" s="2"/>
    </row>
    <row r="598" spans="1:49" x14ac:dyDescent="0.35">
      <c r="A598">
        <v>597</v>
      </c>
      <c r="B598" s="2" t="s">
        <v>830</v>
      </c>
      <c r="C598" t="s">
        <v>836</v>
      </c>
      <c r="D598" t="s">
        <v>835</v>
      </c>
      <c r="E598" t="s">
        <v>460</v>
      </c>
      <c r="F598" t="s">
        <v>833</v>
      </c>
      <c r="G598" t="s">
        <v>50</v>
      </c>
      <c r="H598" s="47">
        <v>41852</v>
      </c>
      <c r="I598" t="s">
        <v>3157</v>
      </c>
      <c r="J598" t="s">
        <v>8</v>
      </c>
      <c r="K598" t="s">
        <v>1783</v>
      </c>
      <c r="L598" t="s">
        <v>9</v>
      </c>
      <c r="M598">
        <v>35.056896000000002</v>
      </c>
      <c r="N598">
        <v>-119.37991100000001</v>
      </c>
      <c r="O598" t="s">
        <v>51</v>
      </c>
      <c r="P598" s="2">
        <v>1900</v>
      </c>
      <c r="Q598" s="2">
        <v>1900</v>
      </c>
      <c r="R598" s="2" t="s">
        <v>23</v>
      </c>
      <c r="S598" s="2" t="s">
        <v>23</v>
      </c>
      <c r="T598" s="2">
        <v>740</v>
      </c>
      <c r="U598" s="2">
        <v>23000</v>
      </c>
      <c r="V598" s="2">
        <v>13000</v>
      </c>
      <c r="X598" s="2">
        <v>7.42</v>
      </c>
      <c r="Y598" s="13">
        <f t="shared" si="15"/>
        <v>2318</v>
      </c>
      <c r="Z598" s="13" t="s">
        <v>761</v>
      </c>
      <c r="AA598" s="13" t="s">
        <v>411</v>
      </c>
      <c r="AC598" s="2">
        <v>7000</v>
      </c>
      <c r="AD598" s="2">
        <v>190</v>
      </c>
      <c r="AE598" s="2">
        <v>170</v>
      </c>
      <c r="AF598" s="2">
        <v>79</v>
      </c>
      <c r="AG598" s="2">
        <v>220</v>
      </c>
      <c r="AH598" s="2">
        <v>5000</v>
      </c>
      <c r="AL598" s="2" t="s">
        <v>212</v>
      </c>
      <c r="AN598" s="2">
        <v>340</v>
      </c>
    </row>
    <row r="599" spans="1:49" x14ac:dyDescent="0.35">
      <c r="A599">
        <v>598</v>
      </c>
      <c r="B599" s="2" t="s">
        <v>830</v>
      </c>
      <c r="C599" t="s">
        <v>837</v>
      </c>
      <c r="D599" t="s">
        <v>832</v>
      </c>
      <c r="E599" t="s">
        <v>460</v>
      </c>
      <c r="F599" t="s">
        <v>833</v>
      </c>
      <c r="G599" t="s">
        <v>50</v>
      </c>
      <c r="H599" s="47">
        <v>42185</v>
      </c>
      <c r="I599" t="s">
        <v>3156</v>
      </c>
      <c r="J599" t="s">
        <v>8</v>
      </c>
      <c r="K599" t="s">
        <v>1783</v>
      </c>
      <c r="L599" t="s">
        <v>9</v>
      </c>
      <c r="M599">
        <v>35.056896000000002</v>
      </c>
      <c r="N599">
        <v>-119.37991100000001</v>
      </c>
      <c r="O599" t="s">
        <v>51</v>
      </c>
      <c r="P599" s="2">
        <v>2200</v>
      </c>
      <c r="T599" s="2">
        <v>460</v>
      </c>
      <c r="U599" s="2">
        <v>28000</v>
      </c>
      <c r="V599" s="2">
        <v>16000</v>
      </c>
      <c r="X599" s="2">
        <v>8.35</v>
      </c>
      <c r="Y599" s="2">
        <v>2100</v>
      </c>
      <c r="Z599" s="2">
        <v>71</v>
      </c>
      <c r="AA599" s="2"/>
      <c r="AB599" s="2">
        <v>57</v>
      </c>
      <c r="AC599" s="2">
        <v>8800</v>
      </c>
      <c r="AD599" s="2" t="s">
        <v>11</v>
      </c>
      <c r="AE599" s="2">
        <v>20</v>
      </c>
      <c r="AF599" s="2">
        <v>99</v>
      </c>
      <c r="AG599" s="2">
        <v>150</v>
      </c>
      <c r="AH599" s="2">
        <v>7900</v>
      </c>
      <c r="AI599" s="2">
        <v>95</v>
      </c>
      <c r="AJ599" s="2">
        <v>27</v>
      </c>
      <c r="AK599" s="2">
        <v>1.5</v>
      </c>
      <c r="AL599" s="2" t="s">
        <v>61</v>
      </c>
      <c r="AM599" s="2">
        <v>2.8</v>
      </c>
      <c r="AN599" s="2" t="s">
        <v>97</v>
      </c>
      <c r="AO599" s="2" t="s">
        <v>54</v>
      </c>
      <c r="AP599" s="2">
        <v>4.3</v>
      </c>
    </row>
    <row r="600" spans="1:49" x14ac:dyDescent="0.35">
      <c r="A600">
        <v>599</v>
      </c>
      <c r="B600" s="2" t="s">
        <v>838</v>
      </c>
      <c r="C600" t="s">
        <v>2378</v>
      </c>
      <c r="D600" t="s">
        <v>2376</v>
      </c>
      <c r="E600" t="s">
        <v>460</v>
      </c>
      <c r="F600" t="s">
        <v>839</v>
      </c>
      <c r="G600" t="s">
        <v>50</v>
      </c>
      <c r="H600" s="47">
        <v>42158</v>
      </c>
      <c r="I600" t="s">
        <v>2436</v>
      </c>
      <c r="J600" t="s">
        <v>8</v>
      </c>
      <c r="K600" t="s">
        <v>1340</v>
      </c>
      <c r="L600" t="s">
        <v>9</v>
      </c>
      <c r="M600">
        <v>35.105930000000001</v>
      </c>
      <c r="N600">
        <v>-119.46729999999999</v>
      </c>
      <c r="O600" t="s">
        <v>448</v>
      </c>
      <c r="P600" s="2">
        <v>1200</v>
      </c>
      <c r="Q600" s="2">
        <v>1200</v>
      </c>
      <c r="R600" s="2" t="s">
        <v>449</v>
      </c>
      <c r="S600" s="2" t="s">
        <v>449</v>
      </c>
      <c r="V600" s="2">
        <v>7400</v>
      </c>
      <c r="Y600" s="13">
        <f>Q600*1.22</f>
        <v>1464</v>
      </c>
      <c r="Z600" s="13" t="s">
        <v>1898</v>
      </c>
      <c r="AA600" s="13" t="s">
        <v>1899</v>
      </c>
      <c r="AB600" s="2">
        <v>22</v>
      </c>
      <c r="AC600" s="2">
        <v>3700</v>
      </c>
      <c r="AD600" s="2">
        <v>18</v>
      </c>
      <c r="AE600" s="2">
        <v>72</v>
      </c>
      <c r="AF600" s="2">
        <v>22</v>
      </c>
      <c r="AG600" s="2">
        <v>56</v>
      </c>
      <c r="AH600" s="2">
        <v>2100</v>
      </c>
      <c r="AI600" s="2">
        <v>69</v>
      </c>
      <c r="AJ600" s="2" t="s">
        <v>1089</v>
      </c>
      <c r="AK600" s="2">
        <v>1.1000000000000001</v>
      </c>
      <c r="AL600" s="2" t="s">
        <v>340</v>
      </c>
      <c r="AM600" s="2">
        <v>0.5</v>
      </c>
      <c r="AN600" s="2">
        <v>160</v>
      </c>
      <c r="AO600" s="2" t="s">
        <v>1093</v>
      </c>
      <c r="AP600" s="2">
        <v>2.7</v>
      </c>
      <c r="AU600" s="2" t="s">
        <v>261</v>
      </c>
      <c r="AV600" s="13" t="s">
        <v>621</v>
      </c>
    </row>
    <row r="601" spans="1:49" x14ac:dyDescent="0.35">
      <c r="A601">
        <v>600</v>
      </c>
      <c r="B601" s="2" t="s">
        <v>840</v>
      </c>
      <c r="C601" t="s">
        <v>3130</v>
      </c>
      <c r="D601" t="s">
        <v>841</v>
      </c>
      <c r="E601" t="s">
        <v>460</v>
      </c>
      <c r="F601" t="s">
        <v>842</v>
      </c>
      <c r="G601" t="s">
        <v>50</v>
      </c>
      <c r="H601" s="47">
        <v>42136</v>
      </c>
      <c r="I601" t="s">
        <v>3131</v>
      </c>
      <c r="J601" t="s">
        <v>8</v>
      </c>
      <c r="K601" t="s">
        <v>1363</v>
      </c>
      <c r="L601" t="s">
        <v>9</v>
      </c>
      <c r="M601">
        <v>35.059269999999998</v>
      </c>
      <c r="N601">
        <v>-119.39075</v>
      </c>
      <c r="O601" t="s">
        <v>448</v>
      </c>
      <c r="P601" s="2" t="s">
        <v>85</v>
      </c>
      <c r="V601" s="2">
        <v>12000</v>
      </c>
      <c r="Y601" s="2" t="s">
        <v>473</v>
      </c>
      <c r="Z601" s="2" t="s">
        <v>641</v>
      </c>
      <c r="AA601" s="2" t="s">
        <v>537</v>
      </c>
      <c r="AB601" s="2">
        <v>87</v>
      </c>
      <c r="AC601" s="2">
        <v>4500</v>
      </c>
      <c r="AD601" s="2" t="s">
        <v>58</v>
      </c>
      <c r="AE601" s="2">
        <v>89</v>
      </c>
      <c r="AF601" s="2">
        <v>150</v>
      </c>
      <c r="AG601" s="2">
        <v>66</v>
      </c>
      <c r="AH601" s="2">
        <v>4000</v>
      </c>
      <c r="AI601" s="2">
        <v>57</v>
      </c>
      <c r="AJ601" s="2" t="s">
        <v>23</v>
      </c>
      <c r="AK601" s="2">
        <v>4.3</v>
      </c>
      <c r="AL601" s="2">
        <v>4.2</v>
      </c>
      <c r="AM601" s="2">
        <v>1.5</v>
      </c>
      <c r="AN601" s="2" t="s">
        <v>382</v>
      </c>
      <c r="AO601" s="2" t="s">
        <v>23</v>
      </c>
      <c r="AP601" s="2">
        <v>9.5</v>
      </c>
      <c r="AU601" s="2" t="s">
        <v>58</v>
      </c>
      <c r="AV601" s="13" t="s">
        <v>2902</v>
      </c>
    </row>
    <row r="602" spans="1:49" x14ac:dyDescent="0.35">
      <c r="A602">
        <v>601</v>
      </c>
      <c r="B602" s="2" t="s">
        <v>843</v>
      </c>
      <c r="C602" t="s">
        <v>3158</v>
      </c>
      <c r="D602" t="s">
        <v>47</v>
      </c>
      <c r="E602" t="s">
        <v>460</v>
      </c>
      <c r="F602" t="s">
        <v>844</v>
      </c>
      <c r="G602" t="s">
        <v>50</v>
      </c>
      <c r="H602" s="47">
        <v>42074</v>
      </c>
      <c r="I602" s="1" t="s">
        <v>1104</v>
      </c>
      <c r="J602" t="s">
        <v>8</v>
      </c>
      <c r="K602" t="s">
        <v>1340</v>
      </c>
      <c r="L602" t="s">
        <v>9</v>
      </c>
      <c r="M602">
        <v>35.051640999999996</v>
      </c>
      <c r="N602">
        <v>-119.391912</v>
      </c>
      <c r="O602" t="s">
        <v>51</v>
      </c>
      <c r="P602" s="2">
        <v>3500</v>
      </c>
      <c r="T602" s="2">
        <v>620</v>
      </c>
      <c r="U602" s="2">
        <v>18000</v>
      </c>
      <c r="V602" s="2">
        <v>11000</v>
      </c>
      <c r="Y602" s="2">
        <v>4200</v>
      </c>
      <c r="Z602" s="2" t="s">
        <v>760</v>
      </c>
      <c r="AA602" s="2" t="s">
        <v>760</v>
      </c>
      <c r="AC602" s="2">
        <v>4400</v>
      </c>
      <c r="AD602" s="2">
        <v>26</v>
      </c>
      <c r="AE602" s="2">
        <v>120</v>
      </c>
      <c r="AF602" s="2">
        <v>79</v>
      </c>
      <c r="AG602" s="2">
        <v>78</v>
      </c>
      <c r="AH602" s="2">
        <v>3900</v>
      </c>
      <c r="AI602" s="2">
        <v>53</v>
      </c>
      <c r="AL602" s="2">
        <v>0.36</v>
      </c>
      <c r="AN602" s="2">
        <v>41</v>
      </c>
      <c r="AU602" s="2">
        <v>6.7</v>
      </c>
      <c r="AV602" s="13">
        <f>AU602/4.42664</f>
        <v>1.5135633347188839</v>
      </c>
    </row>
    <row r="603" spans="1:49" x14ac:dyDescent="0.35">
      <c r="A603">
        <v>602</v>
      </c>
      <c r="B603" s="2" t="s">
        <v>845</v>
      </c>
      <c r="C603" t="s">
        <v>3279</v>
      </c>
      <c r="D603" t="s">
        <v>846</v>
      </c>
      <c r="E603" t="s">
        <v>460</v>
      </c>
      <c r="F603" t="s">
        <v>847</v>
      </c>
      <c r="G603" t="s">
        <v>50</v>
      </c>
      <c r="H603" s="47">
        <v>42118</v>
      </c>
      <c r="I603" t="s">
        <v>3278</v>
      </c>
      <c r="J603" t="s">
        <v>8</v>
      </c>
      <c r="K603" t="s">
        <v>1783</v>
      </c>
      <c r="L603" t="s">
        <v>9</v>
      </c>
      <c r="M603">
        <v>35.241407000000002</v>
      </c>
      <c r="N603">
        <v>-119.621939</v>
      </c>
      <c r="O603" t="s">
        <v>51</v>
      </c>
      <c r="P603" s="2">
        <v>760</v>
      </c>
      <c r="Q603" s="2">
        <v>760</v>
      </c>
      <c r="R603" s="2" t="s">
        <v>23</v>
      </c>
      <c r="S603" s="2" t="s">
        <v>23</v>
      </c>
      <c r="T603" s="2">
        <v>2000</v>
      </c>
      <c r="U603" s="2">
        <v>20000</v>
      </c>
      <c r="V603" s="2">
        <v>15000</v>
      </c>
      <c r="X603" s="2">
        <v>6.91</v>
      </c>
      <c r="Y603" s="13">
        <f>Q603*1.22</f>
        <v>927.19999999999993</v>
      </c>
      <c r="Z603" s="13" t="s">
        <v>761</v>
      </c>
      <c r="AA603" s="13" t="s">
        <v>411</v>
      </c>
      <c r="AB603" s="2">
        <v>23</v>
      </c>
      <c r="AC603" s="2">
        <v>5700</v>
      </c>
      <c r="AD603" s="2">
        <v>2100</v>
      </c>
      <c r="AE603" s="2">
        <v>530</v>
      </c>
      <c r="AF603" s="2">
        <v>170</v>
      </c>
      <c r="AG603" s="2">
        <v>240</v>
      </c>
      <c r="AH603" s="2">
        <v>4500</v>
      </c>
      <c r="AI603" s="2">
        <v>24</v>
      </c>
      <c r="AJ603" s="2">
        <v>100</v>
      </c>
      <c r="AK603" s="2">
        <v>0.3</v>
      </c>
      <c r="AL603" s="2">
        <v>0.72</v>
      </c>
      <c r="AN603" s="2">
        <v>1600</v>
      </c>
      <c r="AO603" s="2" t="s">
        <v>54</v>
      </c>
      <c r="AP603" s="2">
        <v>9.4</v>
      </c>
      <c r="AU603" s="2" t="s">
        <v>212</v>
      </c>
      <c r="AV603" s="13" t="s">
        <v>1787</v>
      </c>
    </row>
    <row r="604" spans="1:49" x14ac:dyDescent="0.35">
      <c r="A604">
        <v>603</v>
      </c>
      <c r="B604" s="2" t="s">
        <v>845</v>
      </c>
      <c r="C604" t="s">
        <v>3280</v>
      </c>
      <c r="D604" t="s">
        <v>848</v>
      </c>
      <c r="E604" t="s">
        <v>460</v>
      </c>
      <c r="F604" t="s">
        <v>847</v>
      </c>
      <c r="G604" t="s">
        <v>50</v>
      </c>
      <c r="H604" s="47">
        <v>42118</v>
      </c>
      <c r="I604" t="s">
        <v>3278</v>
      </c>
      <c r="J604" t="s">
        <v>8</v>
      </c>
      <c r="K604" t="s">
        <v>1783</v>
      </c>
      <c r="L604" t="s">
        <v>9</v>
      </c>
      <c r="M604">
        <v>35.241407000000002</v>
      </c>
      <c r="N604">
        <v>-119.621939</v>
      </c>
      <c r="O604" t="s">
        <v>51</v>
      </c>
      <c r="P604" s="2">
        <v>700</v>
      </c>
      <c r="Q604" s="2">
        <v>700</v>
      </c>
      <c r="R604" s="2" t="s">
        <v>23</v>
      </c>
      <c r="S604" s="2" t="s">
        <v>23</v>
      </c>
      <c r="T604" s="2">
        <v>660</v>
      </c>
      <c r="U604" s="2">
        <v>28000</v>
      </c>
      <c r="V604" s="2">
        <v>17000</v>
      </c>
      <c r="X604" s="2">
        <v>7.42</v>
      </c>
      <c r="Y604" s="13">
        <f>Q604*1.22</f>
        <v>854</v>
      </c>
      <c r="Z604" s="13" t="s">
        <v>761</v>
      </c>
      <c r="AA604" s="13" t="s">
        <v>411</v>
      </c>
      <c r="AB604" s="2">
        <v>39</v>
      </c>
      <c r="AC604" s="2">
        <v>9900</v>
      </c>
      <c r="AD604" s="2">
        <v>110</v>
      </c>
      <c r="AE604" s="2">
        <v>110</v>
      </c>
      <c r="AF604" s="2">
        <v>93</v>
      </c>
      <c r="AG604" s="2">
        <v>110</v>
      </c>
      <c r="AH604" s="2">
        <v>7500</v>
      </c>
      <c r="AI604" s="2">
        <v>28</v>
      </c>
      <c r="AJ604" s="2">
        <v>26</v>
      </c>
      <c r="AK604" s="2">
        <v>0.38</v>
      </c>
      <c r="AL604" s="2">
        <v>0.51</v>
      </c>
      <c r="AN604" s="2">
        <v>56</v>
      </c>
      <c r="AO604" s="2" t="s">
        <v>54</v>
      </c>
      <c r="AP604" s="2">
        <v>9.1</v>
      </c>
      <c r="AU604" s="2" t="s">
        <v>57</v>
      </c>
      <c r="AV604" s="13" t="s">
        <v>1784</v>
      </c>
    </row>
    <row r="605" spans="1:49" x14ac:dyDescent="0.35">
      <c r="A605">
        <v>604</v>
      </c>
      <c r="B605" s="2" t="s">
        <v>849</v>
      </c>
      <c r="C605" t="s">
        <v>850</v>
      </c>
      <c r="D605" t="s">
        <v>851</v>
      </c>
      <c r="E605" t="s">
        <v>460</v>
      </c>
      <c r="F605" t="s">
        <v>852</v>
      </c>
      <c r="G605" t="s">
        <v>50</v>
      </c>
      <c r="H605" s="47">
        <v>42145</v>
      </c>
      <c r="I605" s="49" t="s">
        <v>4134</v>
      </c>
      <c r="J605" t="s">
        <v>8</v>
      </c>
      <c r="K605" t="s">
        <v>1914</v>
      </c>
      <c r="L605" t="s">
        <v>9</v>
      </c>
      <c r="M605">
        <v>35.150582</v>
      </c>
      <c r="N605">
        <v>-119.491893</v>
      </c>
      <c r="O605" t="s">
        <v>51</v>
      </c>
      <c r="P605">
        <v>1564</v>
      </c>
      <c r="T605">
        <v>200</v>
      </c>
      <c r="U605">
        <v>15100</v>
      </c>
      <c r="V605">
        <v>8660</v>
      </c>
      <c r="X605">
        <v>7.26</v>
      </c>
      <c r="Y605">
        <v>1908</v>
      </c>
      <c r="Z605" t="s">
        <v>99</v>
      </c>
      <c r="AA605" t="s">
        <v>99</v>
      </c>
      <c r="AB605">
        <v>27.2</v>
      </c>
      <c r="AC605">
        <v>4210</v>
      </c>
      <c r="AD605">
        <v>6.31</v>
      </c>
      <c r="AE605">
        <v>31.1</v>
      </c>
      <c r="AF605">
        <v>29.6</v>
      </c>
      <c r="AG605">
        <v>109</v>
      </c>
      <c r="AH605">
        <v>3200</v>
      </c>
      <c r="AI605">
        <v>38.4</v>
      </c>
      <c r="AJ605" t="s">
        <v>23</v>
      </c>
      <c r="AK605">
        <v>0.42</v>
      </c>
      <c r="AL605">
        <v>0.6</v>
      </c>
      <c r="AM605">
        <v>4.7</v>
      </c>
      <c r="AN605">
        <v>60</v>
      </c>
      <c r="AO605" t="s">
        <v>212</v>
      </c>
      <c r="AP605">
        <v>1.5</v>
      </c>
      <c r="AU605" t="s">
        <v>155</v>
      </c>
      <c r="AV605" s="13" t="s">
        <v>4133</v>
      </c>
    </row>
    <row r="606" spans="1:49" x14ac:dyDescent="0.35">
      <c r="A606">
        <v>605</v>
      </c>
      <c r="B606" s="2" t="s">
        <v>853</v>
      </c>
      <c r="C606" t="s">
        <v>3145</v>
      </c>
      <c r="D606" t="s">
        <v>854</v>
      </c>
      <c r="E606" t="s">
        <v>460</v>
      </c>
      <c r="F606" t="s">
        <v>855</v>
      </c>
      <c r="G606" t="s">
        <v>50</v>
      </c>
      <c r="H606" s="47">
        <v>42111</v>
      </c>
      <c r="I606" t="s">
        <v>3147</v>
      </c>
      <c r="J606" t="s">
        <v>8</v>
      </c>
      <c r="K606" t="s">
        <v>1783</v>
      </c>
      <c r="L606" t="s">
        <v>9</v>
      </c>
      <c r="M606">
        <v>35.186006999999996</v>
      </c>
      <c r="N606">
        <v>-119.53164099999999</v>
      </c>
      <c r="O606" t="s">
        <v>448</v>
      </c>
      <c r="P606" s="2">
        <v>620</v>
      </c>
      <c r="Q606" s="2">
        <v>620</v>
      </c>
      <c r="R606" s="2" t="s">
        <v>23</v>
      </c>
      <c r="S606" s="2" t="s">
        <v>23</v>
      </c>
      <c r="T606" s="2">
        <v>5000</v>
      </c>
      <c r="U606" s="2">
        <v>56000</v>
      </c>
      <c r="V606" s="2">
        <v>38000</v>
      </c>
      <c r="X606" s="2">
        <v>6.9</v>
      </c>
      <c r="Y606" s="13">
        <f>Q606*1.22</f>
        <v>756.4</v>
      </c>
      <c r="Z606" s="13" t="s">
        <v>761</v>
      </c>
      <c r="AA606" s="13" t="s">
        <v>411</v>
      </c>
      <c r="AB606" s="2">
        <v>190</v>
      </c>
      <c r="AC606" s="2">
        <v>22000</v>
      </c>
      <c r="AD606" s="2">
        <v>79</v>
      </c>
      <c r="AE606" s="2">
        <v>830</v>
      </c>
      <c r="AF606" s="2">
        <v>710</v>
      </c>
      <c r="AG606" s="2">
        <v>160</v>
      </c>
      <c r="AH606" s="2">
        <v>14000</v>
      </c>
      <c r="AI606" s="2">
        <v>46</v>
      </c>
      <c r="AJ606" s="2" t="s">
        <v>382</v>
      </c>
      <c r="AK606" s="2">
        <v>1.8</v>
      </c>
      <c r="AL606" s="2">
        <v>37</v>
      </c>
      <c r="AM606" s="2">
        <v>6.7</v>
      </c>
      <c r="AN606" s="2">
        <v>890</v>
      </c>
      <c r="AO606" s="2" t="s">
        <v>212</v>
      </c>
      <c r="AP606" s="2">
        <v>15</v>
      </c>
      <c r="AU606" s="2" t="s">
        <v>57</v>
      </c>
      <c r="AV606" s="13" t="s">
        <v>1784</v>
      </c>
    </row>
    <row r="607" spans="1:49" x14ac:dyDescent="0.35">
      <c r="A607">
        <v>606</v>
      </c>
      <c r="B607" s="2" t="s">
        <v>856</v>
      </c>
      <c r="C607" t="s">
        <v>3121</v>
      </c>
      <c r="D607" t="s">
        <v>47</v>
      </c>
      <c r="E607" t="s">
        <v>460</v>
      </c>
      <c r="F607" t="s">
        <v>857</v>
      </c>
      <c r="G607" t="s">
        <v>50</v>
      </c>
      <c r="H607" s="47">
        <v>42129</v>
      </c>
      <c r="I607" t="s">
        <v>3119</v>
      </c>
      <c r="J607" t="s">
        <v>8</v>
      </c>
      <c r="K607" t="s">
        <v>1783</v>
      </c>
      <c r="L607" t="s">
        <v>9</v>
      </c>
      <c r="M607">
        <v>35.095852000000001</v>
      </c>
      <c r="N607">
        <v>-119.39509200000001</v>
      </c>
      <c r="O607" t="s">
        <v>51</v>
      </c>
      <c r="P607" s="2">
        <v>890</v>
      </c>
      <c r="Q607" s="2">
        <v>890</v>
      </c>
      <c r="R607" s="2" t="s">
        <v>23</v>
      </c>
      <c r="S607" s="2" t="s">
        <v>23</v>
      </c>
      <c r="T607" s="2">
        <v>2700</v>
      </c>
      <c r="U607" s="2">
        <v>37000</v>
      </c>
      <c r="V607" s="2">
        <v>8400</v>
      </c>
      <c r="X607" s="2">
        <v>7.54</v>
      </c>
      <c r="Y607" s="13">
        <f>Q607*1.22</f>
        <v>1085.8</v>
      </c>
      <c r="Z607" s="13" t="s">
        <v>761</v>
      </c>
      <c r="AA607" s="13" t="s">
        <v>411</v>
      </c>
      <c r="AB607" s="2" t="s">
        <v>859</v>
      </c>
      <c r="AC607" s="2">
        <v>14000</v>
      </c>
      <c r="AD607" s="2">
        <v>45</v>
      </c>
      <c r="AE607" s="2">
        <v>480</v>
      </c>
      <c r="AF607" s="2">
        <v>370</v>
      </c>
      <c r="AG607" s="2">
        <v>75</v>
      </c>
      <c r="AH607" s="2">
        <v>9500</v>
      </c>
      <c r="AI607" s="2">
        <v>44</v>
      </c>
      <c r="AJ607" s="2" t="s">
        <v>382</v>
      </c>
      <c r="AK607" s="2">
        <v>2.7</v>
      </c>
      <c r="AL607" s="2" t="s">
        <v>82</v>
      </c>
      <c r="AM607" s="2">
        <v>5.2</v>
      </c>
      <c r="AN607" s="2" t="s">
        <v>1093</v>
      </c>
      <c r="AO607" s="2" t="s">
        <v>212</v>
      </c>
      <c r="AP607" s="2">
        <v>9.8000000000000007</v>
      </c>
      <c r="AU607" s="2" t="s">
        <v>57</v>
      </c>
      <c r="AV607" s="13" t="s">
        <v>1784</v>
      </c>
    </row>
    <row r="608" spans="1:49" x14ac:dyDescent="0.35">
      <c r="A608">
        <v>607</v>
      </c>
      <c r="B608" s="2" t="s">
        <v>856</v>
      </c>
      <c r="C608" t="s">
        <v>3113</v>
      </c>
      <c r="D608" t="s">
        <v>47</v>
      </c>
      <c r="E608" t="s">
        <v>460</v>
      </c>
      <c r="F608" t="s">
        <v>857</v>
      </c>
      <c r="G608" t="s">
        <v>50</v>
      </c>
      <c r="H608" s="47">
        <v>41415</v>
      </c>
      <c r="I608" t="s">
        <v>3111</v>
      </c>
      <c r="J608" t="s">
        <v>8</v>
      </c>
      <c r="K608" t="s">
        <v>1783</v>
      </c>
      <c r="L608" t="s">
        <v>9</v>
      </c>
      <c r="M608">
        <v>35.095852000000001</v>
      </c>
      <c r="N608">
        <v>-119.39509200000001</v>
      </c>
      <c r="O608" t="s">
        <v>51</v>
      </c>
      <c r="U608" s="2">
        <v>43000</v>
      </c>
      <c r="V608" s="2">
        <v>27000</v>
      </c>
      <c r="AC608" s="2">
        <v>17000</v>
      </c>
      <c r="AI608" s="2">
        <v>46</v>
      </c>
    </row>
    <row r="609" spans="1:48" x14ac:dyDescent="0.35">
      <c r="A609">
        <v>608</v>
      </c>
      <c r="B609" s="2" t="s">
        <v>856</v>
      </c>
      <c r="C609" t="s">
        <v>3105</v>
      </c>
      <c r="D609" t="s">
        <v>47</v>
      </c>
      <c r="E609" t="s">
        <v>460</v>
      </c>
      <c r="F609" t="s">
        <v>857</v>
      </c>
      <c r="G609" t="s">
        <v>50</v>
      </c>
      <c r="H609" s="47">
        <v>39919</v>
      </c>
      <c r="I609" t="s">
        <v>3104</v>
      </c>
      <c r="J609" t="s">
        <v>8</v>
      </c>
      <c r="K609" t="s">
        <v>1791</v>
      </c>
      <c r="L609" t="s">
        <v>9</v>
      </c>
      <c r="M609">
        <v>35.095852000000001</v>
      </c>
      <c r="N609">
        <v>-119.39509200000001</v>
      </c>
      <c r="O609" t="s">
        <v>51</v>
      </c>
      <c r="P609" s="13">
        <f>Q609</f>
        <v>690</v>
      </c>
      <c r="Q609" s="2">
        <v>690</v>
      </c>
      <c r="T609" s="2">
        <v>3800</v>
      </c>
      <c r="U609" s="2">
        <v>42000</v>
      </c>
      <c r="V609" s="2">
        <v>26000</v>
      </c>
      <c r="X609" s="2">
        <v>6.9</v>
      </c>
      <c r="Y609" s="13">
        <f>Q609*1.22</f>
        <v>841.8</v>
      </c>
      <c r="AC609" s="2">
        <v>21000</v>
      </c>
      <c r="AD609" s="2">
        <v>92</v>
      </c>
      <c r="AE609" s="2">
        <v>720</v>
      </c>
      <c r="AF609" s="2">
        <v>500</v>
      </c>
      <c r="AG609" s="2">
        <v>200</v>
      </c>
      <c r="AH609" s="2">
        <v>10000</v>
      </c>
      <c r="AI609" s="2">
        <v>57</v>
      </c>
      <c r="AL609" s="2" t="s">
        <v>82</v>
      </c>
    </row>
    <row r="610" spans="1:48" x14ac:dyDescent="0.35">
      <c r="A610">
        <v>609</v>
      </c>
      <c r="B610" s="2" t="s">
        <v>856</v>
      </c>
      <c r="C610" t="s">
        <v>3106</v>
      </c>
      <c r="D610" t="s">
        <v>47</v>
      </c>
      <c r="E610" t="s">
        <v>460</v>
      </c>
      <c r="F610" t="s">
        <v>857</v>
      </c>
      <c r="G610" t="s">
        <v>50</v>
      </c>
      <c r="H610" s="47">
        <v>39932</v>
      </c>
      <c r="I610" t="s">
        <v>3104</v>
      </c>
      <c r="J610" t="s">
        <v>8</v>
      </c>
      <c r="K610" t="s">
        <v>1791</v>
      </c>
      <c r="L610" t="s">
        <v>9</v>
      </c>
      <c r="M610">
        <v>35.095852000000001</v>
      </c>
      <c r="N610">
        <v>-119.39509200000001</v>
      </c>
      <c r="O610" t="s">
        <v>51</v>
      </c>
    </row>
    <row r="611" spans="1:48" x14ac:dyDescent="0.35">
      <c r="A611">
        <v>610</v>
      </c>
      <c r="B611" s="2" t="s">
        <v>856</v>
      </c>
      <c r="C611" t="s">
        <v>3110</v>
      </c>
      <c r="D611" t="s">
        <v>47</v>
      </c>
      <c r="E611" t="s">
        <v>460</v>
      </c>
      <c r="F611" t="s">
        <v>857</v>
      </c>
      <c r="G611" t="s">
        <v>50</v>
      </c>
      <c r="H611" s="47">
        <v>41767</v>
      </c>
      <c r="I611" t="s">
        <v>3108</v>
      </c>
      <c r="J611" t="s">
        <v>8</v>
      </c>
      <c r="K611" t="s">
        <v>1783</v>
      </c>
      <c r="L611" t="s">
        <v>9</v>
      </c>
      <c r="M611">
        <v>35.095852000000001</v>
      </c>
      <c r="N611">
        <v>-119.39509200000001</v>
      </c>
      <c r="O611" t="s">
        <v>51</v>
      </c>
      <c r="U611" s="2">
        <v>39000</v>
      </c>
      <c r="V611" s="2">
        <v>24000</v>
      </c>
      <c r="AC611" s="2">
        <v>15000</v>
      </c>
      <c r="AI611" s="2">
        <v>48</v>
      </c>
    </row>
    <row r="612" spans="1:48" x14ac:dyDescent="0.35">
      <c r="A612">
        <v>611</v>
      </c>
      <c r="B612" s="2" t="s">
        <v>856</v>
      </c>
      <c r="C612" t="s">
        <v>3117</v>
      </c>
      <c r="D612" t="s">
        <v>47</v>
      </c>
      <c r="E612" t="s">
        <v>460</v>
      </c>
      <c r="F612" t="s">
        <v>857</v>
      </c>
      <c r="G612" t="s">
        <v>50</v>
      </c>
      <c r="H612" s="47">
        <v>40339</v>
      </c>
      <c r="I612" t="s">
        <v>3116</v>
      </c>
      <c r="J612" t="s">
        <v>8</v>
      </c>
      <c r="K612" t="s">
        <v>1783</v>
      </c>
      <c r="L612" t="s">
        <v>9</v>
      </c>
      <c r="M612">
        <v>35.095852000000001</v>
      </c>
      <c r="N612">
        <v>-119.39509200000001</v>
      </c>
      <c r="O612" t="s">
        <v>51</v>
      </c>
      <c r="P612" s="13">
        <f>Q612</f>
        <v>750</v>
      </c>
      <c r="Q612" s="2">
        <v>750</v>
      </c>
      <c r="T612" s="2">
        <v>3300</v>
      </c>
      <c r="U612" s="2">
        <v>37000</v>
      </c>
      <c r="V612" s="2">
        <v>23000</v>
      </c>
      <c r="X612" s="2">
        <v>7.1</v>
      </c>
      <c r="Y612" s="13">
        <f>Q612*1.22</f>
        <v>915</v>
      </c>
      <c r="AC612" s="2">
        <v>15000</v>
      </c>
      <c r="AD612" s="2" t="s">
        <v>11</v>
      </c>
      <c r="AE612" s="2">
        <v>590</v>
      </c>
      <c r="AF612" s="2">
        <v>440</v>
      </c>
      <c r="AG612" s="2">
        <v>200</v>
      </c>
      <c r="AH612" s="2">
        <v>10000</v>
      </c>
      <c r="AI612" s="2">
        <v>52</v>
      </c>
      <c r="AL612" s="2">
        <v>0.76</v>
      </c>
    </row>
    <row r="613" spans="1:48" x14ac:dyDescent="0.35">
      <c r="A613">
        <v>612</v>
      </c>
      <c r="B613" s="2" t="s">
        <v>856</v>
      </c>
      <c r="C613" t="s">
        <v>3115</v>
      </c>
      <c r="D613" t="s">
        <v>47</v>
      </c>
      <c r="E613" t="s">
        <v>460</v>
      </c>
      <c r="F613" t="s">
        <v>857</v>
      </c>
      <c r="G613" t="s">
        <v>50</v>
      </c>
      <c r="H613" s="47">
        <v>41025</v>
      </c>
      <c r="I613" t="s">
        <v>3114</v>
      </c>
      <c r="J613" t="s">
        <v>8</v>
      </c>
      <c r="K613" t="s">
        <v>1783</v>
      </c>
      <c r="L613" t="s">
        <v>9</v>
      </c>
      <c r="M613">
        <v>35.095852000000001</v>
      </c>
      <c r="N613">
        <v>-119.39509200000001</v>
      </c>
      <c r="O613" t="s">
        <v>51</v>
      </c>
      <c r="P613" s="13">
        <f>Q613</f>
        <v>790</v>
      </c>
      <c r="Q613" s="2">
        <v>790</v>
      </c>
      <c r="T613" s="2">
        <v>3800</v>
      </c>
      <c r="U613" s="2">
        <v>34700</v>
      </c>
      <c r="V613" s="2">
        <v>27000</v>
      </c>
      <c r="X613" s="2">
        <v>7.07</v>
      </c>
      <c r="Y613" s="13">
        <f>Q613*1.22</f>
        <v>963.8</v>
      </c>
      <c r="AC613" s="2">
        <v>15000</v>
      </c>
      <c r="AD613" s="2" t="s">
        <v>14</v>
      </c>
      <c r="AE613" s="2">
        <v>720</v>
      </c>
      <c r="AF613" s="2">
        <v>480</v>
      </c>
      <c r="AG613" s="2">
        <v>120</v>
      </c>
      <c r="AH613" s="2">
        <v>8300</v>
      </c>
      <c r="AI613" s="2">
        <v>57</v>
      </c>
      <c r="AK613" s="2">
        <v>2.7</v>
      </c>
      <c r="AL613" s="2">
        <v>1.6</v>
      </c>
      <c r="AP613">
        <v>13</v>
      </c>
    </row>
    <row r="614" spans="1:48" x14ac:dyDescent="0.35">
      <c r="A614">
        <v>613</v>
      </c>
      <c r="B614" s="2" t="s">
        <v>856</v>
      </c>
      <c r="C614" t="s">
        <v>3097</v>
      </c>
      <c r="D614" t="s">
        <v>47</v>
      </c>
      <c r="E614" t="s">
        <v>460</v>
      </c>
      <c r="F614" t="s">
        <v>857</v>
      </c>
      <c r="G614" t="s">
        <v>50</v>
      </c>
      <c r="H614" s="47">
        <v>38453</v>
      </c>
      <c r="I614" t="s">
        <v>3096</v>
      </c>
      <c r="J614" t="s">
        <v>8</v>
      </c>
      <c r="K614" t="s">
        <v>1791</v>
      </c>
      <c r="L614" t="s">
        <v>9</v>
      </c>
      <c r="M614">
        <v>35.095852000000001</v>
      </c>
      <c r="N614">
        <v>-119.39509200000001</v>
      </c>
      <c r="O614" t="s">
        <v>51</v>
      </c>
      <c r="P614" s="2">
        <v>810</v>
      </c>
      <c r="Q614" s="16">
        <f>Y614/1.22</f>
        <v>811.47540983606564</v>
      </c>
      <c r="T614" s="2">
        <v>2800</v>
      </c>
      <c r="U614" s="2">
        <v>32820</v>
      </c>
      <c r="V614" s="2">
        <v>23000</v>
      </c>
      <c r="X614" s="2">
        <v>7.1</v>
      </c>
      <c r="Y614" s="2">
        <v>990</v>
      </c>
      <c r="AC614" s="2">
        <v>14000</v>
      </c>
      <c r="AD614" s="2" t="s">
        <v>98</v>
      </c>
      <c r="AE614" s="2">
        <v>490</v>
      </c>
      <c r="AF614" s="2">
        <v>380</v>
      </c>
      <c r="AG614" s="2">
        <v>120</v>
      </c>
      <c r="AH614" s="2">
        <v>8100</v>
      </c>
      <c r="AI614" s="2">
        <v>44</v>
      </c>
      <c r="AL614" s="2" t="s">
        <v>82</v>
      </c>
    </row>
    <row r="615" spans="1:48" x14ac:dyDescent="0.35">
      <c r="A615">
        <v>614</v>
      </c>
      <c r="B615" s="2" t="s">
        <v>856</v>
      </c>
      <c r="C615" t="s">
        <v>3107</v>
      </c>
      <c r="D615" t="s">
        <v>47</v>
      </c>
      <c r="E615" t="s">
        <v>460</v>
      </c>
      <c r="F615" t="s">
        <v>857</v>
      </c>
      <c r="G615" t="s">
        <v>50</v>
      </c>
      <c r="H615" s="47">
        <v>38467</v>
      </c>
      <c r="I615" t="s">
        <v>3096</v>
      </c>
      <c r="J615" t="s">
        <v>8</v>
      </c>
      <c r="K615" t="s">
        <v>1791</v>
      </c>
      <c r="L615" t="s">
        <v>9</v>
      </c>
      <c r="M615">
        <v>35.095852000000001</v>
      </c>
      <c r="N615">
        <v>-119.39509200000001</v>
      </c>
      <c r="O615" t="s">
        <v>51</v>
      </c>
    </row>
    <row r="616" spans="1:48" x14ac:dyDescent="0.35">
      <c r="A616">
        <v>615</v>
      </c>
      <c r="B616" s="2" t="s">
        <v>856</v>
      </c>
      <c r="C616" t="s">
        <v>3103</v>
      </c>
      <c r="D616" t="s">
        <v>47</v>
      </c>
      <c r="E616" t="s">
        <v>460</v>
      </c>
      <c r="F616" t="s">
        <v>857</v>
      </c>
      <c r="G616" t="s">
        <v>50</v>
      </c>
      <c r="H616" s="47">
        <v>39160</v>
      </c>
      <c r="I616" t="s">
        <v>3100</v>
      </c>
      <c r="J616" t="s">
        <v>8</v>
      </c>
      <c r="K616" t="s">
        <v>1791</v>
      </c>
      <c r="L616" t="s">
        <v>9</v>
      </c>
      <c r="M616">
        <v>35.095852000000001</v>
      </c>
      <c r="N616">
        <v>-119.39509200000001</v>
      </c>
      <c r="O616" t="s">
        <v>51</v>
      </c>
      <c r="P616" s="13">
        <f>Q616</f>
        <v>690</v>
      </c>
      <c r="Q616" s="2">
        <v>690</v>
      </c>
      <c r="T616" s="2">
        <v>2900</v>
      </c>
      <c r="U616" s="2">
        <v>35120</v>
      </c>
      <c r="V616" s="2">
        <v>22000</v>
      </c>
      <c r="X616" s="2">
        <v>6.96</v>
      </c>
      <c r="Y616" s="13">
        <f>Q616*1.22</f>
        <v>841.8</v>
      </c>
      <c r="AC616" s="2">
        <v>20000</v>
      </c>
      <c r="AD616" s="2">
        <v>18</v>
      </c>
      <c r="AE616" s="2">
        <v>470</v>
      </c>
      <c r="AF616" s="2">
        <v>430</v>
      </c>
      <c r="AG616" s="2">
        <v>130</v>
      </c>
      <c r="AH616" s="2">
        <v>12000</v>
      </c>
      <c r="AI616" s="2">
        <v>44</v>
      </c>
      <c r="AL616" s="2" t="s">
        <v>82</v>
      </c>
    </row>
    <row r="617" spans="1:48" x14ac:dyDescent="0.35">
      <c r="A617">
        <v>616</v>
      </c>
      <c r="B617" s="2" t="s">
        <v>856</v>
      </c>
      <c r="C617" t="s">
        <v>3099</v>
      </c>
      <c r="D617" t="s">
        <v>47</v>
      </c>
      <c r="E617" t="s">
        <v>460</v>
      </c>
      <c r="F617" t="s">
        <v>857</v>
      </c>
      <c r="G617" t="s">
        <v>50</v>
      </c>
      <c r="H617" s="47">
        <v>38775</v>
      </c>
      <c r="I617" t="s">
        <v>3098</v>
      </c>
      <c r="J617" t="s">
        <v>8</v>
      </c>
      <c r="K617" t="s">
        <v>1791</v>
      </c>
      <c r="L617" t="s">
        <v>9</v>
      </c>
      <c r="M617">
        <v>35.095852000000001</v>
      </c>
      <c r="N617">
        <v>-119.39509200000001</v>
      </c>
      <c r="O617" t="s">
        <v>51</v>
      </c>
      <c r="P617" s="13">
        <f>Q617</f>
        <v>800</v>
      </c>
      <c r="Q617" s="2">
        <v>800</v>
      </c>
      <c r="T617" s="2">
        <v>2900</v>
      </c>
      <c r="U617" s="2">
        <v>30770</v>
      </c>
      <c r="V617" s="2">
        <v>23000</v>
      </c>
      <c r="X617" s="2">
        <v>6.92</v>
      </c>
      <c r="Y617" s="13">
        <f>Q617*1.22</f>
        <v>976</v>
      </c>
      <c r="AC617" s="2">
        <v>14000</v>
      </c>
      <c r="AD617" s="2" t="s">
        <v>16</v>
      </c>
      <c r="AE617" s="2">
        <v>490</v>
      </c>
      <c r="AF617" s="2">
        <v>400</v>
      </c>
      <c r="AG617" s="2">
        <v>120</v>
      </c>
      <c r="AH617" s="2">
        <v>8000</v>
      </c>
      <c r="AI617" s="2">
        <v>42</v>
      </c>
      <c r="AL617" s="2" t="s">
        <v>82</v>
      </c>
    </row>
    <row r="618" spans="1:48" x14ac:dyDescent="0.35">
      <c r="A618">
        <v>617</v>
      </c>
      <c r="B618" s="2" t="s">
        <v>856</v>
      </c>
      <c r="C618" t="s">
        <v>3091</v>
      </c>
      <c r="D618" t="s">
        <v>47</v>
      </c>
      <c r="E618" t="s">
        <v>460</v>
      </c>
      <c r="F618" t="s">
        <v>857</v>
      </c>
      <c r="G618" t="s">
        <v>50</v>
      </c>
      <c r="H618" s="47">
        <v>37816</v>
      </c>
      <c r="I618" t="s">
        <v>3090</v>
      </c>
      <c r="J618" t="s">
        <v>8</v>
      </c>
      <c r="K618" t="s">
        <v>1791</v>
      </c>
      <c r="L618" t="s">
        <v>9</v>
      </c>
      <c r="M618">
        <v>35.095852000000001</v>
      </c>
      <c r="N618">
        <v>-119.39509200000001</v>
      </c>
      <c r="O618" t="s">
        <v>51</v>
      </c>
      <c r="U618" s="2">
        <v>35000</v>
      </c>
      <c r="V618" s="2">
        <v>23000</v>
      </c>
      <c r="AC618" s="2">
        <v>13000</v>
      </c>
      <c r="AI618" s="2">
        <v>38</v>
      </c>
    </row>
    <row r="619" spans="1:48" x14ac:dyDescent="0.35">
      <c r="A619">
        <v>618</v>
      </c>
      <c r="B619" s="2" t="s">
        <v>856</v>
      </c>
      <c r="C619" t="s">
        <v>3102</v>
      </c>
      <c r="D619" t="s">
        <v>47</v>
      </c>
      <c r="E619" t="s">
        <v>460</v>
      </c>
      <c r="F619" t="s">
        <v>857</v>
      </c>
      <c r="G619" t="s">
        <v>50</v>
      </c>
      <c r="H619" s="47">
        <v>39527</v>
      </c>
      <c r="I619" t="s">
        <v>3101</v>
      </c>
      <c r="J619" t="s">
        <v>8</v>
      </c>
      <c r="K619" t="s">
        <v>1791</v>
      </c>
      <c r="L619" t="s">
        <v>9</v>
      </c>
      <c r="M619">
        <v>35.095852000000001</v>
      </c>
      <c r="N619">
        <v>-119.39509200000001</v>
      </c>
      <c r="O619" t="s">
        <v>51</v>
      </c>
      <c r="P619" s="13">
        <f>Q619</f>
        <v>750</v>
      </c>
      <c r="Q619" s="2">
        <v>750</v>
      </c>
      <c r="T619" s="2">
        <v>3100</v>
      </c>
      <c r="U619" s="2">
        <v>32600</v>
      </c>
      <c r="V619" s="2">
        <v>21000</v>
      </c>
      <c r="X619" s="2">
        <v>7.1</v>
      </c>
      <c r="Y619" s="13">
        <f>Q619*1.22</f>
        <v>915</v>
      </c>
      <c r="AC619" s="2">
        <v>15000</v>
      </c>
      <c r="AD619" s="2" t="s">
        <v>16</v>
      </c>
      <c r="AE619" s="2">
        <v>510</v>
      </c>
      <c r="AF619" s="2">
        <v>440</v>
      </c>
      <c r="AG619" s="2">
        <v>150</v>
      </c>
      <c r="AH619" s="2">
        <v>8400</v>
      </c>
      <c r="AI619" s="2">
        <v>43</v>
      </c>
      <c r="AL619" s="2" t="s">
        <v>82</v>
      </c>
    </row>
    <row r="620" spans="1:48" x14ac:dyDescent="0.35">
      <c r="A620">
        <v>619</v>
      </c>
      <c r="B620" s="2" t="s">
        <v>861</v>
      </c>
      <c r="C620" t="s">
        <v>3349</v>
      </c>
      <c r="D620" t="s">
        <v>862</v>
      </c>
      <c r="E620" t="s">
        <v>460</v>
      </c>
      <c r="F620" t="s">
        <v>863</v>
      </c>
      <c r="G620" t="s">
        <v>50</v>
      </c>
      <c r="H620" s="47">
        <v>42131</v>
      </c>
      <c r="I620" t="s">
        <v>3348</v>
      </c>
      <c r="J620" t="s">
        <v>8</v>
      </c>
      <c r="K620" t="s">
        <v>1363</v>
      </c>
      <c r="L620" t="s">
        <v>9</v>
      </c>
      <c r="M620">
        <v>35.277079999999998</v>
      </c>
      <c r="N620">
        <v>-119.59296000000001</v>
      </c>
      <c r="O620" t="s">
        <v>448</v>
      </c>
      <c r="P620" s="2">
        <v>1200</v>
      </c>
      <c r="V620" s="2">
        <v>28000</v>
      </c>
      <c r="Y620" s="2">
        <v>1400</v>
      </c>
      <c r="Z620" s="2" t="s">
        <v>641</v>
      </c>
      <c r="AA620" s="2" t="s">
        <v>537</v>
      </c>
      <c r="AB620" s="2">
        <v>170</v>
      </c>
      <c r="AC620" s="2">
        <v>14000</v>
      </c>
      <c r="AD620" s="2" t="s">
        <v>54</v>
      </c>
      <c r="AE620" s="2">
        <v>290</v>
      </c>
      <c r="AF620" s="2">
        <v>400</v>
      </c>
      <c r="AG620" s="2">
        <v>240</v>
      </c>
      <c r="AH620" s="2">
        <v>20000</v>
      </c>
      <c r="AI620" s="2">
        <v>39</v>
      </c>
      <c r="AJ620" s="2" t="s">
        <v>54</v>
      </c>
      <c r="AK620" s="2">
        <v>45</v>
      </c>
      <c r="AL620" s="2">
        <v>21</v>
      </c>
      <c r="AM620" s="2">
        <v>17</v>
      </c>
      <c r="AN620" s="2">
        <v>560</v>
      </c>
      <c r="AO620" s="2" t="s">
        <v>23</v>
      </c>
      <c r="AP620" s="2">
        <v>18</v>
      </c>
      <c r="AU620" s="2" t="s">
        <v>54</v>
      </c>
      <c r="AV620" s="13" t="s">
        <v>3246</v>
      </c>
    </row>
    <row r="621" spans="1:48" x14ac:dyDescent="0.35">
      <c r="A621">
        <v>620</v>
      </c>
      <c r="B621" s="2" t="s">
        <v>861</v>
      </c>
      <c r="C621" t="s">
        <v>3350</v>
      </c>
      <c r="D621" t="s">
        <v>864</v>
      </c>
      <c r="E621" t="s">
        <v>460</v>
      </c>
      <c r="F621" t="s">
        <v>863</v>
      </c>
      <c r="G621" t="s">
        <v>50</v>
      </c>
      <c r="H621" s="47">
        <v>42404</v>
      </c>
      <c r="I621" t="s">
        <v>3351</v>
      </c>
      <c r="J621" t="s">
        <v>8</v>
      </c>
      <c r="K621" t="s">
        <v>1363</v>
      </c>
      <c r="L621" t="s">
        <v>9</v>
      </c>
      <c r="M621">
        <v>35.277079999999998</v>
      </c>
      <c r="N621">
        <v>-119.59296000000001</v>
      </c>
      <c r="O621" t="s">
        <v>448</v>
      </c>
      <c r="P621" s="2">
        <v>1000</v>
      </c>
      <c r="Q621" s="2">
        <v>1000</v>
      </c>
      <c r="R621" s="2" t="s">
        <v>23</v>
      </c>
      <c r="S621" s="2" t="s">
        <v>23</v>
      </c>
      <c r="U621" s="2">
        <v>35000</v>
      </c>
      <c r="V621" s="2">
        <v>27000</v>
      </c>
      <c r="X621" s="2">
        <v>7.21</v>
      </c>
      <c r="Y621" s="13">
        <f>Q621*1.22</f>
        <v>1220</v>
      </c>
      <c r="Z621" s="13" t="s">
        <v>761</v>
      </c>
      <c r="AA621" s="13" t="s">
        <v>411</v>
      </c>
      <c r="AC621" s="2">
        <v>14000</v>
      </c>
      <c r="AD621" s="2">
        <v>21</v>
      </c>
      <c r="AE621" s="2">
        <v>230</v>
      </c>
      <c r="AF621" s="2">
        <v>440</v>
      </c>
      <c r="AG621" s="2">
        <v>290</v>
      </c>
      <c r="AH621" s="2">
        <v>8900</v>
      </c>
      <c r="AI621" s="2">
        <v>38</v>
      </c>
      <c r="AJ621" s="2">
        <v>35</v>
      </c>
      <c r="AK621" s="2">
        <v>32</v>
      </c>
      <c r="AL621" s="2">
        <v>5.0999999999999996</v>
      </c>
      <c r="AM621" s="2">
        <v>20</v>
      </c>
      <c r="AN621" s="2">
        <v>810</v>
      </c>
      <c r="AO621" s="2">
        <v>48</v>
      </c>
      <c r="AP621" s="2">
        <v>16</v>
      </c>
      <c r="AU621" s="2" t="s">
        <v>57</v>
      </c>
      <c r="AV621" s="13" t="s">
        <v>1784</v>
      </c>
    </row>
    <row r="622" spans="1:48" x14ac:dyDescent="0.35">
      <c r="A622">
        <v>621</v>
      </c>
      <c r="B622" t="s">
        <v>865</v>
      </c>
      <c r="C622" t="s">
        <v>866</v>
      </c>
      <c r="D622" t="s">
        <v>862</v>
      </c>
      <c r="E622" t="s">
        <v>460</v>
      </c>
      <c r="F622" t="s">
        <v>867</v>
      </c>
      <c r="G622" t="s">
        <v>50</v>
      </c>
      <c r="H622" s="47">
        <v>42105</v>
      </c>
      <c r="I622"/>
      <c r="J622" t="s">
        <v>8</v>
      </c>
      <c r="L622" t="s">
        <v>9</v>
      </c>
      <c r="M622">
        <v>35.147272999999998</v>
      </c>
      <c r="N622">
        <v>-119.492479</v>
      </c>
      <c r="O622" t="s">
        <v>51</v>
      </c>
      <c r="P622">
        <v>1200</v>
      </c>
      <c r="T622">
        <v>240</v>
      </c>
      <c r="U622">
        <v>16000</v>
      </c>
      <c r="V622">
        <v>9100</v>
      </c>
      <c r="X622">
        <v>7.45</v>
      </c>
      <c r="Y622">
        <v>1464</v>
      </c>
      <c r="Z622" t="s">
        <v>858</v>
      </c>
      <c r="AA622" t="s">
        <v>858</v>
      </c>
      <c r="AC622">
        <v>4700</v>
      </c>
      <c r="AD622">
        <v>68</v>
      </c>
      <c r="AE622">
        <v>27</v>
      </c>
      <c r="AF622">
        <v>42</v>
      </c>
      <c r="AG622">
        <v>65</v>
      </c>
      <c r="AH622">
        <v>4300</v>
      </c>
      <c r="AI622">
        <v>29</v>
      </c>
      <c r="AJ622" t="s">
        <v>57</v>
      </c>
      <c r="AK622">
        <v>0.26</v>
      </c>
      <c r="AL622" t="s">
        <v>860</v>
      </c>
      <c r="AM622">
        <v>2.2000000000000002</v>
      </c>
      <c r="AN622" t="s">
        <v>97</v>
      </c>
      <c r="AO622" t="s">
        <v>54</v>
      </c>
      <c r="AP622">
        <v>1.3</v>
      </c>
      <c r="AU622" t="s">
        <v>868</v>
      </c>
      <c r="AV622" s="13" t="s">
        <v>1787</v>
      </c>
    </row>
    <row r="623" spans="1:48" x14ac:dyDescent="0.35">
      <c r="A623">
        <v>622</v>
      </c>
      <c r="B623" s="2" t="s">
        <v>869</v>
      </c>
      <c r="C623" t="s">
        <v>3364</v>
      </c>
      <c r="D623" t="s">
        <v>870</v>
      </c>
      <c r="E623" t="s">
        <v>460</v>
      </c>
      <c r="F623" t="s">
        <v>871</v>
      </c>
      <c r="G623" t="s">
        <v>50</v>
      </c>
      <c r="H623" s="47">
        <v>42105</v>
      </c>
      <c r="I623" t="s">
        <v>3363</v>
      </c>
      <c r="J623" t="s">
        <v>8</v>
      </c>
      <c r="L623" t="s">
        <v>9</v>
      </c>
      <c r="M623">
        <v>35.147272999999998</v>
      </c>
      <c r="N623">
        <v>-119.492479</v>
      </c>
      <c r="O623" t="s">
        <v>51</v>
      </c>
      <c r="P623" s="2">
        <v>1200</v>
      </c>
      <c r="Q623" s="2">
        <v>1200</v>
      </c>
      <c r="R623" s="2" t="s">
        <v>858</v>
      </c>
      <c r="S623" s="2" t="s">
        <v>858</v>
      </c>
      <c r="T623" s="2">
        <v>240</v>
      </c>
      <c r="U623" s="2">
        <v>16000</v>
      </c>
      <c r="V623" s="2">
        <v>9100</v>
      </c>
      <c r="X623" s="2">
        <v>7.45</v>
      </c>
      <c r="Y623" s="13">
        <f>Q623*1.22</f>
        <v>1464</v>
      </c>
      <c r="Z623" s="13" t="s">
        <v>761</v>
      </c>
      <c r="AA623" s="13" t="s">
        <v>411</v>
      </c>
      <c r="AC623" s="2">
        <v>4700</v>
      </c>
      <c r="AD623" s="2">
        <v>68</v>
      </c>
      <c r="AE623" s="2">
        <v>27</v>
      </c>
      <c r="AF623" s="2">
        <v>42</v>
      </c>
      <c r="AG623" s="2">
        <v>65</v>
      </c>
      <c r="AH623" s="2">
        <v>4300</v>
      </c>
      <c r="AI623" s="2">
        <v>29</v>
      </c>
      <c r="AJ623" s="2" t="s">
        <v>57</v>
      </c>
      <c r="AK623" s="2">
        <v>0.26</v>
      </c>
      <c r="AL623" s="2" t="s">
        <v>860</v>
      </c>
      <c r="AM623" s="2">
        <v>2.2000000000000002</v>
      </c>
      <c r="AN623" s="2" t="s">
        <v>97</v>
      </c>
      <c r="AO623" s="2" t="s">
        <v>54</v>
      </c>
      <c r="AP623" s="2">
        <v>1.3</v>
      </c>
      <c r="AU623" s="2" t="s">
        <v>868</v>
      </c>
      <c r="AV623" s="13" t="s">
        <v>1787</v>
      </c>
    </row>
    <row r="624" spans="1:48" x14ac:dyDescent="0.35">
      <c r="A624">
        <v>623</v>
      </c>
      <c r="B624" s="2" t="s">
        <v>872</v>
      </c>
      <c r="C624" t="s">
        <v>3125</v>
      </c>
      <c r="D624" t="s">
        <v>47</v>
      </c>
      <c r="E624" t="s">
        <v>460</v>
      </c>
      <c r="F624" t="s">
        <v>873</v>
      </c>
      <c r="G624" t="s">
        <v>50</v>
      </c>
      <c r="H624" s="47">
        <v>42115</v>
      </c>
      <c r="I624" t="s">
        <v>3124</v>
      </c>
      <c r="J624" t="s">
        <v>8</v>
      </c>
      <c r="K624" t="s">
        <v>1363</v>
      </c>
      <c r="L624" t="s">
        <v>9</v>
      </c>
      <c r="M624">
        <v>35.102974000000003</v>
      </c>
      <c r="N624">
        <v>-119.42564400000001</v>
      </c>
      <c r="O624" t="s">
        <v>51</v>
      </c>
      <c r="P624" s="2">
        <v>1200</v>
      </c>
      <c r="V624" s="2">
        <v>24000</v>
      </c>
      <c r="Y624" s="2">
        <v>1500</v>
      </c>
      <c r="Z624" s="2" t="s">
        <v>641</v>
      </c>
      <c r="AA624" s="2" t="s">
        <v>537</v>
      </c>
      <c r="AB624" s="2">
        <v>130</v>
      </c>
      <c r="AC624" s="2">
        <v>13000</v>
      </c>
      <c r="AD624" s="2" t="s">
        <v>23</v>
      </c>
      <c r="AE624" s="2">
        <v>240</v>
      </c>
      <c r="AF624" s="2">
        <v>240</v>
      </c>
      <c r="AG624" s="2">
        <v>370</v>
      </c>
      <c r="AH624" s="2">
        <v>7500</v>
      </c>
      <c r="AI624" s="2">
        <v>90</v>
      </c>
      <c r="AJ624" s="2">
        <v>380</v>
      </c>
      <c r="AK624" s="2">
        <v>5</v>
      </c>
      <c r="AL624" s="2">
        <v>24</v>
      </c>
      <c r="AM624" s="2">
        <v>5.9</v>
      </c>
      <c r="AN624" s="2">
        <v>200</v>
      </c>
      <c r="AO624" s="2" t="s">
        <v>98</v>
      </c>
      <c r="AP624" s="2">
        <v>11</v>
      </c>
      <c r="AU624" s="2" t="s">
        <v>23</v>
      </c>
      <c r="AV624" s="13" t="s">
        <v>760</v>
      </c>
    </row>
    <row r="625" spans="1:48" x14ac:dyDescent="0.35">
      <c r="A625">
        <v>624</v>
      </c>
      <c r="B625" s="2" t="s">
        <v>874</v>
      </c>
      <c r="C625" t="s">
        <v>3127</v>
      </c>
      <c r="D625" t="s">
        <v>47</v>
      </c>
      <c r="E625" t="s">
        <v>460</v>
      </c>
      <c r="F625" t="s">
        <v>875</v>
      </c>
      <c r="G625" t="s">
        <v>50</v>
      </c>
      <c r="H625" s="47">
        <v>42104</v>
      </c>
      <c r="I625" t="s">
        <v>3126</v>
      </c>
      <c r="J625" t="s">
        <v>8</v>
      </c>
      <c r="K625" t="s">
        <v>1363</v>
      </c>
      <c r="L625" t="s">
        <v>9</v>
      </c>
      <c r="M625">
        <v>35.185614000000001</v>
      </c>
      <c r="N625">
        <v>-119.520195</v>
      </c>
      <c r="O625" t="s">
        <v>448</v>
      </c>
      <c r="P625" s="2">
        <v>640</v>
      </c>
      <c r="V625" s="2">
        <v>39000</v>
      </c>
      <c r="Y625" s="2">
        <v>780</v>
      </c>
      <c r="Z625" s="2" t="s">
        <v>641</v>
      </c>
      <c r="AA625" s="2" t="s">
        <v>537</v>
      </c>
      <c r="AB625" s="2">
        <v>370</v>
      </c>
      <c r="AC625" s="2">
        <v>21000</v>
      </c>
      <c r="AD625" s="2" t="s">
        <v>23</v>
      </c>
      <c r="AE625" s="2">
        <v>830</v>
      </c>
      <c r="AF625" s="2">
        <v>640</v>
      </c>
      <c r="AG625" s="2">
        <v>190</v>
      </c>
      <c r="AH625" s="2">
        <v>12000</v>
      </c>
      <c r="AI625" s="2">
        <v>44</v>
      </c>
      <c r="AJ625" s="2" t="s">
        <v>98</v>
      </c>
      <c r="AK625" s="2">
        <v>1.6</v>
      </c>
      <c r="AL625" s="2">
        <v>8.1</v>
      </c>
      <c r="AM625" s="2">
        <v>5.4</v>
      </c>
      <c r="AN625" s="2">
        <v>1200</v>
      </c>
      <c r="AO625" s="2" t="s">
        <v>98</v>
      </c>
      <c r="AP625" s="2">
        <v>17</v>
      </c>
      <c r="AU625" s="2" t="s">
        <v>23</v>
      </c>
      <c r="AV625" s="13" t="s">
        <v>745</v>
      </c>
    </row>
    <row r="626" spans="1:48" x14ac:dyDescent="0.35">
      <c r="A626">
        <v>625</v>
      </c>
      <c r="B626" s="2" t="s">
        <v>876</v>
      </c>
      <c r="C626" t="s">
        <v>3128</v>
      </c>
      <c r="D626" t="s">
        <v>47</v>
      </c>
      <c r="E626" t="s">
        <v>460</v>
      </c>
      <c r="F626" t="s">
        <v>877</v>
      </c>
      <c r="G626" t="s">
        <v>50</v>
      </c>
      <c r="H626" s="47">
        <v>42104</v>
      </c>
      <c r="I626" t="s">
        <v>3126</v>
      </c>
      <c r="J626" t="s">
        <v>8</v>
      </c>
      <c r="K626" t="s">
        <v>1363</v>
      </c>
      <c r="L626" t="s">
        <v>9</v>
      </c>
      <c r="M626">
        <v>35.061570000000003</v>
      </c>
      <c r="N626">
        <v>-119.36484400000001</v>
      </c>
      <c r="O626" t="s">
        <v>448</v>
      </c>
      <c r="P626" s="2">
        <v>990</v>
      </c>
      <c r="V626" s="2">
        <v>20000</v>
      </c>
      <c r="Y626" s="2">
        <v>1200</v>
      </c>
      <c r="Z626" s="2">
        <v>24</v>
      </c>
      <c r="AA626" s="2" t="s">
        <v>537</v>
      </c>
      <c r="AB626" s="2">
        <v>59</v>
      </c>
      <c r="AC626" s="2">
        <v>9600</v>
      </c>
      <c r="AD626" s="2">
        <v>420</v>
      </c>
      <c r="AE626" s="2">
        <v>200</v>
      </c>
      <c r="AF626" s="2">
        <v>320</v>
      </c>
      <c r="AG626" s="2">
        <v>90</v>
      </c>
      <c r="AH626" s="2">
        <v>7300</v>
      </c>
      <c r="AI626" s="2">
        <v>52</v>
      </c>
      <c r="AJ626" s="2" t="s">
        <v>98</v>
      </c>
      <c r="AK626" s="2">
        <v>2.6</v>
      </c>
      <c r="AL626" s="2" t="s">
        <v>817</v>
      </c>
      <c r="AM626" s="2">
        <v>2.4</v>
      </c>
      <c r="AN626" s="2" t="s">
        <v>382</v>
      </c>
      <c r="AO626" s="2" t="s">
        <v>98</v>
      </c>
      <c r="AP626" s="2">
        <v>15</v>
      </c>
      <c r="AU626" s="2" t="s">
        <v>23</v>
      </c>
      <c r="AV626" s="13" t="s">
        <v>745</v>
      </c>
    </row>
    <row r="627" spans="1:48" x14ac:dyDescent="0.35">
      <c r="A627">
        <v>626</v>
      </c>
      <c r="B627" s="2" t="s">
        <v>1906</v>
      </c>
      <c r="C627" t="s">
        <v>3129</v>
      </c>
      <c r="D627" t="s">
        <v>47</v>
      </c>
      <c r="E627" t="s">
        <v>460</v>
      </c>
      <c r="F627" t="s">
        <v>878</v>
      </c>
      <c r="G627" t="s">
        <v>50</v>
      </c>
      <c r="H627" s="47">
        <v>42104</v>
      </c>
      <c r="I627" t="s">
        <v>3126</v>
      </c>
      <c r="J627" t="s">
        <v>8</v>
      </c>
      <c r="K627" t="s">
        <v>1363</v>
      </c>
      <c r="L627" t="s">
        <v>9</v>
      </c>
      <c r="M627">
        <v>35.222161499999999</v>
      </c>
      <c r="N627">
        <v>-119.553408</v>
      </c>
      <c r="O627" t="s">
        <v>448</v>
      </c>
      <c r="P627" s="2">
        <v>650</v>
      </c>
      <c r="V627" s="2">
        <v>32000</v>
      </c>
      <c r="Y627" s="2">
        <v>790</v>
      </c>
      <c r="Z627" s="2" t="s">
        <v>641</v>
      </c>
      <c r="AA627" s="2" t="s">
        <v>537</v>
      </c>
      <c r="AB627" s="2" t="s">
        <v>23</v>
      </c>
      <c r="AC627" s="2">
        <v>15000</v>
      </c>
      <c r="AD627" s="2" t="s">
        <v>23</v>
      </c>
      <c r="AE627" s="2">
        <v>910</v>
      </c>
      <c r="AF627" s="2">
        <v>470</v>
      </c>
      <c r="AG627" s="2">
        <v>170</v>
      </c>
      <c r="AH627" s="2">
        <v>8600</v>
      </c>
      <c r="AI627" s="2">
        <v>28</v>
      </c>
      <c r="AJ627" s="2" t="s">
        <v>98</v>
      </c>
      <c r="AK627" s="2">
        <v>1.8</v>
      </c>
      <c r="AL627" s="2">
        <v>5.2</v>
      </c>
      <c r="AM627" s="2">
        <v>3.3</v>
      </c>
      <c r="AN627" s="2">
        <v>270</v>
      </c>
      <c r="AO627" s="2" t="s">
        <v>98</v>
      </c>
      <c r="AP627" s="2">
        <v>11</v>
      </c>
      <c r="AU627" s="2" t="s">
        <v>23</v>
      </c>
      <c r="AV627" s="13" t="s">
        <v>745</v>
      </c>
    </row>
    <row r="628" spans="1:48" x14ac:dyDescent="0.35">
      <c r="A628">
        <v>627</v>
      </c>
      <c r="B628" s="2" t="s">
        <v>879</v>
      </c>
      <c r="C628" t="s">
        <v>880</v>
      </c>
      <c r="D628" s="3" t="s">
        <v>1715</v>
      </c>
      <c r="E628" t="s">
        <v>460</v>
      </c>
      <c r="F628" t="s">
        <v>881</v>
      </c>
      <c r="G628" t="s">
        <v>50</v>
      </c>
      <c r="H628" s="47">
        <v>42824</v>
      </c>
      <c r="I628" s="1" t="s">
        <v>1107</v>
      </c>
      <c r="J628" t="s">
        <v>8</v>
      </c>
      <c r="K628" t="s">
        <v>1340</v>
      </c>
      <c r="L628" t="s">
        <v>9</v>
      </c>
      <c r="M628">
        <v>35.141755000000003</v>
      </c>
      <c r="N628">
        <v>-119.428984</v>
      </c>
      <c r="O628" t="s">
        <v>51</v>
      </c>
      <c r="P628" s="2">
        <v>2144</v>
      </c>
      <c r="T628" s="2">
        <v>376</v>
      </c>
      <c r="U628" s="2">
        <v>16190</v>
      </c>
      <c r="V628" s="2">
        <v>9510</v>
      </c>
      <c r="X628" s="2">
        <v>6.6</v>
      </c>
      <c r="Y628" s="2">
        <v>2616</v>
      </c>
      <c r="Z628" s="2" t="s">
        <v>82</v>
      </c>
      <c r="AA628" s="2" t="s">
        <v>82</v>
      </c>
      <c r="AC628" s="2">
        <v>4500</v>
      </c>
      <c r="AD628" s="2">
        <v>10</v>
      </c>
      <c r="AE628" s="2">
        <v>67.8</v>
      </c>
      <c r="AF628" s="2">
        <v>50.2</v>
      </c>
      <c r="AG628" s="2">
        <v>74.599999999999994</v>
      </c>
      <c r="AH628" s="2">
        <v>3370</v>
      </c>
      <c r="AI628" s="2">
        <v>66.8</v>
      </c>
      <c r="AJ628" s="2">
        <v>19</v>
      </c>
      <c r="AK628" s="2">
        <v>2.7</v>
      </c>
      <c r="AO628" s="2" t="s">
        <v>1729</v>
      </c>
      <c r="AP628" s="2"/>
      <c r="AU628" s="2" t="s">
        <v>154</v>
      </c>
      <c r="AV628" s="2" t="s">
        <v>157</v>
      </c>
    </row>
    <row r="629" spans="1:48" x14ac:dyDescent="0.35">
      <c r="A629">
        <v>628</v>
      </c>
      <c r="B629" s="2" t="s">
        <v>879</v>
      </c>
      <c r="C629" t="s">
        <v>883</v>
      </c>
      <c r="D629" s="3" t="s">
        <v>1716</v>
      </c>
      <c r="E629" t="s">
        <v>460</v>
      </c>
      <c r="F629" t="s">
        <v>881</v>
      </c>
      <c r="G629" t="s">
        <v>50</v>
      </c>
      <c r="H629" s="47">
        <v>42824</v>
      </c>
      <c r="I629" s="1" t="s">
        <v>1107</v>
      </c>
      <c r="J629" t="s">
        <v>8</v>
      </c>
      <c r="K629" t="s">
        <v>1340</v>
      </c>
      <c r="L629" t="s">
        <v>9</v>
      </c>
      <c r="M629">
        <v>35.138879000000003</v>
      </c>
      <c r="N629">
        <v>-119.42750599999999</v>
      </c>
      <c r="O629" t="s">
        <v>51</v>
      </c>
      <c r="P629" s="2">
        <v>1944</v>
      </c>
      <c r="T629" s="2">
        <v>335</v>
      </c>
      <c r="U629" s="2">
        <v>12990</v>
      </c>
      <c r="V629" s="2">
        <v>8801</v>
      </c>
      <c r="X629" s="2">
        <v>7.4</v>
      </c>
      <c r="Y629" s="2">
        <v>2372</v>
      </c>
      <c r="Z629" s="2" t="s">
        <v>82</v>
      </c>
      <c r="AA629" s="2" t="s">
        <v>82</v>
      </c>
      <c r="AC629" s="2">
        <v>4100</v>
      </c>
      <c r="AD629" s="2">
        <v>15</v>
      </c>
      <c r="AE629" s="2">
        <v>60</v>
      </c>
      <c r="AF629" s="2">
        <v>45</v>
      </c>
      <c r="AG629" s="2">
        <v>69.3</v>
      </c>
      <c r="AH629" s="2">
        <v>3220</v>
      </c>
      <c r="AI629" s="2">
        <v>71.099999999999994</v>
      </c>
      <c r="AJ629" s="2">
        <v>9.6</v>
      </c>
      <c r="AK629" s="2">
        <v>2.9</v>
      </c>
      <c r="AO629" s="2" t="s">
        <v>1730</v>
      </c>
      <c r="AP629" s="2"/>
      <c r="AU629" s="2" t="s">
        <v>154</v>
      </c>
      <c r="AV629" s="2" t="s">
        <v>157</v>
      </c>
    </row>
    <row r="630" spans="1:48" x14ac:dyDescent="0.35">
      <c r="A630">
        <v>629</v>
      </c>
      <c r="B630" s="2" t="s">
        <v>1884</v>
      </c>
      <c r="C630" t="s">
        <v>884</v>
      </c>
      <c r="D630" s="3" t="s">
        <v>1717</v>
      </c>
      <c r="E630" t="s">
        <v>460</v>
      </c>
      <c r="F630" t="s">
        <v>885</v>
      </c>
      <c r="G630" t="s">
        <v>50</v>
      </c>
      <c r="H630" s="47">
        <v>42824</v>
      </c>
      <c r="I630" s="1" t="s">
        <v>1107</v>
      </c>
      <c r="J630" t="s">
        <v>8</v>
      </c>
      <c r="K630" t="s">
        <v>1340</v>
      </c>
      <c r="L630" t="s">
        <v>9</v>
      </c>
      <c r="M630">
        <v>35.178880999999997</v>
      </c>
      <c r="N630">
        <v>-119.481426</v>
      </c>
      <c r="O630" t="s">
        <v>51</v>
      </c>
      <c r="P630" s="2">
        <v>1718</v>
      </c>
      <c r="T630" s="2">
        <v>244</v>
      </c>
      <c r="U630" s="2">
        <v>10340</v>
      </c>
      <c r="V630" s="2">
        <v>6140</v>
      </c>
      <c r="X630" s="2">
        <v>8.1</v>
      </c>
      <c r="Y630" s="2">
        <v>2096</v>
      </c>
      <c r="Z630" s="2" t="s">
        <v>82</v>
      </c>
      <c r="AA630" s="2" t="s">
        <v>82</v>
      </c>
      <c r="AC630" s="2">
        <v>2500</v>
      </c>
      <c r="AD630" s="2">
        <v>180</v>
      </c>
      <c r="AE630" s="2">
        <v>58.9</v>
      </c>
      <c r="AF630" s="2">
        <v>23.5</v>
      </c>
      <c r="AG630" s="2">
        <v>44.7</v>
      </c>
      <c r="AH630" s="2">
        <v>2450</v>
      </c>
      <c r="AI630" s="2">
        <v>48</v>
      </c>
      <c r="AJ630" s="2">
        <v>12</v>
      </c>
      <c r="AK630" s="2">
        <v>1.5</v>
      </c>
      <c r="AO630" s="2" t="s">
        <v>1730</v>
      </c>
      <c r="AP630" s="2"/>
      <c r="AU630" s="2" t="s">
        <v>154</v>
      </c>
      <c r="AV630" s="2" t="s">
        <v>157</v>
      </c>
    </row>
    <row r="631" spans="1:48" x14ac:dyDescent="0.35">
      <c r="A631">
        <v>630</v>
      </c>
      <c r="B631" s="2" t="s">
        <v>1884</v>
      </c>
      <c r="C631" t="s">
        <v>886</v>
      </c>
      <c r="D631" s="3" t="s">
        <v>1718</v>
      </c>
      <c r="E631" t="s">
        <v>460</v>
      </c>
      <c r="F631" t="s">
        <v>885</v>
      </c>
      <c r="G631" t="s">
        <v>50</v>
      </c>
      <c r="H631" s="47">
        <v>42824</v>
      </c>
      <c r="I631" s="1" t="s">
        <v>1107</v>
      </c>
      <c r="J631" t="s">
        <v>8</v>
      </c>
      <c r="K631" t="s">
        <v>1340</v>
      </c>
      <c r="L631" t="s">
        <v>9</v>
      </c>
      <c r="M631">
        <v>35.177526999999998</v>
      </c>
      <c r="N631">
        <v>-119.478241</v>
      </c>
      <c r="O631" t="s">
        <v>51</v>
      </c>
      <c r="P631" s="2">
        <v>1713</v>
      </c>
      <c r="T631" s="2">
        <v>249</v>
      </c>
      <c r="U631" s="2">
        <v>9790</v>
      </c>
      <c r="V631" s="2">
        <v>6305</v>
      </c>
      <c r="X631" s="2">
        <v>8</v>
      </c>
      <c r="Y631" s="2">
        <v>2090</v>
      </c>
      <c r="Z631" s="2" t="s">
        <v>82</v>
      </c>
      <c r="AA631" s="2" t="s">
        <v>82</v>
      </c>
      <c r="AC631" s="2">
        <v>2410</v>
      </c>
      <c r="AD631" s="2">
        <v>180</v>
      </c>
      <c r="AE631" s="2">
        <v>60.2</v>
      </c>
      <c r="AF631" s="2">
        <v>23.9</v>
      </c>
      <c r="AG631" s="2">
        <v>43.2</v>
      </c>
      <c r="AH631" s="2">
        <v>2440</v>
      </c>
      <c r="AI631" s="2">
        <v>48.4</v>
      </c>
      <c r="AJ631" s="2">
        <v>17</v>
      </c>
      <c r="AK631" s="2">
        <v>1.5</v>
      </c>
      <c r="AO631" s="2" t="s">
        <v>1730</v>
      </c>
      <c r="AP631" s="2"/>
      <c r="AU631" s="2" t="s">
        <v>154</v>
      </c>
      <c r="AV631" s="2" t="s">
        <v>157</v>
      </c>
    </row>
    <row r="632" spans="1:48" x14ac:dyDescent="0.35">
      <c r="A632">
        <v>631</v>
      </c>
      <c r="B632" s="2" t="s">
        <v>1886</v>
      </c>
      <c r="C632" t="s">
        <v>887</v>
      </c>
      <c r="D632" s="3" t="s">
        <v>1719</v>
      </c>
      <c r="E632" t="s">
        <v>460</v>
      </c>
      <c r="F632" t="s">
        <v>888</v>
      </c>
      <c r="G632" t="s">
        <v>50</v>
      </c>
      <c r="H632" s="47">
        <v>42824</v>
      </c>
      <c r="I632" s="1" t="s">
        <v>1107</v>
      </c>
      <c r="J632" t="s">
        <v>8</v>
      </c>
      <c r="K632" t="s">
        <v>1340</v>
      </c>
      <c r="L632" t="s">
        <v>9</v>
      </c>
      <c r="M632">
        <v>35.174430999999998</v>
      </c>
      <c r="N632">
        <v>-119.489431</v>
      </c>
      <c r="O632" t="s">
        <v>51</v>
      </c>
      <c r="P632" s="2">
        <v>1373</v>
      </c>
      <c r="T632" s="2">
        <v>5685</v>
      </c>
      <c r="U632" s="2">
        <v>120900</v>
      </c>
      <c r="X632" s="2">
        <v>6.7</v>
      </c>
      <c r="Y632" s="2">
        <v>1675</v>
      </c>
      <c r="Z632" s="2" t="s">
        <v>82</v>
      </c>
      <c r="AA632" s="2" t="s">
        <v>82</v>
      </c>
      <c r="AC632" s="2">
        <v>49500</v>
      </c>
      <c r="AD632" s="2">
        <v>137</v>
      </c>
      <c r="AE632" s="2">
        <v>1820</v>
      </c>
      <c r="AF632" s="2">
        <v>277</v>
      </c>
      <c r="AG632" s="2">
        <v>259</v>
      </c>
      <c r="AH632" s="2">
        <v>27900</v>
      </c>
      <c r="AI632" s="2">
        <v>49.7</v>
      </c>
      <c r="AJ632" s="2">
        <v>280</v>
      </c>
      <c r="AK632" s="2">
        <v>2.9</v>
      </c>
      <c r="AO632" s="2" t="s">
        <v>1732</v>
      </c>
      <c r="AP632" s="2"/>
      <c r="AU632" s="2" t="s">
        <v>154</v>
      </c>
      <c r="AV632" s="2" t="s">
        <v>157</v>
      </c>
    </row>
    <row r="633" spans="1:48" x14ac:dyDescent="0.35">
      <c r="A633">
        <v>632</v>
      </c>
      <c r="B633" s="2" t="s">
        <v>1886</v>
      </c>
      <c r="C633" t="s">
        <v>889</v>
      </c>
      <c r="D633" s="3" t="s">
        <v>1720</v>
      </c>
      <c r="E633" t="s">
        <v>460</v>
      </c>
      <c r="F633" t="s">
        <v>888</v>
      </c>
      <c r="G633" t="s">
        <v>50</v>
      </c>
      <c r="H633" s="47">
        <v>42824</v>
      </c>
      <c r="I633" s="1" t="s">
        <v>1107</v>
      </c>
      <c r="J633" t="s">
        <v>8</v>
      </c>
      <c r="K633" t="s">
        <v>1340</v>
      </c>
      <c r="L633" t="s">
        <v>9</v>
      </c>
      <c r="M633">
        <v>35.174430999999998</v>
      </c>
      <c r="N633">
        <v>-119.489431</v>
      </c>
      <c r="O633" t="s">
        <v>51</v>
      </c>
      <c r="P633" s="2">
        <v>1563</v>
      </c>
      <c r="T633" s="2">
        <v>227</v>
      </c>
      <c r="U633" s="2">
        <v>10190</v>
      </c>
      <c r="V633" s="2">
        <v>5510</v>
      </c>
      <c r="X633" s="2">
        <v>7.4</v>
      </c>
      <c r="Y633" s="2">
        <v>1907</v>
      </c>
      <c r="Z633" s="2" t="s">
        <v>82</v>
      </c>
      <c r="AA633" s="2" t="s">
        <v>82</v>
      </c>
      <c r="AC633" s="2">
        <v>2010</v>
      </c>
      <c r="AD633" s="2">
        <v>122</v>
      </c>
      <c r="AE633" s="2">
        <v>53.9</v>
      </c>
      <c r="AF633" s="2">
        <v>22.4</v>
      </c>
      <c r="AG633" s="2">
        <v>50.9</v>
      </c>
      <c r="AH633" s="2">
        <v>2280</v>
      </c>
      <c r="AI633" s="2">
        <v>60</v>
      </c>
      <c r="AJ633" s="2" t="s">
        <v>1353</v>
      </c>
      <c r="AK633" s="2">
        <v>1.6</v>
      </c>
      <c r="AO633" s="2" t="s">
        <v>405</v>
      </c>
      <c r="AP633" s="2"/>
      <c r="AU633" s="2" t="s">
        <v>154</v>
      </c>
      <c r="AV633" s="2" t="s">
        <v>157</v>
      </c>
    </row>
    <row r="634" spans="1:48" x14ac:dyDescent="0.35">
      <c r="A634">
        <v>633</v>
      </c>
      <c r="B634" s="2" t="s">
        <v>1886</v>
      </c>
      <c r="C634" t="s">
        <v>890</v>
      </c>
      <c r="D634" s="3" t="s">
        <v>1721</v>
      </c>
      <c r="E634" t="s">
        <v>460</v>
      </c>
      <c r="F634" t="s">
        <v>888</v>
      </c>
      <c r="G634" t="s">
        <v>50</v>
      </c>
      <c r="H634" s="47">
        <v>42824</v>
      </c>
      <c r="I634" s="1" t="s">
        <v>1107</v>
      </c>
      <c r="J634" t="s">
        <v>8</v>
      </c>
      <c r="K634" t="s">
        <v>1340</v>
      </c>
      <c r="L634" t="s">
        <v>9</v>
      </c>
      <c r="M634">
        <v>35.174430999999998</v>
      </c>
      <c r="N634">
        <v>-119.489431</v>
      </c>
      <c r="O634" t="s">
        <v>51</v>
      </c>
      <c r="P634" s="2">
        <v>1774</v>
      </c>
      <c r="T634" s="2">
        <v>156</v>
      </c>
      <c r="U634" s="2">
        <v>7740</v>
      </c>
      <c r="V634" s="2">
        <v>4487</v>
      </c>
      <c r="X634" s="2">
        <v>7.3</v>
      </c>
      <c r="Y634" s="2">
        <v>2164</v>
      </c>
      <c r="Z634" s="2" t="s">
        <v>82</v>
      </c>
      <c r="AA634" s="2" t="s">
        <v>82</v>
      </c>
      <c r="AC634" s="2">
        <v>1590</v>
      </c>
      <c r="AD634" s="2">
        <v>121</v>
      </c>
      <c r="AE634" s="2">
        <v>33.6</v>
      </c>
      <c r="AF634" s="2">
        <v>17.5</v>
      </c>
      <c r="AG634" s="2">
        <v>27.5</v>
      </c>
      <c r="AH634" s="2">
        <v>1730</v>
      </c>
      <c r="AI634" s="2">
        <v>35.700000000000003</v>
      </c>
      <c r="AJ634" s="2">
        <v>11</v>
      </c>
      <c r="AK634" s="2">
        <v>1.1000000000000001</v>
      </c>
      <c r="AO634" s="2" t="s">
        <v>1730</v>
      </c>
      <c r="AP634" s="2"/>
      <c r="AU634" s="2" t="s">
        <v>154</v>
      </c>
      <c r="AV634" s="2" t="s">
        <v>157</v>
      </c>
    </row>
    <row r="635" spans="1:48" x14ac:dyDescent="0.35">
      <c r="A635">
        <v>634</v>
      </c>
      <c r="B635" s="2" t="s">
        <v>1886</v>
      </c>
      <c r="C635" t="s">
        <v>891</v>
      </c>
      <c r="D635" s="3" t="s">
        <v>1722</v>
      </c>
      <c r="E635" t="s">
        <v>460</v>
      </c>
      <c r="F635" t="s">
        <v>888</v>
      </c>
      <c r="G635" t="s">
        <v>50</v>
      </c>
      <c r="H635" s="47">
        <v>42824</v>
      </c>
      <c r="I635" s="1" t="s">
        <v>1107</v>
      </c>
      <c r="J635" t="s">
        <v>8</v>
      </c>
      <c r="K635" t="s">
        <v>1340</v>
      </c>
      <c r="L635" t="s">
        <v>9</v>
      </c>
      <c r="M635">
        <v>35.175125999999999</v>
      </c>
      <c r="N635">
        <v>-119.485698</v>
      </c>
      <c r="O635" t="s">
        <v>51</v>
      </c>
      <c r="P635" s="2">
        <v>1728</v>
      </c>
      <c r="T635" s="2">
        <v>207</v>
      </c>
      <c r="U635" s="2">
        <v>9150</v>
      </c>
      <c r="V635" s="2">
        <v>4879</v>
      </c>
      <c r="X635" s="2">
        <v>7.6</v>
      </c>
      <c r="Y635" s="2">
        <v>2109</v>
      </c>
      <c r="Z635" s="2" t="s">
        <v>82</v>
      </c>
      <c r="AA635" s="2" t="s">
        <v>82</v>
      </c>
      <c r="AC635" s="2">
        <v>1680</v>
      </c>
      <c r="AD635" s="2">
        <v>65.900000000000006</v>
      </c>
      <c r="AE635" s="2">
        <v>48.2</v>
      </c>
      <c r="AF635" s="2">
        <v>21.1</v>
      </c>
      <c r="AG635" s="2">
        <v>36.1</v>
      </c>
      <c r="AH635" s="2">
        <v>2070</v>
      </c>
      <c r="AI635" s="2">
        <v>41.4</v>
      </c>
      <c r="AJ635" s="2">
        <v>8.6999999999999993</v>
      </c>
      <c r="AK635" s="2">
        <v>1.3</v>
      </c>
      <c r="AO635" s="2" t="s">
        <v>1730</v>
      </c>
      <c r="AP635" s="2"/>
      <c r="AU635" s="2" t="s">
        <v>154</v>
      </c>
      <c r="AV635" s="2" t="s">
        <v>157</v>
      </c>
    </row>
    <row r="636" spans="1:48" x14ac:dyDescent="0.35">
      <c r="A636">
        <v>635</v>
      </c>
      <c r="B636" s="2" t="s">
        <v>1883</v>
      </c>
      <c r="C636" t="s">
        <v>892</v>
      </c>
      <c r="D636" s="3" t="s">
        <v>1723</v>
      </c>
      <c r="E636" t="s">
        <v>460</v>
      </c>
      <c r="F636" t="s">
        <v>893</v>
      </c>
      <c r="G636" t="s">
        <v>50</v>
      </c>
      <c r="H636" s="47">
        <v>42824</v>
      </c>
      <c r="I636" s="1" t="s">
        <v>1107</v>
      </c>
      <c r="J636" t="s">
        <v>8</v>
      </c>
      <c r="K636" t="s">
        <v>1340</v>
      </c>
      <c r="L636" t="s">
        <v>9</v>
      </c>
      <c r="M636">
        <v>35.224823000000001</v>
      </c>
      <c r="N636">
        <v>-119.55781899999999</v>
      </c>
      <c r="O636" t="s">
        <v>51</v>
      </c>
      <c r="P636" s="2">
        <v>1092</v>
      </c>
      <c r="T636" s="2">
        <v>327</v>
      </c>
      <c r="U636" s="2">
        <v>12490</v>
      </c>
      <c r="V636" s="2">
        <v>7127</v>
      </c>
      <c r="X636" s="2">
        <v>6.9</v>
      </c>
      <c r="Y636" s="2">
        <v>1332</v>
      </c>
      <c r="Z636" s="2" t="s">
        <v>82</v>
      </c>
      <c r="AA636" s="2" t="s">
        <v>82</v>
      </c>
      <c r="AC636" s="2">
        <v>3290</v>
      </c>
      <c r="AD636" s="2">
        <v>140</v>
      </c>
      <c r="AE636" s="2">
        <v>76</v>
      </c>
      <c r="AF636" s="2">
        <v>33.4</v>
      </c>
      <c r="AG636" s="2">
        <v>94.6</v>
      </c>
      <c r="AH636" s="2">
        <v>2740</v>
      </c>
      <c r="AI636" s="2">
        <v>35</v>
      </c>
      <c r="AJ636" s="2">
        <v>11</v>
      </c>
      <c r="AK636" s="2">
        <v>0.74</v>
      </c>
      <c r="AO636" s="2" t="s">
        <v>405</v>
      </c>
      <c r="AP636" s="2"/>
      <c r="AU636" s="2">
        <v>0.04</v>
      </c>
      <c r="AV636" s="2">
        <v>0.01</v>
      </c>
    </row>
    <row r="637" spans="1:48" x14ac:dyDescent="0.35">
      <c r="A637">
        <v>636</v>
      </c>
      <c r="B637" s="2" t="s">
        <v>1883</v>
      </c>
      <c r="C637" t="s">
        <v>894</v>
      </c>
      <c r="D637" s="3" t="s">
        <v>1725</v>
      </c>
      <c r="E637" t="s">
        <v>460</v>
      </c>
      <c r="F637" t="s">
        <v>893</v>
      </c>
      <c r="G637" t="s">
        <v>50</v>
      </c>
      <c r="H637" s="47">
        <v>42824</v>
      </c>
      <c r="I637" s="1" t="s">
        <v>1107</v>
      </c>
      <c r="J637" t="s">
        <v>8</v>
      </c>
      <c r="K637" t="s">
        <v>1340</v>
      </c>
      <c r="L637" t="s">
        <v>9</v>
      </c>
      <c r="M637">
        <v>35.224823000000001</v>
      </c>
      <c r="N637">
        <v>-119.55781899999999</v>
      </c>
      <c r="O637" t="s">
        <v>51</v>
      </c>
      <c r="P637" s="2">
        <v>802</v>
      </c>
      <c r="T637" s="2">
        <v>193</v>
      </c>
      <c r="U637" s="2">
        <v>4190</v>
      </c>
      <c r="V637" s="2">
        <v>2311</v>
      </c>
      <c r="X637" s="2">
        <v>7</v>
      </c>
      <c r="Y637" s="2">
        <v>978</v>
      </c>
      <c r="Z637" s="2" t="s">
        <v>82</v>
      </c>
      <c r="AA637" s="2" t="s">
        <v>82</v>
      </c>
      <c r="AC637" s="2">
        <v>900</v>
      </c>
      <c r="AD637" s="2">
        <v>10</v>
      </c>
      <c r="AE637" s="2">
        <v>49.4</v>
      </c>
      <c r="AF637" s="2">
        <v>17</v>
      </c>
      <c r="AG637" s="2">
        <v>26.6</v>
      </c>
      <c r="AH637" s="2">
        <v>772</v>
      </c>
      <c r="AI637" s="2">
        <v>31.9</v>
      </c>
      <c r="AJ637" s="2" t="s">
        <v>1354</v>
      </c>
      <c r="AK637" s="2">
        <v>0.24</v>
      </c>
      <c r="AO637" s="2">
        <v>69</v>
      </c>
      <c r="AP637" s="2"/>
      <c r="AU637" s="2">
        <v>0.06</v>
      </c>
      <c r="AV637" s="2">
        <v>0.01</v>
      </c>
    </row>
    <row r="638" spans="1:48" x14ac:dyDescent="0.35">
      <c r="A638">
        <v>637</v>
      </c>
      <c r="B638" s="2" t="s">
        <v>1883</v>
      </c>
      <c r="C638" t="s">
        <v>895</v>
      </c>
      <c r="D638" s="3" t="s">
        <v>1724</v>
      </c>
      <c r="E638" t="s">
        <v>460</v>
      </c>
      <c r="F638" t="s">
        <v>893</v>
      </c>
      <c r="G638" t="s">
        <v>50</v>
      </c>
      <c r="H638" s="47">
        <v>42824</v>
      </c>
      <c r="I638" s="1" t="s">
        <v>1107</v>
      </c>
      <c r="J638" t="s">
        <v>8</v>
      </c>
      <c r="K638" t="s">
        <v>1340</v>
      </c>
      <c r="L638" t="s">
        <v>9</v>
      </c>
      <c r="M638">
        <v>35.224823000000001</v>
      </c>
      <c r="N638">
        <v>-119.55781899999999</v>
      </c>
      <c r="O638" t="s">
        <v>51</v>
      </c>
      <c r="P638" s="2">
        <v>1503</v>
      </c>
      <c r="T638" s="2">
        <v>430</v>
      </c>
      <c r="U638" s="2">
        <v>43000</v>
      </c>
      <c r="V638" s="2">
        <v>23347</v>
      </c>
      <c r="X638" s="2">
        <v>7.3</v>
      </c>
      <c r="Y638" s="2">
        <v>1834</v>
      </c>
      <c r="Z638" s="2" t="s">
        <v>82</v>
      </c>
      <c r="AA638" s="2" t="s">
        <v>82</v>
      </c>
      <c r="AC638" s="2">
        <v>13220</v>
      </c>
      <c r="AD638" s="2" t="s">
        <v>61</v>
      </c>
      <c r="AE638" s="2">
        <v>111</v>
      </c>
      <c r="AF638" s="2">
        <v>37.200000000000003</v>
      </c>
      <c r="AG638" s="2">
        <v>66.8</v>
      </c>
      <c r="AH638" s="2">
        <v>9010</v>
      </c>
      <c r="AI638" s="2">
        <v>131</v>
      </c>
      <c r="AJ638" s="2">
        <v>37</v>
      </c>
      <c r="AK638" s="2">
        <v>13</v>
      </c>
      <c r="AO638" s="2" t="s">
        <v>1729</v>
      </c>
      <c r="AP638" s="2"/>
      <c r="AU638" s="2" t="s">
        <v>154</v>
      </c>
      <c r="AV638" s="2" t="s">
        <v>157</v>
      </c>
    </row>
    <row r="639" spans="1:48" x14ac:dyDescent="0.35">
      <c r="A639">
        <v>638</v>
      </c>
      <c r="B639" s="2" t="s">
        <v>1883</v>
      </c>
      <c r="C639" t="s">
        <v>896</v>
      </c>
      <c r="D639" s="3" t="s">
        <v>1726</v>
      </c>
      <c r="E639" t="s">
        <v>460</v>
      </c>
      <c r="F639" t="s">
        <v>893</v>
      </c>
      <c r="G639" t="s">
        <v>50</v>
      </c>
      <c r="H639" s="47">
        <v>42824</v>
      </c>
      <c r="I639" s="1" t="s">
        <v>1107</v>
      </c>
      <c r="J639" t="s">
        <v>8</v>
      </c>
      <c r="K639" t="s">
        <v>1340</v>
      </c>
      <c r="L639" t="s">
        <v>9</v>
      </c>
      <c r="M639">
        <v>35.224594000000003</v>
      </c>
      <c r="N639">
        <v>-119.55721800000001</v>
      </c>
      <c r="O639" t="s">
        <v>51</v>
      </c>
      <c r="P639" s="2">
        <v>1483</v>
      </c>
      <c r="T639" s="2">
        <v>604</v>
      </c>
      <c r="U639" s="2">
        <v>17590</v>
      </c>
      <c r="V639" s="2">
        <v>9902</v>
      </c>
      <c r="X639" s="2">
        <v>7.5</v>
      </c>
      <c r="Y639" s="2">
        <v>1809</v>
      </c>
      <c r="Z639" s="2" t="s">
        <v>82</v>
      </c>
      <c r="AA639" s="2" t="s">
        <v>82</v>
      </c>
      <c r="AC639" s="2">
        <v>4730</v>
      </c>
      <c r="AD639" s="2" t="s">
        <v>61</v>
      </c>
      <c r="AE639" s="2">
        <v>155</v>
      </c>
      <c r="AF639" s="2">
        <v>52.8</v>
      </c>
      <c r="AG639" s="2">
        <v>46.8</v>
      </c>
      <c r="AH639" s="2">
        <v>3930</v>
      </c>
      <c r="AI639" s="2">
        <v>60.9</v>
      </c>
      <c r="AJ639" s="2">
        <v>20</v>
      </c>
      <c r="AK639" s="2">
        <v>3.4</v>
      </c>
      <c r="AO639" s="2" t="s">
        <v>1729</v>
      </c>
      <c r="AP639" s="2"/>
      <c r="AU639" s="2">
        <v>0.03</v>
      </c>
      <c r="AV639" s="2">
        <v>7.0000000000000001E-3</v>
      </c>
    </row>
    <row r="640" spans="1:48" x14ac:dyDescent="0.35">
      <c r="A640">
        <v>639</v>
      </c>
      <c r="B640" s="2" t="s">
        <v>1882</v>
      </c>
      <c r="C640" t="s">
        <v>897</v>
      </c>
      <c r="D640" s="3" t="s">
        <v>1728</v>
      </c>
      <c r="E640" t="s">
        <v>460</v>
      </c>
      <c r="F640" t="s">
        <v>898</v>
      </c>
      <c r="G640" t="s">
        <v>50</v>
      </c>
      <c r="H640" s="47">
        <v>42824</v>
      </c>
      <c r="I640" s="1" t="s">
        <v>1107</v>
      </c>
      <c r="J640" t="s">
        <v>8</v>
      </c>
      <c r="K640" t="s">
        <v>1340</v>
      </c>
      <c r="L640" t="s">
        <v>9</v>
      </c>
      <c r="M640">
        <v>35.217725999999999</v>
      </c>
      <c r="N640">
        <v>-119.550225</v>
      </c>
      <c r="O640" t="s">
        <v>51</v>
      </c>
      <c r="P640" s="2">
        <v>1523</v>
      </c>
      <c r="T640" s="2">
        <v>439</v>
      </c>
      <c r="U640" s="2">
        <v>40800</v>
      </c>
      <c r="V640" s="2">
        <v>22920</v>
      </c>
      <c r="X640" s="2">
        <v>7.4</v>
      </c>
      <c r="Y640" s="2">
        <v>1858</v>
      </c>
      <c r="Z640" s="2" t="s">
        <v>82</v>
      </c>
      <c r="AA640" s="2" t="s">
        <v>82</v>
      </c>
      <c r="AC640" s="2">
        <v>12350</v>
      </c>
      <c r="AD640" s="2" t="s">
        <v>61</v>
      </c>
      <c r="AE640" s="2">
        <v>114</v>
      </c>
      <c r="AF640" s="2">
        <v>37.5</v>
      </c>
      <c r="AG640" s="2">
        <v>64.900000000000006</v>
      </c>
      <c r="AH640" s="2">
        <v>8640</v>
      </c>
      <c r="AI640" s="2">
        <v>128</v>
      </c>
      <c r="AJ640" s="2">
        <v>55</v>
      </c>
      <c r="AK640" s="2">
        <v>14</v>
      </c>
      <c r="AO640" s="2" t="s">
        <v>1729</v>
      </c>
      <c r="AP640" s="2"/>
      <c r="AU640" s="2" t="s">
        <v>154</v>
      </c>
      <c r="AV640" s="2" t="s">
        <v>157</v>
      </c>
    </row>
    <row r="641" spans="1:48" x14ac:dyDescent="0.35">
      <c r="A641">
        <v>640</v>
      </c>
      <c r="B641" s="2" t="s">
        <v>1882</v>
      </c>
      <c r="C641" t="s">
        <v>899</v>
      </c>
      <c r="D641" s="3" t="s">
        <v>1727</v>
      </c>
      <c r="E641" t="s">
        <v>460</v>
      </c>
      <c r="F641" t="s">
        <v>898</v>
      </c>
      <c r="G641" t="s">
        <v>50</v>
      </c>
      <c r="H641" s="47">
        <v>42824</v>
      </c>
      <c r="I641" s="1" t="s">
        <v>1107</v>
      </c>
      <c r="J641" t="s">
        <v>8</v>
      </c>
      <c r="K641" t="s">
        <v>1340</v>
      </c>
      <c r="L641" t="s">
        <v>9</v>
      </c>
      <c r="M641">
        <v>35.217246000000003</v>
      </c>
      <c r="N641">
        <v>-119.544968</v>
      </c>
      <c r="O641" t="s">
        <v>51</v>
      </c>
      <c r="P641" s="2">
        <v>1593</v>
      </c>
      <c r="T641" s="2">
        <v>1247</v>
      </c>
      <c r="U641" s="2">
        <v>40380</v>
      </c>
      <c r="V641" s="2">
        <v>23050</v>
      </c>
      <c r="X641" s="2">
        <v>7.8</v>
      </c>
      <c r="Y641" s="2">
        <v>1944</v>
      </c>
      <c r="Z641" s="2" t="s">
        <v>82</v>
      </c>
      <c r="AA641" s="2" t="s">
        <v>82</v>
      </c>
      <c r="AC641" s="2">
        <v>12000</v>
      </c>
      <c r="AD641" s="2" t="s">
        <v>61</v>
      </c>
      <c r="AE641" s="2">
        <v>303</v>
      </c>
      <c r="AF641" s="2">
        <v>119</v>
      </c>
      <c r="AG641" s="2">
        <v>79</v>
      </c>
      <c r="AH641" s="2">
        <v>8820</v>
      </c>
      <c r="AI641" s="2">
        <v>122</v>
      </c>
      <c r="AJ641" s="2">
        <v>37</v>
      </c>
      <c r="AK641" s="2">
        <v>11</v>
      </c>
      <c r="AO641" s="2" t="s">
        <v>1729</v>
      </c>
      <c r="AP641" s="2"/>
      <c r="AU641" s="2" t="s">
        <v>154</v>
      </c>
      <c r="AV641" s="2" t="s">
        <v>157</v>
      </c>
    </row>
    <row r="642" spans="1:48" x14ac:dyDescent="0.35">
      <c r="A642">
        <v>641</v>
      </c>
      <c r="B642" s="2" t="s">
        <v>879</v>
      </c>
      <c r="C642" t="s">
        <v>900</v>
      </c>
      <c r="D642" t="s">
        <v>1337</v>
      </c>
      <c r="E642" t="s">
        <v>460</v>
      </c>
      <c r="F642" t="s">
        <v>881</v>
      </c>
      <c r="G642" t="s">
        <v>50</v>
      </c>
      <c r="H642" s="47">
        <v>43550</v>
      </c>
      <c r="I642" t="s">
        <v>1338</v>
      </c>
      <c r="J642" t="s">
        <v>8</v>
      </c>
      <c r="K642" t="s">
        <v>1340</v>
      </c>
      <c r="L642" t="s">
        <v>9</v>
      </c>
      <c r="M642">
        <v>35.141755000000003</v>
      </c>
      <c r="N642">
        <v>-119.428984</v>
      </c>
      <c r="O642" t="s">
        <v>51</v>
      </c>
      <c r="P642" s="2">
        <v>2200</v>
      </c>
      <c r="Q642" s="18">
        <v>2200</v>
      </c>
      <c r="U642" s="2">
        <v>16700</v>
      </c>
      <c r="V642" s="2">
        <v>9600</v>
      </c>
      <c r="X642" s="2">
        <v>7.76</v>
      </c>
      <c r="Y642" s="13">
        <f t="shared" ref="Y642:Y678" si="16">Q642*1.22</f>
        <v>2684</v>
      </c>
      <c r="AC642" s="2">
        <v>4700</v>
      </c>
      <c r="AD642" s="2">
        <v>5.2</v>
      </c>
      <c r="AE642" s="2">
        <v>73</v>
      </c>
      <c r="AF642" s="2">
        <v>66</v>
      </c>
      <c r="AG642" s="2">
        <v>59</v>
      </c>
      <c r="AH642" s="2">
        <v>3000</v>
      </c>
      <c r="AI642" s="2">
        <v>3.7</v>
      </c>
      <c r="AJ642" s="2">
        <v>9</v>
      </c>
      <c r="AK642" s="2">
        <v>6.3</v>
      </c>
      <c r="AO642" s="2">
        <v>28</v>
      </c>
      <c r="AP642" s="2"/>
      <c r="AU642" s="13" t="s">
        <v>616</v>
      </c>
      <c r="AV642" s="2" t="s">
        <v>919</v>
      </c>
    </row>
    <row r="643" spans="1:48" x14ac:dyDescent="0.35">
      <c r="A643">
        <v>642</v>
      </c>
      <c r="B643" s="2" t="s">
        <v>879</v>
      </c>
      <c r="C643" t="s">
        <v>901</v>
      </c>
      <c r="D643" t="s">
        <v>1714</v>
      </c>
      <c r="E643" t="s">
        <v>460</v>
      </c>
      <c r="F643" t="s">
        <v>881</v>
      </c>
      <c r="G643" t="s">
        <v>50</v>
      </c>
      <c r="H643" s="47">
        <v>43550</v>
      </c>
      <c r="I643" t="s">
        <v>1338</v>
      </c>
      <c r="J643" t="s">
        <v>8</v>
      </c>
      <c r="K643" t="s">
        <v>1340</v>
      </c>
      <c r="L643" t="s">
        <v>9</v>
      </c>
      <c r="M643">
        <v>35.138879000000003</v>
      </c>
      <c r="N643">
        <v>-119.42750599999999</v>
      </c>
      <c r="O643" t="s">
        <v>51</v>
      </c>
      <c r="P643" s="2">
        <v>920</v>
      </c>
      <c r="Q643" s="18">
        <v>920</v>
      </c>
      <c r="U643" s="2">
        <v>21700</v>
      </c>
      <c r="V643" s="2">
        <v>12000</v>
      </c>
      <c r="X643" s="2">
        <v>8.15</v>
      </c>
      <c r="Y643" s="13">
        <f t="shared" si="16"/>
        <v>1122.3999999999999</v>
      </c>
      <c r="AC643" s="2">
        <v>6900</v>
      </c>
      <c r="AD643" s="2">
        <v>11</v>
      </c>
      <c r="AE643" s="2">
        <v>120</v>
      </c>
      <c r="AF643" s="2">
        <v>76</v>
      </c>
      <c r="AG643" s="2">
        <v>110</v>
      </c>
      <c r="AH643" s="2">
        <v>3900</v>
      </c>
      <c r="AI643" s="2">
        <v>40</v>
      </c>
      <c r="AJ643" s="2" t="s">
        <v>694</v>
      </c>
      <c r="AK643" s="2">
        <v>4</v>
      </c>
      <c r="AO643" s="2">
        <v>48</v>
      </c>
      <c r="AP643" s="2"/>
      <c r="AU643" s="13" t="s">
        <v>616</v>
      </c>
      <c r="AV643" s="2" t="s">
        <v>919</v>
      </c>
    </row>
    <row r="644" spans="1:48" x14ac:dyDescent="0.35">
      <c r="A644">
        <v>643</v>
      </c>
      <c r="B644" s="2" t="s">
        <v>1884</v>
      </c>
      <c r="C644" t="s">
        <v>902</v>
      </c>
      <c r="D644" t="s">
        <v>1352</v>
      </c>
      <c r="E644" t="s">
        <v>460</v>
      </c>
      <c r="F644" t="s">
        <v>885</v>
      </c>
      <c r="G644" t="s">
        <v>50</v>
      </c>
      <c r="H644" s="47">
        <v>43550</v>
      </c>
      <c r="I644" s="1" t="s">
        <v>1105</v>
      </c>
      <c r="J644" t="s">
        <v>8</v>
      </c>
      <c r="K644" t="s">
        <v>1340</v>
      </c>
      <c r="L644" t="s">
        <v>9</v>
      </c>
      <c r="M644">
        <v>35.178880999999997</v>
      </c>
      <c r="N644">
        <v>-119.481426</v>
      </c>
      <c r="O644" t="s">
        <v>51</v>
      </c>
      <c r="P644" s="2">
        <v>1700</v>
      </c>
      <c r="Q644" s="18">
        <v>1700</v>
      </c>
      <c r="U644" s="2">
        <v>11000</v>
      </c>
      <c r="V644" s="2">
        <v>6600</v>
      </c>
      <c r="X644" s="2">
        <v>8.42</v>
      </c>
      <c r="Y644" s="13">
        <f t="shared" si="16"/>
        <v>2074</v>
      </c>
      <c r="AC644" s="2">
        <v>2500</v>
      </c>
      <c r="AD644" s="2">
        <v>150</v>
      </c>
      <c r="AE644" s="2">
        <v>55</v>
      </c>
      <c r="AF644" s="2">
        <v>18</v>
      </c>
      <c r="AG644" s="2">
        <v>40</v>
      </c>
      <c r="AH644" s="2">
        <v>2200</v>
      </c>
      <c r="AI644" s="2">
        <v>39</v>
      </c>
      <c r="AJ644" s="2">
        <v>15</v>
      </c>
      <c r="AK644" s="2">
        <v>1.1000000000000001</v>
      </c>
      <c r="AO644" s="2">
        <v>28</v>
      </c>
      <c r="AP644" s="2"/>
      <c r="AU644" s="13" t="s">
        <v>616</v>
      </c>
      <c r="AV644" s="2" t="s">
        <v>919</v>
      </c>
    </row>
    <row r="645" spans="1:48" x14ac:dyDescent="0.35">
      <c r="A645">
        <v>644</v>
      </c>
      <c r="B645" s="2" t="s">
        <v>1884</v>
      </c>
      <c r="C645" t="s">
        <v>903</v>
      </c>
      <c r="D645" t="s">
        <v>1350</v>
      </c>
      <c r="E645" t="s">
        <v>460</v>
      </c>
      <c r="F645" t="s">
        <v>885</v>
      </c>
      <c r="G645" t="s">
        <v>50</v>
      </c>
      <c r="H645" s="47">
        <v>43550</v>
      </c>
      <c r="I645" s="1" t="s">
        <v>1105</v>
      </c>
      <c r="J645" t="s">
        <v>8</v>
      </c>
      <c r="K645" t="s">
        <v>1340</v>
      </c>
      <c r="L645" t="s">
        <v>9</v>
      </c>
      <c r="M645">
        <v>35.177526999999998</v>
      </c>
      <c r="N645">
        <v>-119.478241</v>
      </c>
      <c r="O645" t="s">
        <v>51</v>
      </c>
      <c r="P645" s="2">
        <v>1700</v>
      </c>
      <c r="Q645" s="18">
        <v>1700</v>
      </c>
      <c r="U645" s="2">
        <v>11000</v>
      </c>
      <c r="V645" s="2">
        <v>6800</v>
      </c>
      <c r="X645" s="2">
        <v>8.42</v>
      </c>
      <c r="Y645" s="13">
        <f t="shared" si="16"/>
        <v>2074</v>
      </c>
      <c r="AC645" s="2">
        <v>2700</v>
      </c>
      <c r="AD645" s="2">
        <v>160</v>
      </c>
      <c r="AE645" s="2">
        <v>51</v>
      </c>
      <c r="AF645" s="2">
        <v>19</v>
      </c>
      <c r="AG645" s="2">
        <v>42</v>
      </c>
      <c r="AH645" s="2">
        <v>2300</v>
      </c>
      <c r="AI645" s="2">
        <v>40</v>
      </c>
      <c r="AJ645" s="2">
        <v>17</v>
      </c>
      <c r="AK645" s="2">
        <v>1.1000000000000001</v>
      </c>
      <c r="AO645" s="2">
        <v>25</v>
      </c>
      <c r="AP645" s="2"/>
      <c r="AU645" s="13" t="s">
        <v>616</v>
      </c>
      <c r="AV645" s="2" t="s">
        <v>919</v>
      </c>
    </row>
    <row r="646" spans="1:48" x14ac:dyDescent="0.35">
      <c r="A646">
        <v>645</v>
      </c>
      <c r="B646" s="2" t="s">
        <v>1884</v>
      </c>
      <c r="C646" t="s">
        <v>904</v>
      </c>
      <c r="D646" t="s">
        <v>1351</v>
      </c>
      <c r="E646" t="s">
        <v>460</v>
      </c>
      <c r="F646" t="s">
        <v>885</v>
      </c>
      <c r="G646" t="s">
        <v>50</v>
      </c>
      <c r="H646" s="47">
        <v>43550</v>
      </c>
      <c r="I646" s="1" t="s">
        <v>1105</v>
      </c>
      <c r="J646" t="s">
        <v>8</v>
      </c>
      <c r="K646" t="s">
        <v>1340</v>
      </c>
      <c r="L646" t="s">
        <v>9</v>
      </c>
      <c r="M646">
        <v>35.178054000000003</v>
      </c>
      <c r="N646">
        <v>-119.477262</v>
      </c>
      <c r="O646" t="s">
        <v>51</v>
      </c>
      <c r="P646" s="2">
        <v>1700</v>
      </c>
      <c r="Q646" s="18">
        <v>1700</v>
      </c>
      <c r="U646" s="2">
        <v>11100</v>
      </c>
      <c r="V646" s="2">
        <v>6700</v>
      </c>
      <c r="X646" s="2">
        <v>8.44</v>
      </c>
      <c r="Y646" s="13">
        <f t="shared" si="16"/>
        <v>2074</v>
      </c>
      <c r="AC646" s="2">
        <v>2700</v>
      </c>
      <c r="AD646" s="2">
        <v>160</v>
      </c>
      <c r="AE646" s="2">
        <v>51</v>
      </c>
      <c r="AF646" s="2">
        <v>19</v>
      </c>
      <c r="AG646" s="2">
        <v>41</v>
      </c>
      <c r="AH646" s="2">
        <v>2300</v>
      </c>
      <c r="AI646" s="2">
        <v>41</v>
      </c>
      <c r="AJ646" s="2">
        <v>16</v>
      </c>
      <c r="AK646" s="2">
        <v>1.1000000000000001</v>
      </c>
      <c r="AO646" s="2">
        <v>26</v>
      </c>
      <c r="AP646" s="2"/>
      <c r="AU646" s="13" t="s">
        <v>616</v>
      </c>
      <c r="AV646" s="2" t="s">
        <v>919</v>
      </c>
    </row>
    <row r="647" spans="1:48" x14ac:dyDescent="0.35">
      <c r="A647">
        <v>646</v>
      </c>
      <c r="B647" s="2" t="s">
        <v>1886</v>
      </c>
      <c r="C647" t="s">
        <v>905</v>
      </c>
      <c r="D647" t="s">
        <v>1352</v>
      </c>
      <c r="E647" t="s">
        <v>460</v>
      </c>
      <c r="F647" t="s">
        <v>888</v>
      </c>
      <c r="G647" t="s">
        <v>50</v>
      </c>
      <c r="H647" s="47">
        <v>43550</v>
      </c>
      <c r="I647" s="1" t="s">
        <v>1105</v>
      </c>
      <c r="J647" t="s">
        <v>8</v>
      </c>
      <c r="K647" t="s">
        <v>1340</v>
      </c>
      <c r="L647" t="s">
        <v>9</v>
      </c>
      <c r="M647">
        <v>35.174430999999998</v>
      </c>
      <c r="N647">
        <v>-119.489431</v>
      </c>
      <c r="O647" t="s">
        <v>51</v>
      </c>
      <c r="P647" s="2">
        <v>1800</v>
      </c>
      <c r="Q647" s="18">
        <v>1800</v>
      </c>
      <c r="U647" s="2">
        <v>13800</v>
      </c>
      <c r="V647" s="2">
        <v>7800</v>
      </c>
      <c r="X647" s="2">
        <v>7.54</v>
      </c>
      <c r="Y647" s="13">
        <f t="shared" si="16"/>
        <v>2196</v>
      </c>
      <c r="AC647" s="2">
        <v>3700</v>
      </c>
      <c r="AD647" s="2">
        <v>6.7</v>
      </c>
      <c r="AE647" s="2">
        <v>44</v>
      </c>
      <c r="AF647" s="2">
        <v>21</v>
      </c>
      <c r="AG647" s="2">
        <v>61</v>
      </c>
      <c r="AH647" s="2">
        <v>2600</v>
      </c>
      <c r="AI647" s="2">
        <v>65</v>
      </c>
      <c r="AJ647" s="2">
        <v>16</v>
      </c>
      <c r="AK647" s="2">
        <v>1.5</v>
      </c>
      <c r="AO647" s="2">
        <v>48</v>
      </c>
      <c r="AP647" s="2"/>
      <c r="AU647" s="13" t="s">
        <v>616</v>
      </c>
      <c r="AV647" s="2" t="s">
        <v>919</v>
      </c>
    </row>
    <row r="648" spans="1:48" x14ac:dyDescent="0.35">
      <c r="A648">
        <v>647</v>
      </c>
      <c r="B648" s="2" t="s">
        <v>1886</v>
      </c>
      <c r="C648" t="s">
        <v>906</v>
      </c>
      <c r="D648" t="s">
        <v>1355</v>
      </c>
      <c r="E648" t="s">
        <v>460</v>
      </c>
      <c r="F648" t="s">
        <v>888</v>
      </c>
      <c r="G648" t="s">
        <v>50</v>
      </c>
      <c r="H648" s="47">
        <v>43550</v>
      </c>
      <c r="I648" s="1" t="s">
        <v>1105</v>
      </c>
      <c r="J648" t="s">
        <v>8</v>
      </c>
      <c r="K648" t="s">
        <v>1340</v>
      </c>
      <c r="L648" t="s">
        <v>9</v>
      </c>
      <c r="M648">
        <v>35.174430999999998</v>
      </c>
      <c r="N648">
        <v>-119.489431</v>
      </c>
      <c r="O648" t="s">
        <v>51</v>
      </c>
      <c r="P648" s="2">
        <v>1700</v>
      </c>
      <c r="Q648" s="18">
        <v>1700</v>
      </c>
      <c r="U648" s="2">
        <v>18200</v>
      </c>
      <c r="V648" s="2">
        <v>9900</v>
      </c>
      <c r="X648" s="2">
        <v>7.76</v>
      </c>
      <c r="Y648" s="13">
        <f t="shared" si="16"/>
        <v>2074</v>
      </c>
      <c r="AC648" s="2">
        <v>5500</v>
      </c>
      <c r="AD648" s="2">
        <v>80</v>
      </c>
      <c r="AE648" s="2">
        <v>86</v>
      </c>
      <c r="AF648" s="2">
        <v>40</v>
      </c>
      <c r="AG648" s="2">
        <v>65</v>
      </c>
      <c r="AH648" s="2">
        <v>3800</v>
      </c>
      <c r="AI648" s="2">
        <v>35</v>
      </c>
      <c r="AJ648" s="2">
        <v>36</v>
      </c>
      <c r="AK648" s="2">
        <v>2.7</v>
      </c>
      <c r="AO648" s="2">
        <v>20</v>
      </c>
      <c r="AP648" s="2"/>
      <c r="AU648" s="13">
        <f>AV648*4.43</f>
        <v>0.16390999999999997</v>
      </c>
      <c r="AV648" s="2">
        <v>3.6999999999999998E-2</v>
      </c>
    </row>
    <row r="649" spans="1:48" x14ac:dyDescent="0.35">
      <c r="A649">
        <v>648</v>
      </c>
      <c r="B649" s="2" t="s">
        <v>1886</v>
      </c>
      <c r="C649" t="s">
        <v>907</v>
      </c>
      <c r="D649" t="s">
        <v>1356</v>
      </c>
      <c r="E649" t="s">
        <v>460</v>
      </c>
      <c r="F649" t="s">
        <v>888</v>
      </c>
      <c r="G649" t="s">
        <v>50</v>
      </c>
      <c r="H649" s="47">
        <v>43550</v>
      </c>
      <c r="I649" s="1" t="s">
        <v>1105</v>
      </c>
      <c r="J649" t="s">
        <v>8</v>
      </c>
      <c r="K649" t="s">
        <v>1340</v>
      </c>
      <c r="L649" t="s">
        <v>9</v>
      </c>
      <c r="M649">
        <v>35.174430999999998</v>
      </c>
      <c r="N649">
        <v>-119.489431</v>
      </c>
      <c r="O649" t="s">
        <v>51</v>
      </c>
      <c r="P649" s="2">
        <v>1800</v>
      </c>
      <c r="Q649" s="18">
        <v>1800</v>
      </c>
      <c r="U649" s="2">
        <v>8290</v>
      </c>
      <c r="V649" s="2">
        <v>5200</v>
      </c>
      <c r="X649" s="2">
        <v>7.83</v>
      </c>
      <c r="Y649" s="13">
        <f t="shared" si="16"/>
        <v>2196</v>
      </c>
      <c r="AC649" s="2">
        <v>1700</v>
      </c>
      <c r="AD649" s="2">
        <v>54</v>
      </c>
      <c r="AE649" s="2">
        <v>31</v>
      </c>
      <c r="AF649" s="2">
        <v>15</v>
      </c>
      <c r="AG649" s="2">
        <v>32</v>
      </c>
      <c r="AH649" s="2">
        <v>1900</v>
      </c>
      <c r="AI649" s="2">
        <v>35</v>
      </c>
      <c r="AJ649" s="2">
        <v>13</v>
      </c>
      <c r="AK649" s="2">
        <v>0.99</v>
      </c>
      <c r="AO649" s="2">
        <v>26</v>
      </c>
      <c r="AP649" s="2"/>
      <c r="AU649" s="13" t="s">
        <v>616</v>
      </c>
      <c r="AV649" s="2" t="s">
        <v>919</v>
      </c>
    </row>
    <row r="650" spans="1:48" x14ac:dyDescent="0.35">
      <c r="A650">
        <v>649</v>
      </c>
      <c r="B650" s="2" t="s">
        <v>1886</v>
      </c>
      <c r="C650" t="s">
        <v>908</v>
      </c>
      <c r="D650" t="s">
        <v>1713</v>
      </c>
      <c r="E650" t="s">
        <v>460</v>
      </c>
      <c r="F650" t="s">
        <v>888</v>
      </c>
      <c r="G650" t="s">
        <v>50</v>
      </c>
      <c r="H650" s="47">
        <v>43550</v>
      </c>
      <c r="I650" s="1" t="s">
        <v>1105</v>
      </c>
      <c r="J650" t="s">
        <v>8</v>
      </c>
      <c r="K650" t="s">
        <v>1340</v>
      </c>
      <c r="L650" t="s">
        <v>9</v>
      </c>
      <c r="M650">
        <v>35.175125999999999</v>
      </c>
      <c r="N650">
        <v>-119.485698</v>
      </c>
      <c r="O650" t="s">
        <v>51</v>
      </c>
      <c r="P650" s="2">
        <v>1800</v>
      </c>
      <c r="Q650" s="18">
        <v>1800</v>
      </c>
      <c r="U650" s="2">
        <v>9730</v>
      </c>
      <c r="V650" s="2">
        <v>6200</v>
      </c>
      <c r="X650" s="2">
        <v>8.34</v>
      </c>
      <c r="Y650" s="13">
        <f t="shared" si="16"/>
        <v>2196</v>
      </c>
      <c r="AC650" s="2">
        <v>2400</v>
      </c>
      <c r="AD650" s="2">
        <v>70</v>
      </c>
      <c r="AE650" s="2">
        <v>43</v>
      </c>
      <c r="AF650" s="2">
        <v>19</v>
      </c>
      <c r="AG650" s="2">
        <v>38</v>
      </c>
      <c r="AH650" s="2">
        <v>2200</v>
      </c>
      <c r="AI650" s="2">
        <v>36</v>
      </c>
      <c r="AJ650" s="2">
        <v>7.5</v>
      </c>
      <c r="AK650" s="2">
        <v>1.4</v>
      </c>
      <c r="AO650" s="2">
        <v>18</v>
      </c>
      <c r="AP650" s="2"/>
      <c r="AU650" s="13" t="s">
        <v>616</v>
      </c>
      <c r="AV650" s="2" t="s">
        <v>919</v>
      </c>
    </row>
    <row r="651" spans="1:48" x14ac:dyDescent="0.35">
      <c r="A651">
        <v>650</v>
      </c>
      <c r="B651" s="2" t="s">
        <v>1886</v>
      </c>
      <c r="C651" t="s">
        <v>909</v>
      </c>
      <c r="D651" t="s">
        <v>1359</v>
      </c>
      <c r="E651" t="s">
        <v>460</v>
      </c>
      <c r="F651" t="s">
        <v>888</v>
      </c>
      <c r="G651" t="s">
        <v>50</v>
      </c>
      <c r="H651" s="47">
        <v>43550</v>
      </c>
      <c r="I651" s="1" t="s">
        <v>1105</v>
      </c>
      <c r="J651" t="s">
        <v>8</v>
      </c>
      <c r="K651" t="s">
        <v>1340</v>
      </c>
      <c r="L651" t="s">
        <v>9</v>
      </c>
      <c r="M651">
        <v>35.175125999999999</v>
      </c>
      <c r="N651">
        <v>-119.485698</v>
      </c>
      <c r="O651" t="s">
        <v>51</v>
      </c>
      <c r="P651" s="2">
        <v>1800</v>
      </c>
      <c r="Q651" s="18">
        <v>1800</v>
      </c>
      <c r="U651" s="2">
        <v>9820</v>
      </c>
      <c r="V651" s="2">
        <v>6200</v>
      </c>
      <c r="X651" s="2">
        <v>8.35</v>
      </c>
      <c r="Y651" s="13">
        <f t="shared" si="16"/>
        <v>2196</v>
      </c>
      <c r="AC651" s="2">
        <v>2400</v>
      </c>
      <c r="AD651" s="2">
        <v>72</v>
      </c>
      <c r="AE651" s="2">
        <v>46</v>
      </c>
      <c r="AF651" s="2">
        <v>19</v>
      </c>
      <c r="AG651" s="2">
        <v>46</v>
      </c>
      <c r="AH651" s="2">
        <v>2000</v>
      </c>
      <c r="AI651" s="2">
        <v>37</v>
      </c>
      <c r="AJ651" s="2">
        <v>7.2</v>
      </c>
      <c r="AK651" s="2">
        <v>1.4</v>
      </c>
      <c r="AO651" s="2">
        <v>20</v>
      </c>
      <c r="AP651" s="2"/>
      <c r="AU651" s="13" t="s">
        <v>616</v>
      </c>
      <c r="AV651" s="2" t="s">
        <v>919</v>
      </c>
    </row>
    <row r="652" spans="1:48" x14ac:dyDescent="0.35">
      <c r="A652">
        <v>651</v>
      </c>
      <c r="B652" s="2" t="s">
        <v>1883</v>
      </c>
      <c r="C652" t="s">
        <v>910</v>
      </c>
      <c r="D652" t="s">
        <v>1352</v>
      </c>
      <c r="E652" t="s">
        <v>460</v>
      </c>
      <c r="F652" t="s">
        <v>893</v>
      </c>
      <c r="G652" t="s">
        <v>50</v>
      </c>
      <c r="H652" s="47">
        <v>43550</v>
      </c>
      <c r="I652" s="1" t="s">
        <v>1105</v>
      </c>
      <c r="J652" t="s">
        <v>8</v>
      </c>
      <c r="K652" t="s">
        <v>1340</v>
      </c>
      <c r="L652" t="s">
        <v>9</v>
      </c>
      <c r="M652">
        <v>35.224823000000001</v>
      </c>
      <c r="N652">
        <v>-119.55781899999999</v>
      </c>
      <c r="O652" t="s">
        <v>51</v>
      </c>
      <c r="P652" s="2">
        <v>890</v>
      </c>
      <c r="Q652" s="18">
        <v>890</v>
      </c>
      <c r="U652" s="2">
        <v>4750</v>
      </c>
      <c r="V652" s="2">
        <v>3300</v>
      </c>
      <c r="X652" s="2">
        <v>8.1300000000000008</v>
      </c>
      <c r="Y652" s="13">
        <f t="shared" si="16"/>
        <v>1085.8</v>
      </c>
      <c r="AC652" s="2">
        <v>1100</v>
      </c>
      <c r="AD652" s="2">
        <v>120</v>
      </c>
      <c r="AE652" s="2">
        <v>35</v>
      </c>
      <c r="AF652" s="2">
        <v>16</v>
      </c>
      <c r="AG652" s="2">
        <v>33</v>
      </c>
      <c r="AH652" s="2">
        <v>910</v>
      </c>
      <c r="AI652" s="2">
        <v>29</v>
      </c>
      <c r="AJ652" s="2" t="s">
        <v>694</v>
      </c>
      <c r="AK652" s="2">
        <v>0.34</v>
      </c>
      <c r="AO652" s="2">
        <v>14</v>
      </c>
      <c r="AP652" s="2"/>
      <c r="AU652" s="13" t="s">
        <v>616</v>
      </c>
      <c r="AV652" s="2" t="s">
        <v>919</v>
      </c>
    </row>
    <row r="653" spans="1:48" x14ac:dyDescent="0.35">
      <c r="A653">
        <v>652</v>
      </c>
      <c r="B653" s="2" t="s">
        <v>1883</v>
      </c>
      <c r="C653" t="s">
        <v>911</v>
      </c>
      <c r="D653" t="s">
        <v>1355</v>
      </c>
      <c r="E653" t="s">
        <v>460</v>
      </c>
      <c r="F653" t="s">
        <v>893</v>
      </c>
      <c r="G653" t="s">
        <v>50</v>
      </c>
      <c r="H653" s="47">
        <v>43550</v>
      </c>
      <c r="I653" s="1" t="s">
        <v>1105</v>
      </c>
      <c r="J653" t="s">
        <v>8</v>
      </c>
      <c r="K653" t="s">
        <v>1340</v>
      </c>
      <c r="L653" t="s">
        <v>9</v>
      </c>
      <c r="M653">
        <v>35.224823000000001</v>
      </c>
      <c r="N653">
        <v>-119.55781899999999</v>
      </c>
      <c r="O653" t="s">
        <v>51</v>
      </c>
      <c r="P653" s="2">
        <v>850</v>
      </c>
      <c r="Q653" s="18">
        <v>850</v>
      </c>
      <c r="U653" s="2">
        <v>4350</v>
      </c>
      <c r="V653" s="2">
        <v>2700</v>
      </c>
      <c r="X653" s="2">
        <v>7.44</v>
      </c>
      <c r="Y653" s="13">
        <f t="shared" si="16"/>
        <v>1037</v>
      </c>
      <c r="AC653" s="2">
        <v>960</v>
      </c>
      <c r="AD653" s="2">
        <v>110</v>
      </c>
      <c r="AE653" s="2">
        <v>42</v>
      </c>
      <c r="AF653" s="2">
        <v>21</v>
      </c>
      <c r="AG653" s="2">
        <v>29</v>
      </c>
      <c r="AH653" s="2">
        <v>760</v>
      </c>
      <c r="AI653" s="2">
        <v>21</v>
      </c>
      <c r="AJ653" s="2">
        <v>12</v>
      </c>
      <c r="AK653" s="2">
        <v>0.39</v>
      </c>
      <c r="AO653" s="2">
        <v>12</v>
      </c>
      <c r="AP653" s="2"/>
      <c r="AU653" s="13" t="s">
        <v>616</v>
      </c>
      <c r="AV653" s="2" t="s">
        <v>919</v>
      </c>
    </row>
    <row r="654" spans="1:48" x14ac:dyDescent="0.35">
      <c r="A654">
        <v>653</v>
      </c>
      <c r="B654" s="2" t="s">
        <v>1883</v>
      </c>
      <c r="C654" t="s">
        <v>912</v>
      </c>
      <c r="D654" t="s">
        <v>1362</v>
      </c>
      <c r="E654" t="s">
        <v>460</v>
      </c>
      <c r="F654" t="s">
        <v>893</v>
      </c>
      <c r="G654" t="s">
        <v>50</v>
      </c>
      <c r="H654" s="47">
        <v>43550</v>
      </c>
      <c r="I654" s="1" t="s">
        <v>1105</v>
      </c>
      <c r="J654" t="s">
        <v>8</v>
      </c>
      <c r="K654" t="s">
        <v>1340</v>
      </c>
      <c r="L654" t="s">
        <v>9</v>
      </c>
      <c r="M654">
        <v>35.224823000000001</v>
      </c>
      <c r="N654">
        <v>-119.55781899999999</v>
      </c>
      <c r="O654" t="s">
        <v>51</v>
      </c>
      <c r="P654" s="2">
        <v>1700</v>
      </c>
      <c r="Q654" s="18">
        <v>1700</v>
      </c>
      <c r="U654" s="2">
        <v>33700</v>
      </c>
      <c r="V654" s="2">
        <v>22000</v>
      </c>
      <c r="X654" s="2">
        <v>7.85</v>
      </c>
      <c r="Y654" s="13">
        <f t="shared" si="16"/>
        <v>2074</v>
      </c>
      <c r="AC654" s="2">
        <v>11000</v>
      </c>
      <c r="AD654" s="2">
        <v>48</v>
      </c>
      <c r="AE654" s="2">
        <v>90</v>
      </c>
      <c r="AF654" s="2">
        <v>36</v>
      </c>
      <c r="AG654" s="2">
        <v>69</v>
      </c>
      <c r="AH654" s="2">
        <v>5800</v>
      </c>
      <c r="AI654" s="2">
        <v>94</v>
      </c>
      <c r="AJ654" s="2">
        <v>33</v>
      </c>
      <c r="AK654" s="2">
        <v>9</v>
      </c>
      <c r="AO654" s="2">
        <v>99</v>
      </c>
      <c r="AP654" s="2"/>
      <c r="AU654" s="13" t="s">
        <v>616</v>
      </c>
      <c r="AV654" s="2" t="s">
        <v>919</v>
      </c>
    </row>
    <row r="655" spans="1:48" x14ac:dyDescent="0.35">
      <c r="A655">
        <v>654</v>
      </c>
      <c r="B655" s="2" t="s">
        <v>1883</v>
      </c>
      <c r="C655" t="s">
        <v>913</v>
      </c>
      <c r="D655" t="s">
        <v>1349</v>
      </c>
      <c r="E655" t="s">
        <v>460</v>
      </c>
      <c r="F655" t="s">
        <v>893</v>
      </c>
      <c r="G655" t="s">
        <v>50</v>
      </c>
      <c r="H655" s="47">
        <v>43550</v>
      </c>
      <c r="I655" s="1" t="s">
        <v>1105</v>
      </c>
      <c r="J655" t="s">
        <v>8</v>
      </c>
      <c r="K655" t="s">
        <v>1340</v>
      </c>
      <c r="L655" t="s">
        <v>9</v>
      </c>
      <c r="M655">
        <v>35.224594000000003</v>
      </c>
      <c r="N655">
        <v>-119.55721800000001</v>
      </c>
      <c r="O655" t="s">
        <v>51</v>
      </c>
      <c r="P655" s="2">
        <v>1200</v>
      </c>
      <c r="Q655" s="18">
        <v>1200</v>
      </c>
      <c r="U655" s="2">
        <v>19000</v>
      </c>
      <c r="V655" s="2">
        <v>11000</v>
      </c>
      <c r="X655" s="2">
        <v>7.98</v>
      </c>
      <c r="Y655" s="13">
        <f t="shared" si="16"/>
        <v>1464</v>
      </c>
      <c r="AC655" s="2">
        <v>5700</v>
      </c>
      <c r="AD655" s="2">
        <v>78</v>
      </c>
      <c r="AE655" s="2">
        <v>130</v>
      </c>
      <c r="AF655" s="2">
        <v>55</v>
      </c>
      <c r="AG655" s="2">
        <v>57</v>
      </c>
      <c r="AH655" s="2">
        <v>3500</v>
      </c>
      <c r="AI655" s="2">
        <v>53</v>
      </c>
      <c r="AJ655" s="2">
        <v>17</v>
      </c>
      <c r="AK655" s="2">
        <v>3.9</v>
      </c>
      <c r="AO655" s="2">
        <v>51</v>
      </c>
      <c r="AP655" s="2"/>
      <c r="AU655" s="13" t="s">
        <v>616</v>
      </c>
      <c r="AV655" s="2" t="s">
        <v>919</v>
      </c>
    </row>
    <row r="656" spans="1:48" x14ac:dyDescent="0.35">
      <c r="A656">
        <v>655</v>
      </c>
      <c r="B656" s="2" t="s">
        <v>1882</v>
      </c>
      <c r="C656" t="s">
        <v>914</v>
      </c>
      <c r="D656" t="s">
        <v>1352</v>
      </c>
      <c r="E656" t="s">
        <v>460</v>
      </c>
      <c r="F656" t="s">
        <v>898</v>
      </c>
      <c r="G656" t="s">
        <v>50</v>
      </c>
      <c r="H656" s="47">
        <v>43550</v>
      </c>
      <c r="I656" s="1" t="s">
        <v>1105</v>
      </c>
      <c r="J656" t="s">
        <v>8</v>
      </c>
      <c r="K656" t="s">
        <v>1340</v>
      </c>
      <c r="L656" t="s">
        <v>9</v>
      </c>
      <c r="M656">
        <v>35.217725999999999</v>
      </c>
      <c r="N656">
        <v>-119.550225</v>
      </c>
      <c r="O656" t="s">
        <v>51</v>
      </c>
      <c r="P656" s="2">
        <v>2000</v>
      </c>
      <c r="Q656" s="18">
        <v>2000</v>
      </c>
      <c r="U656" s="2">
        <v>42600</v>
      </c>
      <c r="V656" s="2">
        <v>27000</v>
      </c>
      <c r="X656" s="2">
        <v>7.86</v>
      </c>
      <c r="Y656" s="13">
        <f t="shared" si="16"/>
        <v>2440</v>
      </c>
      <c r="AC656" s="2">
        <v>14000</v>
      </c>
      <c r="AD656" s="2" t="s">
        <v>57</v>
      </c>
      <c r="AE656" s="2">
        <v>70</v>
      </c>
      <c r="AF656" s="2">
        <v>27</v>
      </c>
      <c r="AG656" s="2">
        <v>82</v>
      </c>
      <c r="AH656" s="2">
        <v>8500</v>
      </c>
      <c r="AI656" s="2">
        <v>130</v>
      </c>
      <c r="AJ656" s="2">
        <v>15</v>
      </c>
      <c r="AK656" s="2">
        <v>14</v>
      </c>
      <c r="AO656" s="2">
        <v>89</v>
      </c>
      <c r="AP656" s="2"/>
      <c r="AU656" s="13" t="s">
        <v>616</v>
      </c>
      <c r="AV656" s="2" t="s">
        <v>919</v>
      </c>
    </row>
    <row r="657" spans="1:48" x14ac:dyDescent="0.35">
      <c r="A657">
        <v>656</v>
      </c>
      <c r="B657" s="2" t="s">
        <v>1882</v>
      </c>
      <c r="C657" t="s">
        <v>915</v>
      </c>
      <c r="D657" t="s">
        <v>1360</v>
      </c>
      <c r="E657" t="s">
        <v>460</v>
      </c>
      <c r="F657" t="s">
        <v>898</v>
      </c>
      <c r="G657" t="s">
        <v>50</v>
      </c>
      <c r="H657" s="47">
        <v>43550</v>
      </c>
      <c r="I657" s="1" t="s">
        <v>1105</v>
      </c>
      <c r="J657" t="s">
        <v>8</v>
      </c>
      <c r="K657" t="s">
        <v>1340</v>
      </c>
      <c r="L657" t="s">
        <v>9</v>
      </c>
      <c r="M657">
        <v>35.217246000000003</v>
      </c>
      <c r="N657">
        <v>-119.544968</v>
      </c>
      <c r="O657" t="s">
        <v>51</v>
      </c>
      <c r="P657" s="2">
        <v>2300</v>
      </c>
      <c r="Q657" s="18">
        <v>2300</v>
      </c>
      <c r="U657" s="2">
        <v>48000</v>
      </c>
      <c r="V657" s="2">
        <v>30000</v>
      </c>
      <c r="X657" s="2">
        <v>8.4</v>
      </c>
      <c r="Y657" s="13">
        <f t="shared" si="16"/>
        <v>2806</v>
      </c>
      <c r="AC657" s="2">
        <v>16000</v>
      </c>
      <c r="AD657" s="2" t="s">
        <v>57</v>
      </c>
      <c r="AE657" s="2">
        <v>75</v>
      </c>
      <c r="AF657" s="2">
        <v>32</v>
      </c>
      <c r="AG657" s="2">
        <v>99</v>
      </c>
      <c r="AH657" s="2">
        <v>11000</v>
      </c>
      <c r="AI657" s="2">
        <v>130</v>
      </c>
      <c r="AJ657" s="2">
        <v>26</v>
      </c>
      <c r="AK657" s="2">
        <v>13</v>
      </c>
      <c r="AO657" s="2">
        <v>120</v>
      </c>
      <c r="AP657" s="2"/>
      <c r="AU657" s="13">
        <f>AV657*4.43</f>
        <v>0.1772</v>
      </c>
      <c r="AV657" s="2">
        <v>0.04</v>
      </c>
    </row>
    <row r="658" spans="1:48" x14ac:dyDescent="0.35">
      <c r="A658">
        <v>657</v>
      </c>
      <c r="B658" s="2" t="s">
        <v>1882</v>
      </c>
      <c r="C658" t="s">
        <v>916</v>
      </c>
      <c r="D658" t="s">
        <v>1361</v>
      </c>
      <c r="E658" t="s">
        <v>460</v>
      </c>
      <c r="F658" t="s">
        <v>898</v>
      </c>
      <c r="G658" t="s">
        <v>50</v>
      </c>
      <c r="H658" s="47">
        <v>43550</v>
      </c>
      <c r="I658" s="1" t="s">
        <v>1105</v>
      </c>
      <c r="J658" t="s">
        <v>8</v>
      </c>
      <c r="K658" t="s">
        <v>1340</v>
      </c>
      <c r="L658" t="s">
        <v>9</v>
      </c>
      <c r="M658">
        <v>35.217246000000003</v>
      </c>
      <c r="N658">
        <v>-119.544968</v>
      </c>
      <c r="O658" t="s">
        <v>51</v>
      </c>
      <c r="P658" s="2">
        <v>2100</v>
      </c>
      <c r="Q658" s="18">
        <v>2100</v>
      </c>
      <c r="U658" s="2">
        <v>43500</v>
      </c>
      <c r="V658" s="2">
        <v>27000</v>
      </c>
      <c r="X658" s="2">
        <v>8.35</v>
      </c>
      <c r="Y658" s="13">
        <f t="shared" si="16"/>
        <v>2562</v>
      </c>
      <c r="AC658" s="2">
        <v>14000</v>
      </c>
      <c r="AD658" s="2">
        <v>26</v>
      </c>
      <c r="AE658" s="2">
        <v>67</v>
      </c>
      <c r="AF658" s="2">
        <v>31</v>
      </c>
      <c r="AG658" s="2">
        <v>87</v>
      </c>
      <c r="AH658" s="2">
        <v>9500</v>
      </c>
      <c r="AI658" s="2">
        <v>140</v>
      </c>
      <c r="AJ658" s="2">
        <v>44</v>
      </c>
      <c r="AK658" s="2">
        <v>14</v>
      </c>
      <c r="AO658" s="2">
        <v>140</v>
      </c>
      <c r="AP658" s="2"/>
      <c r="AU658" s="13">
        <f>AV658*4.43</f>
        <v>0.15504999999999999</v>
      </c>
      <c r="AV658" s="2">
        <v>3.5000000000000003E-2</v>
      </c>
    </row>
    <row r="659" spans="1:48" x14ac:dyDescent="0.35">
      <c r="A659">
        <v>658</v>
      </c>
      <c r="B659" s="2" t="s">
        <v>879</v>
      </c>
      <c r="C659" t="s">
        <v>917</v>
      </c>
      <c r="D659" t="s">
        <v>1341</v>
      </c>
      <c r="E659" t="s">
        <v>460</v>
      </c>
      <c r="F659" t="s">
        <v>881</v>
      </c>
      <c r="G659" t="s">
        <v>50</v>
      </c>
      <c r="H659" s="47">
        <v>43445</v>
      </c>
      <c r="I659" t="s">
        <v>1106</v>
      </c>
      <c r="J659" t="s">
        <v>8</v>
      </c>
      <c r="K659" t="s">
        <v>1340</v>
      </c>
      <c r="L659" t="s">
        <v>9</v>
      </c>
      <c r="M659">
        <v>35.141755000000003</v>
      </c>
      <c r="N659">
        <v>-119.428984</v>
      </c>
      <c r="O659" t="s">
        <v>51</v>
      </c>
      <c r="P659" s="2">
        <v>1700</v>
      </c>
      <c r="Q659" s="18">
        <v>1700</v>
      </c>
      <c r="U659" s="2">
        <v>9280</v>
      </c>
      <c r="V659" s="2">
        <v>5600</v>
      </c>
      <c r="X659" s="2">
        <v>8.2799999999999994</v>
      </c>
      <c r="Y659" s="13">
        <f t="shared" si="16"/>
        <v>2074</v>
      </c>
      <c r="AC659" s="2">
        <v>2300</v>
      </c>
      <c r="AD659" s="2">
        <v>72</v>
      </c>
      <c r="AE659" s="2">
        <v>26</v>
      </c>
      <c r="AF659" s="2">
        <v>13</v>
      </c>
      <c r="AG659" s="2">
        <v>53</v>
      </c>
      <c r="AH659" s="2">
        <v>2100</v>
      </c>
      <c r="AI659" s="2">
        <v>56</v>
      </c>
      <c r="AJ659" s="2">
        <v>18</v>
      </c>
      <c r="AK659" s="2">
        <v>0.8</v>
      </c>
      <c r="AO659" s="2">
        <v>51</v>
      </c>
      <c r="AP659" s="2"/>
      <c r="AU659" s="13">
        <f>AV659*4.43</f>
        <v>0.18162999999999999</v>
      </c>
      <c r="AV659" s="2">
        <v>4.1000000000000002E-2</v>
      </c>
    </row>
    <row r="660" spans="1:48" x14ac:dyDescent="0.35">
      <c r="A660">
        <v>659</v>
      </c>
      <c r="B660" s="2" t="s">
        <v>879</v>
      </c>
      <c r="C660" t="s">
        <v>918</v>
      </c>
      <c r="D660" t="s">
        <v>1341</v>
      </c>
      <c r="E660" t="s">
        <v>460</v>
      </c>
      <c r="F660" t="s">
        <v>881</v>
      </c>
      <c r="G660" t="s">
        <v>50</v>
      </c>
      <c r="H660" s="47">
        <v>43445</v>
      </c>
      <c r="I660" s="1" t="s">
        <v>1106</v>
      </c>
      <c r="J660" t="s">
        <v>8</v>
      </c>
      <c r="K660" t="s">
        <v>1340</v>
      </c>
      <c r="L660" t="s">
        <v>9</v>
      </c>
      <c r="M660">
        <v>35.138879000000003</v>
      </c>
      <c r="N660">
        <v>-119.42750599999999</v>
      </c>
      <c r="O660" t="s">
        <v>51</v>
      </c>
      <c r="P660" s="2">
        <v>1700</v>
      </c>
      <c r="Q660" s="18">
        <v>1700</v>
      </c>
      <c r="U660" s="2">
        <v>9140</v>
      </c>
      <c r="V660" s="2">
        <v>5600</v>
      </c>
      <c r="X660" s="2">
        <v>8.4700000000000006</v>
      </c>
      <c r="Y660" s="13">
        <f t="shared" si="16"/>
        <v>2074</v>
      </c>
      <c r="AC660" s="2">
        <v>2300</v>
      </c>
      <c r="AD660" s="2">
        <v>90</v>
      </c>
      <c r="AE660" s="2">
        <v>25</v>
      </c>
      <c r="AF660" s="2">
        <v>12</v>
      </c>
      <c r="AG660" s="2">
        <v>53</v>
      </c>
      <c r="AH660" s="2">
        <v>2000</v>
      </c>
      <c r="AI660" s="2">
        <v>55</v>
      </c>
      <c r="AJ660" s="2">
        <v>26</v>
      </c>
      <c r="AK660" s="2">
        <v>0.81</v>
      </c>
      <c r="AO660" s="2">
        <v>64</v>
      </c>
      <c r="AP660" s="2"/>
      <c r="AU660" s="13">
        <f>AV660*4.43</f>
        <v>0.20377999999999999</v>
      </c>
      <c r="AV660" s="2">
        <v>4.5999999999999999E-2</v>
      </c>
    </row>
    <row r="661" spans="1:48" x14ac:dyDescent="0.35">
      <c r="A661">
        <v>660</v>
      </c>
      <c r="B661" s="2" t="s">
        <v>879</v>
      </c>
      <c r="C661" t="s">
        <v>920</v>
      </c>
      <c r="D661" t="s">
        <v>1344</v>
      </c>
      <c r="E661" t="s">
        <v>460</v>
      </c>
      <c r="F661" t="s">
        <v>881</v>
      </c>
      <c r="G661" t="s">
        <v>50</v>
      </c>
      <c r="H661" s="47">
        <v>43445</v>
      </c>
      <c r="I661" s="1" t="s">
        <v>1106</v>
      </c>
      <c r="J661" t="s">
        <v>8</v>
      </c>
      <c r="K661" t="s">
        <v>1340</v>
      </c>
      <c r="L661" t="s">
        <v>9</v>
      </c>
      <c r="M661">
        <v>35.138879000000003</v>
      </c>
      <c r="N661">
        <v>-119.42750599999999</v>
      </c>
      <c r="O661" t="s">
        <v>51</v>
      </c>
      <c r="P661" s="2">
        <v>1700</v>
      </c>
      <c r="Q661" s="18">
        <v>1700</v>
      </c>
      <c r="U661" s="2">
        <v>9490</v>
      </c>
      <c r="V661" s="2">
        <v>6000</v>
      </c>
      <c r="X661" s="2">
        <v>8.6</v>
      </c>
      <c r="Y661" s="13">
        <f t="shared" si="16"/>
        <v>2074</v>
      </c>
      <c r="AC661" s="2">
        <v>2400</v>
      </c>
      <c r="AD661" s="2">
        <v>83</v>
      </c>
      <c r="AE661" s="2">
        <v>27</v>
      </c>
      <c r="AF661" s="2">
        <v>13</v>
      </c>
      <c r="AG661" s="2">
        <v>55</v>
      </c>
      <c r="AH661" s="2">
        <v>2100</v>
      </c>
      <c r="AI661" s="2">
        <v>60</v>
      </c>
      <c r="AJ661" s="2">
        <v>28</v>
      </c>
      <c r="AK661" s="2">
        <v>0.82</v>
      </c>
      <c r="AO661" s="2">
        <v>67</v>
      </c>
      <c r="AP661" s="2"/>
      <c r="AU661" s="13" t="s">
        <v>616</v>
      </c>
      <c r="AV661" s="2" t="s">
        <v>919</v>
      </c>
    </row>
    <row r="662" spans="1:48" x14ac:dyDescent="0.35">
      <c r="A662">
        <v>661</v>
      </c>
      <c r="B662" s="2" t="s">
        <v>879</v>
      </c>
      <c r="C662" t="s">
        <v>921</v>
      </c>
      <c r="D662" t="s">
        <v>1345</v>
      </c>
      <c r="E662" t="s">
        <v>460</v>
      </c>
      <c r="F662" t="s">
        <v>881</v>
      </c>
      <c r="G662" t="s">
        <v>50</v>
      </c>
      <c r="H662" s="47">
        <v>43445</v>
      </c>
      <c r="I662" s="1" t="s">
        <v>1106</v>
      </c>
      <c r="J662" t="s">
        <v>8</v>
      </c>
      <c r="K662" t="s">
        <v>1340</v>
      </c>
      <c r="L662" t="s">
        <v>9</v>
      </c>
      <c r="M662">
        <v>35.137908000000003</v>
      </c>
      <c r="N662">
        <v>-119.439497</v>
      </c>
      <c r="O662" t="s">
        <v>51</v>
      </c>
      <c r="P662" s="2">
        <v>2000</v>
      </c>
      <c r="Q662" s="18">
        <v>2000</v>
      </c>
      <c r="U662" s="2">
        <v>17400</v>
      </c>
      <c r="V662" s="2">
        <v>10000</v>
      </c>
      <c r="X662" s="2">
        <v>7.5</v>
      </c>
      <c r="Y662" s="13">
        <f t="shared" si="16"/>
        <v>2440</v>
      </c>
      <c r="AC662" s="2">
        <v>5400</v>
      </c>
      <c r="AD662" s="2" t="s">
        <v>1121</v>
      </c>
      <c r="AE662" s="2">
        <v>110</v>
      </c>
      <c r="AF662" s="2">
        <v>100</v>
      </c>
      <c r="AG662" s="2">
        <v>66</v>
      </c>
      <c r="AH662" s="2">
        <v>3800</v>
      </c>
      <c r="AI662" s="2">
        <v>36</v>
      </c>
      <c r="AJ662" s="2">
        <v>31</v>
      </c>
      <c r="AK662" s="2">
        <v>5.9</v>
      </c>
      <c r="AO662" s="2">
        <v>58</v>
      </c>
      <c r="AP662" s="2"/>
      <c r="AU662" s="13" t="s">
        <v>616</v>
      </c>
      <c r="AV662" s="2" t="s">
        <v>919</v>
      </c>
    </row>
    <row r="663" spans="1:48" x14ac:dyDescent="0.35">
      <c r="A663">
        <v>662</v>
      </c>
      <c r="B663" s="2" t="s">
        <v>879</v>
      </c>
      <c r="C663" t="s">
        <v>922</v>
      </c>
      <c r="D663" t="s">
        <v>1347</v>
      </c>
      <c r="E663" t="s">
        <v>460</v>
      </c>
      <c r="F663" t="s">
        <v>881</v>
      </c>
      <c r="G663" t="s">
        <v>50</v>
      </c>
      <c r="H663" s="47">
        <v>43445</v>
      </c>
      <c r="I663" s="1" t="s">
        <v>1106</v>
      </c>
      <c r="J663" t="s">
        <v>8</v>
      </c>
      <c r="K663" t="s">
        <v>1340</v>
      </c>
      <c r="L663" t="s">
        <v>9</v>
      </c>
      <c r="M663">
        <v>35.137908000000003</v>
      </c>
      <c r="N663">
        <v>-119.439497</v>
      </c>
      <c r="O663" t="s">
        <v>51</v>
      </c>
      <c r="P663" s="2">
        <v>2100</v>
      </c>
      <c r="Q663" s="18">
        <v>2100</v>
      </c>
      <c r="U663" s="2">
        <v>17200</v>
      </c>
      <c r="V663" s="2">
        <v>10000</v>
      </c>
      <c r="X663" s="2">
        <v>7.98</v>
      </c>
      <c r="Y663" s="13">
        <f t="shared" si="16"/>
        <v>2562</v>
      </c>
      <c r="AC663" s="2">
        <v>5300</v>
      </c>
      <c r="AD663" s="2" t="s">
        <v>1121</v>
      </c>
      <c r="AE663" s="2">
        <v>98</v>
      </c>
      <c r="AF663" s="2">
        <v>92</v>
      </c>
      <c r="AG663" s="2">
        <v>65</v>
      </c>
      <c r="AH663" s="2">
        <v>3700</v>
      </c>
      <c r="AI663" s="2">
        <v>35</v>
      </c>
      <c r="AJ663" s="2">
        <v>32</v>
      </c>
      <c r="AK663" s="2">
        <v>5.0999999999999996</v>
      </c>
      <c r="AO663" s="2">
        <v>71</v>
      </c>
      <c r="AP663" s="2"/>
      <c r="AU663" s="13">
        <f>AV663*4.43</f>
        <v>0.19048999999999996</v>
      </c>
      <c r="AV663" s="2">
        <v>4.2999999999999997E-2</v>
      </c>
    </row>
    <row r="664" spans="1:48" x14ac:dyDescent="0.35">
      <c r="A664">
        <v>663</v>
      </c>
      <c r="B664" s="2" t="s">
        <v>879</v>
      </c>
      <c r="C664" t="s">
        <v>923</v>
      </c>
      <c r="D664" t="s">
        <v>1348</v>
      </c>
      <c r="E664" t="s">
        <v>460</v>
      </c>
      <c r="F664" t="s">
        <v>881</v>
      </c>
      <c r="G664" t="s">
        <v>50</v>
      </c>
      <c r="H664" s="47">
        <v>43445</v>
      </c>
      <c r="I664" s="1" t="s">
        <v>1106</v>
      </c>
      <c r="J664" t="s">
        <v>8</v>
      </c>
      <c r="K664" t="s">
        <v>1340</v>
      </c>
      <c r="L664" t="s">
        <v>9</v>
      </c>
      <c r="M664">
        <v>35.137898999999997</v>
      </c>
      <c r="N664">
        <v>-119.438243</v>
      </c>
      <c r="O664" t="s">
        <v>51</v>
      </c>
      <c r="P664" s="2">
        <v>2000</v>
      </c>
      <c r="Q664" s="18">
        <v>2000</v>
      </c>
      <c r="U664" s="2">
        <v>19300</v>
      </c>
      <c r="V664" s="2">
        <v>11000</v>
      </c>
      <c r="X664" s="2">
        <v>8.26</v>
      </c>
      <c r="Y664" s="13">
        <f t="shared" si="16"/>
        <v>2440</v>
      </c>
      <c r="AC664" s="2">
        <v>6500</v>
      </c>
      <c r="AD664" s="2" t="s">
        <v>1121</v>
      </c>
      <c r="AE664" s="2">
        <v>93</v>
      </c>
      <c r="AF664" s="2">
        <v>110</v>
      </c>
      <c r="AG664" s="2">
        <v>81</v>
      </c>
      <c r="AH664" s="2">
        <v>4100</v>
      </c>
      <c r="AI664" s="2">
        <v>38</v>
      </c>
      <c r="AJ664" s="2">
        <v>45</v>
      </c>
      <c r="AK664" s="2">
        <v>4.5</v>
      </c>
      <c r="AO664" s="2">
        <v>77</v>
      </c>
      <c r="AP664" s="2"/>
      <c r="AU664" s="13">
        <f>AV664*4.43</f>
        <v>5.3159999999999998</v>
      </c>
      <c r="AV664" s="2">
        <v>1.2</v>
      </c>
    </row>
    <row r="665" spans="1:48" x14ac:dyDescent="0.35">
      <c r="A665">
        <v>664</v>
      </c>
      <c r="B665" s="2" t="s">
        <v>1884</v>
      </c>
      <c r="C665" t="s">
        <v>924</v>
      </c>
      <c r="D665" t="s">
        <v>1525</v>
      </c>
      <c r="E665" t="s">
        <v>460</v>
      </c>
      <c r="F665" t="s">
        <v>885</v>
      </c>
      <c r="G665" t="s">
        <v>50</v>
      </c>
      <c r="H665" s="47">
        <v>43445</v>
      </c>
      <c r="I665" s="1" t="s">
        <v>1106</v>
      </c>
      <c r="J665" t="s">
        <v>8</v>
      </c>
      <c r="K665" t="s">
        <v>1340</v>
      </c>
      <c r="L665" t="s">
        <v>9</v>
      </c>
      <c r="M665">
        <v>35.178880999999997</v>
      </c>
      <c r="N665">
        <v>-119.481426</v>
      </c>
      <c r="O665" t="s">
        <v>51</v>
      </c>
      <c r="P665" s="2">
        <v>1800</v>
      </c>
      <c r="Q665" s="18">
        <v>1800</v>
      </c>
      <c r="U665" s="2">
        <v>11900</v>
      </c>
      <c r="V665" s="2">
        <v>7200</v>
      </c>
      <c r="X665" s="2">
        <v>8.4499999999999993</v>
      </c>
      <c r="Y665" s="13">
        <f t="shared" si="16"/>
        <v>2196</v>
      </c>
      <c r="AC665" s="2">
        <v>3200</v>
      </c>
      <c r="AD665" s="2">
        <v>170</v>
      </c>
      <c r="AE665" s="2">
        <v>54</v>
      </c>
      <c r="AF665" s="2">
        <v>20</v>
      </c>
      <c r="AG665" s="2">
        <v>48</v>
      </c>
      <c r="AH665" s="2">
        <v>2700</v>
      </c>
      <c r="AI665" s="2">
        <v>44</v>
      </c>
      <c r="AJ665" s="2">
        <v>33</v>
      </c>
      <c r="AK665" s="2">
        <v>1.2</v>
      </c>
      <c r="AO665" s="2">
        <v>62</v>
      </c>
      <c r="AP665" s="2"/>
      <c r="AU665" s="13">
        <f>AV665*4.43</f>
        <v>0.14176</v>
      </c>
      <c r="AV665" s="2">
        <v>3.2000000000000001E-2</v>
      </c>
    </row>
    <row r="666" spans="1:48" x14ac:dyDescent="0.35">
      <c r="A666">
        <v>665</v>
      </c>
      <c r="B666" s="2" t="s">
        <v>1884</v>
      </c>
      <c r="C666" t="s">
        <v>925</v>
      </c>
      <c r="D666" t="s">
        <v>1524</v>
      </c>
      <c r="E666" t="s">
        <v>460</v>
      </c>
      <c r="F666" t="s">
        <v>885</v>
      </c>
      <c r="G666" t="s">
        <v>50</v>
      </c>
      <c r="H666" s="47">
        <v>43445</v>
      </c>
      <c r="I666" s="1" t="s">
        <v>1106</v>
      </c>
      <c r="J666" t="s">
        <v>8</v>
      </c>
      <c r="K666" t="s">
        <v>1340</v>
      </c>
      <c r="L666" t="s">
        <v>9</v>
      </c>
      <c r="M666">
        <v>35.177526999999998</v>
      </c>
      <c r="N666">
        <v>-119.478241</v>
      </c>
      <c r="O666" t="s">
        <v>51</v>
      </c>
      <c r="P666" s="2">
        <v>1900</v>
      </c>
      <c r="Q666" s="18">
        <v>1900</v>
      </c>
      <c r="U666" s="2">
        <v>12400</v>
      </c>
      <c r="V666" s="2">
        <v>7700</v>
      </c>
      <c r="X666" s="2">
        <v>8.57</v>
      </c>
      <c r="Y666" s="13">
        <f t="shared" si="16"/>
        <v>2318</v>
      </c>
      <c r="AC666" s="2">
        <v>3300</v>
      </c>
      <c r="AD666" s="2">
        <v>180</v>
      </c>
      <c r="AE666" s="2">
        <v>49</v>
      </c>
      <c r="AF666" s="2">
        <v>21</v>
      </c>
      <c r="AG666" s="2">
        <v>52</v>
      </c>
      <c r="AH666" s="2">
        <v>2800</v>
      </c>
      <c r="AI666" s="2">
        <v>49</v>
      </c>
      <c r="AJ666" s="2">
        <v>33</v>
      </c>
      <c r="AK666" s="2">
        <v>1.1000000000000001</v>
      </c>
      <c r="AO666" s="2">
        <v>56</v>
      </c>
      <c r="AP666" s="2"/>
      <c r="AU666" s="13" t="s">
        <v>616</v>
      </c>
      <c r="AV666" s="2" t="s">
        <v>919</v>
      </c>
    </row>
    <row r="667" spans="1:48" x14ac:dyDescent="0.35">
      <c r="A667">
        <v>666</v>
      </c>
      <c r="B667" s="2" t="s">
        <v>1884</v>
      </c>
      <c r="C667" t="s">
        <v>926</v>
      </c>
      <c r="D667" t="s">
        <v>1526</v>
      </c>
      <c r="E667" t="s">
        <v>460</v>
      </c>
      <c r="F667" t="s">
        <v>885</v>
      </c>
      <c r="G667" t="s">
        <v>50</v>
      </c>
      <c r="H667" s="47">
        <v>43445</v>
      </c>
      <c r="I667" s="1" t="s">
        <v>1106</v>
      </c>
      <c r="J667" t="s">
        <v>8</v>
      </c>
      <c r="K667" t="s">
        <v>1340</v>
      </c>
      <c r="L667" t="s">
        <v>9</v>
      </c>
      <c r="M667">
        <v>35.178054000000003</v>
      </c>
      <c r="N667">
        <v>-119.477262</v>
      </c>
      <c r="O667" t="s">
        <v>51</v>
      </c>
      <c r="P667" s="2">
        <v>2000</v>
      </c>
      <c r="Q667" s="18">
        <v>2000</v>
      </c>
      <c r="U667" s="2">
        <v>13000</v>
      </c>
      <c r="V667" s="2">
        <v>8200</v>
      </c>
      <c r="X667" s="2">
        <v>8.65</v>
      </c>
      <c r="Y667" s="13">
        <f t="shared" si="16"/>
        <v>2440</v>
      </c>
      <c r="AC667" s="2">
        <v>3500</v>
      </c>
      <c r="AD667" s="2">
        <v>190</v>
      </c>
      <c r="AE667" s="2">
        <v>45</v>
      </c>
      <c r="AF667" s="2">
        <v>22</v>
      </c>
      <c r="AG667" s="2">
        <v>57</v>
      </c>
      <c r="AH667" s="2">
        <v>3000</v>
      </c>
      <c r="AI667" s="2">
        <v>53</v>
      </c>
      <c r="AJ667" s="2">
        <v>37</v>
      </c>
      <c r="AK667" s="2">
        <v>1</v>
      </c>
      <c r="AO667" s="2">
        <v>67</v>
      </c>
      <c r="AP667" s="2"/>
      <c r="AU667" s="13" t="s">
        <v>616</v>
      </c>
      <c r="AV667" s="2" t="s">
        <v>919</v>
      </c>
    </row>
    <row r="668" spans="1:48" x14ac:dyDescent="0.35">
      <c r="A668">
        <v>667</v>
      </c>
      <c r="B668" s="2" t="s">
        <v>1886</v>
      </c>
      <c r="C668" t="s">
        <v>927</v>
      </c>
      <c r="D668" t="s">
        <v>1352</v>
      </c>
      <c r="E668" t="s">
        <v>460</v>
      </c>
      <c r="F668" t="s">
        <v>888</v>
      </c>
      <c r="G668" t="s">
        <v>50</v>
      </c>
      <c r="H668" s="47">
        <v>43445</v>
      </c>
      <c r="I668" s="1" t="s">
        <v>1106</v>
      </c>
      <c r="J668" t="s">
        <v>8</v>
      </c>
      <c r="K668" t="s">
        <v>1340</v>
      </c>
      <c r="L668" t="s">
        <v>9</v>
      </c>
      <c r="M668">
        <v>35.174430999999998</v>
      </c>
      <c r="N668">
        <v>-119.489431</v>
      </c>
      <c r="O668" t="s">
        <v>51</v>
      </c>
      <c r="P668" s="2">
        <v>2000</v>
      </c>
      <c r="Q668" s="18">
        <v>2000</v>
      </c>
      <c r="U668" s="2">
        <v>16000</v>
      </c>
      <c r="V668" s="2">
        <v>9600</v>
      </c>
      <c r="X668" s="2">
        <v>7.05</v>
      </c>
      <c r="Y668" s="13">
        <f t="shared" si="16"/>
        <v>2440</v>
      </c>
      <c r="AC668" s="2">
        <v>4800</v>
      </c>
      <c r="AD668" s="2">
        <v>30</v>
      </c>
      <c r="AE668" s="2">
        <v>64</v>
      </c>
      <c r="AF668" s="2">
        <v>34</v>
      </c>
      <c r="AG668" s="2">
        <v>71</v>
      </c>
      <c r="AH668" s="2">
        <v>3700</v>
      </c>
      <c r="AI668" s="2">
        <v>78</v>
      </c>
      <c r="AJ668" s="2">
        <v>46</v>
      </c>
      <c r="AK668" s="2">
        <v>1.8</v>
      </c>
      <c r="AO668" s="2">
        <v>130</v>
      </c>
      <c r="AP668" s="2"/>
      <c r="AU668" s="13" t="s">
        <v>616</v>
      </c>
      <c r="AV668" s="2" t="s">
        <v>919</v>
      </c>
    </row>
    <row r="669" spans="1:48" x14ac:dyDescent="0.35">
      <c r="A669">
        <v>668</v>
      </c>
      <c r="B669" s="2" t="s">
        <v>1886</v>
      </c>
      <c r="C669" t="s">
        <v>928</v>
      </c>
      <c r="D669" t="s">
        <v>1355</v>
      </c>
      <c r="E669" t="s">
        <v>460</v>
      </c>
      <c r="F669" t="s">
        <v>888</v>
      </c>
      <c r="G669" t="s">
        <v>50</v>
      </c>
      <c r="H669" s="47">
        <v>43445</v>
      </c>
      <c r="I669" s="1" t="s">
        <v>1106</v>
      </c>
      <c r="J669" t="s">
        <v>8</v>
      </c>
      <c r="K669" t="s">
        <v>1340</v>
      </c>
      <c r="L669" t="s">
        <v>9</v>
      </c>
      <c r="M669">
        <v>35.174430999999998</v>
      </c>
      <c r="N669">
        <v>-119.489431</v>
      </c>
      <c r="O669" t="s">
        <v>51</v>
      </c>
      <c r="P669" s="2">
        <v>2200</v>
      </c>
      <c r="Q669" s="18">
        <v>2200</v>
      </c>
      <c r="U669" s="2">
        <v>16400</v>
      </c>
      <c r="V669" s="2">
        <v>9400</v>
      </c>
      <c r="X669" s="2">
        <v>7.78</v>
      </c>
      <c r="Y669" s="13">
        <f t="shared" si="16"/>
        <v>2684</v>
      </c>
      <c r="AC669" s="2">
        <v>5100</v>
      </c>
      <c r="AD669" s="2">
        <v>73</v>
      </c>
      <c r="AE669" s="2">
        <v>59</v>
      </c>
      <c r="AF669" s="2">
        <v>35</v>
      </c>
      <c r="AG669" s="2">
        <v>65</v>
      </c>
      <c r="AH669" s="2">
        <v>3800</v>
      </c>
      <c r="AI669" s="2">
        <v>44</v>
      </c>
      <c r="AJ669" s="2" t="s">
        <v>1354</v>
      </c>
      <c r="AK669" s="2">
        <v>2.5</v>
      </c>
      <c r="AO669" s="2">
        <v>33</v>
      </c>
      <c r="AP669" s="2"/>
      <c r="AU669" s="13" t="s">
        <v>616</v>
      </c>
      <c r="AV669" s="2" t="s">
        <v>919</v>
      </c>
    </row>
    <row r="670" spans="1:48" x14ac:dyDescent="0.35">
      <c r="A670">
        <v>669</v>
      </c>
      <c r="B670" s="2" t="s">
        <v>1886</v>
      </c>
      <c r="C670" t="s">
        <v>929</v>
      </c>
      <c r="D670" t="s">
        <v>1356</v>
      </c>
      <c r="E670" t="s">
        <v>460</v>
      </c>
      <c r="F670" t="s">
        <v>888</v>
      </c>
      <c r="G670" t="s">
        <v>50</v>
      </c>
      <c r="H670" s="47">
        <v>43445</v>
      </c>
      <c r="I670" s="1" t="s">
        <v>1106</v>
      </c>
      <c r="J670" t="s">
        <v>8</v>
      </c>
      <c r="K670" t="s">
        <v>1340</v>
      </c>
      <c r="L670" t="s">
        <v>9</v>
      </c>
      <c r="M670">
        <v>35.174430999999998</v>
      </c>
      <c r="N670">
        <v>-119.489431</v>
      </c>
      <c r="O670" t="s">
        <v>51</v>
      </c>
      <c r="P670" s="2">
        <v>1700</v>
      </c>
      <c r="Q670" s="18">
        <v>1700</v>
      </c>
      <c r="U670" s="2">
        <v>8140</v>
      </c>
      <c r="V670" s="2">
        <v>5200</v>
      </c>
      <c r="X670" s="2">
        <v>7.77</v>
      </c>
      <c r="Y670" s="13">
        <f t="shared" si="16"/>
        <v>2074</v>
      </c>
      <c r="AC670" s="2">
        <v>1900</v>
      </c>
      <c r="AD670" s="2">
        <v>83</v>
      </c>
      <c r="AE670" s="2">
        <v>30</v>
      </c>
      <c r="AF670" s="2">
        <v>12</v>
      </c>
      <c r="AG670" s="2">
        <v>39</v>
      </c>
      <c r="AH670" s="2">
        <v>2000</v>
      </c>
      <c r="AI670" s="2">
        <v>40</v>
      </c>
      <c r="AJ670" s="2">
        <v>18</v>
      </c>
      <c r="AK670" s="2">
        <v>0.73</v>
      </c>
      <c r="AO670" s="2">
        <v>47</v>
      </c>
      <c r="AP670" s="2"/>
      <c r="AU670" s="13" t="s">
        <v>616</v>
      </c>
      <c r="AV670" s="2" t="s">
        <v>919</v>
      </c>
    </row>
    <row r="671" spans="1:48" x14ac:dyDescent="0.35">
      <c r="A671">
        <v>670</v>
      </c>
      <c r="B671" s="2" t="s">
        <v>1886</v>
      </c>
      <c r="C671" t="s">
        <v>930</v>
      </c>
      <c r="D671" t="s">
        <v>1358</v>
      </c>
      <c r="E671" t="s">
        <v>460</v>
      </c>
      <c r="F671" t="s">
        <v>888</v>
      </c>
      <c r="G671" t="s">
        <v>50</v>
      </c>
      <c r="H671" s="47">
        <v>43445</v>
      </c>
      <c r="I671" s="1" t="s">
        <v>1106</v>
      </c>
      <c r="J671" t="s">
        <v>8</v>
      </c>
      <c r="K671" t="s">
        <v>1340</v>
      </c>
      <c r="L671" t="s">
        <v>9</v>
      </c>
      <c r="M671">
        <v>35.175125999999999</v>
      </c>
      <c r="N671">
        <v>-119.485698</v>
      </c>
      <c r="O671" t="s">
        <v>51</v>
      </c>
      <c r="P671" s="2">
        <v>1800</v>
      </c>
      <c r="Q671" s="18">
        <v>1800</v>
      </c>
      <c r="U671" s="2">
        <v>10700</v>
      </c>
      <c r="V671" s="2">
        <v>6700</v>
      </c>
      <c r="X671" s="2">
        <v>8.1199999999999992</v>
      </c>
      <c r="Y671" s="13">
        <f t="shared" si="16"/>
        <v>2196</v>
      </c>
      <c r="AC671" s="2">
        <v>2800</v>
      </c>
      <c r="AD671" s="2">
        <v>78</v>
      </c>
      <c r="AE671" s="2">
        <v>52</v>
      </c>
      <c r="AF671" s="2">
        <v>20</v>
      </c>
      <c r="AG671" s="2">
        <v>45</v>
      </c>
      <c r="AH671" s="2">
        <v>2500</v>
      </c>
      <c r="AI671" s="2">
        <v>43</v>
      </c>
      <c r="AJ671" s="2">
        <v>21</v>
      </c>
      <c r="AK671" s="2">
        <v>1.4</v>
      </c>
      <c r="AO671" s="2">
        <v>49</v>
      </c>
      <c r="AP671" s="2"/>
      <c r="AU671" s="13" t="s">
        <v>616</v>
      </c>
      <c r="AV671" s="2" t="s">
        <v>919</v>
      </c>
    </row>
    <row r="672" spans="1:48" x14ac:dyDescent="0.35">
      <c r="A672">
        <v>671</v>
      </c>
      <c r="B672" s="2" t="s">
        <v>1886</v>
      </c>
      <c r="C672" t="s">
        <v>931</v>
      </c>
      <c r="D672" t="s">
        <v>1359</v>
      </c>
      <c r="E672" t="s">
        <v>460</v>
      </c>
      <c r="F672" t="s">
        <v>888</v>
      </c>
      <c r="G672" t="s">
        <v>50</v>
      </c>
      <c r="H672" s="47">
        <v>43445</v>
      </c>
      <c r="I672" s="1" t="s">
        <v>1106</v>
      </c>
      <c r="J672" t="s">
        <v>8</v>
      </c>
      <c r="K672" t="s">
        <v>1340</v>
      </c>
      <c r="L672" t="s">
        <v>9</v>
      </c>
      <c r="M672">
        <v>35.175125999999999</v>
      </c>
      <c r="N672">
        <v>-119.485698</v>
      </c>
      <c r="O672" t="s">
        <v>51</v>
      </c>
      <c r="P672" s="2">
        <v>1800</v>
      </c>
      <c r="Q672" s="18">
        <v>1800</v>
      </c>
      <c r="U672" s="2">
        <v>11400</v>
      </c>
      <c r="V672" s="2">
        <v>6900</v>
      </c>
      <c r="X672" s="2">
        <v>8.23</v>
      </c>
      <c r="Y672" s="13">
        <f t="shared" si="16"/>
        <v>2196</v>
      </c>
      <c r="AC672" s="2">
        <v>3100</v>
      </c>
      <c r="AD672" s="2">
        <v>92</v>
      </c>
      <c r="AE672" s="2">
        <v>70</v>
      </c>
      <c r="AF672" s="2">
        <v>25</v>
      </c>
      <c r="AG672" s="2">
        <v>45</v>
      </c>
      <c r="AH672" s="2">
        <v>2600</v>
      </c>
      <c r="AI672" s="2">
        <v>42</v>
      </c>
      <c r="AJ672" s="2">
        <v>25</v>
      </c>
      <c r="AK672" s="2">
        <v>1.5</v>
      </c>
      <c r="AO672" s="2">
        <v>53</v>
      </c>
      <c r="AP672" s="2"/>
      <c r="AU672" s="13" t="s">
        <v>616</v>
      </c>
      <c r="AV672" s="2" t="s">
        <v>919</v>
      </c>
    </row>
    <row r="673" spans="1:48" x14ac:dyDescent="0.35">
      <c r="A673">
        <v>672</v>
      </c>
      <c r="B673" s="2" t="s">
        <v>1883</v>
      </c>
      <c r="C673" t="s">
        <v>932</v>
      </c>
      <c r="D673" t="s">
        <v>1352</v>
      </c>
      <c r="E673" t="s">
        <v>460</v>
      </c>
      <c r="F673" t="s">
        <v>893</v>
      </c>
      <c r="G673" t="s">
        <v>50</v>
      </c>
      <c r="H673" s="47">
        <v>43445</v>
      </c>
      <c r="I673" s="1" t="s">
        <v>1106</v>
      </c>
      <c r="J673" t="s">
        <v>8</v>
      </c>
      <c r="K673" t="s">
        <v>1340</v>
      </c>
      <c r="L673" t="s">
        <v>9</v>
      </c>
      <c r="M673">
        <v>35.224823000000001</v>
      </c>
      <c r="N673">
        <v>-119.55781899999999</v>
      </c>
      <c r="O673" t="s">
        <v>51</v>
      </c>
      <c r="P673" s="2">
        <v>960</v>
      </c>
      <c r="Q673" s="18">
        <v>960</v>
      </c>
      <c r="U673" s="2">
        <v>5250</v>
      </c>
      <c r="V673" s="2">
        <v>3500</v>
      </c>
      <c r="X673" s="2">
        <v>7.85</v>
      </c>
      <c r="Y673" s="13">
        <f t="shared" si="16"/>
        <v>1171.2</v>
      </c>
      <c r="AC673" s="2">
        <v>1100</v>
      </c>
      <c r="AD673" s="2">
        <v>120</v>
      </c>
      <c r="AE673" s="2">
        <v>48</v>
      </c>
      <c r="AF673" s="2">
        <v>18</v>
      </c>
      <c r="AG673" s="2">
        <v>36</v>
      </c>
      <c r="AH673" s="2">
        <v>1100</v>
      </c>
      <c r="AI673" s="2">
        <v>34</v>
      </c>
      <c r="AJ673" s="2">
        <v>7.9</v>
      </c>
      <c r="AK673" s="2">
        <v>0.32</v>
      </c>
      <c r="AO673" s="2">
        <v>38</v>
      </c>
      <c r="AP673" s="2"/>
      <c r="AU673" s="13" t="s">
        <v>616</v>
      </c>
      <c r="AV673" s="2" t="s">
        <v>919</v>
      </c>
    </row>
    <row r="674" spans="1:48" x14ac:dyDescent="0.35">
      <c r="A674">
        <v>673</v>
      </c>
      <c r="B674" s="2" t="s">
        <v>1883</v>
      </c>
      <c r="C674" t="s">
        <v>933</v>
      </c>
      <c r="D674" t="s">
        <v>1355</v>
      </c>
      <c r="E674" t="s">
        <v>460</v>
      </c>
      <c r="F674" t="s">
        <v>893</v>
      </c>
      <c r="G674" t="s">
        <v>50</v>
      </c>
      <c r="H674" s="47">
        <v>43445</v>
      </c>
      <c r="I674" s="1" t="s">
        <v>1106</v>
      </c>
      <c r="J674" t="s">
        <v>8</v>
      </c>
      <c r="K674" t="s">
        <v>1340</v>
      </c>
      <c r="L674" t="s">
        <v>9</v>
      </c>
      <c r="M674">
        <v>35.224823000000001</v>
      </c>
      <c r="N674">
        <v>-119.55781899999999</v>
      </c>
      <c r="O674" t="s">
        <v>51</v>
      </c>
      <c r="P674" s="2">
        <v>2100</v>
      </c>
      <c r="Q674" s="18">
        <v>2100</v>
      </c>
      <c r="U674" s="2">
        <v>38300</v>
      </c>
      <c r="V674" s="2">
        <v>27000</v>
      </c>
      <c r="X674" s="2">
        <v>7.99</v>
      </c>
      <c r="Y674" s="13">
        <f t="shared" si="16"/>
        <v>2562</v>
      </c>
      <c r="AC674" s="2">
        <v>15000</v>
      </c>
      <c r="AD674" s="2">
        <v>5.0999999999999996</v>
      </c>
      <c r="AE674" s="2">
        <v>72</v>
      </c>
      <c r="AF674" s="2">
        <v>28</v>
      </c>
      <c r="AG674" s="2">
        <v>71</v>
      </c>
      <c r="AH674" s="2">
        <v>9700</v>
      </c>
      <c r="AI674" s="2">
        <v>130</v>
      </c>
      <c r="AJ674" s="2">
        <v>62</v>
      </c>
      <c r="AK674" s="2">
        <v>12</v>
      </c>
      <c r="AO674" s="2">
        <v>220</v>
      </c>
      <c r="AP674" s="2"/>
      <c r="AU674" s="13" t="s">
        <v>616</v>
      </c>
      <c r="AV674" s="2" t="s">
        <v>919</v>
      </c>
    </row>
    <row r="675" spans="1:48" x14ac:dyDescent="0.35">
      <c r="A675">
        <v>674</v>
      </c>
      <c r="B675" s="2" t="s">
        <v>1883</v>
      </c>
      <c r="C675" t="s">
        <v>934</v>
      </c>
      <c r="D675" t="s">
        <v>1349</v>
      </c>
      <c r="E675" t="s">
        <v>460</v>
      </c>
      <c r="F675" t="s">
        <v>893</v>
      </c>
      <c r="G675" t="s">
        <v>50</v>
      </c>
      <c r="H675" s="47">
        <v>43445</v>
      </c>
      <c r="I675" s="1" t="s">
        <v>1106</v>
      </c>
      <c r="J675" t="s">
        <v>8</v>
      </c>
      <c r="K675" t="s">
        <v>1340</v>
      </c>
      <c r="L675" t="s">
        <v>9</v>
      </c>
      <c r="M675">
        <v>35.224823000000001</v>
      </c>
      <c r="N675">
        <v>-119.55781899999999</v>
      </c>
      <c r="O675" t="s">
        <v>51</v>
      </c>
      <c r="P675" s="2">
        <v>1300</v>
      </c>
      <c r="Q675" s="18">
        <v>1300</v>
      </c>
      <c r="U675" s="2">
        <v>20700</v>
      </c>
      <c r="V675" s="2">
        <v>13000</v>
      </c>
      <c r="X675" s="2">
        <v>8.01</v>
      </c>
      <c r="Y675" s="13">
        <f t="shared" si="16"/>
        <v>1586</v>
      </c>
      <c r="AC675" s="2">
        <v>7500</v>
      </c>
      <c r="AD675" s="2">
        <v>66</v>
      </c>
      <c r="AE675" s="2">
        <v>160</v>
      </c>
      <c r="AF675" s="2">
        <v>61</v>
      </c>
      <c r="AG675" s="2">
        <v>57</v>
      </c>
      <c r="AH675" s="2">
        <v>4400</v>
      </c>
      <c r="AI675" s="2">
        <v>59</v>
      </c>
      <c r="AJ675" s="2">
        <v>66</v>
      </c>
      <c r="AK675" s="2">
        <v>4.4000000000000004</v>
      </c>
      <c r="AO675" s="2">
        <v>160</v>
      </c>
      <c r="AP675" s="2"/>
      <c r="AU675" s="13" t="s">
        <v>616</v>
      </c>
      <c r="AV675" s="2" t="s">
        <v>919</v>
      </c>
    </row>
    <row r="676" spans="1:48" x14ac:dyDescent="0.35">
      <c r="A676">
        <v>675</v>
      </c>
      <c r="B676" s="2" t="s">
        <v>1882</v>
      </c>
      <c r="C676" t="s">
        <v>935</v>
      </c>
      <c r="D676" t="s">
        <v>1355</v>
      </c>
      <c r="E676" t="s">
        <v>460</v>
      </c>
      <c r="F676" t="s">
        <v>898</v>
      </c>
      <c r="G676" t="s">
        <v>50</v>
      </c>
      <c r="H676" s="47">
        <v>43445</v>
      </c>
      <c r="I676" s="1" t="s">
        <v>1106</v>
      </c>
      <c r="J676" t="s">
        <v>8</v>
      </c>
      <c r="K676" t="s">
        <v>1340</v>
      </c>
      <c r="L676" t="s">
        <v>9</v>
      </c>
      <c r="M676">
        <v>35.217725999999999</v>
      </c>
      <c r="N676">
        <v>-119.550225</v>
      </c>
      <c r="O676" t="s">
        <v>51</v>
      </c>
      <c r="P676" s="2">
        <v>2100</v>
      </c>
      <c r="Q676" s="18">
        <v>2100</v>
      </c>
      <c r="U676" s="2">
        <v>37900</v>
      </c>
      <c r="V676" s="2">
        <v>27000</v>
      </c>
      <c r="X676" s="2">
        <v>7.93</v>
      </c>
      <c r="Y676" s="13">
        <f t="shared" si="16"/>
        <v>2562</v>
      </c>
      <c r="AC676" s="2">
        <v>15000</v>
      </c>
      <c r="AD676" s="2">
        <v>5.3</v>
      </c>
      <c r="AE676" s="2">
        <v>72</v>
      </c>
      <c r="AF676" s="2">
        <v>28</v>
      </c>
      <c r="AG676" s="2">
        <v>72</v>
      </c>
      <c r="AH676" s="2">
        <v>9400</v>
      </c>
      <c r="AI676" s="2">
        <v>130</v>
      </c>
      <c r="AJ676" s="2">
        <v>46</v>
      </c>
      <c r="AK676" s="2">
        <v>12</v>
      </c>
      <c r="AO676" s="2">
        <v>190</v>
      </c>
      <c r="AP676" s="2"/>
      <c r="AU676" s="13" t="s">
        <v>616</v>
      </c>
      <c r="AV676" s="2" t="s">
        <v>919</v>
      </c>
    </row>
    <row r="677" spans="1:48" x14ac:dyDescent="0.35">
      <c r="A677">
        <v>676</v>
      </c>
      <c r="B677" s="2" t="s">
        <v>1882</v>
      </c>
      <c r="C677" t="s">
        <v>936</v>
      </c>
      <c r="D677" t="s">
        <v>1360</v>
      </c>
      <c r="E677" t="s">
        <v>460</v>
      </c>
      <c r="F677" t="s">
        <v>898</v>
      </c>
      <c r="G677" t="s">
        <v>50</v>
      </c>
      <c r="H677" s="47">
        <v>43445</v>
      </c>
      <c r="I677" s="1" t="s">
        <v>1106</v>
      </c>
      <c r="J677" t="s">
        <v>8</v>
      </c>
      <c r="K677" t="s">
        <v>1340</v>
      </c>
      <c r="L677" t="s">
        <v>9</v>
      </c>
      <c r="M677">
        <v>35.217246000000003</v>
      </c>
      <c r="N677">
        <v>-119.544968</v>
      </c>
      <c r="O677" t="s">
        <v>51</v>
      </c>
      <c r="P677" s="2">
        <v>5200</v>
      </c>
      <c r="Q677" s="18">
        <v>5200</v>
      </c>
      <c r="U677" s="2">
        <v>87700</v>
      </c>
      <c r="V677" s="2">
        <v>77000</v>
      </c>
      <c r="X677" s="2">
        <v>8.7799999999999994</v>
      </c>
      <c r="Y677" s="13">
        <f t="shared" si="16"/>
        <v>6344</v>
      </c>
      <c r="AC677" s="2">
        <v>41000</v>
      </c>
      <c r="AD677" s="2" t="s">
        <v>390</v>
      </c>
      <c r="AE677" s="2">
        <v>35</v>
      </c>
      <c r="AF677" s="2">
        <v>61</v>
      </c>
      <c r="AG677" s="2">
        <v>210</v>
      </c>
      <c r="AH677" s="2">
        <v>27000</v>
      </c>
      <c r="AI677" s="2">
        <v>360</v>
      </c>
      <c r="AJ677" s="2">
        <v>210</v>
      </c>
      <c r="AK677" s="2">
        <v>11</v>
      </c>
      <c r="AO677" s="2">
        <v>730</v>
      </c>
      <c r="AP677" s="2"/>
      <c r="AU677" s="13">
        <f>AV677*4.43</f>
        <v>1.3733</v>
      </c>
      <c r="AV677" s="2">
        <v>0.31</v>
      </c>
    </row>
    <row r="678" spans="1:48" x14ac:dyDescent="0.35">
      <c r="A678">
        <v>677</v>
      </c>
      <c r="B678" s="2" t="s">
        <v>1882</v>
      </c>
      <c r="C678" t="s">
        <v>937</v>
      </c>
      <c r="D678" t="s">
        <v>1361</v>
      </c>
      <c r="E678" t="s">
        <v>460</v>
      </c>
      <c r="F678" t="s">
        <v>898</v>
      </c>
      <c r="G678" t="s">
        <v>50</v>
      </c>
      <c r="H678" s="47">
        <v>43445</v>
      </c>
      <c r="I678" s="1" t="s">
        <v>1106</v>
      </c>
      <c r="J678" t="s">
        <v>8</v>
      </c>
      <c r="K678" t="s">
        <v>1340</v>
      </c>
      <c r="L678" t="s">
        <v>9</v>
      </c>
      <c r="M678">
        <v>35.217246000000003</v>
      </c>
      <c r="N678">
        <v>-119.544968</v>
      </c>
      <c r="O678" t="s">
        <v>51</v>
      </c>
      <c r="P678" s="2">
        <v>2200</v>
      </c>
      <c r="Q678" s="18">
        <v>2200</v>
      </c>
      <c r="U678" s="2">
        <v>39100</v>
      </c>
      <c r="V678" s="2">
        <v>26000</v>
      </c>
      <c r="X678" s="2">
        <v>8.26</v>
      </c>
      <c r="Y678" s="13">
        <f t="shared" si="16"/>
        <v>2684</v>
      </c>
      <c r="AC678" s="2">
        <v>15000</v>
      </c>
      <c r="AD678" s="2">
        <v>4.8</v>
      </c>
      <c r="AE678" s="2">
        <v>81</v>
      </c>
      <c r="AF678" s="2">
        <v>29</v>
      </c>
      <c r="AG678" s="2">
        <v>76</v>
      </c>
      <c r="AH678" s="2">
        <v>9800</v>
      </c>
      <c r="AI678" s="2">
        <v>130</v>
      </c>
      <c r="AJ678" s="2">
        <v>74</v>
      </c>
      <c r="AK678" s="2">
        <v>11</v>
      </c>
      <c r="AO678" s="2">
        <v>220</v>
      </c>
      <c r="AP678" s="2"/>
      <c r="AU678" s="13">
        <f>AV678*4.43</f>
        <v>0.15947999999999998</v>
      </c>
      <c r="AV678" s="2">
        <v>3.5999999999999997E-2</v>
      </c>
    </row>
    <row r="679" spans="1:48" x14ac:dyDescent="0.35">
      <c r="A679">
        <v>678</v>
      </c>
      <c r="B679" s="2" t="s">
        <v>879</v>
      </c>
      <c r="C679" t="s">
        <v>938</v>
      </c>
      <c r="D679" t="s">
        <v>47</v>
      </c>
      <c r="E679" t="s">
        <v>460</v>
      </c>
      <c r="F679" t="s">
        <v>881</v>
      </c>
      <c r="G679" t="s">
        <v>50</v>
      </c>
      <c r="H679" s="47">
        <v>34459</v>
      </c>
      <c r="I679" t="s">
        <v>1703</v>
      </c>
      <c r="J679" t="s">
        <v>8</v>
      </c>
      <c r="K679" t="s">
        <v>1704</v>
      </c>
      <c r="L679" t="s">
        <v>9</v>
      </c>
      <c r="M679">
        <v>35.141755000000003</v>
      </c>
      <c r="N679">
        <v>-119.428984</v>
      </c>
      <c r="O679" t="s">
        <v>51</v>
      </c>
      <c r="AC679" s="2">
        <v>2500</v>
      </c>
      <c r="AI679" s="2">
        <v>60.9</v>
      </c>
    </row>
    <row r="680" spans="1:48" x14ac:dyDescent="0.35">
      <c r="A680">
        <v>679</v>
      </c>
      <c r="B680" s="2" t="s">
        <v>879</v>
      </c>
      <c r="C680" t="s">
        <v>939</v>
      </c>
      <c r="D680" t="s">
        <v>47</v>
      </c>
      <c r="E680" t="s">
        <v>460</v>
      </c>
      <c r="F680" t="s">
        <v>881</v>
      </c>
      <c r="G680" t="s">
        <v>50</v>
      </c>
      <c r="H680" s="47">
        <v>34459</v>
      </c>
      <c r="I680" t="s">
        <v>1703</v>
      </c>
      <c r="J680" t="s">
        <v>8</v>
      </c>
      <c r="K680" t="s">
        <v>1704</v>
      </c>
      <c r="L680" t="s">
        <v>9</v>
      </c>
      <c r="M680">
        <v>35.141755000000003</v>
      </c>
      <c r="N680">
        <v>-119.428984</v>
      </c>
      <c r="O680" t="s">
        <v>51</v>
      </c>
      <c r="AC680" s="2">
        <v>3310</v>
      </c>
      <c r="AI680" s="2">
        <v>87.6</v>
      </c>
    </row>
    <row r="681" spans="1:48" x14ac:dyDescent="0.35">
      <c r="A681">
        <v>680</v>
      </c>
      <c r="B681" s="2" t="s">
        <v>879</v>
      </c>
      <c r="C681" t="s">
        <v>940</v>
      </c>
      <c r="D681" t="s">
        <v>47</v>
      </c>
      <c r="E681" t="s">
        <v>460</v>
      </c>
      <c r="F681" t="s">
        <v>881</v>
      </c>
      <c r="G681" t="s">
        <v>50</v>
      </c>
      <c r="H681" s="47">
        <v>33248</v>
      </c>
      <c r="I681" t="s">
        <v>1705</v>
      </c>
      <c r="J681" t="s">
        <v>8</v>
      </c>
      <c r="K681" t="s">
        <v>1704</v>
      </c>
      <c r="L681" t="s">
        <v>9</v>
      </c>
      <c r="M681">
        <v>35.141755000000003</v>
      </c>
      <c r="N681">
        <v>-119.428984</v>
      </c>
      <c r="O681" t="s">
        <v>51</v>
      </c>
      <c r="V681" s="2">
        <v>11900</v>
      </c>
      <c r="AC681" s="2">
        <v>7600</v>
      </c>
      <c r="AI681" s="2">
        <v>30.4</v>
      </c>
    </row>
    <row r="682" spans="1:48" x14ac:dyDescent="0.35">
      <c r="A682">
        <v>681</v>
      </c>
      <c r="B682" s="2" t="s">
        <v>879</v>
      </c>
      <c r="C682" t="s">
        <v>941</v>
      </c>
      <c r="D682" t="s">
        <v>942</v>
      </c>
      <c r="E682" t="s">
        <v>460</v>
      </c>
      <c r="F682" t="s">
        <v>881</v>
      </c>
      <c r="G682" t="s">
        <v>50</v>
      </c>
      <c r="H682" s="47">
        <v>40633</v>
      </c>
      <c r="I682" t="s">
        <v>1208</v>
      </c>
      <c r="J682" t="s">
        <v>8</v>
      </c>
      <c r="K682" t="s">
        <v>1363</v>
      </c>
      <c r="L682" t="s">
        <v>9</v>
      </c>
      <c r="M682">
        <v>35.141755000000003</v>
      </c>
      <c r="N682">
        <v>-119.428984</v>
      </c>
      <c r="O682" t="s">
        <v>51</v>
      </c>
      <c r="P682" s="2">
        <v>1400</v>
      </c>
      <c r="Q682" s="2">
        <v>1400</v>
      </c>
      <c r="R682" s="2" t="s">
        <v>59</v>
      </c>
      <c r="S682" s="2" t="s">
        <v>59</v>
      </c>
      <c r="U682" s="2">
        <v>25000</v>
      </c>
      <c r="V682" s="2">
        <v>14000</v>
      </c>
      <c r="Y682" s="13">
        <f t="shared" ref="Y682:Y703" si="17">Q682*1.22</f>
        <v>1708</v>
      </c>
      <c r="Z682" s="13" t="s">
        <v>70</v>
      </c>
      <c r="AA682" s="13" t="s">
        <v>611</v>
      </c>
      <c r="AC682" s="2">
        <v>6400</v>
      </c>
      <c r="AD682" s="2">
        <v>55</v>
      </c>
      <c r="AE682" s="2">
        <v>75</v>
      </c>
      <c r="AF682" s="2">
        <v>52</v>
      </c>
      <c r="AG682" s="2">
        <v>97</v>
      </c>
      <c r="AH682" s="2">
        <v>5100</v>
      </c>
      <c r="AI682" s="2">
        <v>96</v>
      </c>
      <c r="AQ682" s="2">
        <v>-50.9</v>
      </c>
      <c r="AR682" s="2">
        <v>-3.21</v>
      </c>
      <c r="AU682" s="13" t="s">
        <v>1894</v>
      </c>
      <c r="AV682" s="2" t="s">
        <v>170</v>
      </c>
    </row>
    <row r="683" spans="1:48" x14ac:dyDescent="0.35">
      <c r="A683">
        <v>682</v>
      </c>
      <c r="B683" s="2" t="s">
        <v>879</v>
      </c>
      <c r="C683" t="s">
        <v>943</v>
      </c>
      <c r="D683" t="s">
        <v>942</v>
      </c>
      <c r="E683" t="s">
        <v>460</v>
      </c>
      <c r="F683" t="s">
        <v>881</v>
      </c>
      <c r="G683" t="s">
        <v>50</v>
      </c>
      <c r="H683" s="47">
        <v>40814</v>
      </c>
      <c r="I683" t="s">
        <v>1209</v>
      </c>
      <c r="J683" t="s">
        <v>8</v>
      </c>
      <c r="K683" t="s">
        <v>1363</v>
      </c>
      <c r="L683" t="s">
        <v>9</v>
      </c>
      <c r="M683">
        <v>35.141755000000003</v>
      </c>
      <c r="N683">
        <v>-119.428984</v>
      </c>
      <c r="O683" t="s">
        <v>51</v>
      </c>
      <c r="P683" s="2">
        <v>2000</v>
      </c>
      <c r="Q683" s="2">
        <v>1900</v>
      </c>
      <c r="R683" s="2">
        <v>80</v>
      </c>
      <c r="S683" s="2" t="s">
        <v>59</v>
      </c>
      <c r="U683" s="2">
        <v>30000</v>
      </c>
      <c r="V683" s="2">
        <v>16000</v>
      </c>
      <c r="Y683" s="13">
        <f t="shared" si="17"/>
        <v>2318</v>
      </c>
      <c r="Z683" s="13">
        <f>R683*0.6</f>
        <v>48</v>
      </c>
      <c r="AA683" s="13" t="s">
        <v>611</v>
      </c>
      <c r="AC683" s="2">
        <v>7600</v>
      </c>
      <c r="AD683" s="2">
        <v>51</v>
      </c>
      <c r="AE683" s="2">
        <v>86</v>
      </c>
      <c r="AF683" s="2">
        <v>63</v>
      </c>
      <c r="AG683" s="2">
        <v>110</v>
      </c>
      <c r="AH683" s="2">
        <v>5800</v>
      </c>
      <c r="AI683" s="2">
        <v>100</v>
      </c>
      <c r="AQ683" s="2">
        <v>-45.6</v>
      </c>
      <c r="AR683" s="2">
        <v>-1.7</v>
      </c>
      <c r="AU683" s="13" t="s">
        <v>1894</v>
      </c>
      <c r="AV683" s="2" t="s">
        <v>170</v>
      </c>
    </row>
    <row r="684" spans="1:48" x14ac:dyDescent="0.35">
      <c r="A684">
        <v>683</v>
      </c>
      <c r="B684" s="2" t="s">
        <v>879</v>
      </c>
      <c r="C684" t="s">
        <v>944</v>
      </c>
      <c r="D684" t="s">
        <v>942</v>
      </c>
      <c r="E684" t="s">
        <v>460</v>
      </c>
      <c r="F684" t="s">
        <v>881</v>
      </c>
      <c r="G684" t="s">
        <v>50</v>
      </c>
      <c r="H684" s="47">
        <v>40891</v>
      </c>
      <c r="I684" t="s">
        <v>1207</v>
      </c>
      <c r="J684" t="s">
        <v>8</v>
      </c>
      <c r="K684" t="s">
        <v>1363</v>
      </c>
      <c r="L684" t="s">
        <v>9</v>
      </c>
      <c r="M684">
        <v>35.141755000000003</v>
      </c>
      <c r="N684">
        <v>-119.428984</v>
      </c>
      <c r="O684" t="s">
        <v>51</v>
      </c>
      <c r="P684" s="2">
        <v>2000</v>
      </c>
      <c r="Q684" s="2">
        <v>2000</v>
      </c>
      <c r="R684" s="2" t="s">
        <v>59</v>
      </c>
      <c r="S684" s="2" t="s">
        <v>59</v>
      </c>
      <c r="U684" s="2">
        <v>25000</v>
      </c>
      <c r="V684" s="2">
        <v>16000</v>
      </c>
      <c r="Y684" s="13">
        <f t="shared" si="17"/>
        <v>2440</v>
      </c>
      <c r="Z684" s="13" t="s">
        <v>70</v>
      </c>
      <c r="AA684" s="13" t="s">
        <v>611</v>
      </c>
      <c r="AC684" s="2">
        <v>7200</v>
      </c>
      <c r="AD684" s="2">
        <v>44</v>
      </c>
      <c r="AE684" s="2">
        <v>74</v>
      </c>
      <c r="AF684" s="2">
        <v>53</v>
      </c>
      <c r="AG684" s="2">
        <v>140</v>
      </c>
      <c r="AH684" s="2">
        <v>5900</v>
      </c>
      <c r="AI684" s="2">
        <v>91</v>
      </c>
      <c r="AQ684" s="2">
        <v>-46</v>
      </c>
      <c r="AR684" s="2">
        <v>-2.42</v>
      </c>
      <c r="AU684" s="13" t="s">
        <v>1894</v>
      </c>
      <c r="AV684" s="2" t="s">
        <v>170</v>
      </c>
    </row>
    <row r="685" spans="1:48" x14ac:dyDescent="0.35">
      <c r="A685">
        <v>684</v>
      </c>
      <c r="B685" s="5" t="s">
        <v>879</v>
      </c>
      <c r="C685" t="s">
        <v>945</v>
      </c>
      <c r="D685" t="s">
        <v>942</v>
      </c>
      <c r="E685" t="s">
        <v>460</v>
      </c>
      <c r="F685" t="s">
        <v>881</v>
      </c>
      <c r="G685" t="s">
        <v>50</v>
      </c>
      <c r="H685" s="47">
        <v>40995</v>
      </c>
      <c r="I685" t="s">
        <v>1226</v>
      </c>
      <c r="J685" t="s">
        <v>8</v>
      </c>
      <c r="K685" t="s">
        <v>1363</v>
      </c>
      <c r="L685" t="s">
        <v>9</v>
      </c>
      <c r="M685">
        <v>35.141755000000003</v>
      </c>
      <c r="N685">
        <v>-119.428984</v>
      </c>
      <c r="O685" t="s">
        <v>51</v>
      </c>
      <c r="P685" s="5">
        <v>1800</v>
      </c>
      <c r="Q685" s="5">
        <v>1800</v>
      </c>
      <c r="R685" s="5" t="s">
        <v>57</v>
      </c>
      <c r="S685" s="5" t="s">
        <v>57</v>
      </c>
      <c r="U685" s="5">
        <v>33000</v>
      </c>
      <c r="V685" s="5">
        <v>16000</v>
      </c>
      <c r="Y685" s="13">
        <f t="shared" si="17"/>
        <v>2196</v>
      </c>
      <c r="Z685" s="13" t="s">
        <v>416</v>
      </c>
      <c r="AA685" s="13" t="s">
        <v>443</v>
      </c>
      <c r="AC685" s="5">
        <v>7600</v>
      </c>
      <c r="AD685" s="5">
        <v>77</v>
      </c>
      <c r="AE685" s="5">
        <v>90</v>
      </c>
      <c r="AF685" s="5">
        <v>55</v>
      </c>
      <c r="AG685" s="5">
        <v>97</v>
      </c>
      <c r="AH685" s="5">
        <v>5400</v>
      </c>
      <c r="AI685" s="5">
        <v>93</v>
      </c>
      <c r="AQ685" s="5">
        <v>-44</v>
      </c>
      <c r="AR685" s="5">
        <v>-2.41</v>
      </c>
      <c r="AU685" s="13" t="s">
        <v>391</v>
      </c>
      <c r="AV685" s="5" t="s">
        <v>807</v>
      </c>
    </row>
    <row r="686" spans="1:48" x14ac:dyDescent="0.35">
      <c r="A686">
        <v>685</v>
      </c>
      <c r="B686" s="2" t="s">
        <v>879</v>
      </c>
      <c r="C686" t="s">
        <v>946</v>
      </c>
      <c r="D686" t="s">
        <v>942</v>
      </c>
      <c r="E686" t="s">
        <v>460</v>
      </c>
      <c r="F686" t="s">
        <v>881</v>
      </c>
      <c r="G686" t="s">
        <v>50</v>
      </c>
      <c r="H686" s="48">
        <v>41079</v>
      </c>
      <c r="I686" t="s">
        <v>1205</v>
      </c>
      <c r="J686" t="s">
        <v>8</v>
      </c>
      <c r="K686" t="s">
        <v>1363</v>
      </c>
      <c r="L686" t="s">
        <v>9</v>
      </c>
      <c r="M686">
        <v>35.141755000000003</v>
      </c>
      <c r="N686">
        <v>-119.428984</v>
      </c>
      <c r="O686" t="s">
        <v>51</v>
      </c>
      <c r="P686" s="2">
        <v>1400</v>
      </c>
      <c r="Q686" s="2">
        <v>1400</v>
      </c>
      <c r="R686" s="2" t="s">
        <v>57</v>
      </c>
      <c r="S686" s="2" t="s">
        <v>57</v>
      </c>
      <c r="U686" s="2">
        <v>20000</v>
      </c>
      <c r="V686" s="2">
        <v>12000</v>
      </c>
      <c r="Y686" s="13">
        <f t="shared" si="17"/>
        <v>1708</v>
      </c>
      <c r="Z686" s="13" t="s">
        <v>416</v>
      </c>
      <c r="AA686" s="13" t="s">
        <v>443</v>
      </c>
      <c r="AC686" s="2">
        <v>6400</v>
      </c>
      <c r="AD686" s="2">
        <v>46</v>
      </c>
      <c r="AE686" s="2">
        <v>200</v>
      </c>
      <c r="AF686" s="2">
        <v>71</v>
      </c>
      <c r="AG686" s="2">
        <v>73</v>
      </c>
      <c r="AH686" s="2">
        <v>3600</v>
      </c>
      <c r="AI686" s="2">
        <v>75</v>
      </c>
      <c r="AQ686" s="2">
        <v>-60.2</v>
      </c>
      <c r="AR686" s="2">
        <v>-4.92</v>
      </c>
      <c r="AU686" s="13" t="s">
        <v>1894</v>
      </c>
      <c r="AV686" s="2" t="s">
        <v>170</v>
      </c>
    </row>
    <row r="687" spans="1:48" x14ac:dyDescent="0.35">
      <c r="A687">
        <v>686</v>
      </c>
      <c r="B687" s="2" t="s">
        <v>879</v>
      </c>
      <c r="C687" t="s">
        <v>947</v>
      </c>
      <c r="D687" t="s">
        <v>942</v>
      </c>
      <c r="E687" t="s">
        <v>460</v>
      </c>
      <c r="F687" t="s">
        <v>881</v>
      </c>
      <c r="G687" t="s">
        <v>50</v>
      </c>
      <c r="H687" s="47">
        <v>41179</v>
      </c>
      <c r="I687" t="s">
        <v>1206</v>
      </c>
      <c r="J687" t="s">
        <v>8</v>
      </c>
      <c r="K687" t="s">
        <v>1363</v>
      </c>
      <c r="L687" t="s">
        <v>9</v>
      </c>
      <c r="M687">
        <v>35.141755000000003</v>
      </c>
      <c r="N687">
        <v>-119.428984</v>
      </c>
      <c r="O687" t="s">
        <v>51</v>
      </c>
      <c r="P687" s="2">
        <v>2100</v>
      </c>
      <c r="Q687" s="2">
        <v>2100</v>
      </c>
      <c r="R687" s="2" t="s">
        <v>57</v>
      </c>
      <c r="S687" s="2" t="s">
        <v>57</v>
      </c>
      <c r="U687" s="2">
        <v>31000</v>
      </c>
      <c r="V687" s="2">
        <v>16000</v>
      </c>
      <c r="Y687" s="13">
        <f t="shared" si="17"/>
        <v>2562</v>
      </c>
      <c r="Z687" s="13" t="s">
        <v>416</v>
      </c>
      <c r="AA687" s="13" t="s">
        <v>443</v>
      </c>
      <c r="AC687" s="2">
        <v>8200</v>
      </c>
      <c r="AD687" s="2">
        <v>43</v>
      </c>
      <c r="AE687" s="2">
        <v>92</v>
      </c>
      <c r="AF687" s="2">
        <v>61</v>
      </c>
      <c r="AG687" s="2">
        <v>100</v>
      </c>
      <c r="AH687" s="2">
        <v>5800</v>
      </c>
      <c r="AI687" s="2">
        <v>98</v>
      </c>
      <c r="AQ687" s="2">
        <v>-46.2</v>
      </c>
      <c r="AR687" s="2">
        <v>-2.73</v>
      </c>
      <c r="AU687" s="13" t="s">
        <v>1894</v>
      </c>
      <c r="AV687" s="2" t="s">
        <v>170</v>
      </c>
    </row>
    <row r="688" spans="1:48" x14ac:dyDescent="0.35">
      <c r="A688">
        <v>687</v>
      </c>
      <c r="B688" s="2" t="s">
        <v>879</v>
      </c>
      <c r="C688" t="s">
        <v>948</v>
      </c>
      <c r="D688" t="s">
        <v>942</v>
      </c>
      <c r="E688" t="s">
        <v>460</v>
      </c>
      <c r="F688" t="s">
        <v>881</v>
      </c>
      <c r="G688" t="s">
        <v>50</v>
      </c>
      <c r="H688" s="47">
        <v>41262</v>
      </c>
      <c r="I688" t="s">
        <v>1204</v>
      </c>
      <c r="J688" t="s">
        <v>8</v>
      </c>
      <c r="K688" t="s">
        <v>1363</v>
      </c>
      <c r="L688" t="s">
        <v>9</v>
      </c>
      <c r="M688">
        <v>35.141755000000003</v>
      </c>
      <c r="N688">
        <v>-119.428984</v>
      </c>
      <c r="O688" t="s">
        <v>51</v>
      </c>
      <c r="P688" s="2">
        <v>2100</v>
      </c>
      <c r="Q688" s="2">
        <v>2100</v>
      </c>
      <c r="R688" s="2" t="s">
        <v>57</v>
      </c>
      <c r="S688" s="2" t="s">
        <v>57</v>
      </c>
      <c r="U688" s="2">
        <v>28000</v>
      </c>
      <c r="V688" s="2">
        <v>15000</v>
      </c>
      <c r="Y688" s="13">
        <f t="shared" si="17"/>
        <v>2562</v>
      </c>
      <c r="Z688" s="13" t="s">
        <v>416</v>
      </c>
      <c r="AA688" s="13" t="s">
        <v>443</v>
      </c>
      <c r="AC688" s="2">
        <v>7200</v>
      </c>
      <c r="AD688" s="2" t="s">
        <v>54</v>
      </c>
      <c r="AE688" s="2">
        <v>83</v>
      </c>
      <c r="AF688" s="2">
        <v>46</v>
      </c>
      <c r="AG688" s="2">
        <v>100</v>
      </c>
      <c r="AH688" s="2">
        <v>5000</v>
      </c>
      <c r="AI688" s="2">
        <v>92</v>
      </c>
      <c r="AQ688" s="2">
        <v>-50.5</v>
      </c>
      <c r="AR688" s="2">
        <v>-3.51</v>
      </c>
      <c r="AU688" s="13" t="s">
        <v>1583</v>
      </c>
      <c r="AV688" s="2" t="s">
        <v>401</v>
      </c>
    </row>
    <row r="689" spans="1:48" x14ac:dyDescent="0.35">
      <c r="A689">
        <v>688</v>
      </c>
      <c r="B689" s="2" t="s">
        <v>879</v>
      </c>
      <c r="C689" t="s">
        <v>949</v>
      </c>
      <c r="D689" t="s">
        <v>942</v>
      </c>
      <c r="E689" t="s">
        <v>460</v>
      </c>
      <c r="F689" t="s">
        <v>881</v>
      </c>
      <c r="G689" t="s">
        <v>50</v>
      </c>
      <c r="H689" s="47">
        <v>41359</v>
      </c>
      <c r="I689" t="s">
        <v>1210</v>
      </c>
      <c r="J689" t="s">
        <v>8</v>
      </c>
      <c r="K689" t="s">
        <v>1363</v>
      </c>
      <c r="L689" t="s">
        <v>9</v>
      </c>
      <c r="M689">
        <v>35.141755000000003</v>
      </c>
      <c r="N689">
        <v>-119.428984</v>
      </c>
      <c r="O689" t="s">
        <v>51</v>
      </c>
      <c r="P689" s="2">
        <v>2100</v>
      </c>
      <c r="Q689" s="2">
        <v>2100</v>
      </c>
      <c r="R689" s="2" t="s">
        <v>57</v>
      </c>
      <c r="S689" s="2" t="s">
        <v>57</v>
      </c>
      <c r="U689" s="2">
        <v>31000</v>
      </c>
      <c r="V689" s="2">
        <v>16000</v>
      </c>
      <c r="Y689" s="13">
        <f t="shared" si="17"/>
        <v>2562</v>
      </c>
      <c r="Z689" s="13" t="s">
        <v>416</v>
      </c>
      <c r="AA689" s="13" t="s">
        <v>443</v>
      </c>
      <c r="AC689" s="2">
        <v>9800</v>
      </c>
      <c r="AD689" s="2" t="s">
        <v>54</v>
      </c>
      <c r="AE689" s="2">
        <v>82</v>
      </c>
      <c r="AF689" s="2">
        <v>53</v>
      </c>
      <c r="AG689" s="2">
        <v>94</v>
      </c>
      <c r="AH689" s="2">
        <v>5300</v>
      </c>
      <c r="AI689" s="2">
        <v>91</v>
      </c>
      <c r="AQ689" s="2">
        <v>-46.1</v>
      </c>
      <c r="AR689" s="2">
        <v>-2.74</v>
      </c>
      <c r="AU689" s="13" t="s">
        <v>1583</v>
      </c>
      <c r="AV689" s="2" t="s">
        <v>401</v>
      </c>
    </row>
    <row r="690" spans="1:48" x14ac:dyDescent="0.35">
      <c r="A690">
        <v>689</v>
      </c>
      <c r="B690" s="5" t="s">
        <v>879</v>
      </c>
      <c r="C690" t="s">
        <v>950</v>
      </c>
      <c r="D690" t="s">
        <v>942</v>
      </c>
      <c r="E690" t="s">
        <v>460</v>
      </c>
      <c r="F690" t="s">
        <v>881</v>
      </c>
      <c r="G690" t="s">
        <v>50</v>
      </c>
      <c r="H690" s="47">
        <v>41541</v>
      </c>
      <c r="I690" t="s">
        <v>1226</v>
      </c>
      <c r="J690" t="s">
        <v>8</v>
      </c>
      <c r="K690" t="s">
        <v>1363</v>
      </c>
      <c r="L690" t="s">
        <v>9</v>
      </c>
      <c r="M690">
        <v>35.141755000000003</v>
      </c>
      <c r="N690">
        <v>-119.428984</v>
      </c>
      <c r="O690" t="s">
        <v>51</v>
      </c>
      <c r="P690" s="5">
        <v>2300</v>
      </c>
      <c r="Q690" s="5">
        <v>2300</v>
      </c>
      <c r="R690" s="5" t="s">
        <v>85</v>
      </c>
      <c r="S690" s="5" t="s">
        <v>85</v>
      </c>
      <c r="U690" s="5">
        <v>28000</v>
      </c>
      <c r="V690" s="5">
        <v>16000</v>
      </c>
      <c r="Y690" s="13">
        <f t="shared" si="17"/>
        <v>2806</v>
      </c>
      <c r="Z690" s="13" t="s">
        <v>641</v>
      </c>
      <c r="AA690" s="13" t="s">
        <v>1900</v>
      </c>
      <c r="AC690" s="5">
        <v>7100</v>
      </c>
      <c r="AD690" s="5">
        <v>60</v>
      </c>
      <c r="AE690" s="5">
        <v>91</v>
      </c>
      <c r="AF690" s="5">
        <v>47</v>
      </c>
      <c r="AG690" s="5">
        <v>97</v>
      </c>
      <c r="AH690" s="5">
        <v>6600</v>
      </c>
      <c r="AI690" s="5">
        <v>100</v>
      </c>
      <c r="AQ690" s="5">
        <v>-46.5</v>
      </c>
      <c r="AR690" s="5">
        <v>-2.71</v>
      </c>
      <c r="AU690" s="13" t="s">
        <v>1583</v>
      </c>
      <c r="AV690" s="5" t="s">
        <v>401</v>
      </c>
    </row>
    <row r="691" spans="1:48" x14ac:dyDescent="0.35">
      <c r="A691">
        <v>690</v>
      </c>
      <c r="B691" s="2" t="s">
        <v>879</v>
      </c>
      <c r="C691" t="s">
        <v>951</v>
      </c>
      <c r="D691" t="s">
        <v>942</v>
      </c>
      <c r="E691" t="s">
        <v>460</v>
      </c>
      <c r="F691" t="s">
        <v>881</v>
      </c>
      <c r="G691" t="s">
        <v>50</v>
      </c>
      <c r="H691" s="47">
        <v>41598</v>
      </c>
      <c r="I691" t="s">
        <v>1214</v>
      </c>
      <c r="J691" t="s">
        <v>8</v>
      </c>
      <c r="K691" t="s">
        <v>1363</v>
      </c>
      <c r="L691" t="s">
        <v>9</v>
      </c>
      <c r="M691">
        <v>35.141755000000003</v>
      </c>
      <c r="N691">
        <v>-119.428984</v>
      </c>
      <c r="O691" t="s">
        <v>51</v>
      </c>
      <c r="P691" s="2">
        <v>1800</v>
      </c>
      <c r="Q691" s="2">
        <v>1800</v>
      </c>
      <c r="R691" s="2" t="s">
        <v>59</v>
      </c>
      <c r="S691" s="2" t="s">
        <v>59</v>
      </c>
      <c r="U691" s="2">
        <v>13000</v>
      </c>
      <c r="V691" s="2">
        <v>6200</v>
      </c>
      <c r="Y691" s="13">
        <f t="shared" si="17"/>
        <v>2196</v>
      </c>
      <c r="Z691" s="13" t="s">
        <v>70</v>
      </c>
      <c r="AA691" s="13" t="s">
        <v>611</v>
      </c>
      <c r="AC691" s="2">
        <v>6700</v>
      </c>
      <c r="AD691" s="2" t="s">
        <v>54</v>
      </c>
      <c r="AE691" s="2">
        <v>76</v>
      </c>
      <c r="AF691" s="2">
        <v>49</v>
      </c>
      <c r="AG691" s="2">
        <v>89</v>
      </c>
      <c r="AH691" s="2">
        <v>4500</v>
      </c>
      <c r="AI691" s="2">
        <v>81</v>
      </c>
      <c r="AQ691" s="2">
        <v>-50.1</v>
      </c>
      <c r="AR691" s="2">
        <v>-3.21</v>
      </c>
      <c r="AU691" s="13" t="s">
        <v>1583</v>
      </c>
      <c r="AV691" s="2" t="s">
        <v>401</v>
      </c>
    </row>
    <row r="692" spans="1:48" x14ac:dyDescent="0.35">
      <c r="A692">
        <v>691</v>
      </c>
      <c r="B692" s="2" t="s">
        <v>879</v>
      </c>
      <c r="C692" t="s">
        <v>952</v>
      </c>
      <c r="D692" t="s">
        <v>942</v>
      </c>
      <c r="E692" t="s">
        <v>460</v>
      </c>
      <c r="F692" t="s">
        <v>881</v>
      </c>
      <c r="G692" t="s">
        <v>50</v>
      </c>
      <c r="H692" s="47">
        <v>41723</v>
      </c>
      <c r="I692" t="s">
        <v>1215</v>
      </c>
      <c r="J692" t="s">
        <v>8</v>
      </c>
      <c r="K692" t="s">
        <v>1363</v>
      </c>
      <c r="L692" t="s">
        <v>9</v>
      </c>
      <c r="M692">
        <v>35.141755000000003</v>
      </c>
      <c r="N692">
        <v>-119.428984</v>
      </c>
      <c r="O692" t="s">
        <v>51</v>
      </c>
      <c r="P692" s="2">
        <v>2200</v>
      </c>
      <c r="Q692" s="2">
        <v>2200</v>
      </c>
      <c r="R692" s="2" t="s">
        <v>85</v>
      </c>
      <c r="S692" s="2" t="s">
        <v>85</v>
      </c>
      <c r="U692" s="2">
        <v>35000</v>
      </c>
      <c r="V692" s="2">
        <v>19000</v>
      </c>
      <c r="Y692" s="13">
        <f t="shared" si="17"/>
        <v>2684</v>
      </c>
      <c r="Z692" s="13" t="s">
        <v>641</v>
      </c>
      <c r="AA692" s="13" t="s">
        <v>1900</v>
      </c>
      <c r="AC692" s="2">
        <v>8400</v>
      </c>
      <c r="AD692" s="2">
        <v>61</v>
      </c>
      <c r="AE692" s="2">
        <v>85</v>
      </c>
      <c r="AF692" s="2">
        <v>66</v>
      </c>
      <c r="AG692" s="2">
        <v>160</v>
      </c>
      <c r="AH692" s="2">
        <v>6500</v>
      </c>
      <c r="AI692" s="2">
        <v>92</v>
      </c>
      <c r="AQ692" s="2">
        <v>-41</v>
      </c>
      <c r="AR692" s="2">
        <v>-1.53</v>
      </c>
      <c r="AU692" s="13" t="s">
        <v>1583</v>
      </c>
      <c r="AV692" s="2" t="s">
        <v>401</v>
      </c>
    </row>
    <row r="693" spans="1:48" x14ac:dyDescent="0.35">
      <c r="A693">
        <v>692</v>
      </c>
      <c r="B693" s="5" t="s">
        <v>879</v>
      </c>
      <c r="C693" t="s">
        <v>953</v>
      </c>
      <c r="D693" t="s">
        <v>942</v>
      </c>
      <c r="E693" t="s">
        <v>460</v>
      </c>
      <c r="F693" t="s">
        <v>881</v>
      </c>
      <c r="G693" t="s">
        <v>50</v>
      </c>
      <c r="H693" s="47">
        <v>41765</v>
      </c>
      <c r="I693" t="s">
        <v>1226</v>
      </c>
      <c r="J693" t="s">
        <v>8</v>
      </c>
      <c r="K693" t="s">
        <v>1363</v>
      </c>
      <c r="L693" t="s">
        <v>9</v>
      </c>
      <c r="M693">
        <v>35.141755000000003</v>
      </c>
      <c r="N693">
        <v>-119.428984</v>
      </c>
      <c r="O693" t="s">
        <v>51</v>
      </c>
      <c r="P693" s="5">
        <v>2200</v>
      </c>
      <c r="Q693" s="5">
        <v>2200</v>
      </c>
      <c r="R693" s="5" t="s">
        <v>85</v>
      </c>
      <c r="S693" s="5" t="s">
        <v>85</v>
      </c>
      <c r="U693" s="5">
        <v>32000</v>
      </c>
      <c r="V693" s="5">
        <v>17000</v>
      </c>
      <c r="Y693" s="13">
        <f t="shared" si="17"/>
        <v>2684</v>
      </c>
      <c r="Z693" s="13" t="s">
        <v>641</v>
      </c>
      <c r="AA693" s="13" t="s">
        <v>1900</v>
      </c>
      <c r="AC693" s="5">
        <v>8400</v>
      </c>
      <c r="AD693" s="5">
        <v>63</v>
      </c>
      <c r="AE693" s="5">
        <v>76</v>
      </c>
      <c r="AF693" s="5">
        <v>51</v>
      </c>
      <c r="AG693" s="5">
        <v>86</v>
      </c>
      <c r="AH693" s="5">
        <v>5200</v>
      </c>
      <c r="AI693" s="5">
        <v>79</v>
      </c>
      <c r="AQ693" s="5">
        <v>-45.4</v>
      </c>
      <c r="AR693" s="5">
        <v>-2.61</v>
      </c>
      <c r="AU693" s="13" t="s">
        <v>1583</v>
      </c>
      <c r="AV693" s="5" t="s">
        <v>401</v>
      </c>
    </row>
    <row r="694" spans="1:48" x14ac:dyDescent="0.35">
      <c r="A694">
        <v>693</v>
      </c>
      <c r="B694" s="5" t="s">
        <v>879</v>
      </c>
      <c r="C694" t="s">
        <v>954</v>
      </c>
      <c r="D694" t="s">
        <v>942</v>
      </c>
      <c r="E694" t="s">
        <v>460</v>
      </c>
      <c r="F694" t="s">
        <v>881</v>
      </c>
      <c r="G694" t="s">
        <v>50</v>
      </c>
      <c r="H694" s="47">
        <v>41869</v>
      </c>
      <c r="I694" t="s">
        <v>1226</v>
      </c>
      <c r="J694" t="s">
        <v>8</v>
      </c>
      <c r="K694" t="s">
        <v>1363</v>
      </c>
      <c r="L694" t="s">
        <v>9</v>
      </c>
      <c r="M694">
        <v>35.141755000000003</v>
      </c>
      <c r="N694">
        <v>-119.428984</v>
      </c>
      <c r="O694" t="s">
        <v>51</v>
      </c>
      <c r="P694" s="5">
        <v>2200</v>
      </c>
      <c r="Q694" s="5">
        <v>2200</v>
      </c>
      <c r="R694" s="5" t="s">
        <v>85</v>
      </c>
      <c r="S694" s="5" t="s">
        <v>85</v>
      </c>
      <c r="U694" s="5">
        <v>30000</v>
      </c>
      <c r="V694" s="5">
        <v>17000</v>
      </c>
      <c r="Y694" s="13">
        <f t="shared" si="17"/>
        <v>2684</v>
      </c>
      <c r="Z694" s="13" t="s">
        <v>641</v>
      </c>
      <c r="AA694" s="13" t="s">
        <v>1900</v>
      </c>
      <c r="AC694" s="5">
        <v>8000</v>
      </c>
      <c r="AD694" s="5" t="s">
        <v>54</v>
      </c>
      <c r="AE694" s="5">
        <v>81</v>
      </c>
      <c r="AF694" s="5">
        <v>53</v>
      </c>
      <c r="AG694" s="5">
        <v>95</v>
      </c>
      <c r="AH694" s="5">
        <v>5800</v>
      </c>
      <c r="AI694" s="5">
        <v>86</v>
      </c>
      <c r="AQ694" s="5">
        <v>-46.5</v>
      </c>
      <c r="AR694" s="5">
        <v>-2.56</v>
      </c>
      <c r="AU694" s="13" t="s">
        <v>1583</v>
      </c>
      <c r="AV694" s="5" t="s">
        <v>401</v>
      </c>
    </row>
    <row r="695" spans="1:48" x14ac:dyDescent="0.35">
      <c r="A695">
        <v>694</v>
      </c>
      <c r="B695" s="5" t="s">
        <v>879</v>
      </c>
      <c r="C695" t="s">
        <v>955</v>
      </c>
      <c r="D695" t="s">
        <v>942</v>
      </c>
      <c r="E695" t="s">
        <v>460</v>
      </c>
      <c r="F695" t="s">
        <v>881</v>
      </c>
      <c r="G695" t="s">
        <v>50</v>
      </c>
      <c r="H695" s="47">
        <v>41961</v>
      </c>
      <c r="I695" t="s">
        <v>1226</v>
      </c>
      <c r="J695" t="s">
        <v>8</v>
      </c>
      <c r="K695" t="s">
        <v>1363</v>
      </c>
      <c r="L695" t="s">
        <v>9</v>
      </c>
      <c r="M695">
        <v>35.141755000000003</v>
      </c>
      <c r="N695">
        <v>-119.428984</v>
      </c>
      <c r="O695" t="s">
        <v>51</v>
      </c>
      <c r="P695" s="5">
        <v>1900</v>
      </c>
      <c r="Q695" s="5">
        <v>1900</v>
      </c>
      <c r="R695" s="5" t="s">
        <v>85</v>
      </c>
      <c r="S695" s="5" t="s">
        <v>85</v>
      </c>
      <c r="U695" s="5">
        <v>24000</v>
      </c>
      <c r="V695" s="5">
        <v>14000</v>
      </c>
      <c r="Y695" s="13">
        <f t="shared" si="17"/>
        <v>2318</v>
      </c>
      <c r="Z695" s="13" t="s">
        <v>641</v>
      </c>
      <c r="AA695" s="13" t="s">
        <v>1900</v>
      </c>
      <c r="AC695" s="5">
        <v>6500</v>
      </c>
      <c r="AD695" s="5" t="s">
        <v>54</v>
      </c>
      <c r="AE695" s="5">
        <v>69</v>
      </c>
      <c r="AF695" s="5">
        <v>42</v>
      </c>
      <c r="AG695" s="5">
        <v>71</v>
      </c>
      <c r="AH695" s="5">
        <v>4400</v>
      </c>
      <c r="AI695" s="5">
        <v>74</v>
      </c>
      <c r="AQ695" s="5">
        <v>-51.9</v>
      </c>
      <c r="AR695" s="5">
        <v>-3.69</v>
      </c>
      <c r="AU695" s="13" t="s">
        <v>1583</v>
      </c>
      <c r="AV695" s="5" t="s">
        <v>401</v>
      </c>
    </row>
    <row r="696" spans="1:48" x14ac:dyDescent="0.35">
      <c r="A696">
        <v>695</v>
      </c>
      <c r="B696" s="2" t="s">
        <v>879</v>
      </c>
      <c r="C696" t="s">
        <v>956</v>
      </c>
      <c r="D696" t="s">
        <v>942</v>
      </c>
      <c r="E696" t="s">
        <v>460</v>
      </c>
      <c r="F696" t="s">
        <v>881</v>
      </c>
      <c r="G696" t="s">
        <v>50</v>
      </c>
      <c r="H696" s="47">
        <v>42059</v>
      </c>
      <c r="I696" t="s">
        <v>1220</v>
      </c>
      <c r="J696" t="s">
        <v>8</v>
      </c>
      <c r="K696" t="s">
        <v>1363</v>
      </c>
      <c r="L696" t="s">
        <v>9</v>
      </c>
      <c r="M696">
        <v>35.141755000000003</v>
      </c>
      <c r="N696">
        <v>-119.428984</v>
      </c>
      <c r="O696" t="s">
        <v>51</v>
      </c>
      <c r="P696" s="2">
        <v>2100</v>
      </c>
      <c r="Q696" s="2">
        <v>2100</v>
      </c>
      <c r="R696" s="2" t="s">
        <v>85</v>
      </c>
      <c r="S696" s="2" t="s">
        <v>85</v>
      </c>
      <c r="U696" s="2">
        <v>25000</v>
      </c>
      <c r="V696" s="2">
        <v>14000</v>
      </c>
      <c r="Y696" s="13">
        <f t="shared" si="17"/>
        <v>2562</v>
      </c>
      <c r="Z696" s="13" t="s">
        <v>641</v>
      </c>
      <c r="AA696" s="13" t="s">
        <v>1900</v>
      </c>
      <c r="AC696" s="2">
        <v>6500</v>
      </c>
      <c r="AD696" s="2" t="s">
        <v>54</v>
      </c>
      <c r="AE696" s="2">
        <v>68</v>
      </c>
      <c r="AF696" s="2">
        <v>46</v>
      </c>
      <c r="AG696" s="2">
        <v>80</v>
      </c>
      <c r="AH696" s="2">
        <v>5300</v>
      </c>
      <c r="AI696" s="2">
        <v>75</v>
      </c>
      <c r="AQ696" s="2">
        <v>-50.6</v>
      </c>
      <c r="AR696" s="2">
        <v>-3.45</v>
      </c>
      <c r="AU696" s="13" t="s">
        <v>1583</v>
      </c>
      <c r="AV696" s="2" t="s">
        <v>401</v>
      </c>
    </row>
    <row r="697" spans="1:48" x14ac:dyDescent="0.35">
      <c r="A697">
        <v>696</v>
      </c>
      <c r="B697" s="2" t="s">
        <v>879</v>
      </c>
      <c r="C697" t="s">
        <v>957</v>
      </c>
      <c r="D697" t="s">
        <v>942</v>
      </c>
      <c r="E697" t="s">
        <v>460</v>
      </c>
      <c r="F697" t="s">
        <v>881</v>
      </c>
      <c r="G697" t="s">
        <v>50</v>
      </c>
      <c r="H697" s="47">
        <v>42143</v>
      </c>
      <c r="I697" t="s">
        <v>1221</v>
      </c>
      <c r="J697" t="s">
        <v>8</v>
      </c>
      <c r="K697" t="s">
        <v>1363</v>
      </c>
      <c r="L697" t="s">
        <v>9</v>
      </c>
      <c r="M697">
        <v>35.141755000000003</v>
      </c>
      <c r="N697">
        <v>-119.428984</v>
      </c>
      <c r="O697" t="s">
        <v>51</v>
      </c>
      <c r="P697" s="2">
        <v>2000</v>
      </c>
      <c r="Q697" s="2">
        <v>2000</v>
      </c>
      <c r="R697" s="2" t="s">
        <v>85</v>
      </c>
      <c r="S697" s="2" t="s">
        <v>85</v>
      </c>
      <c r="U697" s="2">
        <v>28000</v>
      </c>
      <c r="V697" s="2">
        <v>16000</v>
      </c>
      <c r="Y697" s="13">
        <f t="shared" si="17"/>
        <v>2440</v>
      </c>
      <c r="Z697" s="13" t="s">
        <v>641</v>
      </c>
      <c r="AA697" s="13" t="s">
        <v>1900</v>
      </c>
      <c r="AC697" s="2">
        <v>6100</v>
      </c>
      <c r="AD697" s="2" t="s">
        <v>54</v>
      </c>
      <c r="AE697" s="2">
        <v>60</v>
      </c>
      <c r="AF697" s="2">
        <v>41</v>
      </c>
      <c r="AG697" s="2">
        <v>71</v>
      </c>
      <c r="AH697" s="2">
        <v>4200</v>
      </c>
      <c r="AI697" s="2">
        <v>62</v>
      </c>
      <c r="AQ697" s="2"/>
      <c r="AR697" s="2"/>
      <c r="AU697" s="13" t="s">
        <v>1583</v>
      </c>
      <c r="AV697" s="2" t="s">
        <v>401</v>
      </c>
    </row>
    <row r="698" spans="1:48" x14ac:dyDescent="0.35">
      <c r="A698">
        <v>697</v>
      </c>
      <c r="B698" s="5" t="s">
        <v>879</v>
      </c>
      <c r="C698" t="s">
        <v>958</v>
      </c>
      <c r="D698" t="s">
        <v>942</v>
      </c>
      <c r="E698" t="s">
        <v>460</v>
      </c>
      <c r="F698" t="s">
        <v>881</v>
      </c>
      <c r="G698" t="s">
        <v>50</v>
      </c>
      <c r="H698" s="47">
        <v>42234</v>
      </c>
      <c r="I698" t="s">
        <v>1226</v>
      </c>
      <c r="J698" t="s">
        <v>8</v>
      </c>
      <c r="K698" t="s">
        <v>1363</v>
      </c>
      <c r="L698" t="s">
        <v>9</v>
      </c>
      <c r="M698">
        <v>35.141755000000003</v>
      </c>
      <c r="N698">
        <v>-119.428984</v>
      </c>
      <c r="O698" t="s">
        <v>51</v>
      </c>
      <c r="P698" s="5">
        <v>2100</v>
      </c>
      <c r="Q698" s="5">
        <v>2100</v>
      </c>
      <c r="R698" s="5" t="s">
        <v>85</v>
      </c>
      <c r="S698" s="5" t="s">
        <v>85</v>
      </c>
      <c r="U698" s="5">
        <v>24000</v>
      </c>
      <c r="V698" s="5">
        <v>15000</v>
      </c>
      <c r="Y698" s="13">
        <f t="shared" si="17"/>
        <v>2562</v>
      </c>
      <c r="Z698" s="13" t="s">
        <v>641</v>
      </c>
      <c r="AA698" s="13" t="s">
        <v>1900</v>
      </c>
      <c r="AC698" s="5">
        <v>7200</v>
      </c>
      <c r="AD698" s="5">
        <v>56</v>
      </c>
      <c r="AE698" s="5">
        <v>71</v>
      </c>
      <c r="AF698" s="5">
        <v>44</v>
      </c>
      <c r="AG698" s="5">
        <v>74</v>
      </c>
      <c r="AH698" s="5">
        <v>4400</v>
      </c>
      <c r="AI698" s="5">
        <v>74</v>
      </c>
      <c r="AQ698" s="5">
        <v>-47.6</v>
      </c>
      <c r="AR698" s="5">
        <v>-3.28</v>
      </c>
      <c r="AU698" s="13" t="s">
        <v>1583</v>
      </c>
      <c r="AV698" s="5" t="s">
        <v>401</v>
      </c>
    </row>
    <row r="699" spans="1:48" x14ac:dyDescent="0.35">
      <c r="A699">
        <v>698</v>
      </c>
      <c r="B699" s="2" t="s">
        <v>879</v>
      </c>
      <c r="C699" t="s">
        <v>959</v>
      </c>
      <c r="D699" t="s">
        <v>942</v>
      </c>
      <c r="E699" t="s">
        <v>460</v>
      </c>
      <c r="F699" t="s">
        <v>881</v>
      </c>
      <c r="G699" t="s">
        <v>50</v>
      </c>
      <c r="H699" s="47">
        <v>42325</v>
      </c>
      <c r="I699" t="s">
        <v>1222</v>
      </c>
      <c r="J699" t="s">
        <v>8</v>
      </c>
      <c r="K699" t="s">
        <v>1363</v>
      </c>
      <c r="L699" t="s">
        <v>9</v>
      </c>
      <c r="M699">
        <v>35.141755000000003</v>
      </c>
      <c r="N699">
        <v>-119.428984</v>
      </c>
      <c r="O699" t="s">
        <v>51</v>
      </c>
      <c r="P699" s="2">
        <v>2100</v>
      </c>
      <c r="Q699" s="2">
        <v>2100</v>
      </c>
      <c r="R699" s="2" t="s">
        <v>85</v>
      </c>
      <c r="S699" s="2" t="s">
        <v>85</v>
      </c>
      <c r="U699" s="2">
        <v>27000</v>
      </c>
      <c r="V699" s="2">
        <v>14000</v>
      </c>
      <c r="Y699" s="13">
        <f t="shared" si="17"/>
        <v>2562</v>
      </c>
      <c r="Z699" s="13" t="s">
        <v>641</v>
      </c>
      <c r="AA699" s="13" t="s">
        <v>1900</v>
      </c>
      <c r="AC699" s="2">
        <v>6700</v>
      </c>
      <c r="AD699" s="2">
        <v>45</v>
      </c>
      <c r="AE699" s="2">
        <v>89</v>
      </c>
      <c r="AF699" s="2">
        <v>54</v>
      </c>
      <c r="AG699" s="2">
        <v>89</v>
      </c>
      <c r="AH699" s="2">
        <v>5600</v>
      </c>
      <c r="AI699" s="2">
        <v>90</v>
      </c>
      <c r="AQ699" s="2">
        <v>-48.3</v>
      </c>
      <c r="AR699" s="2">
        <v>-3.3</v>
      </c>
      <c r="AU699" s="13" t="s">
        <v>391</v>
      </c>
      <c r="AV699" s="2" t="s">
        <v>807</v>
      </c>
    </row>
    <row r="700" spans="1:48" x14ac:dyDescent="0.35">
      <c r="A700">
        <v>699</v>
      </c>
      <c r="B700" s="2" t="s">
        <v>879</v>
      </c>
      <c r="C700" t="s">
        <v>960</v>
      </c>
      <c r="D700" t="s">
        <v>942</v>
      </c>
      <c r="E700" t="s">
        <v>460</v>
      </c>
      <c r="F700" t="s">
        <v>881</v>
      </c>
      <c r="G700" t="s">
        <v>50</v>
      </c>
      <c r="H700" s="47">
        <v>42426</v>
      </c>
      <c r="I700" t="s">
        <v>1217</v>
      </c>
      <c r="J700" t="s">
        <v>8</v>
      </c>
      <c r="K700" t="s">
        <v>1363</v>
      </c>
      <c r="L700" t="s">
        <v>9</v>
      </c>
      <c r="M700">
        <v>35.141755000000003</v>
      </c>
      <c r="N700">
        <v>-119.428984</v>
      </c>
      <c r="O700" t="s">
        <v>51</v>
      </c>
      <c r="P700" s="2">
        <v>2000</v>
      </c>
      <c r="Q700" s="2">
        <v>2000</v>
      </c>
      <c r="R700" s="2" t="s">
        <v>85</v>
      </c>
      <c r="S700" s="2" t="s">
        <v>85</v>
      </c>
      <c r="U700" s="2"/>
      <c r="V700" s="2">
        <v>14000</v>
      </c>
      <c r="Y700" s="13">
        <f t="shared" si="17"/>
        <v>2440</v>
      </c>
      <c r="Z700" s="13" t="s">
        <v>641</v>
      </c>
      <c r="AA700" s="13" t="s">
        <v>1900</v>
      </c>
      <c r="AC700" s="2">
        <v>6400</v>
      </c>
      <c r="AD700" s="2">
        <v>35</v>
      </c>
      <c r="AE700" s="2">
        <v>59</v>
      </c>
      <c r="AF700" s="2">
        <v>40</v>
      </c>
      <c r="AG700" s="2">
        <v>65</v>
      </c>
      <c r="AH700" s="2">
        <v>4000</v>
      </c>
      <c r="AI700" s="2">
        <v>76</v>
      </c>
      <c r="AQ700" s="2">
        <v>-48.6</v>
      </c>
      <c r="AR700" s="2">
        <v>-3.04</v>
      </c>
      <c r="AU700" s="13" t="s">
        <v>391</v>
      </c>
      <c r="AV700" s="2" t="s">
        <v>807</v>
      </c>
    </row>
    <row r="701" spans="1:48" x14ac:dyDescent="0.35">
      <c r="A701">
        <v>700</v>
      </c>
      <c r="B701" s="2" t="s">
        <v>879</v>
      </c>
      <c r="C701" t="s">
        <v>961</v>
      </c>
      <c r="D701" t="s">
        <v>942</v>
      </c>
      <c r="E701" t="s">
        <v>460</v>
      </c>
      <c r="F701" t="s">
        <v>881</v>
      </c>
      <c r="G701" t="s">
        <v>50</v>
      </c>
      <c r="H701" s="47">
        <v>42507</v>
      </c>
      <c r="I701" t="s">
        <v>1218</v>
      </c>
      <c r="J701" t="s">
        <v>8</v>
      </c>
      <c r="K701" t="s">
        <v>1363</v>
      </c>
      <c r="L701" t="s">
        <v>9</v>
      </c>
      <c r="M701">
        <v>35.141755000000003</v>
      </c>
      <c r="N701">
        <v>-119.428984</v>
      </c>
      <c r="O701" t="s">
        <v>51</v>
      </c>
      <c r="P701" s="2">
        <v>2000</v>
      </c>
      <c r="Q701" s="2">
        <v>2000</v>
      </c>
      <c r="R701" s="2" t="s">
        <v>85</v>
      </c>
      <c r="S701" s="2" t="s">
        <v>85</v>
      </c>
      <c r="U701" s="2">
        <v>24000</v>
      </c>
      <c r="V701" s="2">
        <v>15000</v>
      </c>
      <c r="Y701" s="13">
        <f t="shared" si="17"/>
        <v>2440</v>
      </c>
      <c r="Z701" s="13" t="s">
        <v>641</v>
      </c>
      <c r="AA701" s="13" t="s">
        <v>1900</v>
      </c>
      <c r="AC701" s="2">
        <v>6300</v>
      </c>
      <c r="AD701" s="2">
        <v>36</v>
      </c>
      <c r="AE701" s="2">
        <v>59</v>
      </c>
      <c r="AF701" s="2">
        <v>40</v>
      </c>
      <c r="AG701" s="2">
        <v>70</v>
      </c>
      <c r="AH701" s="2">
        <v>4200</v>
      </c>
      <c r="AI701" s="2">
        <v>70</v>
      </c>
      <c r="AQ701" s="2">
        <v>-50.6</v>
      </c>
      <c r="AR701" s="2">
        <v>-3.49</v>
      </c>
      <c r="AU701" s="13" t="s">
        <v>391</v>
      </c>
      <c r="AV701" s="2" t="s">
        <v>807</v>
      </c>
    </row>
    <row r="702" spans="1:48" x14ac:dyDescent="0.35">
      <c r="A702">
        <v>701</v>
      </c>
      <c r="B702" s="2" t="s">
        <v>879</v>
      </c>
      <c r="C702" t="s">
        <v>962</v>
      </c>
      <c r="D702" t="s">
        <v>942</v>
      </c>
      <c r="E702" t="s">
        <v>460</v>
      </c>
      <c r="F702" t="s">
        <v>881</v>
      </c>
      <c r="G702" t="s">
        <v>50</v>
      </c>
      <c r="H702" s="47">
        <v>42611</v>
      </c>
      <c r="I702" t="s">
        <v>1219</v>
      </c>
      <c r="J702" t="s">
        <v>8</v>
      </c>
      <c r="K702" t="s">
        <v>1363</v>
      </c>
      <c r="L702" t="s">
        <v>9</v>
      </c>
      <c r="M702">
        <v>35.141755000000003</v>
      </c>
      <c r="N702">
        <v>-119.428984</v>
      </c>
      <c r="O702" t="s">
        <v>51</v>
      </c>
      <c r="P702" s="2">
        <v>1900</v>
      </c>
      <c r="Q702" s="2">
        <v>1900</v>
      </c>
      <c r="R702" s="2" t="s">
        <v>85</v>
      </c>
      <c r="S702" s="2" t="s">
        <v>85</v>
      </c>
      <c r="U702" s="2">
        <v>26000</v>
      </c>
      <c r="V702" s="2">
        <v>13000</v>
      </c>
      <c r="Y702" s="13">
        <f t="shared" si="17"/>
        <v>2318</v>
      </c>
      <c r="Z702" s="13" t="s">
        <v>641</v>
      </c>
      <c r="AA702" s="13" t="s">
        <v>1900</v>
      </c>
      <c r="AC702" s="2">
        <v>6000</v>
      </c>
      <c r="AD702" s="2" t="s">
        <v>58</v>
      </c>
      <c r="AE702" s="2">
        <v>70</v>
      </c>
      <c r="AF702" s="2">
        <v>49</v>
      </c>
      <c r="AG702" s="2">
        <v>86</v>
      </c>
      <c r="AH702" s="2">
        <v>4300</v>
      </c>
      <c r="AI702" s="2">
        <v>79</v>
      </c>
      <c r="AQ702" s="2">
        <v>-51.1</v>
      </c>
      <c r="AR702" s="2">
        <v>-3.27</v>
      </c>
      <c r="AU702" s="13" t="s">
        <v>391</v>
      </c>
      <c r="AV702" s="2" t="s">
        <v>807</v>
      </c>
    </row>
    <row r="703" spans="1:48" x14ac:dyDescent="0.35">
      <c r="A703">
        <v>702</v>
      </c>
      <c r="B703" s="2" t="s">
        <v>879</v>
      </c>
      <c r="C703" t="s">
        <v>963</v>
      </c>
      <c r="D703" t="s">
        <v>942</v>
      </c>
      <c r="E703" t="s">
        <v>460</v>
      </c>
      <c r="F703" t="s">
        <v>881</v>
      </c>
      <c r="G703" t="s">
        <v>50</v>
      </c>
      <c r="H703" s="47">
        <v>42703</v>
      </c>
      <c r="I703" t="s">
        <v>1216</v>
      </c>
      <c r="J703" t="s">
        <v>8</v>
      </c>
      <c r="K703" t="s">
        <v>1363</v>
      </c>
      <c r="L703" t="s">
        <v>9</v>
      </c>
      <c r="M703">
        <v>35.141755000000003</v>
      </c>
      <c r="N703">
        <v>-119.428984</v>
      </c>
      <c r="O703" t="s">
        <v>51</v>
      </c>
      <c r="P703" s="2">
        <v>2000</v>
      </c>
      <c r="Q703" s="2">
        <v>2000</v>
      </c>
      <c r="R703" s="2" t="s">
        <v>85</v>
      </c>
      <c r="S703" s="2" t="s">
        <v>85</v>
      </c>
      <c r="U703" s="2"/>
      <c r="V703" s="2">
        <v>12000</v>
      </c>
      <c r="Y703" s="13">
        <f t="shared" si="17"/>
        <v>2440</v>
      </c>
      <c r="Z703" s="13" t="s">
        <v>641</v>
      </c>
      <c r="AA703" s="13" t="s">
        <v>1900</v>
      </c>
      <c r="AC703" s="2">
        <v>5200</v>
      </c>
      <c r="AD703" s="2">
        <v>33</v>
      </c>
      <c r="AE703" s="2">
        <v>67</v>
      </c>
      <c r="AF703" s="2">
        <v>40</v>
      </c>
      <c r="AG703" s="2">
        <v>68</v>
      </c>
      <c r="AH703" s="2">
        <v>3700</v>
      </c>
      <c r="AI703" s="2">
        <v>68</v>
      </c>
      <c r="AQ703" s="2">
        <v>-52.7</v>
      </c>
      <c r="AR703" s="2">
        <v>-4.3600000000000003</v>
      </c>
      <c r="AU703" s="13" t="s">
        <v>391</v>
      </c>
      <c r="AV703" s="2" t="s">
        <v>807</v>
      </c>
    </row>
    <row r="704" spans="1:48" x14ac:dyDescent="0.35">
      <c r="A704">
        <v>703</v>
      </c>
      <c r="B704" s="2" t="s">
        <v>879</v>
      </c>
      <c r="C704" t="s">
        <v>964</v>
      </c>
      <c r="D704" t="s">
        <v>965</v>
      </c>
      <c r="E704" t="s">
        <v>460</v>
      </c>
      <c r="F704" t="s">
        <v>881</v>
      </c>
      <c r="G704" t="s">
        <v>50</v>
      </c>
      <c r="H704" s="47">
        <v>35054</v>
      </c>
      <c r="I704" t="s">
        <v>1227</v>
      </c>
      <c r="J704" t="s">
        <v>8</v>
      </c>
      <c r="K704" t="s">
        <v>1707</v>
      </c>
      <c r="L704" t="s">
        <v>9</v>
      </c>
      <c r="M704">
        <v>35.141755000000003</v>
      </c>
      <c r="N704">
        <v>-119.428984</v>
      </c>
      <c r="O704" t="s">
        <v>51</v>
      </c>
      <c r="P704" s="13">
        <f>SUM(Q704:S704)</f>
        <v>2066</v>
      </c>
      <c r="Q704" s="13">
        <f>ROUND(Y704/1.22,0)</f>
        <v>2066</v>
      </c>
      <c r="U704" s="2">
        <v>28000</v>
      </c>
      <c r="V704" s="2">
        <v>14500</v>
      </c>
      <c r="Y704" s="2">
        <v>2520</v>
      </c>
      <c r="Z704" s="2"/>
      <c r="AA704" s="2"/>
      <c r="AC704" s="2">
        <v>7480</v>
      </c>
      <c r="AD704" s="5" t="s">
        <v>62</v>
      </c>
      <c r="AE704" s="2">
        <v>76</v>
      </c>
      <c r="AF704" s="2">
        <v>47</v>
      </c>
      <c r="AG704" s="2">
        <v>84</v>
      </c>
      <c r="AH704" s="2">
        <v>5620</v>
      </c>
      <c r="AI704" s="2">
        <v>63</v>
      </c>
      <c r="AQ704" s="2"/>
      <c r="AR704" s="2"/>
      <c r="AU704" s="13" t="s">
        <v>1894</v>
      </c>
      <c r="AV704" s="2" t="s">
        <v>170</v>
      </c>
    </row>
    <row r="705" spans="1:48" x14ac:dyDescent="0.35">
      <c r="A705">
        <v>704</v>
      </c>
      <c r="B705" s="2" t="s">
        <v>879</v>
      </c>
      <c r="C705" t="s">
        <v>966</v>
      </c>
      <c r="D705" t="s">
        <v>965</v>
      </c>
      <c r="E705" t="s">
        <v>460</v>
      </c>
      <c r="F705" t="s">
        <v>881</v>
      </c>
      <c r="G705" t="s">
        <v>50</v>
      </c>
      <c r="H705" s="47">
        <v>38722</v>
      </c>
      <c r="I705" t="s">
        <v>1700</v>
      </c>
      <c r="J705" t="s">
        <v>8</v>
      </c>
      <c r="K705" t="s">
        <v>1340</v>
      </c>
      <c r="L705" t="s">
        <v>9</v>
      </c>
      <c r="M705">
        <v>35.141755000000003</v>
      </c>
      <c r="N705">
        <v>-119.428984</v>
      </c>
      <c r="O705" t="s">
        <v>51</v>
      </c>
      <c r="P705" s="13">
        <f>SUM(Q705:S705)</f>
        <v>1986</v>
      </c>
      <c r="Q705" s="13">
        <f>ROUND(Y705/1.22,0)</f>
        <v>1803</v>
      </c>
      <c r="R705" s="13">
        <f>ROUND(Z705/0.6,0)</f>
        <v>183</v>
      </c>
      <c r="U705" s="2">
        <v>32000</v>
      </c>
      <c r="V705" s="2">
        <v>19000</v>
      </c>
      <c r="Y705" s="2">
        <v>2200</v>
      </c>
      <c r="Z705" s="2">
        <v>110</v>
      </c>
      <c r="AA705" s="2" t="s">
        <v>1121</v>
      </c>
      <c r="AC705" s="2">
        <v>11000</v>
      </c>
      <c r="AD705" s="2">
        <v>14</v>
      </c>
      <c r="AE705" s="2">
        <v>100</v>
      </c>
      <c r="AF705" s="2">
        <v>80</v>
      </c>
      <c r="AG705" s="2">
        <v>90</v>
      </c>
      <c r="AH705" s="2">
        <v>7300</v>
      </c>
      <c r="AI705" s="2">
        <v>99</v>
      </c>
      <c r="AQ705" s="2">
        <v>-38</v>
      </c>
      <c r="AR705" s="2">
        <v>-1.3</v>
      </c>
      <c r="AU705" s="13" t="s">
        <v>1701</v>
      </c>
      <c r="AV705" s="2" t="s">
        <v>184</v>
      </c>
    </row>
    <row r="706" spans="1:48" x14ac:dyDescent="0.35">
      <c r="A706">
        <v>705</v>
      </c>
      <c r="B706" s="2" t="s">
        <v>879</v>
      </c>
      <c r="C706" t="s">
        <v>967</v>
      </c>
      <c r="D706" t="s">
        <v>965</v>
      </c>
      <c r="E706" t="s">
        <v>460</v>
      </c>
      <c r="F706" t="s">
        <v>881</v>
      </c>
      <c r="G706" t="s">
        <v>50</v>
      </c>
      <c r="H706" s="47">
        <v>39527</v>
      </c>
      <c r="I706" t="s">
        <v>1712</v>
      </c>
      <c r="J706" t="s">
        <v>8</v>
      </c>
      <c r="K706" t="s">
        <v>1363</v>
      </c>
      <c r="L706" t="s">
        <v>9</v>
      </c>
      <c r="M706">
        <v>35.141755000000003</v>
      </c>
      <c r="N706">
        <v>-119.428984</v>
      </c>
      <c r="O706" t="s">
        <v>51</v>
      </c>
      <c r="P706" s="2">
        <v>1900</v>
      </c>
      <c r="Q706" s="2">
        <v>1900</v>
      </c>
      <c r="R706" s="2" t="s">
        <v>59</v>
      </c>
      <c r="S706" s="2" t="s">
        <v>59</v>
      </c>
      <c r="U706" s="2">
        <v>41000</v>
      </c>
      <c r="V706" s="2">
        <v>24000</v>
      </c>
      <c r="Y706" s="13">
        <f t="shared" ref="Y706:Y728" si="18">Q706*1.22</f>
        <v>2318</v>
      </c>
      <c r="Z706" s="13" t="s">
        <v>70</v>
      </c>
      <c r="AA706" s="13" t="s">
        <v>611</v>
      </c>
      <c r="AC706" s="2">
        <v>13000</v>
      </c>
      <c r="AD706" s="2">
        <v>37</v>
      </c>
      <c r="AE706" s="2">
        <v>110</v>
      </c>
      <c r="AF706" s="2">
        <v>77</v>
      </c>
      <c r="AG706" s="2">
        <v>110</v>
      </c>
      <c r="AH706" s="2">
        <v>8300</v>
      </c>
      <c r="AI706" s="2">
        <v>120</v>
      </c>
      <c r="AQ706" s="2">
        <v>-28.7</v>
      </c>
      <c r="AR706" s="2">
        <v>-0.1</v>
      </c>
      <c r="AU706" s="13" t="s">
        <v>391</v>
      </c>
      <c r="AV706" s="2" t="s">
        <v>807</v>
      </c>
    </row>
    <row r="707" spans="1:48" x14ac:dyDescent="0.35">
      <c r="A707">
        <v>706</v>
      </c>
      <c r="B707" s="2" t="s">
        <v>879</v>
      </c>
      <c r="C707" t="s">
        <v>968</v>
      </c>
      <c r="D707" t="s">
        <v>965</v>
      </c>
      <c r="E707" t="s">
        <v>460</v>
      </c>
      <c r="F707" t="s">
        <v>881</v>
      </c>
      <c r="G707" t="s">
        <v>50</v>
      </c>
      <c r="H707" s="47">
        <v>40633</v>
      </c>
      <c r="I707" t="s">
        <v>1208</v>
      </c>
      <c r="J707" t="s">
        <v>8</v>
      </c>
      <c r="K707" t="s">
        <v>1363</v>
      </c>
      <c r="L707" t="s">
        <v>9</v>
      </c>
      <c r="M707">
        <v>35.141755000000003</v>
      </c>
      <c r="N707">
        <v>-119.428984</v>
      </c>
      <c r="O707" t="s">
        <v>51</v>
      </c>
      <c r="P707" s="2">
        <v>1700</v>
      </c>
      <c r="Q707" s="2">
        <v>1700</v>
      </c>
      <c r="R707" s="2">
        <v>80</v>
      </c>
      <c r="S707" s="2" t="s">
        <v>59</v>
      </c>
      <c r="U707" s="2">
        <v>30000</v>
      </c>
      <c r="V707" s="2">
        <v>16000</v>
      </c>
      <c r="Y707" s="13">
        <f t="shared" si="18"/>
        <v>2074</v>
      </c>
      <c r="Z707" s="13">
        <f>R707*0.6</f>
        <v>48</v>
      </c>
      <c r="AA707" s="13" t="s">
        <v>611</v>
      </c>
      <c r="AC707" s="2">
        <v>7500</v>
      </c>
      <c r="AD707" s="2">
        <v>86</v>
      </c>
      <c r="AE707" s="2">
        <v>79</v>
      </c>
      <c r="AF707" s="2">
        <v>55</v>
      </c>
      <c r="AG707" s="2">
        <v>99</v>
      </c>
      <c r="AH707" s="2">
        <v>5900</v>
      </c>
      <c r="AI707" s="2">
        <v>100</v>
      </c>
      <c r="AQ707" s="2">
        <v>-42.3</v>
      </c>
      <c r="AR707" s="2">
        <v>-1.45</v>
      </c>
      <c r="AU707" s="13" t="s">
        <v>1894</v>
      </c>
      <c r="AV707" s="2" t="s">
        <v>170</v>
      </c>
    </row>
    <row r="708" spans="1:48" x14ac:dyDescent="0.35">
      <c r="A708">
        <v>707</v>
      </c>
      <c r="B708" s="2" t="s">
        <v>879</v>
      </c>
      <c r="C708" t="s">
        <v>969</v>
      </c>
      <c r="D708" t="s">
        <v>965</v>
      </c>
      <c r="E708" t="s">
        <v>460</v>
      </c>
      <c r="F708" t="s">
        <v>881</v>
      </c>
      <c r="G708" t="s">
        <v>50</v>
      </c>
      <c r="H708" s="47">
        <v>40814</v>
      </c>
      <c r="I708" t="s">
        <v>1209</v>
      </c>
      <c r="J708" t="s">
        <v>8</v>
      </c>
      <c r="K708" t="s">
        <v>1363</v>
      </c>
      <c r="L708" t="s">
        <v>9</v>
      </c>
      <c r="M708">
        <v>35.141755000000003</v>
      </c>
      <c r="N708">
        <v>-119.428984</v>
      </c>
      <c r="O708" t="s">
        <v>51</v>
      </c>
      <c r="P708" s="2">
        <v>2000</v>
      </c>
      <c r="Q708" s="2">
        <v>1500</v>
      </c>
      <c r="R708" s="2">
        <v>560</v>
      </c>
      <c r="S708" s="2" t="s">
        <v>59</v>
      </c>
      <c r="U708" s="2">
        <v>32000</v>
      </c>
      <c r="V708" s="2">
        <v>17000</v>
      </c>
      <c r="Y708" s="13">
        <f t="shared" si="18"/>
        <v>1830</v>
      </c>
      <c r="Z708" s="13">
        <f>R708*0.6</f>
        <v>336</v>
      </c>
      <c r="AA708" s="13" t="s">
        <v>611</v>
      </c>
      <c r="AC708" s="2">
        <v>7800</v>
      </c>
      <c r="AD708" s="2">
        <v>110</v>
      </c>
      <c r="AE708" s="2">
        <v>67</v>
      </c>
      <c r="AF708" s="2">
        <v>62</v>
      </c>
      <c r="AG708" s="2">
        <v>110</v>
      </c>
      <c r="AH708" s="2">
        <v>6000</v>
      </c>
      <c r="AI708" s="2">
        <v>120</v>
      </c>
      <c r="AQ708" s="2">
        <v>-34.74</v>
      </c>
      <c r="AR708" s="2">
        <v>0.71</v>
      </c>
      <c r="AU708" s="13" t="s">
        <v>1894</v>
      </c>
      <c r="AV708" s="2" t="s">
        <v>170</v>
      </c>
    </row>
    <row r="709" spans="1:48" x14ac:dyDescent="0.35">
      <c r="A709">
        <v>708</v>
      </c>
      <c r="B709" s="2" t="s">
        <v>879</v>
      </c>
      <c r="C709" t="s">
        <v>970</v>
      </c>
      <c r="D709" t="s">
        <v>965</v>
      </c>
      <c r="E709" t="s">
        <v>460</v>
      </c>
      <c r="F709" t="s">
        <v>881</v>
      </c>
      <c r="G709" t="s">
        <v>50</v>
      </c>
      <c r="H709" s="47">
        <v>40891</v>
      </c>
      <c r="I709" t="s">
        <v>1207</v>
      </c>
      <c r="J709" t="s">
        <v>8</v>
      </c>
      <c r="K709" t="s">
        <v>1363</v>
      </c>
      <c r="L709" t="s">
        <v>9</v>
      </c>
      <c r="M709">
        <v>35.141755000000003</v>
      </c>
      <c r="N709">
        <v>-119.428984</v>
      </c>
      <c r="O709" t="s">
        <v>51</v>
      </c>
      <c r="P709" s="2">
        <v>1800</v>
      </c>
      <c r="Q709" s="2">
        <v>1800</v>
      </c>
      <c r="R709" s="2" t="s">
        <v>59</v>
      </c>
      <c r="S709" s="2" t="s">
        <v>59</v>
      </c>
      <c r="U709" s="2">
        <v>24000</v>
      </c>
      <c r="V709" s="2">
        <v>15000</v>
      </c>
      <c r="Y709" s="13">
        <f t="shared" si="18"/>
        <v>2196</v>
      </c>
      <c r="Z709" s="13" t="s">
        <v>70</v>
      </c>
      <c r="AA709" s="13" t="s">
        <v>611</v>
      </c>
      <c r="AC709" s="2">
        <v>6800</v>
      </c>
      <c r="AD709" s="2">
        <v>78</v>
      </c>
      <c r="AE709" s="2">
        <v>66</v>
      </c>
      <c r="AF709" s="2">
        <v>54</v>
      </c>
      <c r="AG709" s="2">
        <v>120</v>
      </c>
      <c r="AH709" s="2">
        <v>5900</v>
      </c>
      <c r="AI709" s="2">
        <v>98</v>
      </c>
      <c r="AQ709" s="2">
        <v>-43.7</v>
      </c>
      <c r="AR709" s="2">
        <v>-1.84</v>
      </c>
      <c r="AU709" s="13" t="s">
        <v>1894</v>
      </c>
      <c r="AV709" s="2" t="s">
        <v>170</v>
      </c>
    </row>
    <row r="710" spans="1:48" x14ac:dyDescent="0.35">
      <c r="A710">
        <v>709</v>
      </c>
      <c r="B710" s="5" t="s">
        <v>879</v>
      </c>
      <c r="C710" t="s">
        <v>971</v>
      </c>
      <c r="D710" t="s">
        <v>965</v>
      </c>
      <c r="E710" t="s">
        <v>460</v>
      </c>
      <c r="F710" t="s">
        <v>881</v>
      </c>
      <c r="G710" t="s">
        <v>50</v>
      </c>
      <c r="H710" s="47">
        <v>40995</v>
      </c>
      <c r="I710" t="s">
        <v>1226</v>
      </c>
      <c r="J710" t="s">
        <v>8</v>
      </c>
      <c r="K710" t="s">
        <v>1363</v>
      </c>
      <c r="L710" t="s">
        <v>9</v>
      </c>
      <c r="M710">
        <v>35.141755000000003</v>
      </c>
      <c r="N710">
        <v>-119.428984</v>
      </c>
      <c r="O710" t="s">
        <v>51</v>
      </c>
      <c r="P710" s="5">
        <v>1700</v>
      </c>
      <c r="Q710" s="5">
        <v>1400</v>
      </c>
      <c r="R710" s="5">
        <v>320</v>
      </c>
      <c r="S710" s="5" t="s">
        <v>57</v>
      </c>
      <c r="U710" s="5">
        <v>34000</v>
      </c>
      <c r="V710" s="5">
        <v>19000</v>
      </c>
      <c r="Y710" s="13">
        <f t="shared" si="18"/>
        <v>1708</v>
      </c>
      <c r="Z710" s="13">
        <f>R710*0.6</f>
        <v>192</v>
      </c>
      <c r="AA710" s="13" t="s">
        <v>443</v>
      </c>
      <c r="AC710" s="5">
        <v>9000</v>
      </c>
      <c r="AD710" s="5">
        <v>110</v>
      </c>
      <c r="AE710" s="5">
        <v>98</v>
      </c>
      <c r="AF710" s="5">
        <v>67</v>
      </c>
      <c r="AG710" s="5">
        <v>120</v>
      </c>
      <c r="AH710" s="5">
        <v>6800</v>
      </c>
      <c r="AI710" s="5">
        <v>110</v>
      </c>
      <c r="AQ710" s="5">
        <v>-30.6</v>
      </c>
      <c r="AR710" s="5">
        <v>7.0000000000000007E-2</v>
      </c>
      <c r="AU710" s="13">
        <f>AV710*4.43</f>
        <v>28.352</v>
      </c>
      <c r="AV710" s="5">
        <v>6.4</v>
      </c>
    </row>
    <row r="711" spans="1:48" x14ac:dyDescent="0.35">
      <c r="A711">
        <v>710</v>
      </c>
      <c r="B711" s="2" t="s">
        <v>879</v>
      </c>
      <c r="C711" t="s">
        <v>972</v>
      </c>
      <c r="D711" t="s">
        <v>965</v>
      </c>
      <c r="E711" t="s">
        <v>460</v>
      </c>
      <c r="F711" t="s">
        <v>881</v>
      </c>
      <c r="G711" t="s">
        <v>50</v>
      </c>
      <c r="H711" s="48">
        <v>41079</v>
      </c>
      <c r="I711" t="s">
        <v>1205</v>
      </c>
      <c r="J711" t="s">
        <v>8</v>
      </c>
      <c r="K711" t="s">
        <v>1363</v>
      </c>
      <c r="L711" t="s">
        <v>9</v>
      </c>
      <c r="M711">
        <v>35.141755000000003</v>
      </c>
      <c r="N711">
        <v>-119.428984</v>
      </c>
      <c r="O711" t="s">
        <v>51</v>
      </c>
      <c r="P711" s="2">
        <v>1200</v>
      </c>
      <c r="Q711" s="2">
        <v>1200</v>
      </c>
      <c r="R711" s="2" t="s">
        <v>57</v>
      </c>
      <c r="S711" s="2" t="s">
        <v>57</v>
      </c>
      <c r="U711" s="2">
        <v>63000</v>
      </c>
      <c r="V711" s="2">
        <v>16000</v>
      </c>
      <c r="Y711" s="13">
        <f t="shared" si="18"/>
        <v>1464</v>
      </c>
      <c r="Z711" s="13" t="s">
        <v>416</v>
      </c>
      <c r="AA711" s="13" t="s">
        <v>443</v>
      </c>
      <c r="AC711" s="2">
        <v>7900</v>
      </c>
      <c r="AD711" s="2">
        <v>100</v>
      </c>
      <c r="AE711" s="2">
        <v>320</v>
      </c>
      <c r="AF711" s="2">
        <v>150</v>
      </c>
      <c r="AG711" s="2">
        <v>110</v>
      </c>
      <c r="AH711" s="2">
        <v>4700</v>
      </c>
      <c r="AI711" s="2">
        <v>91</v>
      </c>
      <c r="AQ711" s="2">
        <v>-42.2</v>
      </c>
      <c r="AR711" s="2">
        <v>-1.1100000000000001</v>
      </c>
      <c r="AU711" s="13" t="s">
        <v>391</v>
      </c>
      <c r="AV711" s="2" t="s">
        <v>807</v>
      </c>
    </row>
    <row r="712" spans="1:48" x14ac:dyDescent="0.35">
      <c r="A712">
        <v>711</v>
      </c>
      <c r="B712" s="2" t="s">
        <v>879</v>
      </c>
      <c r="C712" t="s">
        <v>973</v>
      </c>
      <c r="D712" t="s">
        <v>965</v>
      </c>
      <c r="E712" t="s">
        <v>460</v>
      </c>
      <c r="F712" t="s">
        <v>881</v>
      </c>
      <c r="G712" t="s">
        <v>50</v>
      </c>
      <c r="H712" s="47">
        <v>41179</v>
      </c>
      <c r="I712" t="s">
        <v>1206</v>
      </c>
      <c r="J712" t="s">
        <v>8</v>
      </c>
      <c r="K712" t="s">
        <v>1363</v>
      </c>
      <c r="L712" t="s">
        <v>9</v>
      </c>
      <c r="M712">
        <v>35.141755000000003</v>
      </c>
      <c r="N712">
        <v>-119.428984</v>
      </c>
      <c r="O712" t="s">
        <v>51</v>
      </c>
      <c r="P712" s="2">
        <v>2100</v>
      </c>
      <c r="Q712" s="2">
        <v>2100</v>
      </c>
      <c r="R712" s="2" t="s">
        <v>57</v>
      </c>
      <c r="S712" s="2" t="s">
        <v>57</v>
      </c>
      <c r="U712" s="2">
        <v>37000</v>
      </c>
      <c r="V712" s="2">
        <v>17000</v>
      </c>
      <c r="Y712" s="13">
        <f t="shared" si="18"/>
        <v>2562</v>
      </c>
      <c r="Z712" s="13" t="s">
        <v>416</v>
      </c>
      <c r="AA712" s="13" t="s">
        <v>443</v>
      </c>
      <c r="AC712" s="2">
        <v>8700</v>
      </c>
      <c r="AD712" s="2">
        <v>48</v>
      </c>
      <c r="AE712" s="2">
        <v>91</v>
      </c>
      <c r="AF712" s="2">
        <v>59</v>
      </c>
      <c r="AG712" s="2">
        <v>99</v>
      </c>
      <c r="AH712" s="2">
        <v>5500</v>
      </c>
      <c r="AI712" s="2">
        <v>94</v>
      </c>
      <c r="AQ712" s="2">
        <v>-45.6</v>
      </c>
      <c r="AR712" s="2">
        <v>-2.74</v>
      </c>
      <c r="AU712" s="13" t="s">
        <v>1894</v>
      </c>
      <c r="AV712" s="2" t="s">
        <v>170</v>
      </c>
    </row>
    <row r="713" spans="1:48" x14ac:dyDescent="0.35">
      <c r="A713">
        <v>712</v>
      </c>
      <c r="B713" s="2" t="s">
        <v>879</v>
      </c>
      <c r="C713" t="s">
        <v>974</v>
      </c>
      <c r="D713" t="s">
        <v>965</v>
      </c>
      <c r="E713" t="s">
        <v>460</v>
      </c>
      <c r="F713" t="s">
        <v>881</v>
      </c>
      <c r="G713" t="s">
        <v>50</v>
      </c>
      <c r="H713" s="47">
        <v>41262</v>
      </c>
      <c r="I713" t="s">
        <v>1204</v>
      </c>
      <c r="J713" t="s">
        <v>8</v>
      </c>
      <c r="K713" t="s">
        <v>1363</v>
      </c>
      <c r="L713" t="s">
        <v>9</v>
      </c>
      <c r="M713">
        <v>35.141755000000003</v>
      </c>
      <c r="N713">
        <v>-119.428984</v>
      </c>
      <c r="O713" t="s">
        <v>51</v>
      </c>
      <c r="P713" s="2">
        <v>2200</v>
      </c>
      <c r="Q713" s="2">
        <v>2200</v>
      </c>
      <c r="R713" s="2" t="s">
        <v>57</v>
      </c>
      <c r="S713" s="2" t="s">
        <v>57</v>
      </c>
      <c r="U713" s="2">
        <v>28000</v>
      </c>
      <c r="V713" s="2">
        <v>15000</v>
      </c>
      <c r="Y713" s="13">
        <f t="shared" si="18"/>
        <v>2684</v>
      </c>
      <c r="Z713" s="13" t="s">
        <v>416</v>
      </c>
      <c r="AA713" s="13" t="s">
        <v>443</v>
      </c>
      <c r="AC713" s="2">
        <v>7300</v>
      </c>
      <c r="AD713" s="2">
        <v>71</v>
      </c>
      <c r="AE713" s="2">
        <v>82</v>
      </c>
      <c r="AF713" s="2">
        <v>47</v>
      </c>
      <c r="AG713" s="2">
        <v>130</v>
      </c>
      <c r="AH713" s="2">
        <v>4900</v>
      </c>
      <c r="AI713" s="2">
        <v>95</v>
      </c>
      <c r="AQ713" s="2">
        <v>-48.7</v>
      </c>
      <c r="AR713" s="2">
        <v>-3.44</v>
      </c>
      <c r="AU713" s="13" t="s">
        <v>1583</v>
      </c>
      <c r="AV713" s="2" t="s">
        <v>401</v>
      </c>
    </row>
    <row r="714" spans="1:48" x14ac:dyDescent="0.35">
      <c r="A714">
        <v>713</v>
      </c>
      <c r="B714" s="2" t="s">
        <v>879</v>
      </c>
      <c r="C714" t="s">
        <v>975</v>
      </c>
      <c r="D714" t="s">
        <v>965</v>
      </c>
      <c r="E714" t="s">
        <v>460</v>
      </c>
      <c r="F714" t="s">
        <v>881</v>
      </c>
      <c r="G714" t="s">
        <v>50</v>
      </c>
      <c r="H714" s="47">
        <v>41359</v>
      </c>
      <c r="I714" t="s">
        <v>1210</v>
      </c>
      <c r="J714" t="s">
        <v>8</v>
      </c>
      <c r="K714" t="s">
        <v>1363</v>
      </c>
      <c r="L714" t="s">
        <v>9</v>
      </c>
      <c r="M714">
        <v>35.141755000000003</v>
      </c>
      <c r="N714">
        <v>-119.428984</v>
      </c>
      <c r="O714" t="s">
        <v>51</v>
      </c>
      <c r="P714" s="2">
        <v>2200</v>
      </c>
      <c r="Q714" s="2">
        <v>2200</v>
      </c>
      <c r="R714" s="2" t="s">
        <v>57</v>
      </c>
      <c r="S714" s="2" t="s">
        <v>57</v>
      </c>
      <c r="U714" s="2">
        <v>30000</v>
      </c>
      <c r="V714" s="2">
        <v>17000</v>
      </c>
      <c r="Y714" s="13">
        <f t="shared" si="18"/>
        <v>2684</v>
      </c>
      <c r="Z714" s="13" t="s">
        <v>416</v>
      </c>
      <c r="AA714" s="13" t="s">
        <v>443</v>
      </c>
      <c r="AC714" s="2">
        <v>9100</v>
      </c>
      <c r="AD714" s="2">
        <v>59</v>
      </c>
      <c r="AE714" s="2">
        <v>80</v>
      </c>
      <c r="AF714" s="2">
        <v>52</v>
      </c>
      <c r="AG714" s="2">
        <v>110</v>
      </c>
      <c r="AH714" s="2">
        <v>5500</v>
      </c>
      <c r="AI714" s="2">
        <v>92</v>
      </c>
      <c r="AQ714" s="2">
        <v>-43.3</v>
      </c>
      <c r="AR714" s="2">
        <v>-2.21</v>
      </c>
      <c r="AU714" s="13" t="s">
        <v>1583</v>
      </c>
      <c r="AV714" s="2" t="s">
        <v>401</v>
      </c>
    </row>
    <row r="715" spans="1:48" x14ac:dyDescent="0.35">
      <c r="A715">
        <v>714</v>
      </c>
      <c r="B715" s="5" t="s">
        <v>879</v>
      </c>
      <c r="C715" t="s">
        <v>976</v>
      </c>
      <c r="D715" t="s">
        <v>965</v>
      </c>
      <c r="E715" t="s">
        <v>460</v>
      </c>
      <c r="F715" t="s">
        <v>881</v>
      </c>
      <c r="G715" t="s">
        <v>50</v>
      </c>
      <c r="H715" s="47">
        <v>41541</v>
      </c>
      <c r="I715" t="s">
        <v>1226</v>
      </c>
      <c r="J715" t="s">
        <v>8</v>
      </c>
      <c r="K715" t="s">
        <v>1363</v>
      </c>
      <c r="L715" t="s">
        <v>9</v>
      </c>
      <c r="M715">
        <v>35.141755000000003</v>
      </c>
      <c r="N715">
        <v>-119.428984</v>
      </c>
      <c r="O715" t="s">
        <v>51</v>
      </c>
      <c r="P715" s="5">
        <v>2300</v>
      </c>
      <c r="Q715" s="5">
        <v>2300</v>
      </c>
      <c r="R715" s="5" t="s">
        <v>85</v>
      </c>
      <c r="S715" s="5" t="s">
        <v>85</v>
      </c>
      <c r="U715" s="5">
        <v>30000</v>
      </c>
      <c r="V715" s="5">
        <v>16000</v>
      </c>
      <c r="Y715" s="13">
        <f t="shared" si="18"/>
        <v>2806</v>
      </c>
      <c r="Z715" s="13" t="s">
        <v>641</v>
      </c>
      <c r="AA715" s="13" t="s">
        <v>1900</v>
      </c>
      <c r="AC715" s="5">
        <v>8100</v>
      </c>
      <c r="AD715" s="5">
        <v>62</v>
      </c>
      <c r="AE715" s="5">
        <v>95</v>
      </c>
      <c r="AF715" s="5">
        <v>40</v>
      </c>
      <c r="AG715" s="5">
        <v>100</v>
      </c>
      <c r="AH715" s="5">
        <v>7000</v>
      </c>
      <c r="AI715" s="5">
        <v>110</v>
      </c>
      <c r="AQ715" s="5">
        <v>-44.7</v>
      </c>
      <c r="AR715" s="5">
        <v>-2.31</v>
      </c>
      <c r="AU715" s="13" t="s">
        <v>1583</v>
      </c>
      <c r="AV715" s="5" t="s">
        <v>401</v>
      </c>
    </row>
    <row r="716" spans="1:48" x14ac:dyDescent="0.35">
      <c r="A716">
        <v>715</v>
      </c>
      <c r="B716" s="2" t="s">
        <v>879</v>
      </c>
      <c r="C716" t="s">
        <v>977</v>
      </c>
      <c r="D716" t="s">
        <v>965</v>
      </c>
      <c r="E716" t="s">
        <v>460</v>
      </c>
      <c r="F716" t="s">
        <v>881</v>
      </c>
      <c r="G716" t="s">
        <v>50</v>
      </c>
      <c r="H716" s="47">
        <v>41598</v>
      </c>
      <c r="I716" t="s">
        <v>1214</v>
      </c>
      <c r="J716" t="s">
        <v>8</v>
      </c>
      <c r="K716" t="s">
        <v>1363</v>
      </c>
      <c r="L716" t="s">
        <v>9</v>
      </c>
      <c r="M716">
        <v>35.141755000000003</v>
      </c>
      <c r="N716">
        <v>-119.428984</v>
      </c>
      <c r="O716" t="s">
        <v>51</v>
      </c>
      <c r="P716" s="2">
        <v>1800</v>
      </c>
      <c r="Q716" s="2">
        <v>1800</v>
      </c>
      <c r="R716" s="2" t="s">
        <v>59</v>
      </c>
      <c r="S716" s="2" t="s">
        <v>59</v>
      </c>
      <c r="U716" s="2">
        <v>30000</v>
      </c>
      <c r="V716" s="2">
        <v>15000</v>
      </c>
      <c r="Y716" s="13">
        <f t="shared" si="18"/>
        <v>2196</v>
      </c>
      <c r="Z716" s="13" t="s">
        <v>70</v>
      </c>
      <c r="AA716" s="13" t="s">
        <v>611</v>
      </c>
      <c r="AC716" s="2">
        <v>7600</v>
      </c>
      <c r="AD716" s="2" t="s">
        <v>54</v>
      </c>
      <c r="AE716" s="2">
        <v>77</v>
      </c>
      <c r="AF716" s="2">
        <v>49</v>
      </c>
      <c r="AG716" s="2">
        <v>91</v>
      </c>
      <c r="AH716" s="2">
        <v>4300</v>
      </c>
      <c r="AI716" s="2">
        <v>81</v>
      </c>
      <c r="AQ716" s="2">
        <v>-47.5</v>
      </c>
      <c r="AR716" s="2">
        <v>-3</v>
      </c>
      <c r="AU716" s="13" t="s">
        <v>1583</v>
      </c>
      <c r="AV716" s="2" t="s">
        <v>401</v>
      </c>
    </row>
    <row r="717" spans="1:48" x14ac:dyDescent="0.35">
      <c r="A717">
        <v>716</v>
      </c>
      <c r="B717" s="2" t="s">
        <v>879</v>
      </c>
      <c r="C717" t="s">
        <v>978</v>
      </c>
      <c r="D717" t="s">
        <v>965</v>
      </c>
      <c r="E717" t="s">
        <v>460</v>
      </c>
      <c r="F717" t="s">
        <v>881</v>
      </c>
      <c r="G717" t="s">
        <v>50</v>
      </c>
      <c r="H717" s="47">
        <v>41723</v>
      </c>
      <c r="I717" t="s">
        <v>1215</v>
      </c>
      <c r="J717" t="s">
        <v>8</v>
      </c>
      <c r="K717" t="s">
        <v>1363</v>
      </c>
      <c r="L717" t="s">
        <v>9</v>
      </c>
      <c r="M717">
        <v>35.141755000000003</v>
      </c>
      <c r="N717">
        <v>-119.428984</v>
      </c>
      <c r="O717" t="s">
        <v>51</v>
      </c>
      <c r="P717" s="2">
        <v>2200</v>
      </c>
      <c r="Q717" s="2">
        <v>2200</v>
      </c>
      <c r="R717" s="2" t="s">
        <v>85</v>
      </c>
      <c r="S717" s="2" t="s">
        <v>85</v>
      </c>
      <c r="U717" s="2">
        <v>34000</v>
      </c>
      <c r="V717" s="2">
        <v>19000</v>
      </c>
      <c r="Y717" s="13">
        <f t="shared" si="18"/>
        <v>2684</v>
      </c>
      <c r="Z717" s="13" t="s">
        <v>641</v>
      </c>
      <c r="AA717" s="13" t="s">
        <v>1900</v>
      </c>
      <c r="AC717" s="2">
        <v>9000</v>
      </c>
      <c r="AD717" s="2">
        <v>51</v>
      </c>
      <c r="AE717" s="2">
        <v>80</v>
      </c>
      <c r="AF717" s="2">
        <v>63</v>
      </c>
      <c r="AG717" s="2">
        <v>150</v>
      </c>
      <c r="AH717" s="2">
        <v>6200</v>
      </c>
      <c r="AI717" s="2">
        <v>90</v>
      </c>
      <c r="AQ717" s="2">
        <v>-39.9</v>
      </c>
      <c r="AR717" s="2">
        <v>-1.23</v>
      </c>
      <c r="AU717" s="13" t="s">
        <v>1583</v>
      </c>
      <c r="AV717" s="2" t="s">
        <v>401</v>
      </c>
    </row>
    <row r="718" spans="1:48" x14ac:dyDescent="0.35">
      <c r="A718">
        <v>717</v>
      </c>
      <c r="B718" s="5" t="s">
        <v>879</v>
      </c>
      <c r="C718" t="s">
        <v>979</v>
      </c>
      <c r="D718" t="s">
        <v>965</v>
      </c>
      <c r="E718" t="s">
        <v>460</v>
      </c>
      <c r="F718" t="s">
        <v>881</v>
      </c>
      <c r="G718" t="s">
        <v>50</v>
      </c>
      <c r="H718" s="47">
        <v>41765</v>
      </c>
      <c r="I718" t="s">
        <v>1226</v>
      </c>
      <c r="J718" t="s">
        <v>8</v>
      </c>
      <c r="K718" t="s">
        <v>1363</v>
      </c>
      <c r="L718" t="s">
        <v>9</v>
      </c>
      <c r="M718">
        <v>35.141755000000003</v>
      </c>
      <c r="N718">
        <v>-119.428984</v>
      </c>
      <c r="O718" t="s">
        <v>51</v>
      </c>
      <c r="P718" s="5">
        <v>2300</v>
      </c>
      <c r="Q718" s="5">
        <v>2300</v>
      </c>
      <c r="R718" s="5" t="s">
        <v>85</v>
      </c>
      <c r="S718" s="5" t="s">
        <v>85</v>
      </c>
      <c r="U718" s="5">
        <v>32000</v>
      </c>
      <c r="V718" s="5">
        <v>17000</v>
      </c>
      <c r="Y718" s="13">
        <f t="shared" si="18"/>
        <v>2806</v>
      </c>
      <c r="Z718" s="13" t="s">
        <v>641</v>
      </c>
      <c r="AA718" s="13" t="s">
        <v>1900</v>
      </c>
      <c r="AC718" s="5">
        <v>8500</v>
      </c>
      <c r="AD718" s="5" t="s">
        <v>54</v>
      </c>
      <c r="AE718" s="5">
        <v>75</v>
      </c>
      <c r="AF718" s="5">
        <v>54</v>
      </c>
      <c r="AG718" s="5">
        <v>91</v>
      </c>
      <c r="AH718" s="5">
        <v>5300</v>
      </c>
      <c r="AI718" s="5">
        <v>84</v>
      </c>
      <c r="AQ718" s="5">
        <v>-43</v>
      </c>
      <c r="AR718" s="5">
        <v>-2.23</v>
      </c>
      <c r="AU718" s="13" t="s">
        <v>1583</v>
      </c>
      <c r="AV718" s="5" t="s">
        <v>401</v>
      </c>
    </row>
    <row r="719" spans="1:48" x14ac:dyDescent="0.35">
      <c r="A719">
        <v>718</v>
      </c>
      <c r="B719" s="5" t="s">
        <v>879</v>
      </c>
      <c r="C719" t="s">
        <v>980</v>
      </c>
      <c r="D719" t="s">
        <v>965</v>
      </c>
      <c r="E719" t="s">
        <v>460</v>
      </c>
      <c r="F719" t="s">
        <v>881</v>
      </c>
      <c r="G719" t="s">
        <v>50</v>
      </c>
      <c r="H719" s="47">
        <v>41869</v>
      </c>
      <c r="I719" t="s">
        <v>1226</v>
      </c>
      <c r="J719" t="s">
        <v>8</v>
      </c>
      <c r="K719" t="s">
        <v>1363</v>
      </c>
      <c r="L719" t="s">
        <v>9</v>
      </c>
      <c r="M719">
        <v>35.141755000000003</v>
      </c>
      <c r="N719">
        <v>-119.428984</v>
      </c>
      <c r="O719" t="s">
        <v>51</v>
      </c>
      <c r="P719" s="5">
        <v>2100</v>
      </c>
      <c r="Q719" s="5">
        <v>2100</v>
      </c>
      <c r="R719" s="5" t="s">
        <v>85</v>
      </c>
      <c r="S719" s="5" t="s">
        <v>85</v>
      </c>
      <c r="U719" s="5">
        <v>31000</v>
      </c>
      <c r="V719" s="5">
        <v>17000</v>
      </c>
      <c r="Y719" s="13">
        <f t="shared" si="18"/>
        <v>2562</v>
      </c>
      <c r="Z719" s="13" t="s">
        <v>641</v>
      </c>
      <c r="AA719" s="13" t="s">
        <v>1900</v>
      </c>
      <c r="AC719" s="5">
        <v>8000</v>
      </c>
      <c r="AD719" s="5" t="s">
        <v>54</v>
      </c>
      <c r="AE719" s="5">
        <v>76</v>
      </c>
      <c r="AF719" s="5">
        <v>51</v>
      </c>
      <c r="AG719" s="5">
        <v>91</v>
      </c>
      <c r="AH719" s="5">
        <v>5500</v>
      </c>
      <c r="AI719" s="5">
        <v>82</v>
      </c>
      <c r="AQ719" s="5">
        <v>-45.4</v>
      </c>
      <c r="AR719" s="5">
        <v>-2.38</v>
      </c>
      <c r="AU719" s="13" t="s">
        <v>1583</v>
      </c>
      <c r="AV719" s="5" t="s">
        <v>401</v>
      </c>
    </row>
    <row r="720" spans="1:48" x14ac:dyDescent="0.35">
      <c r="A720">
        <v>719</v>
      </c>
      <c r="B720" s="5" t="s">
        <v>879</v>
      </c>
      <c r="C720" t="s">
        <v>981</v>
      </c>
      <c r="D720" t="s">
        <v>965</v>
      </c>
      <c r="E720" t="s">
        <v>460</v>
      </c>
      <c r="F720" t="s">
        <v>881</v>
      </c>
      <c r="G720" t="s">
        <v>50</v>
      </c>
      <c r="H720" s="47">
        <v>41961</v>
      </c>
      <c r="I720" t="s">
        <v>1226</v>
      </c>
      <c r="J720" t="s">
        <v>8</v>
      </c>
      <c r="K720" t="s">
        <v>1363</v>
      </c>
      <c r="L720" t="s">
        <v>9</v>
      </c>
      <c r="M720">
        <v>35.141755000000003</v>
      </c>
      <c r="N720">
        <v>-119.428984</v>
      </c>
      <c r="O720" t="s">
        <v>51</v>
      </c>
      <c r="P720" s="5">
        <v>1900</v>
      </c>
      <c r="Q720" s="5">
        <v>1900</v>
      </c>
      <c r="R720" s="5" t="s">
        <v>85</v>
      </c>
      <c r="S720" s="5" t="s">
        <v>85</v>
      </c>
      <c r="U720" s="5">
        <v>25000</v>
      </c>
      <c r="V720" s="5">
        <v>15000</v>
      </c>
      <c r="Y720" s="13">
        <f t="shared" si="18"/>
        <v>2318</v>
      </c>
      <c r="Z720" s="13" t="s">
        <v>641</v>
      </c>
      <c r="AA720" s="13" t="s">
        <v>1900</v>
      </c>
      <c r="AC720" s="5">
        <v>7000</v>
      </c>
      <c r="AD720" s="5">
        <v>53</v>
      </c>
      <c r="AE720" s="5">
        <v>71</v>
      </c>
      <c r="AF720" s="5">
        <v>43</v>
      </c>
      <c r="AG720" s="5">
        <v>72</v>
      </c>
      <c r="AH720" s="5">
        <v>4600</v>
      </c>
      <c r="AI720" s="5">
        <v>73</v>
      </c>
      <c r="AQ720" s="5">
        <v>-50</v>
      </c>
      <c r="AR720" s="5">
        <v>-3.25</v>
      </c>
      <c r="AU720" s="13" t="s">
        <v>1583</v>
      </c>
      <c r="AV720" s="5" t="s">
        <v>401</v>
      </c>
    </row>
    <row r="721" spans="1:49" x14ac:dyDescent="0.35">
      <c r="A721">
        <v>720</v>
      </c>
      <c r="B721" s="2" t="s">
        <v>879</v>
      </c>
      <c r="C721" t="s">
        <v>982</v>
      </c>
      <c r="D721" t="s">
        <v>965</v>
      </c>
      <c r="E721" t="s">
        <v>460</v>
      </c>
      <c r="F721" t="s">
        <v>881</v>
      </c>
      <c r="G721" t="s">
        <v>50</v>
      </c>
      <c r="H721" s="47">
        <v>42059</v>
      </c>
      <c r="I721" t="s">
        <v>1220</v>
      </c>
      <c r="J721" t="s">
        <v>8</v>
      </c>
      <c r="K721" t="s">
        <v>1363</v>
      </c>
      <c r="L721" t="s">
        <v>9</v>
      </c>
      <c r="M721">
        <v>35.141755000000003</v>
      </c>
      <c r="N721">
        <v>-119.428984</v>
      </c>
      <c r="O721" t="s">
        <v>51</v>
      </c>
      <c r="P721" s="2">
        <v>2100</v>
      </c>
      <c r="Q721" s="2">
        <v>2100</v>
      </c>
      <c r="R721" s="2" t="s">
        <v>85</v>
      </c>
      <c r="S721" s="2" t="s">
        <v>85</v>
      </c>
      <c r="U721" s="2">
        <v>25000</v>
      </c>
      <c r="V721" s="2">
        <v>13000</v>
      </c>
      <c r="Y721" s="13">
        <f t="shared" si="18"/>
        <v>2562</v>
      </c>
      <c r="Z721" s="13" t="s">
        <v>641</v>
      </c>
      <c r="AA721" s="13" t="s">
        <v>1900</v>
      </c>
      <c r="AC721" s="2">
        <v>6600</v>
      </c>
      <c r="AD721" s="2" t="s">
        <v>54</v>
      </c>
      <c r="AE721" s="2">
        <v>66</v>
      </c>
      <c r="AF721" s="2">
        <v>46</v>
      </c>
      <c r="AG721" s="2">
        <v>83</v>
      </c>
      <c r="AH721" s="2">
        <v>5200</v>
      </c>
      <c r="AI721" s="2">
        <v>75</v>
      </c>
      <c r="AQ721" s="2">
        <v>-49.5</v>
      </c>
      <c r="AR721" s="2">
        <v>-3.44</v>
      </c>
      <c r="AU721" s="13" t="s">
        <v>1583</v>
      </c>
      <c r="AV721" s="2" t="s">
        <v>401</v>
      </c>
    </row>
    <row r="722" spans="1:49" x14ac:dyDescent="0.35">
      <c r="A722">
        <v>721</v>
      </c>
      <c r="B722" s="2" t="s">
        <v>879</v>
      </c>
      <c r="C722" t="s">
        <v>983</v>
      </c>
      <c r="D722" t="s">
        <v>965</v>
      </c>
      <c r="E722" t="s">
        <v>460</v>
      </c>
      <c r="F722" t="s">
        <v>881</v>
      </c>
      <c r="G722" t="s">
        <v>50</v>
      </c>
      <c r="H722" s="47">
        <v>42143</v>
      </c>
      <c r="I722" t="s">
        <v>1221</v>
      </c>
      <c r="J722" t="s">
        <v>8</v>
      </c>
      <c r="K722" t="s">
        <v>1363</v>
      </c>
      <c r="L722" t="s">
        <v>9</v>
      </c>
      <c r="M722">
        <v>35.141755000000003</v>
      </c>
      <c r="N722">
        <v>-119.428984</v>
      </c>
      <c r="O722" t="s">
        <v>51</v>
      </c>
      <c r="P722" s="2">
        <v>2000</v>
      </c>
      <c r="Q722" s="2">
        <v>1900</v>
      </c>
      <c r="R722" s="2">
        <v>53</v>
      </c>
      <c r="S722" s="2" t="s">
        <v>85</v>
      </c>
      <c r="U722" s="2">
        <v>31000</v>
      </c>
      <c r="V722" s="2">
        <v>17000</v>
      </c>
      <c r="Y722" s="13">
        <f t="shared" si="18"/>
        <v>2318</v>
      </c>
      <c r="Z722" s="13">
        <f>R722*0.6</f>
        <v>31.799999999999997</v>
      </c>
      <c r="AA722" s="13" t="s">
        <v>1900</v>
      </c>
      <c r="AC722" s="2">
        <v>8100</v>
      </c>
      <c r="AD722" s="2" t="s">
        <v>54</v>
      </c>
      <c r="AE722" s="2">
        <v>48</v>
      </c>
      <c r="AF722" s="2">
        <v>59</v>
      </c>
      <c r="AG722" s="2">
        <v>91</v>
      </c>
      <c r="AH722" s="2">
        <v>5800</v>
      </c>
      <c r="AI722" s="2">
        <v>87</v>
      </c>
      <c r="AQ722" s="2">
        <v>-38.700000000000003</v>
      </c>
      <c r="AR722" s="2">
        <v>-1.04</v>
      </c>
      <c r="AU722" s="13" t="s">
        <v>1583</v>
      </c>
      <c r="AV722" s="2" t="s">
        <v>401</v>
      </c>
    </row>
    <row r="723" spans="1:49" x14ac:dyDescent="0.35">
      <c r="A723">
        <v>722</v>
      </c>
      <c r="B723" s="5" t="s">
        <v>879</v>
      </c>
      <c r="C723" t="s">
        <v>984</v>
      </c>
      <c r="D723" t="s">
        <v>965</v>
      </c>
      <c r="E723" t="s">
        <v>460</v>
      </c>
      <c r="F723" t="s">
        <v>881</v>
      </c>
      <c r="G723" t="s">
        <v>50</v>
      </c>
      <c r="H723" s="47">
        <v>42234</v>
      </c>
      <c r="I723" t="s">
        <v>1226</v>
      </c>
      <c r="J723" t="s">
        <v>8</v>
      </c>
      <c r="K723" t="s">
        <v>1363</v>
      </c>
      <c r="L723" t="s">
        <v>9</v>
      </c>
      <c r="M723">
        <v>35.141755000000003</v>
      </c>
      <c r="N723">
        <v>-119.428984</v>
      </c>
      <c r="O723" t="s">
        <v>51</v>
      </c>
      <c r="P723" s="5">
        <v>2200</v>
      </c>
      <c r="Q723" s="5">
        <v>2200</v>
      </c>
      <c r="R723" s="5" t="s">
        <v>85</v>
      </c>
      <c r="S723" s="5" t="s">
        <v>85</v>
      </c>
      <c r="U723" s="5">
        <v>31000</v>
      </c>
      <c r="V723" s="5">
        <v>19000</v>
      </c>
      <c r="Y723" s="13">
        <f t="shared" si="18"/>
        <v>2684</v>
      </c>
      <c r="Z723" s="13" t="s">
        <v>641</v>
      </c>
      <c r="AA723" s="13" t="s">
        <v>1900</v>
      </c>
      <c r="AC723" s="5">
        <v>8400</v>
      </c>
      <c r="AD723" s="5">
        <v>57</v>
      </c>
      <c r="AE723" s="5">
        <v>66</v>
      </c>
      <c r="AF723" s="5">
        <v>50</v>
      </c>
      <c r="AG723" s="5">
        <v>86</v>
      </c>
      <c r="AH723" s="5">
        <v>5200</v>
      </c>
      <c r="AI723" s="5">
        <v>88</v>
      </c>
      <c r="AQ723" s="5">
        <v>-40.5</v>
      </c>
      <c r="AR723" s="5">
        <v>-1.45</v>
      </c>
      <c r="AU723" s="13" t="s">
        <v>1583</v>
      </c>
      <c r="AV723" s="5" t="s">
        <v>401</v>
      </c>
    </row>
    <row r="724" spans="1:49" x14ac:dyDescent="0.35">
      <c r="A724">
        <v>723</v>
      </c>
      <c r="B724" s="2" t="s">
        <v>879</v>
      </c>
      <c r="C724" t="s">
        <v>985</v>
      </c>
      <c r="D724" t="s">
        <v>965</v>
      </c>
      <c r="E724" t="s">
        <v>460</v>
      </c>
      <c r="F724" t="s">
        <v>881</v>
      </c>
      <c r="G724" t="s">
        <v>50</v>
      </c>
      <c r="H724" s="47">
        <v>42325</v>
      </c>
      <c r="I724" t="s">
        <v>1222</v>
      </c>
      <c r="J724" t="s">
        <v>8</v>
      </c>
      <c r="K724" t="s">
        <v>1363</v>
      </c>
      <c r="L724" t="s">
        <v>9</v>
      </c>
      <c r="M724">
        <v>35.141755000000003</v>
      </c>
      <c r="N724">
        <v>-119.428984</v>
      </c>
      <c r="O724" t="s">
        <v>51</v>
      </c>
      <c r="P724" s="2">
        <v>2000</v>
      </c>
      <c r="Q724" s="2">
        <v>2000</v>
      </c>
      <c r="R724" s="2" t="s">
        <v>85</v>
      </c>
      <c r="S724" s="2" t="s">
        <v>85</v>
      </c>
      <c r="U724" s="2">
        <v>28000</v>
      </c>
      <c r="V724" s="2">
        <v>15000</v>
      </c>
      <c r="Y724" s="13">
        <f t="shared" si="18"/>
        <v>2440</v>
      </c>
      <c r="Z724" s="13" t="s">
        <v>641</v>
      </c>
      <c r="AA724" s="13" t="s">
        <v>1900</v>
      </c>
      <c r="AC724" s="2">
        <v>6600</v>
      </c>
      <c r="AD724" s="2">
        <v>49</v>
      </c>
      <c r="AE724" s="2">
        <v>81</v>
      </c>
      <c r="AF724" s="2">
        <v>55</v>
      </c>
      <c r="AG724" s="2">
        <v>87</v>
      </c>
      <c r="AH724" s="2">
        <v>5300</v>
      </c>
      <c r="AI724" s="2">
        <v>92</v>
      </c>
      <c r="AQ724" s="2">
        <v>-47.8</v>
      </c>
      <c r="AR724" s="2">
        <v>-3.08</v>
      </c>
      <c r="AU724" s="13" t="s">
        <v>391</v>
      </c>
      <c r="AV724" s="2" t="s">
        <v>807</v>
      </c>
    </row>
    <row r="725" spans="1:49" x14ac:dyDescent="0.35">
      <c r="A725">
        <v>724</v>
      </c>
      <c r="B725" s="2" t="s">
        <v>879</v>
      </c>
      <c r="C725" t="s">
        <v>986</v>
      </c>
      <c r="D725" t="s">
        <v>965</v>
      </c>
      <c r="E725" t="s">
        <v>460</v>
      </c>
      <c r="F725" t="s">
        <v>881</v>
      </c>
      <c r="G725" t="s">
        <v>50</v>
      </c>
      <c r="H725" s="47">
        <v>42426</v>
      </c>
      <c r="I725" t="s">
        <v>1217</v>
      </c>
      <c r="J725" t="s">
        <v>8</v>
      </c>
      <c r="K725" t="s">
        <v>1363</v>
      </c>
      <c r="L725" t="s">
        <v>9</v>
      </c>
      <c r="M725">
        <v>35.141755000000003</v>
      </c>
      <c r="N725">
        <v>-119.428984</v>
      </c>
      <c r="O725" t="s">
        <v>51</v>
      </c>
      <c r="P725" s="2">
        <v>2000</v>
      </c>
      <c r="Q725" s="2">
        <v>2000</v>
      </c>
      <c r="R725" s="2" t="s">
        <v>85</v>
      </c>
      <c r="S725" s="2" t="s">
        <v>85</v>
      </c>
      <c r="U725" s="2"/>
      <c r="V725" s="2">
        <v>14000</v>
      </c>
      <c r="Y725" s="13">
        <f t="shared" si="18"/>
        <v>2440</v>
      </c>
      <c r="Z725" s="13" t="s">
        <v>641</v>
      </c>
      <c r="AA725" s="13" t="s">
        <v>1900</v>
      </c>
      <c r="AC725" s="2">
        <v>6600</v>
      </c>
      <c r="AD725" s="2">
        <v>40</v>
      </c>
      <c r="AE725" s="2">
        <v>58</v>
      </c>
      <c r="AF725" s="2">
        <v>40</v>
      </c>
      <c r="AG725" s="2">
        <v>66</v>
      </c>
      <c r="AH725" s="2">
        <v>4100</v>
      </c>
      <c r="AI725" s="2">
        <v>75</v>
      </c>
      <c r="AQ725" s="2">
        <v>-46.9</v>
      </c>
      <c r="AR725" s="2">
        <v>-2.71</v>
      </c>
      <c r="AU725" s="13" t="s">
        <v>1583</v>
      </c>
      <c r="AV725" s="2" t="s">
        <v>401</v>
      </c>
    </row>
    <row r="726" spans="1:49" x14ac:dyDescent="0.35">
      <c r="A726">
        <v>725</v>
      </c>
      <c r="B726" s="2" t="s">
        <v>879</v>
      </c>
      <c r="C726" t="s">
        <v>987</v>
      </c>
      <c r="D726" t="s">
        <v>965</v>
      </c>
      <c r="E726" t="s">
        <v>460</v>
      </c>
      <c r="F726" t="s">
        <v>881</v>
      </c>
      <c r="G726" t="s">
        <v>50</v>
      </c>
      <c r="H726" s="47">
        <v>42507</v>
      </c>
      <c r="I726" t="s">
        <v>1218</v>
      </c>
      <c r="J726" t="s">
        <v>8</v>
      </c>
      <c r="K726" t="s">
        <v>1363</v>
      </c>
      <c r="L726" t="s">
        <v>9</v>
      </c>
      <c r="M726">
        <v>35.141755000000003</v>
      </c>
      <c r="N726">
        <v>-119.428984</v>
      </c>
      <c r="O726" t="s">
        <v>51</v>
      </c>
      <c r="P726" s="2">
        <v>2000</v>
      </c>
      <c r="Q726" s="2">
        <v>2000</v>
      </c>
      <c r="R726" s="2" t="s">
        <v>85</v>
      </c>
      <c r="S726" s="2" t="s">
        <v>85</v>
      </c>
      <c r="U726" s="2">
        <v>25000</v>
      </c>
      <c r="V726" s="2">
        <v>16000</v>
      </c>
      <c r="Y726" s="13">
        <f t="shared" si="18"/>
        <v>2440</v>
      </c>
      <c r="Z726" s="13" t="s">
        <v>641</v>
      </c>
      <c r="AA726" s="13" t="s">
        <v>1900</v>
      </c>
      <c r="AC726" s="2">
        <v>6700</v>
      </c>
      <c r="AD726" s="2">
        <v>27</v>
      </c>
      <c r="AE726" s="2">
        <v>63</v>
      </c>
      <c r="AF726" s="2">
        <v>44</v>
      </c>
      <c r="AG726" s="2">
        <v>76</v>
      </c>
      <c r="AH726" s="2">
        <v>4600</v>
      </c>
      <c r="AI726" s="2">
        <v>78</v>
      </c>
      <c r="AQ726" s="2">
        <v>-49.21</v>
      </c>
      <c r="AR726" s="2">
        <v>-3.12</v>
      </c>
      <c r="AU726" s="13" t="s">
        <v>391</v>
      </c>
      <c r="AV726" s="2" t="s">
        <v>807</v>
      </c>
    </row>
    <row r="727" spans="1:49" x14ac:dyDescent="0.35">
      <c r="A727">
        <v>726</v>
      </c>
      <c r="B727" s="2" t="s">
        <v>879</v>
      </c>
      <c r="C727" t="s">
        <v>988</v>
      </c>
      <c r="D727" t="s">
        <v>965</v>
      </c>
      <c r="E727" t="s">
        <v>460</v>
      </c>
      <c r="F727" t="s">
        <v>881</v>
      </c>
      <c r="G727" t="s">
        <v>50</v>
      </c>
      <c r="H727" s="47">
        <v>42611</v>
      </c>
      <c r="I727" t="s">
        <v>1219</v>
      </c>
      <c r="J727" t="s">
        <v>8</v>
      </c>
      <c r="K727" t="s">
        <v>1363</v>
      </c>
      <c r="L727" t="s">
        <v>9</v>
      </c>
      <c r="M727">
        <v>35.141755000000003</v>
      </c>
      <c r="N727">
        <v>-119.428984</v>
      </c>
      <c r="O727" t="s">
        <v>51</v>
      </c>
      <c r="P727" s="2">
        <v>1900</v>
      </c>
      <c r="Q727" s="2">
        <v>1900</v>
      </c>
      <c r="R727" s="2" t="s">
        <v>85</v>
      </c>
      <c r="S727" s="2" t="s">
        <v>85</v>
      </c>
      <c r="U727" s="2">
        <v>28000</v>
      </c>
      <c r="V727" s="2">
        <v>14000</v>
      </c>
      <c r="Y727" s="13">
        <f t="shared" si="18"/>
        <v>2318</v>
      </c>
      <c r="Z727" s="13" t="s">
        <v>641</v>
      </c>
      <c r="AA727" s="13" t="s">
        <v>1900</v>
      </c>
      <c r="AC727" s="2">
        <v>6600</v>
      </c>
      <c r="AD727" s="2">
        <v>39</v>
      </c>
      <c r="AE727" s="2">
        <v>58</v>
      </c>
      <c r="AF727" s="2">
        <v>49</v>
      </c>
      <c r="AG727" s="2">
        <v>80</v>
      </c>
      <c r="AH727" s="2">
        <v>4400</v>
      </c>
      <c r="AI727" s="2">
        <v>79</v>
      </c>
      <c r="AQ727" s="2">
        <v>-43.7</v>
      </c>
      <c r="AR727" s="2">
        <v>-1.69</v>
      </c>
      <c r="AU727" s="13" t="s">
        <v>391</v>
      </c>
      <c r="AV727" s="2" t="s">
        <v>807</v>
      </c>
    </row>
    <row r="728" spans="1:49" x14ac:dyDescent="0.35">
      <c r="A728">
        <v>727</v>
      </c>
      <c r="B728" s="2" t="s">
        <v>879</v>
      </c>
      <c r="C728" t="s">
        <v>989</v>
      </c>
      <c r="D728" t="s">
        <v>965</v>
      </c>
      <c r="E728" t="s">
        <v>460</v>
      </c>
      <c r="F728" t="s">
        <v>881</v>
      </c>
      <c r="G728" t="s">
        <v>50</v>
      </c>
      <c r="H728" s="47">
        <v>42703</v>
      </c>
      <c r="I728" t="s">
        <v>1216</v>
      </c>
      <c r="J728" t="s">
        <v>8</v>
      </c>
      <c r="K728" t="s">
        <v>1363</v>
      </c>
      <c r="L728" t="s">
        <v>9</v>
      </c>
      <c r="M728">
        <v>35.141755000000003</v>
      </c>
      <c r="N728">
        <v>-119.428984</v>
      </c>
      <c r="O728" t="s">
        <v>51</v>
      </c>
      <c r="P728" s="2">
        <v>2000</v>
      </c>
      <c r="Q728" s="2">
        <v>2000</v>
      </c>
      <c r="R728" s="2" t="s">
        <v>85</v>
      </c>
      <c r="S728" s="2" t="s">
        <v>85</v>
      </c>
      <c r="U728" s="2"/>
      <c r="V728" s="2">
        <v>12000</v>
      </c>
      <c r="Y728" s="13">
        <f t="shared" si="18"/>
        <v>2440</v>
      </c>
      <c r="Z728" s="13" t="s">
        <v>641</v>
      </c>
      <c r="AA728" s="13" t="s">
        <v>1900</v>
      </c>
      <c r="AC728" s="2">
        <v>5000</v>
      </c>
      <c r="AD728" s="2">
        <v>33</v>
      </c>
      <c r="AE728" s="2">
        <v>65</v>
      </c>
      <c r="AF728" s="2">
        <v>40</v>
      </c>
      <c r="AG728" s="2">
        <v>66</v>
      </c>
      <c r="AH728" s="2">
        <v>3600</v>
      </c>
      <c r="AI728" s="2">
        <v>67</v>
      </c>
      <c r="AQ728" s="2">
        <v>-51.7</v>
      </c>
      <c r="AR728" s="2">
        <v>-4.37</v>
      </c>
      <c r="AU728" s="13" t="s">
        <v>391</v>
      </c>
      <c r="AV728" s="2" t="s">
        <v>807</v>
      </c>
    </row>
    <row r="729" spans="1:49" x14ac:dyDescent="0.35">
      <c r="A729">
        <v>728</v>
      </c>
      <c r="B729" s="2" t="s">
        <v>879</v>
      </c>
      <c r="C729" t="s">
        <v>990</v>
      </c>
      <c r="D729" t="s">
        <v>991</v>
      </c>
      <c r="E729" t="s">
        <v>460</v>
      </c>
      <c r="F729" t="s">
        <v>881</v>
      </c>
      <c r="G729" t="s">
        <v>50</v>
      </c>
      <c r="H729" s="47">
        <v>32646</v>
      </c>
      <c r="I729" t="s">
        <v>1706</v>
      </c>
      <c r="J729" t="s">
        <v>8</v>
      </c>
      <c r="K729" t="s">
        <v>1707</v>
      </c>
      <c r="L729" t="s">
        <v>9</v>
      </c>
      <c r="M729">
        <v>35.141755000000003</v>
      </c>
      <c r="N729">
        <v>-119.428984</v>
      </c>
      <c r="O729" t="s">
        <v>51</v>
      </c>
      <c r="V729" s="2">
        <v>5100</v>
      </c>
      <c r="AC729" s="2">
        <v>2000</v>
      </c>
      <c r="AI729" s="2">
        <v>45</v>
      </c>
      <c r="AW729" s="2">
        <v>86</v>
      </c>
    </row>
    <row r="730" spans="1:49" x14ac:dyDescent="0.35">
      <c r="A730">
        <v>729</v>
      </c>
      <c r="B730" s="2" t="s">
        <v>879</v>
      </c>
      <c r="C730" t="s">
        <v>990</v>
      </c>
      <c r="D730" t="s">
        <v>992</v>
      </c>
      <c r="E730" t="s">
        <v>460</v>
      </c>
      <c r="F730" t="s">
        <v>881</v>
      </c>
      <c r="G730" t="s">
        <v>50</v>
      </c>
      <c r="H730" s="47">
        <v>32646</v>
      </c>
      <c r="I730" t="s">
        <v>1706</v>
      </c>
      <c r="J730" t="s">
        <v>8</v>
      </c>
      <c r="K730" t="s">
        <v>1707</v>
      </c>
      <c r="L730" t="s">
        <v>9</v>
      </c>
      <c r="M730">
        <v>35.141755000000003</v>
      </c>
      <c r="N730">
        <v>-119.428984</v>
      </c>
      <c r="O730" t="s">
        <v>51</v>
      </c>
      <c r="V730" s="2">
        <v>7700</v>
      </c>
      <c r="AC730" s="2">
        <v>3200</v>
      </c>
      <c r="AI730" s="2">
        <v>81</v>
      </c>
      <c r="AW730" s="2">
        <v>120</v>
      </c>
    </row>
    <row r="731" spans="1:49" x14ac:dyDescent="0.35">
      <c r="A731">
        <v>730</v>
      </c>
      <c r="B731" t="s">
        <v>1886</v>
      </c>
      <c r="C731" t="s">
        <v>993</v>
      </c>
      <c r="D731" t="s">
        <v>994</v>
      </c>
      <c r="E731" t="s">
        <v>460</v>
      </c>
      <c r="F731" t="s">
        <v>888</v>
      </c>
      <c r="G731" t="s">
        <v>50</v>
      </c>
      <c r="H731" s="47">
        <v>32646</v>
      </c>
      <c r="I731"/>
      <c r="J731" t="s">
        <v>8</v>
      </c>
      <c r="K731" t="s">
        <v>1707</v>
      </c>
      <c r="L731" t="s">
        <v>9</v>
      </c>
      <c r="M731">
        <v>35.174430999999998</v>
      </c>
      <c r="N731">
        <v>-119.489431</v>
      </c>
      <c r="O731" t="s">
        <v>51</v>
      </c>
      <c r="V731">
        <v>42000</v>
      </c>
      <c r="AC731">
        <v>26000</v>
      </c>
      <c r="AI731">
        <v>36</v>
      </c>
    </row>
    <row r="732" spans="1:49" x14ac:dyDescent="0.35">
      <c r="A732">
        <v>731</v>
      </c>
      <c r="B732" t="s">
        <v>1886</v>
      </c>
      <c r="C732" t="s">
        <v>993</v>
      </c>
      <c r="D732" t="s">
        <v>995</v>
      </c>
      <c r="E732" t="s">
        <v>460</v>
      </c>
      <c r="F732" t="s">
        <v>888</v>
      </c>
      <c r="G732" t="s">
        <v>50</v>
      </c>
      <c r="H732" s="47">
        <v>32646</v>
      </c>
      <c r="I732"/>
      <c r="J732" t="s">
        <v>8</v>
      </c>
      <c r="K732" t="s">
        <v>1707</v>
      </c>
      <c r="L732" t="s">
        <v>9</v>
      </c>
      <c r="M732">
        <v>35.174430999999998</v>
      </c>
      <c r="N732">
        <v>-119.489431</v>
      </c>
      <c r="O732" t="s">
        <v>51</v>
      </c>
      <c r="V732">
        <v>52000</v>
      </c>
      <c r="AC732">
        <v>33000</v>
      </c>
      <c r="AI732">
        <v>56</v>
      </c>
    </row>
    <row r="733" spans="1:49" x14ac:dyDescent="0.35">
      <c r="A733">
        <v>732</v>
      </c>
      <c r="B733" t="s">
        <v>1886</v>
      </c>
      <c r="C733" t="s">
        <v>993</v>
      </c>
      <c r="D733" t="s">
        <v>996</v>
      </c>
      <c r="E733" t="s">
        <v>460</v>
      </c>
      <c r="F733" t="s">
        <v>888</v>
      </c>
      <c r="G733" t="s">
        <v>50</v>
      </c>
      <c r="H733" s="47">
        <v>32646</v>
      </c>
      <c r="I733"/>
      <c r="J733" t="s">
        <v>8</v>
      </c>
      <c r="K733" t="s">
        <v>1707</v>
      </c>
      <c r="L733" t="s">
        <v>9</v>
      </c>
      <c r="M733">
        <v>35.174430999999998</v>
      </c>
      <c r="N733">
        <v>-119.489431</v>
      </c>
      <c r="O733" t="s">
        <v>51</v>
      </c>
      <c r="V733">
        <v>5200</v>
      </c>
      <c r="AC733">
        <v>1700</v>
      </c>
      <c r="AI733">
        <v>36</v>
      </c>
    </row>
    <row r="734" spans="1:49" x14ac:dyDescent="0.35">
      <c r="A734">
        <v>733</v>
      </c>
      <c r="B734" t="s">
        <v>1886</v>
      </c>
      <c r="C734" t="s">
        <v>993</v>
      </c>
      <c r="D734" t="s">
        <v>997</v>
      </c>
      <c r="E734" t="s">
        <v>460</v>
      </c>
      <c r="F734" t="s">
        <v>888</v>
      </c>
      <c r="G734" t="s">
        <v>50</v>
      </c>
      <c r="H734" s="47">
        <v>32646</v>
      </c>
      <c r="I734"/>
      <c r="J734" t="s">
        <v>8</v>
      </c>
      <c r="K734" t="s">
        <v>1707</v>
      </c>
      <c r="L734" t="s">
        <v>9</v>
      </c>
      <c r="M734">
        <v>35.175125999999999</v>
      </c>
      <c r="N734">
        <v>-119.485698</v>
      </c>
      <c r="O734" t="s">
        <v>51</v>
      </c>
      <c r="V734">
        <v>6600</v>
      </c>
      <c r="AC734">
        <v>2100</v>
      </c>
      <c r="AI734">
        <v>45</v>
      </c>
    </row>
    <row r="735" spans="1:49" x14ac:dyDescent="0.35">
      <c r="A735">
        <v>734</v>
      </c>
      <c r="B735" t="s">
        <v>1882</v>
      </c>
      <c r="C735" t="s">
        <v>998</v>
      </c>
      <c r="D735" t="s">
        <v>991</v>
      </c>
      <c r="E735" t="s">
        <v>460</v>
      </c>
      <c r="F735" t="s">
        <v>898</v>
      </c>
      <c r="G735" t="s">
        <v>50</v>
      </c>
      <c r="H735" s="47">
        <v>32646</v>
      </c>
      <c r="I735"/>
      <c r="J735" t="s">
        <v>8</v>
      </c>
      <c r="K735" t="s">
        <v>1707</v>
      </c>
      <c r="L735" t="s">
        <v>9</v>
      </c>
      <c r="M735">
        <v>35.217725999999999</v>
      </c>
      <c r="N735">
        <v>-119.550225</v>
      </c>
      <c r="O735" t="s">
        <v>51</v>
      </c>
      <c r="V735">
        <v>5700</v>
      </c>
      <c r="AC735">
        <v>1900</v>
      </c>
      <c r="AI735">
        <v>25</v>
      </c>
    </row>
    <row r="736" spans="1:49" x14ac:dyDescent="0.35">
      <c r="A736">
        <v>735</v>
      </c>
      <c r="B736" t="s">
        <v>1882</v>
      </c>
      <c r="C736" t="s">
        <v>998</v>
      </c>
      <c r="D736" t="s">
        <v>999</v>
      </c>
      <c r="E736" t="s">
        <v>460</v>
      </c>
      <c r="F736" t="s">
        <v>898</v>
      </c>
      <c r="G736" t="s">
        <v>50</v>
      </c>
      <c r="H736" s="47">
        <v>32646</v>
      </c>
      <c r="I736"/>
      <c r="J736" t="s">
        <v>8</v>
      </c>
      <c r="K736" t="s">
        <v>1707</v>
      </c>
      <c r="L736" t="s">
        <v>9</v>
      </c>
      <c r="M736">
        <v>35.217246000000003</v>
      </c>
      <c r="N736">
        <v>-119.544968</v>
      </c>
      <c r="O736" t="s">
        <v>51</v>
      </c>
      <c r="V736">
        <v>4600</v>
      </c>
      <c r="AC736">
        <v>1900</v>
      </c>
      <c r="AI736">
        <v>25</v>
      </c>
    </row>
    <row r="737" spans="1:49" x14ac:dyDescent="0.35">
      <c r="A737">
        <v>736</v>
      </c>
      <c r="B737" t="s">
        <v>1882</v>
      </c>
      <c r="C737" t="s">
        <v>998</v>
      </c>
      <c r="D737" t="s">
        <v>997</v>
      </c>
      <c r="E737" t="s">
        <v>460</v>
      </c>
      <c r="F737" t="s">
        <v>898</v>
      </c>
      <c r="G737" t="s">
        <v>50</v>
      </c>
      <c r="H737" s="47">
        <v>32646</v>
      </c>
      <c r="I737"/>
      <c r="J737" t="s">
        <v>8</v>
      </c>
      <c r="K737" t="s">
        <v>1707</v>
      </c>
      <c r="L737" t="s">
        <v>9</v>
      </c>
      <c r="M737">
        <v>35.217246000000003</v>
      </c>
      <c r="N737">
        <v>-119.544968</v>
      </c>
      <c r="O737" t="s">
        <v>51</v>
      </c>
      <c r="V737">
        <v>5200</v>
      </c>
      <c r="AC737">
        <v>2300</v>
      </c>
      <c r="AI737">
        <v>29</v>
      </c>
    </row>
    <row r="738" spans="1:49" x14ac:dyDescent="0.35">
      <c r="A738">
        <v>737</v>
      </c>
      <c r="B738" t="s">
        <v>1883</v>
      </c>
      <c r="C738" t="s">
        <v>1000</v>
      </c>
      <c r="D738" t="s">
        <v>997</v>
      </c>
      <c r="E738" t="s">
        <v>460</v>
      </c>
      <c r="F738" t="s">
        <v>893</v>
      </c>
      <c r="G738" t="s">
        <v>50</v>
      </c>
      <c r="H738" s="47">
        <v>32646</v>
      </c>
      <c r="I738"/>
      <c r="J738" t="s">
        <v>8</v>
      </c>
      <c r="K738" t="s">
        <v>1707</v>
      </c>
      <c r="L738" t="s">
        <v>9</v>
      </c>
      <c r="M738">
        <v>35.224823000000001</v>
      </c>
      <c r="N738">
        <v>-119.55781899999999</v>
      </c>
      <c r="O738" t="s">
        <v>51</v>
      </c>
      <c r="V738">
        <v>10000</v>
      </c>
      <c r="AC738">
        <v>5000</v>
      </c>
      <c r="AI738">
        <v>27</v>
      </c>
    </row>
    <row r="739" spans="1:49" x14ac:dyDescent="0.35">
      <c r="A739">
        <v>738</v>
      </c>
      <c r="B739" s="2" t="s">
        <v>1001</v>
      </c>
      <c r="C739" t="s">
        <v>2705</v>
      </c>
      <c r="D739" t="s">
        <v>2707</v>
      </c>
      <c r="E739" t="s">
        <v>460</v>
      </c>
      <c r="F739" t="s">
        <v>1002</v>
      </c>
      <c r="G739" t="s">
        <v>50</v>
      </c>
      <c r="H739" s="47">
        <v>42181</v>
      </c>
      <c r="I739" s="30" t="s">
        <v>2706</v>
      </c>
      <c r="J739" t="s">
        <v>8</v>
      </c>
      <c r="K739" t="s">
        <v>1363</v>
      </c>
      <c r="L739" t="s">
        <v>9</v>
      </c>
      <c r="M739">
        <v>35.133477999999997</v>
      </c>
      <c r="N739">
        <v>-119.490809</v>
      </c>
      <c r="O739" t="s">
        <v>51</v>
      </c>
      <c r="AM739" s="2">
        <v>1.4</v>
      </c>
      <c r="AP739">
        <v>0.65</v>
      </c>
    </row>
    <row r="740" spans="1:49" x14ac:dyDescent="0.35">
      <c r="A740">
        <v>739</v>
      </c>
      <c r="B740" s="2" t="s">
        <v>1004</v>
      </c>
      <c r="C740" t="s">
        <v>2704</v>
      </c>
      <c r="D740" t="s">
        <v>2709</v>
      </c>
      <c r="E740" t="s">
        <v>460</v>
      </c>
      <c r="F740" t="s">
        <v>1005</v>
      </c>
      <c r="G740" t="s">
        <v>50</v>
      </c>
      <c r="H740" s="47">
        <v>42181</v>
      </c>
      <c r="I740" s="30" t="s">
        <v>2706</v>
      </c>
      <c r="J740" t="s">
        <v>8</v>
      </c>
      <c r="K740" t="s">
        <v>1363</v>
      </c>
      <c r="L740" t="s">
        <v>9</v>
      </c>
      <c r="M740">
        <v>35.130325999999997</v>
      </c>
      <c r="N740">
        <v>-119.45070699999999</v>
      </c>
      <c r="O740" t="s">
        <v>51</v>
      </c>
      <c r="AM740" s="2">
        <v>5</v>
      </c>
      <c r="AP740">
        <v>3.6</v>
      </c>
    </row>
    <row r="741" spans="1:49" x14ac:dyDescent="0.35">
      <c r="A741">
        <v>740</v>
      </c>
      <c r="B741" s="2" t="s">
        <v>1006</v>
      </c>
      <c r="C741" t="s">
        <v>2703</v>
      </c>
      <c r="D741" t="s">
        <v>2708</v>
      </c>
      <c r="E741" t="s">
        <v>460</v>
      </c>
      <c r="F741" t="s">
        <v>1007</v>
      </c>
      <c r="G741" t="s">
        <v>50</v>
      </c>
      <c r="H741" s="47">
        <v>42181</v>
      </c>
      <c r="I741" s="30" t="s">
        <v>2706</v>
      </c>
      <c r="J741" t="s">
        <v>8</v>
      </c>
      <c r="K741" t="s">
        <v>1363</v>
      </c>
      <c r="L741" t="s">
        <v>9</v>
      </c>
      <c r="M741">
        <v>35.134084999999999</v>
      </c>
      <c r="N741">
        <v>-119.495075</v>
      </c>
      <c r="O741" t="s">
        <v>51</v>
      </c>
      <c r="AM741" s="2">
        <v>9.3000000000000007</v>
      </c>
      <c r="AP741">
        <v>1.9</v>
      </c>
    </row>
    <row r="742" spans="1:49" x14ac:dyDescent="0.35">
      <c r="A742">
        <v>741</v>
      </c>
      <c r="B742" s="2" t="s">
        <v>1008</v>
      </c>
      <c r="C742" t="s">
        <v>2900</v>
      </c>
      <c r="D742" t="s">
        <v>870</v>
      </c>
      <c r="E742" t="s">
        <v>460</v>
      </c>
      <c r="F742" t="s">
        <v>1005</v>
      </c>
      <c r="G742" t="s">
        <v>50</v>
      </c>
      <c r="H742" s="47">
        <v>42109</v>
      </c>
      <c r="I742" t="s">
        <v>2901</v>
      </c>
      <c r="J742" t="s">
        <v>8</v>
      </c>
      <c r="K742" t="s">
        <v>1363</v>
      </c>
      <c r="L742" t="s">
        <v>9</v>
      </c>
      <c r="M742">
        <v>35.073596999999999</v>
      </c>
      <c r="N742">
        <v>-119.403778</v>
      </c>
      <c r="O742" t="s">
        <v>51</v>
      </c>
      <c r="P742" s="2">
        <v>3200</v>
      </c>
      <c r="V742" s="2">
        <v>11000</v>
      </c>
      <c r="Y742" s="2">
        <v>3900</v>
      </c>
      <c r="Z742" s="2" t="s">
        <v>641</v>
      </c>
      <c r="AA742" s="2" t="s">
        <v>537</v>
      </c>
      <c r="AB742" s="2">
        <v>46</v>
      </c>
      <c r="AC742" s="2">
        <v>4200</v>
      </c>
      <c r="AD742" s="2">
        <v>72</v>
      </c>
      <c r="AE742">
        <v>68</v>
      </c>
      <c r="AF742">
        <v>51</v>
      </c>
      <c r="AG742">
        <v>91</v>
      </c>
      <c r="AH742">
        <v>3900</v>
      </c>
      <c r="AI742">
        <v>53</v>
      </c>
      <c r="AJ742" s="2" t="s">
        <v>98</v>
      </c>
      <c r="AK742" s="2">
        <v>2</v>
      </c>
      <c r="AL742" s="2">
        <v>4.4000000000000004</v>
      </c>
      <c r="AM742" s="2">
        <v>0.77</v>
      </c>
      <c r="AN742" s="2">
        <v>85</v>
      </c>
      <c r="AO742" s="2" t="s">
        <v>98</v>
      </c>
      <c r="AP742" s="2">
        <v>3.6</v>
      </c>
      <c r="AU742" s="2" t="s">
        <v>58</v>
      </c>
      <c r="AV742" s="13" t="s">
        <v>2902</v>
      </c>
    </row>
    <row r="743" spans="1:49" x14ac:dyDescent="0.35">
      <c r="A743">
        <v>742</v>
      </c>
      <c r="B743" s="2" t="s">
        <v>1009</v>
      </c>
      <c r="C743" t="s">
        <v>2899</v>
      </c>
      <c r="D743" t="s">
        <v>47</v>
      </c>
      <c r="E743" t="s">
        <v>460</v>
      </c>
      <c r="F743" t="s">
        <v>1010</v>
      </c>
      <c r="G743" t="s">
        <v>50</v>
      </c>
      <c r="H743" s="47">
        <v>42107</v>
      </c>
      <c r="I743" t="s">
        <v>2898</v>
      </c>
      <c r="J743" t="s">
        <v>8</v>
      </c>
      <c r="K743" t="s">
        <v>1783</v>
      </c>
      <c r="L743" t="s">
        <v>9</v>
      </c>
      <c r="M743">
        <v>35.142409000000001</v>
      </c>
      <c r="N743">
        <v>-119.492079</v>
      </c>
      <c r="O743" t="s">
        <v>51</v>
      </c>
      <c r="P743" s="2">
        <v>1800</v>
      </c>
      <c r="Q743" s="2">
        <v>1800</v>
      </c>
      <c r="R743" s="2" t="s">
        <v>23</v>
      </c>
      <c r="S743" s="2" t="s">
        <v>23</v>
      </c>
      <c r="T743" s="2">
        <v>200</v>
      </c>
      <c r="U743" s="2">
        <v>12000</v>
      </c>
      <c r="V743" s="2">
        <v>6600</v>
      </c>
      <c r="X743" s="2">
        <v>7.5</v>
      </c>
      <c r="Y743" s="13">
        <f>Q743*1.22</f>
        <v>2196</v>
      </c>
      <c r="Z743" s="13" t="s">
        <v>761</v>
      </c>
      <c r="AA743" s="13" t="s">
        <v>411</v>
      </c>
      <c r="AB743" s="2">
        <v>15</v>
      </c>
      <c r="AC743" s="2">
        <v>2700</v>
      </c>
      <c r="AD743" s="2">
        <v>23</v>
      </c>
      <c r="AE743" s="2">
        <v>37</v>
      </c>
      <c r="AF743" s="2">
        <v>27</v>
      </c>
      <c r="AG743" s="2">
        <v>36</v>
      </c>
      <c r="AH743" s="2">
        <v>2700</v>
      </c>
      <c r="AI743" s="2">
        <v>22</v>
      </c>
      <c r="AJ743" s="2" t="s">
        <v>57</v>
      </c>
      <c r="AK743" s="2">
        <v>0.83</v>
      </c>
      <c r="AL743" s="2" t="s">
        <v>303</v>
      </c>
      <c r="AM743" s="2">
        <v>1</v>
      </c>
      <c r="AN743" s="2">
        <v>220</v>
      </c>
      <c r="AO743" s="2" t="s">
        <v>54</v>
      </c>
      <c r="AP743" s="2">
        <v>2</v>
      </c>
      <c r="AU743" s="2" t="s">
        <v>57</v>
      </c>
      <c r="AV743" s="13" t="s">
        <v>1784</v>
      </c>
    </row>
    <row r="744" spans="1:49" x14ac:dyDescent="0.35">
      <c r="A744">
        <v>743</v>
      </c>
      <c r="B744" s="2" t="s">
        <v>465</v>
      </c>
      <c r="C744" t="s">
        <v>3649</v>
      </c>
      <c r="D744" t="s">
        <v>47</v>
      </c>
      <c r="E744" t="s">
        <v>468</v>
      </c>
      <c r="F744" t="s">
        <v>1011</v>
      </c>
      <c r="G744" t="s">
        <v>50</v>
      </c>
      <c r="H744" s="47">
        <v>42132</v>
      </c>
      <c r="I744" t="s">
        <v>3435</v>
      </c>
      <c r="J744" t="s">
        <v>8</v>
      </c>
      <c r="K744" t="s">
        <v>1783</v>
      </c>
      <c r="L744" t="s">
        <v>9</v>
      </c>
      <c r="M744">
        <v>35.463042000000002</v>
      </c>
      <c r="N744">
        <v>-119.05966100000001</v>
      </c>
      <c r="O744" t="s">
        <v>51</v>
      </c>
      <c r="P744" s="2">
        <v>320</v>
      </c>
      <c r="Q744" s="2">
        <v>320</v>
      </c>
      <c r="R744" s="2" t="s">
        <v>23</v>
      </c>
      <c r="S744" s="2" t="s">
        <v>23</v>
      </c>
      <c r="T744" s="2">
        <v>41</v>
      </c>
      <c r="U744" s="2">
        <v>880</v>
      </c>
      <c r="V744" s="2">
        <v>600</v>
      </c>
      <c r="X744" s="2">
        <v>7.72</v>
      </c>
      <c r="Y744" s="13">
        <f>Q744*1.22</f>
        <v>390.4</v>
      </c>
      <c r="Z744" s="13" t="s">
        <v>761</v>
      </c>
      <c r="AA744" s="13" t="s">
        <v>411</v>
      </c>
      <c r="AB744" s="2">
        <v>0.3</v>
      </c>
      <c r="AC744" s="2">
        <v>81</v>
      </c>
      <c r="AD744" s="2">
        <v>6.7</v>
      </c>
      <c r="AE744" s="2">
        <v>11</v>
      </c>
      <c r="AF744" s="2">
        <v>3.3</v>
      </c>
      <c r="AG744" s="2">
        <v>2.7</v>
      </c>
      <c r="AH744" s="2">
        <v>210</v>
      </c>
      <c r="AI744" s="2">
        <v>1</v>
      </c>
      <c r="AJ744" s="2">
        <v>41</v>
      </c>
      <c r="AK744" s="2" t="s">
        <v>303</v>
      </c>
      <c r="AL744" s="2">
        <v>0.26</v>
      </c>
      <c r="AM744" s="2" t="s">
        <v>303</v>
      </c>
      <c r="AN744" s="2" t="s">
        <v>97</v>
      </c>
      <c r="AO744" s="2" t="s">
        <v>54</v>
      </c>
      <c r="AP744" s="2">
        <v>0.15</v>
      </c>
      <c r="AU744" s="2" t="s">
        <v>59</v>
      </c>
      <c r="AV744" s="13" t="s">
        <v>1013</v>
      </c>
    </row>
    <row r="745" spans="1:49" x14ac:dyDescent="0.35">
      <c r="A745">
        <v>744</v>
      </c>
      <c r="B745" s="2" t="s">
        <v>465</v>
      </c>
      <c r="C745" t="s">
        <v>3650</v>
      </c>
      <c r="D745" t="s">
        <v>47</v>
      </c>
      <c r="E745" t="s">
        <v>468</v>
      </c>
      <c r="F745" t="s">
        <v>1011</v>
      </c>
      <c r="G745" t="s">
        <v>50</v>
      </c>
      <c r="H745" s="47">
        <v>42132</v>
      </c>
      <c r="I745" t="s">
        <v>3435</v>
      </c>
      <c r="J745" t="s">
        <v>8</v>
      </c>
      <c r="K745" t="s">
        <v>1783</v>
      </c>
      <c r="L745" t="s">
        <v>9</v>
      </c>
      <c r="M745">
        <v>35.463042000000002</v>
      </c>
      <c r="N745">
        <v>-119.05966100000001</v>
      </c>
      <c r="O745" t="s">
        <v>51</v>
      </c>
      <c r="P745" s="2">
        <v>320</v>
      </c>
      <c r="Q745" s="2">
        <v>320</v>
      </c>
      <c r="R745" s="2" t="s">
        <v>23</v>
      </c>
      <c r="S745" s="2" t="s">
        <v>23</v>
      </c>
      <c r="T745" s="2">
        <v>40</v>
      </c>
      <c r="U745" s="2">
        <v>890</v>
      </c>
      <c r="V745" s="2">
        <v>570</v>
      </c>
      <c r="X745" s="2">
        <v>7.68</v>
      </c>
      <c r="Y745" s="13">
        <f>Q745*1.22</f>
        <v>390.4</v>
      </c>
      <c r="Z745" s="13" t="s">
        <v>761</v>
      </c>
      <c r="AA745" s="13" t="s">
        <v>411</v>
      </c>
      <c r="AB745" s="2">
        <v>0.3</v>
      </c>
      <c r="AC745" s="2">
        <v>82</v>
      </c>
      <c r="AD745" s="2">
        <v>6.2</v>
      </c>
      <c r="AE745" s="2">
        <v>11</v>
      </c>
      <c r="AF745" s="2">
        <v>3.1</v>
      </c>
      <c r="AG745" s="2">
        <v>2.4</v>
      </c>
      <c r="AH745" s="2">
        <v>200</v>
      </c>
      <c r="AI745" s="2">
        <v>1.1000000000000001</v>
      </c>
      <c r="AJ745" s="2">
        <v>34</v>
      </c>
      <c r="AK745" s="2" t="s">
        <v>303</v>
      </c>
      <c r="AL745" s="2">
        <v>0.17</v>
      </c>
      <c r="AM745" s="2" t="s">
        <v>303</v>
      </c>
      <c r="AN745" s="2" t="s">
        <v>97</v>
      </c>
      <c r="AO745" s="2" t="s">
        <v>54</v>
      </c>
      <c r="AP745" s="2">
        <v>0.14000000000000001</v>
      </c>
      <c r="AU745" s="2" t="s">
        <v>59</v>
      </c>
      <c r="AV745" s="13" t="s">
        <v>1013</v>
      </c>
    </row>
    <row r="746" spans="1:49" x14ac:dyDescent="0.35">
      <c r="A746">
        <v>745</v>
      </c>
      <c r="B746" s="2" t="s">
        <v>1015</v>
      </c>
      <c r="C746" t="s">
        <v>1016</v>
      </c>
      <c r="D746" t="s">
        <v>1017</v>
      </c>
      <c r="E746" t="s">
        <v>1018</v>
      </c>
      <c r="F746" t="s">
        <v>1019</v>
      </c>
      <c r="G746" t="s">
        <v>50</v>
      </c>
      <c r="H746" s="47">
        <v>43766</v>
      </c>
      <c r="I746" t="s">
        <v>1830</v>
      </c>
      <c r="J746" t="s">
        <v>8</v>
      </c>
      <c r="K746" t="s">
        <v>1340</v>
      </c>
      <c r="L746" t="s">
        <v>9</v>
      </c>
      <c r="M746">
        <v>35.754190000000001</v>
      </c>
      <c r="N746">
        <v>-119.059737</v>
      </c>
      <c r="O746" t="s">
        <v>51</v>
      </c>
      <c r="P746" s="2">
        <v>160</v>
      </c>
      <c r="Q746" s="2">
        <v>160</v>
      </c>
      <c r="R746" s="2" t="s">
        <v>85</v>
      </c>
      <c r="S746" s="2" t="s">
        <v>85</v>
      </c>
      <c r="U746" s="2">
        <v>620</v>
      </c>
      <c r="V746" s="2">
        <v>450</v>
      </c>
      <c r="X746" s="2">
        <v>7.88</v>
      </c>
      <c r="Y746" s="13">
        <f>Q746*1.22</f>
        <v>195.2</v>
      </c>
      <c r="Z746" s="13" t="s">
        <v>641</v>
      </c>
      <c r="AA746" s="13" t="s">
        <v>1900</v>
      </c>
      <c r="AC746" s="2">
        <v>60</v>
      </c>
      <c r="AD746" s="2">
        <v>54</v>
      </c>
      <c r="AE746" s="2">
        <v>8.1999999999999993</v>
      </c>
      <c r="AF746" s="2">
        <v>4.7E-2</v>
      </c>
      <c r="AG746" s="2">
        <v>1.3</v>
      </c>
      <c r="AH746" s="2">
        <v>130</v>
      </c>
      <c r="AI746" s="2">
        <v>0.67</v>
      </c>
      <c r="AJ746" s="2" t="s">
        <v>612</v>
      </c>
      <c r="AK746" s="2">
        <v>3.8E-3</v>
      </c>
      <c r="AL746" s="2">
        <v>9.5000000000000001E-2</v>
      </c>
      <c r="AM746" s="2">
        <v>1.7999999999999999E-2</v>
      </c>
      <c r="AN746" s="2">
        <v>3.1</v>
      </c>
      <c r="AO746" s="2">
        <v>0.28000000000000003</v>
      </c>
      <c r="AP746" s="2">
        <v>8.8999999999999996E-2</v>
      </c>
      <c r="AQ746" s="2">
        <v>-65.7</v>
      </c>
      <c r="AR746" s="2">
        <v>-8.15</v>
      </c>
      <c r="AT746" s="13">
        <f>0.62*1.28786</f>
        <v>0.79847319999999999</v>
      </c>
      <c r="AU746" s="13" t="s">
        <v>620</v>
      </c>
      <c r="AV746" s="2" t="s">
        <v>1020</v>
      </c>
      <c r="AW746" s="2">
        <v>2.4</v>
      </c>
    </row>
    <row r="747" spans="1:49" x14ac:dyDescent="0.35">
      <c r="A747">
        <v>746</v>
      </c>
      <c r="B747" s="2" t="s">
        <v>1015</v>
      </c>
      <c r="C747" t="s">
        <v>1820</v>
      </c>
      <c r="D747" t="s">
        <v>1840</v>
      </c>
      <c r="E747" t="s">
        <v>1018</v>
      </c>
      <c r="F747" t="s">
        <v>1019</v>
      </c>
      <c r="G747" t="s">
        <v>50</v>
      </c>
      <c r="H747" s="47">
        <v>42094</v>
      </c>
      <c r="I747" t="s">
        <v>1813</v>
      </c>
      <c r="J747" t="s">
        <v>8</v>
      </c>
      <c r="K747" t="s">
        <v>1783</v>
      </c>
      <c r="L747" t="s">
        <v>9</v>
      </c>
      <c r="M747">
        <v>35.754190000000001</v>
      </c>
      <c r="N747">
        <v>-119.059737</v>
      </c>
      <c r="O747" t="s">
        <v>51</v>
      </c>
      <c r="P747" s="13">
        <f>Q747+R747</f>
        <v>133</v>
      </c>
      <c r="Q747" s="13">
        <f>ROUND(Y747/1.22,0)</f>
        <v>131</v>
      </c>
      <c r="R747" s="13">
        <f>ROUND(Z747/0.6,0)</f>
        <v>2</v>
      </c>
      <c r="T747" s="2">
        <v>23</v>
      </c>
      <c r="U747" s="2">
        <v>660</v>
      </c>
      <c r="V747" s="2">
        <v>410</v>
      </c>
      <c r="X747" s="2">
        <v>8.2899999999999991</v>
      </c>
      <c r="Y747" s="2">
        <v>160</v>
      </c>
      <c r="Z747" s="2">
        <v>0.9</v>
      </c>
      <c r="AB747" s="8">
        <v>0.22</v>
      </c>
      <c r="AC747" s="2">
        <v>57</v>
      </c>
      <c r="AD747" s="2">
        <v>79</v>
      </c>
      <c r="AE747" s="2">
        <v>8.8000000000000007</v>
      </c>
      <c r="AF747" s="2">
        <v>0.21</v>
      </c>
      <c r="AG747" s="2">
        <v>2.4</v>
      </c>
      <c r="AH747" s="2">
        <v>120</v>
      </c>
      <c r="AI747" s="2">
        <v>0.79</v>
      </c>
      <c r="AJ747" s="2" t="s">
        <v>57</v>
      </c>
      <c r="AK747" s="2" t="s">
        <v>61</v>
      </c>
      <c r="AL747" s="2" t="s">
        <v>61</v>
      </c>
      <c r="AO747" s="2" t="s">
        <v>54</v>
      </c>
      <c r="AP747" s="2">
        <v>0.14000000000000001</v>
      </c>
      <c r="AU747" s="13" t="s">
        <v>1889</v>
      </c>
      <c r="AV747" s="8" t="s">
        <v>59</v>
      </c>
    </row>
    <row r="748" spans="1:49" x14ac:dyDescent="0.35">
      <c r="A748">
        <v>747</v>
      </c>
      <c r="B748" s="2" t="s">
        <v>1015</v>
      </c>
      <c r="C748" t="s">
        <v>942</v>
      </c>
      <c r="D748" t="s">
        <v>1017</v>
      </c>
      <c r="E748" t="s">
        <v>1018</v>
      </c>
      <c r="F748" t="s">
        <v>1019</v>
      </c>
      <c r="G748" t="s">
        <v>50</v>
      </c>
      <c r="H748" s="47">
        <v>42417</v>
      </c>
      <c r="I748" t="s">
        <v>1861</v>
      </c>
      <c r="J748" t="s">
        <v>8</v>
      </c>
      <c r="K748" t="s">
        <v>1363</v>
      </c>
      <c r="L748" t="s">
        <v>9</v>
      </c>
      <c r="M748">
        <v>35.754190000000001</v>
      </c>
      <c r="N748">
        <v>-119.059737</v>
      </c>
      <c r="O748" t="s">
        <v>51</v>
      </c>
      <c r="P748" s="8">
        <v>160</v>
      </c>
      <c r="Q748" s="8">
        <v>160</v>
      </c>
      <c r="R748" s="8" t="s">
        <v>23</v>
      </c>
      <c r="S748" s="8" t="s">
        <v>23</v>
      </c>
      <c r="U748" s="8">
        <v>630</v>
      </c>
      <c r="V748" s="8">
        <v>380</v>
      </c>
      <c r="Y748" s="13">
        <f t="shared" ref="Y748:Y754" si="19">Q748*1.22</f>
        <v>195.2</v>
      </c>
      <c r="Z748" s="13" t="s">
        <v>761</v>
      </c>
      <c r="AA748" s="13" t="s">
        <v>411</v>
      </c>
      <c r="AC748" s="8">
        <v>56</v>
      </c>
      <c r="AD748" s="8">
        <v>58</v>
      </c>
      <c r="AE748" s="8">
        <v>9.1</v>
      </c>
      <c r="AF748" s="8" t="s">
        <v>690</v>
      </c>
      <c r="AG748" s="8">
        <v>1.5</v>
      </c>
      <c r="AH748" s="8">
        <v>120</v>
      </c>
      <c r="AI748" s="8">
        <v>0.77</v>
      </c>
      <c r="AJ748" s="8" t="s">
        <v>62</v>
      </c>
      <c r="AK748" s="8">
        <v>5.5999999999999999E-3</v>
      </c>
      <c r="AL748" s="8">
        <v>0.1</v>
      </c>
      <c r="AM748" s="8" t="s">
        <v>213</v>
      </c>
      <c r="AN748" s="8" t="s">
        <v>53</v>
      </c>
      <c r="AO748" s="8" t="s">
        <v>62</v>
      </c>
      <c r="AP748" s="8">
        <v>0.09</v>
      </c>
      <c r="AU748" s="13" t="s">
        <v>74</v>
      </c>
      <c r="AV748" s="8" t="s">
        <v>65</v>
      </c>
      <c r="AW748" s="8">
        <v>34</v>
      </c>
    </row>
    <row r="749" spans="1:49" x14ac:dyDescent="0.35">
      <c r="A749">
        <v>748</v>
      </c>
      <c r="B749" s="2" t="s">
        <v>1015</v>
      </c>
      <c r="C749" t="s">
        <v>942</v>
      </c>
      <c r="D749" t="s">
        <v>1017</v>
      </c>
      <c r="E749" t="s">
        <v>1018</v>
      </c>
      <c r="F749" t="s">
        <v>1019</v>
      </c>
      <c r="G749" t="s">
        <v>50</v>
      </c>
      <c r="H749" s="47">
        <v>42499</v>
      </c>
      <c r="I749" t="s">
        <v>1864</v>
      </c>
      <c r="J749" t="s">
        <v>8</v>
      </c>
      <c r="K749" t="s">
        <v>1363</v>
      </c>
      <c r="L749" t="s">
        <v>9</v>
      </c>
      <c r="M749">
        <v>35.754190000000001</v>
      </c>
      <c r="N749">
        <v>-119.059737</v>
      </c>
      <c r="O749" t="s">
        <v>51</v>
      </c>
      <c r="P749" s="8">
        <v>140</v>
      </c>
      <c r="Q749" s="8">
        <v>140</v>
      </c>
      <c r="R749" s="8" t="s">
        <v>23</v>
      </c>
      <c r="S749" s="8" t="s">
        <v>23</v>
      </c>
      <c r="U749" s="8">
        <v>690</v>
      </c>
      <c r="V749" s="8">
        <v>390</v>
      </c>
      <c r="Y749" s="13">
        <f t="shared" si="19"/>
        <v>170.79999999999998</v>
      </c>
      <c r="Z749" s="13" t="s">
        <v>761</v>
      </c>
      <c r="AA749" s="13" t="s">
        <v>411</v>
      </c>
      <c r="AC749" s="8">
        <v>62</v>
      </c>
      <c r="AD749" s="8">
        <v>88</v>
      </c>
      <c r="AE749" s="8">
        <v>9.6</v>
      </c>
      <c r="AF749" s="8">
        <v>0.05</v>
      </c>
      <c r="AG749" s="8"/>
      <c r="AH749" s="8">
        <v>130</v>
      </c>
      <c r="AI749" s="8">
        <v>0.75</v>
      </c>
      <c r="AU749" s="13" t="s">
        <v>74</v>
      </c>
      <c r="AV749" s="8" t="s">
        <v>65</v>
      </c>
      <c r="AW749" s="8" t="s">
        <v>53</v>
      </c>
    </row>
    <row r="750" spans="1:49" x14ac:dyDescent="0.35">
      <c r="A750">
        <v>749</v>
      </c>
      <c r="B750" s="2" t="s">
        <v>1015</v>
      </c>
      <c r="C750" t="s">
        <v>942</v>
      </c>
      <c r="D750" t="s">
        <v>1017</v>
      </c>
      <c r="E750" t="s">
        <v>1018</v>
      </c>
      <c r="F750" t="s">
        <v>1019</v>
      </c>
      <c r="G750" t="s">
        <v>50</v>
      </c>
      <c r="H750" s="47">
        <v>42565</v>
      </c>
      <c r="I750" t="s">
        <v>1864</v>
      </c>
      <c r="J750" t="s">
        <v>8</v>
      </c>
      <c r="K750" t="s">
        <v>1363</v>
      </c>
      <c r="L750" t="s">
        <v>9</v>
      </c>
      <c r="M750">
        <v>35.754190000000001</v>
      </c>
      <c r="N750">
        <v>-119.059737</v>
      </c>
      <c r="O750" t="s">
        <v>51</v>
      </c>
      <c r="P750" s="8">
        <v>160</v>
      </c>
      <c r="Q750" s="8">
        <v>160</v>
      </c>
      <c r="R750" s="8" t="s">
        <v>23</v>
      </c>
      <c r="S750" s="8" t="s">
        <v>23</v>
      </c>
      <c r="U750" s="8">
        <v>660</v>
      </c>
      <c r="V750" s="8">
        <v>390</v>
      </c>
      <c r="Y750" s="13">
        <f t="shared" si="19"/>
        <v>195.2</v>
      </c>
      <c r="Z750" s="13" t="s">
        <v>761</v>
      </c>
      <c r="AA750" s="13" t="s">
        <v>411</v>
      </c>
      <c r="AC750" s="8">
        <v>58</v>
      </c>
      <c r="AD750" s="8">
        <v>38</v>
      </c>
      <c r="AE750" s="8">
        <v>8.9</v>
      </c>
      <c r="AF750" s="8" t="s">
        <v>154</v>
      </c>
      <c r="AG750" s="8">
        <v>1.3</v>
      </c>
      <c r="AH750" s="8">
        <v>120</v>
      </c>
      <c r="AI750" s="8">
        <v>0.68</v>
      </c>
      <c r="AU750" s="13" t="s">
        <v>74</v>
      </c>
      <c r="AV750" s="8" t="s">
        <v>65</v>
      </c>
      <c r="AW750" s="8">
        <v>13</v>
      </c>
    </row>
    <row r="751" spans="1:49" x14ac:dyDescent="0.35">
      <c r="A751">
        <v>750</v>
      </c>
      <c r="B751" s="2" t="s">
        <v>1015</v>
      </c>
      <c r="C751" t="s">
        <v>1862</v>
      </c>
      <c r="D751" t="s">
        <v>1017</v>
      </c>
      <c r="E751" t="s">
        <v>1018</v>
      </c>
      <c r="F751" t="s">
        <v>1019</v>
      </c>
      <c r="G751" t="s">
        <v>50</v>
      </c>
      <c r="H751" s="47">
        <v>42619</v>
      </c>
      <c r="I751" t="s">
        <v>1863</v>
      </c>
      <c r="J751" t="s">
        <v>8</v>
      </c>
      <c r="K751" t="s">
        <v>1363</v>
      </c>
      <c r="L751" t="s">
        <v>9</v>
      </c>
      <c r="M751">
        <v>35.754190000000001</v>
      </c>
      <c r="N751">
        <v>-119.059737</v>
      </c>
      <c r="O751" t="s">
        <v>51</v>
      </c>
      <c r="P751" s="2">
        <v>150</v>
      </c>
      <c r="Q751" s="2">
        <v>150</v>
      </c>
      <c r="R751" s="2" t="s">
        <v>23</v>
      </c>
      <c r="S751" s="2" t="s">
        <v>23</v>
      </c>
      <c r="U751" s="2">
        <v>640</v>
      </c>
      <c r="V751" s="2">
        <v>410</v>
      </c>
      <c r="X751" s="2">
        <v>8.35</v>
      </c>
      <c r="Y751" s="13">
        <f t="shared" si="19"/>
        <v>183</v>
      </c>
      <c r="Z751" s="13" t="s">
        <v>761</v>
      </c>
      <c r="AA751" s="13" t="s">
        <v>411</v>
      </c>
      <c r="AC751" s="2">
        <v>55</v>
      </c>
      <c r="AD751" s="2">
        <v>42</v>
      </c>
      <c r="AE751" s="2">
        <v>8.9</v>
      </c>
      <c r="AF751" s="2">
        <v>7.0000000000000007E-2</v>
      </c>
      <c r="AG751" s="2">
        <v>1.5</v>
      </c>
      <c r="AH751" s="2">
        <v>130</v>
      </c>
      <c r="AI751" s="2">
        <v>0.8</v>
      </c>
      <c r="AJ751" s="2" t="s">
        <v>62</v>
      </c>
      <c r="AK751" s="2">
        <v>4.0000000000000001E-3</v>
      </c>
      <c r="AL751" s="2">
        <v>8.8999999999999996E-2</v>
      </c>
      <c r="AM751" s="2">
        <v>3.9E-2</v>
      </c>
      <c r="AN751" s="2">
        <v>6</v>
      </c>
      <c r="AO751" s="2" t="s">
        <v>52</v>
      </c>
      <c r="AP751" s="2">
        <v>9.1999999999999998E-2</v>
      </c>
      <c r="AQ751" s="2">
        <v>-68.599999999999994</v>
      </c>
      <c r="AR751" s="2">
        <v>-8.41</v>
      </c>
      <c r="AU751" s="13" t="s">
        <v>74</v>
      </c>
      <c r="AV751" s="2" t="s">
        <v>65</v>
      </c>
      <c r="AW751" s="2">
        <v>17</v>
      </c>
    </row>
    <row r="752" spans="1:49" x14ac:dyDescent="0.35">
      <c r="A752">
        <v>751</v>
      </c>
      <c r="B752" s="2" t="s">
        <v>1015</v>
      </c>
      <c r="C752" t="s">
        <v>1829</v>
      </c>
      <c r="D752" t="s">
        <v>1017</v>
      </c>
      <c r="E752" t="s">
        <v>1018</v>
      </c>
      <c r="F752" t="s">
        <v>1019</v>
      </c>
      <c r="G752" t="s">
        <v>50</v>
      </c>
      <c r="H752" s="47">
        <v>42695</v>
      </c>
      <c r="I752" t="s">
        <v>1828</v>
      </c>
      <c r="J752" t="s">
        <v>8</v>
      </c>
      <c r="K752" t="s">
        <v>1363</v>
      </c>
      <c r="L752" t="s">
        <v>9</v>
      </c>
      <c r="M752">
        <v>35.754190000000001</v>
      </c>
      <c r="N752">
        <v>-119.059737</v>
      </c>
      <c r="O752" t="s">
        <v>51</v>
      </c>
      <c r="P752" s="2">
        <v>170</v>
      </c>
      <c r="Q752" s="2">
        <v>170</v>
      </c>
      <c r="R752" s="2" t="s">
        <v>23</v>
      </c>
      <c r="S752" s="2" t="s">
        <v>23</v>
      </c>
      <c r="U752" s="2">
        <v>650</v>
      </c>
      <c r="V752" s="2">
        <v>440</v>
      </c>
      <c r="X752" s="2">
        <v>8.3699999999999992</v>
      </c>
      <c r="Y752" s="13">
        <f t="shared" si="19"/>
        <v>207.4</v>
      </c>
      <c r="Z752" s="13" t="s">
        <v>761</v>
      </c>
      <c r="AA752" s="13" t="s">
        <v>411</v>
      </c>
      <c r="AC752" s="2">
        <v>56</v>
      </c>
      <c r="AD752" s="2">
        <v>42</v>
      </c>
      <c r="AE752" s="2">
        <v>8.5</v>
      </c>
      <c r="AF752" s="2">
        <v>5.1999999999999998E-2</v>
      </c>
      <c r="AG752" s="2">
        <v>1.4</v>
      </c>
      <c r="AH752" s="2">
        <v>120</v>
      </c>
      <c r="AI752" s="2">
        <v>0.76</v>
      </c>
      <c r="AJ752" s="2" t="s">
        <v>52</v>
      </c>
      <c r="AK752" s="2">
        <v>3.9100000000000003E-3</v>
      </c>
      <c r="AL752" s="2">
        <v>1.1000000000000001</v>
      </c>
      <c r="AM752" s="2" t="s">
        <v>213</v>
      </c>
      <c r="AN752" s="2">
        <v>3.85</v>
      </c>
      <c r="AO752" s="2">
        <v>1.2</v>
      </c>
      <c r="AP752" s="2">
        <v>0.1</v>
      </c>
      <c r="AQ752" s="2">
        <v>-68.5</v>
      </c>
      <c r="AR752" s="2">
        <v>-8.58</v>
      </c>
      <c r="AU752" s="13" t="s">
        <v>74</v>
      </c>
      <c r="AV752" s="2" t="s">
        <v>65</v>
      </c>
      <c r="AW752" s="2">
        <v>61</v>
      </c>
    </row>
    <row r="753" spans="1:49" x14ac:dyDescent="0.35">
      <c r="A753">
        <v>752</v>
      </c>
      <c r="B753" s="2" t="s">
        <v>1015</v>
      </c>
      <c r="C753" t="s">
        <v>942</v>
      </c>
      <c r="D753" t="s">
        <v>1017</v>
      </c>
      <c r="E753" t="s">
        <v>1018</v>
      </c>
      <c r="F753" t="s">
        <v>1019</v>
      </c>
      <c r="G753" t="s">
        <v>50</v>
      </c>
      <c r="H753" s="47">
        <v>42766</v>
      </c>
      <c r="I753" t="s">
        <v>1828</v>
      </c>
      <c r="J753" t="s">
        <v>8</v>
      </c>
      <c r="K753" t="s">
        <v>1363</v>
      </c>
      <c r="L753" t="s">
        <v>9</v>
      </c>
      <c r="M753">
        <v>35.754190000000001</v>
      </c>
      <c r="N753">
        <v>-119.059737</v>
      </c>
      <c r="O753" t="s">
        <v>51</v>
      </c>
      <c r="P753" s="8">
        <v>140</v>
      </c>
      <c r="Q753" s="8">
        <v>140</v>
      </c>
      <c r="R753" s="8" t="s">
        <v>23</v>
      </c>
      <c r="S753" s="8" t="s">
        <v>23</v>
      </c>
      <c r="U753" s="8">
        <v>650</v>
      </c>
      <c r="V753" s="8">
        <v>440</v>
      </c>
      <c r="X753" s="8">
        <v>7.5</v>
      </c>
      <c r="Y753" s="13">
        <f t="shared" si="19"/>
        <v>170.79999999999998</v>
      </c>
      <c r="Z753" s="13" t="s">
        <v>761</v>
      </c>
      <c r="AA753" s="13" t="s">
        <v>411</v>
      </c>
      <c r="AC753" s="8">
        <v>53</v>
      </c>
      <c r="AD753" s="8">
        <v>49</v>
      </c>
      <c r="AE753" s="8">
        <v>8.5</v>
      </c>
      <c r="AF753" s="8" t="s">
        <v>154</v>
      </c>
      <c r="AG753" s="8">
        <v>1.3</v>
      </c>
      <c r="AH753" s="8">
        <v>120</v>
      </c>
      <c r="AI753" s="8">
        <v>0.73</v>
      </c>
      <c r="AJ753" s="8" t="s">
        <v>52</v>
      </c>
      <c r="AK753" s="8">
        <v>3.82E-3</v>
      </c>
      <c r="AL753" s="8">
        <v>9.8500000000000004E-2</v>
      </c>
      <c r="AN753" s="8">
        <v>3.44</v>
      </c>
      <c r="AO753" s="8">
        <v>2.84</v>
      </c>
      <c r="AP753" s="8"/>
      <c r="AU753" s="13" t="s">
        <v>74</v>
      </c>
      <c r="AV753" s="8" t="s">
        <v>65</v>
      </c>
      <c r="AW753" s="8">
        <v>32</v>
      </c>
    </row>
    <row r="754" spans="1:49" x14ac:dyDescent="0.35">
      <c r="A754">
        <v>753</v>
      </c>
      <c r="B754" s="2" t="s">
        <v>1015</v>
      </c>
      <c r="C754" t="s">
        <v>942</v>
      </c>
      <c r="D754" t="s">
        <v>1833</v>
      </c>
      <c r="E754" t="s">
        <v>1018</v>
      </c>
      <c r="F754" t="s">
        <v>1019</v>
      </c>
      <c r="G754" t="s">
        <v>50</v>
      </c>
      <c r="H754" s="47">
        <v>42810</v>
      </c>
      <c r="I754" t="s">
        <v>1828</v>
      </c>
      <c r="J754" t="s">
        <v>8</v>
      </c>
      <c r="K754" t="s">
        <v>1363</v>
      </c>
      <c r="L754" t="s">
        <v>9</v>
      </c>
      <c r="M754">
        <v>35.754190000000001</v>
      </c>
      <c r="N754">
        <v>-119.059737</v>
      </c>
      <c r="O754" t="s">
        <v>51</v>
      </c>
      <c r="P754" s="8">
        <v>150</v>
      </c>
      <c r="Q754" s="8">
        <v>150</v>
      </c>
      <c r="R754" s="8" t="s">
        <v>23</v>
      </c>
      <c r="S754" s="8" t="s">
        <v>23</v>
      </c>
      <c r="U754" s="8">
        <v>650</v>
      </c>
      <c r="V754" s="8">
        <v>420</v>
      </c>
      <c r="X754" s="8">
        <v>8</v>
      </c>
      <c r="Y754" s="13">
        <f t="shared" si="19"/>
        <v>183</v>
      </c>
      <c r="Z754" s="13" t="s">
        <v>761</v>
      </c>
      <c r="AA754" s="13" t="s">
        <v>411</v>
      </c>
      <c r="AC754" s="8">
        <v>56</v>
      </c>
      <c r="AD754" s="8">
        <v>49</v>
      </c>
      <c r="AE754" s="8">
        <v>8.6999999999999993</v>
      </c>
      <c r="AF754" s="8" t="s">
        <v>154</v>
      </c>
      <c r="AG754" s="8">
        <v>1.4</v>
      </c>
      <c r="AH754" s="8">
        <v>120</v>
      </c>
      <c r="AI754" s="8">
        <v>0.88</v>
      </c>
      <c r="AU754" s="13" t="s">
        <v>74</v>
      </c>
      <c r="AV754" s="8" t="s">
        <v>65</v>
      </c>
      <c r="AW754" s="8">
        <v>35</v>
      </c>
    </row>
    <row r="755" spans="1:49" x14ac:dyDescent="0.35">
      <c r="A755">
        <v>754</v>
      </c>
      <c r="B755" s="2" t="s">
        <v>1015</v>
      </c>
      <c r="C755" t="s">
        <v>1023</v>
      </c>
      <c r="D755" t="s">
        <v>1833</v>
      </c>
      <c r="E755" t="s">
        <v>1018</v>
      </c>
      <c r="F755" t="s">
        <v>1019</v>
      </c>
      <c r="G755" t="s">
        <v>50</v>
      </c>
      <c r="H755" s="47">
        <v>39870</v>
      </c>
      <c r="I755" t="s">
        <v>1834</v>
      </c>
      <c r="J755" t="s">
        <v>8</v>
      </c>
      <c r="K755" t="s">
        <v>1363</v>
      </c>
      <c r="L755" t="s">
        <v>9</v>
      </c>
      <c r="M755">
        <v>35.754190000000001</v>
      </c>
      <c r="N755">
        <v>-119.059737</v>
      </c>
      <c r="O755" t="s">
        <v>51</v>
      </c>
      <c r="U755" s="2">
        <v>600</v>
      </c>
      <c r="V755" s="2">
        <v>410</v>
      </c>
      <c r="AC755" s="2">
        <v>52</v>
      </c>
      <c r="AH755" s="2">
        <v>120</v>
      </c>
      <c r="AI755" s="2">
        <v>1</v>
      </c>
    </row>
    <row r="756" spans="1:49" x14ac:dyDescent="0.35">
      <c r="A756">
        <v>755</v>
      </c>
      <c r="B756" s="2" t="s">
        <v>1015</v>
      </c>
      <c r="C756" t="s">
        <v>942</v>
      </c>
      <c r="D756" t="s">
        <v>1831</v>
      </c>
      <c r="E756" t="s">
        <v>1018</v>
      </c>
      <c r="F756" t="s">
        <v>1019</v>
      </c>
      <c r="G756" t="s">
        <v>50</v>
      </c>
      <c r="H756" s="47">
        <v>35703</v>
      </c>
      <c r="I756" t="s">
        <v>1832</v>
      </c>
      <c r="J756" t="s">
        <v>8</v>
      </c>
      <c r="K756" t="s">
        <v>1707</v>
      </c>
      <c r="L756" t="s">
        <v>9</v>
      </c>
      <c r="M756">
        <v>35.754190000000001</v>
      </c>
      <c r="N756">
        <v>-119.059737</v>
      </c>
      <c r="O756" t="s">
        <v>51</v>
      </c>
      <c r="U756" s="2">
        <v>680</v>
      </c>
      <c r="X756" s="2">
        <v>7.8</v>
      </c>
      <c r="AC756" s="2">
        <v>55</v>
      </c>
      <c r="AH756" s="2">
        <v>160</v>
      </c>
      <c r="AI756" s="2">
        <v>1.1000000000000001</v>
      </c>
      <c r="AW756" s="2">
        <v>5.7</v>
      </c>
    </row>
    <row r="757" spans="1:49" x14ac:dyDescent="0.35">
      <c r="A757">
        <v>756</v>
      </c>
      <c r="B757" s="2" t="s">
        <v>1015</v>
      </c>
      <c r="C757" t="s">
        <v>1024</v>
      </c>
      <c r="D757" t="s">
        <v>1835</v>
      </c>
      <c r="E757" t="s">
        <v>1018</v>
      </c>
      <c r="F757" t="s">
        <v>1019</v>
      </c>
      <c r="G757" t="s">
        <v>50</v>
      </c>
      <c r="H757" s="47">
        <v>40689</v>
      </c>
      <c r="I757" t="s">
        <v>1836</v>
      </c>
      <c r="J757" t="s">
        <v>8</v>
      </c>
      <c r="K757" t="s">
        <v>1363</v>
      </c>
      <c r="L757" t="s">
        <v>9</v>
      </c>
      <c r="M757">
        <v>35.754190000000001</v>
      </c>
      <c r="N757">
        <v>-119.059737</v>
      </c>
      <c r="O757" t="s">
        <v>51</v>
      </c>
      <c r="U757" s="2">
        <v>620</v>
      </c>
      <c r="V757" s="2">
        <v>400</v>
      </c>
      <c r="AC757" s="2">
        <v>57</v>
      </c>
      <c r="AI757" s="2">
        <v>0.94</v>
      </c>
      <c r="AW757" s="2">
        <v>21</v>
      </c>
    </row>
    <row r="758" spans="1:49" x14ac:dyDescent="0.35">
      <c r="A758">
        <v>757</v>
      </c>
      <c r="B758" s="2" t="s">
        <v>1025</v>
      </c>
      <c r="C758" t="s">
        <v>3243</v>
      </c>
      <c r="D758" t="s">
        <v>47</v>
      </c>
      <c r="E758" t="s">
        <v>468</v>
      </c>
      <c r="F758" t="s">
        <v>1026</v>
      </c>
      <c r="G758" t="s">
        <v>50</v>
      </c>
      <c r="H758" s="47">
        <v>38512</v>
      </c>
      <c r="I758" t="s">
        <v>3242</v>
      </c>
      <c r="J758" t="s">
        <v>8</v>
      </c>
      <c r="K758" t="s">
        <v>1363</v>
      </c>
      <c r="L758" t="s">
        <v>9</v>
      </c>
      <c r="M758">
        <v>35.455280999999999</v>
      </c>
      <c r="N758">
        <v>-119.032822</v>
      </c>
      <c r="O758" t="s">
        <v>51</v>
      </c>
      <c r="U758" s="2">
        <v>550</v>
      </c>
      <c r="V758" s="2">
        <v>380</v>
      </c>
      <c r="AC758" s="2">
        <v>60</v>
      </c>
      <c r="AI758" s="2" t="s">
        <v>14</v>
      </c>
    </row>
    <row r="759" spans="1:49" x14ac:dyDescent="0.35">
      <c r="A759">
        <v>758</v>
      </c>
      <c r="B759" s="2" t="s">
        <v>1025</v>
      </c>
      <c r="C759" t="s">
        <v>3241</v>
      </c>
      <c r="D759" t="s">
        <v>47</v>
      </c>
      <c r="E759" t="s">
        <v>468</v>
      </c>
      <c r="F759" t="s">
        <v>1026</v>
      </c>
      <c r="G759" t="s">
        <v>50</v>
      </c>
      <c r="H759" s="47">
        <v>38989</v>
      </c>
      <c r="I759" t="s">
        <v>3240</v>
      </c>
      <c r="J759" t="s">
        <v>8</v>
      </c>
      <c r="K759" t="s">
        <v>1791</v>
      </c>
      <c r="L759" t="s">
        <v>9</v>
      </c>
      <c r="M759">
        <v>35.455280999999999</v>
      </c>
      <c r="N759">
        <v>-119.032822</v>
      </c>
      <c r="O759" t="s">
        <v>51</v>
      </c>
      <c r="U759" s="2">
        <v>540</v>
      </c>
      <c r="AC759" s="2">
        <v>58</v>
      </c>
      <c r="AI759" s="2">
        <v>0.24</v>
      </c>
    </row>
    <row r="760" spans="1:49" x14ac:dyDescent="0.35">
      <c r="A760">
        <v>759</v>
      </c>
      <c r="B760" s="2" t="s">
        <v>1025</v>
      </c>
      <c r="C760" t="s">
        <v>3248</v>
      </c>
      <c r="D760" t="s">
        <v>47</v>
      </c>
      <c r="E760" t="s">
        <v>468</v>
      </c>
      <c r="F760" t="s">
        <v>1026</v>
      </c>
      <c r="G760" t="s">
        <v>50</v>
      </c>
      <c r="H760" s="47">
        <v>41977</v>
      </c>
      <c r="I760" t="s">
        <v>3247</v>
      </c>
      <c r="J760" t="s">
        <v>8</v>
      </c>
      <c r="K760" t="s">
        <v>1340</v>
      </c>
      <c r="L760" t="s">
        <v>9</v>
      </c>
      <c r="M760">
        <v>35.455280999999999</v>
      </c>
      <c r="N760">
        <v>-119.032822</v>
      </c>
      <c r="O760" t="s">
        <v>51</v>
      </c>
      <c r="P760" s="2">
        <v>190</v>
      </c>
      <c r="T760" s="2">
        <v>13</v>
      </c>
      <c r="U760" s="2">
        <v>550</v>
      </c>
      <c r="V760" s="2">
        <v>320</v>
      </c>
      <c r="Y760" s="13">
        <v>230</v>
      </c>
      <c r="Z760" s="13" t="s">
        <v>736</v>
      </c>
      <c r="AA760" s="13" t="s">
        <v>736</v>
      </c>
      <c r="AC760" s="2">
        <v>55</v>
      </c>
      <c r="AD760" s="2">
        <v>0.78</v>
      </c>
      <c r="AE760" s="2">
        <v>4.5999999999999996</v>
      </c>
      <c r="AF760" s="2">
        <v>0.35</v>
      </c>
      <c r="AG760" s="2">
        <v>0.86</v>
      </c>
      <c r="AH760" s="2">
        <v>120</v>
      </c>
      <c r="AI760" s="2">
        <v>0.17</v>
      </c>
      <c r="AJ760" s="2" t="s">
        <v>23</v>
      </c>
      <c r="AL760" s="2">
        <v>5.6000000000000001E-2</v>
      </c>
      <c r="AN760" s="2">
        <v>6</v>
      </c>
      <c r="AU760" s="2">
        <v>0.35</v>
      </c>
      <c r="AV760" s="13">
        <f>AU760/4.43</f>
        <v>7.900677200902935E-2</v>
      </c>
    </row>
    <row r="761" spans="1:49" x14ac:dyDescent="0.35">
      <c r="A761">
        <v>760</v>
      </c>
      <c r="B761" s="2" t="s">
        <v>1025</v>
      </c>
      <c r="C761" t="s">
        <v>1028</v>
      </c>
      <c r="D761" t="s">
        <v>47</v>
      </c>
      <c r="E761" t="s">
        <v>468</v>
      </c>
      <c r="F761" t="s">
        <v>1026</v>
      </c>
      <c r="G761" t="s">
        <v>50</v>
      </c>
      <c r="H761" s="47">
        <v>42159</v>
      </c>
      <c r="I761" t="s">
        <v>3244</v>
      </c>
      <c r="J761" t="s">
        <v>8</v>
      </c>
      <c r="K761" t="s">
        <v>1783</v>
      </c>
      <c r="L761" t="s">
        <v>9</v>
      </c>
      <c r="M761">
        <v>35.455280999999999</v>
      </c>
      <c r="N761">
        <v>-119.032822</v>
      </c>
      <c r="O761" t="s">
        <v>51</v>
      </c>
      <c r="P761" s="2">
        <v>270</v>
      </c>
      <c r="T761" s="2">
        <v>70</v>
      </c>
      <c r="U761" s="2">
        <v>1800</v>
      </c>
      <c r="V761" s="2">
        <v>1000</v>
      </c>
      <c r="X761" s="2">
        <v>8.57</v>
      </c>
      <c r="Y761" s="2">
        <v>250</v>
      </c>
      <c r="Z761" s="2">
        <v>24</v>
      </c>
      <c r="AA761" s="2" t="s">
        <v>23</v>
      </c>
      <c r="AB761" s="2">
        <v>1</v>
      </c>
      <c r="AC761" s="2">
        <v>380</v>
      </c>
      <c r="AD761" s="2">
        <v>17</v>
      </c>
      <c r="AE761" s="2">
        <v>21</v>
      </c>
      <c r="AF761" s="2">
        <v>4.3</v>
      </c>
      <c r="AG761" s="2">
        <v>9</v>
      </c>
      <c r="AH761" s="2">
        <v>400</v>
      </c>
      <c r="AI761" s="2">
        <v>1.1000000000000001</v>
      </c>
      <c r="AJ761" s="2" t="s">
        <v>57</v>
      </c>
      <c r="AK761" s="2">
        <v>0.14000000000000001</v>
      </c>
      <c r="AL761" s="2" t="s">
        <v>303</v>
      </c>
      <c r="AM761" s="2">
        <v>0.16</v>
      </c>
      <c r="AN761" s="2" t="s">
        <v>97</v>
      </c>
      <c r="AO761" s="2" t="s">
        <v>54</v>
      </c>
      <c r="AP761" s="2">
        <v>0.71</v>
      </c>
      <c r="AU761" s="2" t="s">
        <v>54</v>
      </c>
      <c r="AV761" s="13" t="s">
        <v>3246</v>
      </c>
    </row>
    <row r="762" spans="1:49" x14ac:dyDescent="0.35">
      <c r="A762">
        <v>761</v>
      </c>
      <c r="B762" s="2" t="s">
        <v>1025</v>
      </c>
      <c r="C762" t="s">
        <v>3245</v>
      </c>
      <c r="D762" t="s">
        <v>47</v>
      </c>
      <c r="E762" t="s">
        <v>468</v>
      </c>
      <c r="F762" t="s">
        <v>1026</v>
      </c>
      <c r="G762" t="s">
        <v>50</v>
      </c>
      <c r="H762" s="47">
        <v>42454</v>
      </c>
      <c r="I762" t="s">
        <v>3244</v>
      </c>
      <c r="J762" t="s">
        <v>8</v>
      </c>
      <c r="K762" t="s">
        <v>1791</v>
      </c>
      <c r="L762" t="s">
        <v>9</v>
      </c>
      <c r="M762">
        <v>35.455280999999999</v>
      </c>
      <c r="N762">
        <v>-119.032822</v>
      </c>
      <c r="O762" t="s">
        <v>51</v>
      </c>
      <c r="P762" s="2">
        <v>180</v>
      </c>
      <c r="Q762" s="2">
        <v>180</v>
      </c>
      <c r="T762" s="2">
        <v>6.3</v>
      </c>
      <c r="U762" s="2">
        <v>630</v>
      </c>
      <c r="V762" s="2">
        <v>370</v>
      </c>
      <c r="X762" s="2">
        <v>7.98</v>
      </c>
      <c r="Y762" s="13">
        <f>Q762*1.22</f>
        <v>219.6</v>
      </c>
      <c r="AC762" s="2">
        <v>69</v>
      </c>
      <c r="AD762" s="2" t="s">
        <v>73</v>
      </c>
      <c r="AE762" s="2">
        <v>2.1</v>
      </c>
      <c r="AF762" s="2">
        <v>0.26</v>
      </c>
      <c r="AG762" s="2">
        <v>1.2</v>
      </c>
      <c r="AH762" s="2">
        <v>120</v>
      </c>
      <c r="AI762" s="2">
        <v>0.33</v>
      </c>
      <c r="AK762" s="2" t="s">
        <v>303</v>
      </c>
      <c r="AL762" s="2" t="s">
        <v>303</v>
      </c>
      <c r="AP762" t="s">
        <v>303</v>
      </c>
    </row>
    <row r="763" spans="1:49" x14ac:dyDescent="0.35">
      <c r="A763">
        <v>762</v>
      </c>
      <c r="B763" s="8" t="s">
        <v>1025</v>
      </c>
      <c r="C763" t="s">
        <v>1027</v>
      </c>
      <c r="D763" t="s">
        <v>47</v>
      </c>
      <c r="E763" t="s">
        <v>468</v>
      </c>
      <c r="F763" t="s">
        <v>1026</v>
      </c>
      <c r="G763" t="s">
        <v>50</v>
      </c>
      <c r="H763" s="47">
        <v>37494</v>
      </c>
      <c r="I763" t="s">
        <v>3249</v>
      </c>
      <c r="J763" t="s">
        <v>8</v>
      </c>
      <c r="K763" t="s">
        <v>1707</v>
      </c>
      <c r="L763" t="s">
        <v>9</v>
      </c>
      <c r="M763">
        <v>35.455280999999999</v>
      </c>
      <c r="N763">
        <v>-119.032822</v>
      </c>
      <c r="O763" t="s">
        <v>51</v>
      </c>
      <c r="U763" s="8">
        <v>545</v>
      </c>
      <c r="AC763" s="8">
        <v>53</v>
      </c>
      <c r="AI763" s="8">
        <v>0.18</v>
      </c>
    </row>
    <row r="764" spans="1:49" x14ac:dyDescent="0.35">
      <c r="A764">
        <v>763</v>
      </c>
      <c r="B764" s="2" t="s">
        <v>1029</v>
      </c>
      <c r="C764" t="s">
        <v>3237</v>
      </c>
      <c r="D764" t="s">
        <v>47</v>
      </c>
      <c r="E764" t="s">
        <v>468</v>
      </c>
      <c r="F764" t="s">
        <v>1030</v>
      </c>
      <c r="G764" t="s">
        <v>50</v>
      </c>
      <c r="H764" s="47">
        <v>42172</v>
      </c>
      <c r="I764" t="s">
        <v>3238</v>
      </c>
      <c r="J764" t="s">
        <v>8</v>
      </c>
      <c r="K764" t="s">
        <v>1363</v>
      </c>
      <c r="L764" t="s">
        <v>9</v>
      </c>
      <c r="M764">
        <v>35.511665000000001</v>
      </c>
      <c r="N764">
        <v>-119.050488</v>
      </c>
      <c r="O764" t="s">
        <v>51</v>
      </c>
      <c r="P764" s="2">
        <v>620</v>
      </c>
      <c r="Q764" s="2">
        <v>490</v>
      </c>
      <c r="R764" s="2">
        <v>130</v>
      </c>
      <c r="S764" s="2" t="s">
        <v>23</v>
      </c>
      <c r="V764" s="2">
        <v>6400</v>
      </c>
      <c r="Y764" s="13">
        <f>Q764*1.22</f>
        <v>597.79999999999995</v>
      </c>
      <c r="Z764" s="13">
        <f>R764*0.6</f>
        <v>78</v>
      </c>
      <c r="AA764" s="13" t="s">
        <v>411</v>
      </c>
      <c r="AB764" s="2">
        <v>6.7</v>
      </c>
      <c r="AC764" s="2">
        <v>1400</v>
      </c>
      <c r="AD764" s="2">
        <v>1000</v>
      </c>
      <c r="AE764" s="2">
        <v>110</v>
      </c>
      <c r="AF764" s="2">
        <v>17</v>
      </c>
      <c r="AG764" s="2">
        <v>38</v>
      </c>
      <c r="AH764" s="2">
        <v>1700</v>
      </c>
      <c r="AI764" s="2">
        <v>7.9</v>
      </c>
      <c r="AJ764" s="2">
        <v>330</v>
      </c>
      <c r="AK764" s="2">
        <v>0.97</v>
      </c>
      <c r="AL764" s="2">
        <v>38</v>
      </c>
      <c r="AM764" s="2">
        <v>0.15</v>
      </c>
      <c r="AN764" s="2">
        <v>1600</v>
      </c>
      <c r="AO764" s="2" t="s">
        <v>54</v>
      </c>
      <c r="AP764" s="2">
        <v>0.92</v>
      </c>
      <c r="AU764" s="13" t="s">
        <v>3239</v>
      </c>
      <c r="AV764" s="2" t="s">
        <v>59</v>
      </c>
    </row>
    <row r="765" spans="1:49" x14ac:dyDescent="0.35">
      <c r="A765">
        <v>764</v>
      </c>
      <c r="B765" s="2" t="s">
        <v>1031</v>
      </c>
      <c r="C765" t="s">
        <v>3599</v>
      </c>
      <c r="D765" t="s">
        <v>1032</v>
      </c>
      <c r="E765" t="s">
        <v>1033</v>
      </c>
      <c r="F765" t="s">
        <v>1034</v>
      </c>
      <c r="G765" t="s">
        <v>50</v>
      </c>
      <c r="H765" s="47">
        <v>31806</v>
      </c>
      <c r="I765" t="s">
        <v>3604</v>
      </c>
      <c r="J765" t="s">
        <v>8</v>
      </c>
      <c r="K765" t="s">
        <v>2146</v>
      </c>
      <c r="L765" t="s">
        <v>9</v>
      </c>
      <c r="M765">
        <v>35.447197169046198</v>
      </c>
      <c r="N765">
        <v>-118.98656583068799</v>
      </c>
      <c r="O765" t="s">
        <v>448</v>
      </c>
      <c r="P765" s="28">
        <f>SUM(Q765:S765)</f>
        <v>197</v>
      </c>
      <c r="Q765" s="28">
        <f>ROUND(Y765/1.22,0)</f>
        <v>197</v>
      </c>
      <c r="T765" s="2">
        <v>69.400000000000006</v>
      </c>
      <c r="U765" s="2">
        <v>770</v>
      </c>
      <c r="V765" s="2">
        <v>595</v>
      </c>
      <c r="X765" s="2">
        <v>7.9</v>
      </c>
      <c r="Y765" s="2">
        <v>240</v>
      </c>
      <c r="AC765" s="2">
        <v>108</v>
      </c>
      <c r="AD765" s="2">
        <v>42</v>
      </c>
      <c r="AE765" s="2">
        <v>22</v>
      </c>
      <c r="AF765" s="2">
        <v>3.5</v>
      </c>
      <c r="AG765" s="2">
        <v>7.9</v>
      </c>
      <c r="AH765" s="2">
        <v>142</v>
      </c>
      <c r="AI765" s="2">
        <v>1.3</v>
      </c>
      <c r="AJ765" s="2">
        <v>20</v>
      </c>
      <c r="AL765" s="2">
        <v>0.13</v>
      </c>
      <c r="AN765" s="2">
        <v>90</v>
      </c>
      <c r="AS765" s="13">
        <f>1.2*1.22</f>
        <v>1.464</v>
      </c>
      <c r="AU765" s="2" t="s">
        <v>817</v>
      </c>
      <c r="AV765" s="13" t="s">
        <v>303</v>
      </c>
    </row>
    <row r="766" spans="1:49" x14ac:dyDescent="0.35">
      <c r="A766">
        <v>765</v>
      </c>
      <c r="B766" s="2" t="s">
        <v>1031</v>
      </c>
      <c r="C766" t="s">
        <v>3602</v>
      </c>
      <c r="D766" t="s">
        <v>1032</v>
      </c>
      <c r="E766" t="s">
        <v>1033</v>
      </c>
      <c r="F766" t="s">
        <v>1034</v>
      </c>
      <c r="G766" t="s">
        <v>50</v>
      </c>
      <c r="H766" s="47">
        <v>31670</v>
      </c>
      <c r="I766" t="s">
        <v>3604</v>
      </c>
      <c r="J766" t="s">
        <v>8</v>
      </c>
      <c r="K766" t="s">
        <v>2146</v>
      </c>
      <c r="L766" t="s">
        <v>9</v>
      </c>
      <c r="M766">
        <v>35.447197169046198</v>
      </c>
      <c r="N766">
        <v>-118.98656583068799</v>
      </c>
      <c r="O766" t="s">
        <v>448</v>
      </c>
      <c r="AI766" s="2">
        <v>1.4</v>
      </c>
      <c r="AL766" s="2">
        <v>0.08</v>
      </c>
      <c r="AO766" s="2" t="s">
        <v>53</v>
      </c>
      <c r="AP766" s="2"/>
    </row>
    <row r="767" spans="1:49" x14ac:dyDescent="0.35">
      <c r="A767">
        <v>766</v>
      </c>
      <c r="B767" s="2" t="s">
        <v>1031</v>
      </c>
      <c r="C767" t="s">
        <v>3601</v>
      </c>
      <c r="D767" t="s">
        <v>1032</v>
      </c>
      <c r="E767" t="s">
        <v>1033</v>
      </c>
      <c r="F767" t="s">
        <v>1034</v>
      </c>
      <c r="G767" t="s">
        <v>50</v>
      </c>
      <c r="H767" s="47">
        <v>31670</v>
      </c>
      <c r="I767" t="s">
        <v>3604</v>
      </c>
      <c r="J767" t="s">
        <v>8</v>
      </c>
      <c r="K767" t="s">
        <v>2146</v>
      </c>
      <c r="L767" t="s">
        <v>9</v>
      </c>
      <c r="M767">
        <v>35.447197169046198</v>
      </c>
      <c r="N767">
        <v>-118.98656583068799</v>
      </c>
      <c r="O767" t="s">
        <v>448</v>
      </c>
      <c r="AI767" s="2">
        <v>2.2000000000000002</v>
      </c>
      <c r="AL767" s="2">
        <v>0.53</v>
      </c>
      <c r="AO767" s="2" t="s">
        <v>53</v>
      </c>
      <c r="AP767" s="2"/>
    </row>
    <row r="768" spans="1:49" x14ac:dyDescent="0.35">
      <c r="A768">
        <v>767</v>
      </c>
      <c r="B768" s="2" t="s">
        <v>1031</v>
      </c>
      <c r="C768" t="s">
        <v>3600</v>
      </c>
      <c r="D768" t="s">
        <v>1032</v>
      </c>
      <c r="E768" t="s">
        <v>1033</v>
      </c>
      <c r="F768" t="s">
        <v>1034</v>
      </c>
      <c r="G768" t="s">
        <v>50</v>
      </c>
      <c r="H768" s="47">
        <v>31670</v>
      </c>
      <c r="I768" t="s">
        <v>3604</v>
      </c>
      <c r="J768" t="s">
        <v>8</v>
      </c>
      <c r="K768" t="s">
        <v>2146</v>
      </c>
      <c r="L768" t="s">
        <v>9</v>
      </c>
      <c r="M768">
        <v>35.447197169046198</v>
      </c>
      <c r="N768">
        <v>-118.98656583068799</v>
      </c>
      <c r="O768" t="s">
        <v>448</v>
      </c>
      <c r="AI768" s="2">
        <v>2.2000000000000002</v>
      </c>
      <c r="AL768" s="2">
        <v>0.2</v>
      </c>
      <c r="AO768" s="2" t="s">
        <v>53</v>
      </c>
      <c r="AP768" s="2"/>
    </row>
    <row r="769" spans="1:49" x14ac:dyDescent="0.35">
      <c r="A769">
        <v>768</v>
      </c>
      <c r="B769" s="2" t="s">
        <v>1031</v>
      </c>
      <c r="C769" t="s">
        <v>3603</v>
      </c>
      <c r="D769" t="s">
        <v>1032</v>
      </c>
      <c r="E769" t="s">
        <v>1033</v>
      </c>
      <c r="F769" t="s">
        <v>1034</v>
      </c>
      <c r="G769" t="s">
        <v>50</v>
      </c>
      <c r="H769" s="47">
        <v>31286</v>
      </c>
      <c r="I769" t="s">
        <v>3604</v>
      </c>
      <c r="J769" t="s">
        <v>8</v>
      </c>
      <c r="K769" t="s">
        <v>2146</v>
      </c>
      <c r="L769" t="s">
        <v>9</v>
      </c>
      <c r="M769">
        <v>35.447197169046198</v>
      </c>
      <c r="N769">
        <v>-118.98656583068799</v>
      </c>
      <c r="O769" t="s">
        <v>448</v>
      </c>
      <c r="P769" s="28">
        <f>SUM(Q769:S769)</f>
        <v>189</v>
      </c>
      <c r="Q769" s="28">
        <f>ROUND(Y769/1.22,0)</f>
        <v>189</v>
      </c>
      <c r="T769" s="2">
        <v>79</v>
      </c>
      <c r="U769" s="2">
        <v>888</v>
      </c>
      <c r="V769" s="2">
        <v>550</v>
      </c>
      <c r="X769" s="2">
        <v>7.8</v>
      </c>
      <c r="Y769" s="2">
        <v>230</v>
      </c>
      <c r="AC769" s="2">
        <v>140</v>
      </c>
      <c r="AD769" s="2">
        <v>43.3</v>
      </c>
      <c r="AE769" s="2">
        <v>26</v>
      </c>
      <c r="AF769" s="2">
        <v>3.9</v>
      </c>
      <c r="AG769" s="2">
        <v>9.1</v>
      </c>
      <c r="AH769" s="2">
        <v>161</v>
      </c>
      <c r="AI769" s="2">
        <v>1.9</v>
      </c>
      <c r="AJ769" s="2" t="s">
        <v>53</v>
      </c>
      <c r="AK769" s="2">
        <v>0.2</v>
      </c>
      <c r="AL769" s="2">
        <v>1.4</v>
      </c>
      <c r="AN769" s="2">
        <v>30</v>
      </c>
      <c r="AO769" s="2" t="s">
        <v>62</v>
      </c>
      <c r="AP769" s="2"/>
      <c r="AS769" s="13">
        <f>1.4*1.22</f>
        <v>1.708</v>
      </c>
      <c r="AU769" s="2">
        <v>0.8</v>
      </c>
      <c r="AV769" s="13">
        <f>AU769/4.42664</f>
        <v>0.18072398026494138</v>
      </c>
      <c r="AW769" s="2">
        <v>19.2</v>
      </c>
    </row>
    <row r="770" spans="1:49" x14ac:dyDescent="0.35">
      <c r="A770">
        <v>769</v>
      </c>
      <c r="B770" s="2" t="s">
        <v>1031</v>
      </c>
      <c r="C770" t="s">
        <v>3607</v>
      </c>
      <c r="D770" t="s">
        <v>1032</v>
      </c>
      <c r="E770" t="s">
        <v>1033</v>
      </c>
      <c r="F770" t="s">
        <v>1034</v>
      </c>
      <c r="G770" t="s">
        <v>50</v>
      </c>
      <c r="H770" s="47">
        <v>32113</v>
      </c>
      <c r="I770" t="s">
        <v>3604</v>
      </c>
      <c r="J770" t="s">
        <v>8</v>
      </c>
      <c r="K770" t="s">
        <v>1791</v>
      </c>
      <c r="L770" t="s">
        <v>9</v>
      </c>
      <c r="M770">
        <v>35.447197169046198</v>
      </c>
      <c r="N770">
        <v>-118.98656583068799</v>
      </c>
      <c r="O770" t="s">
        <v>448</v>
      </c>
    </row>
    <row r="771" spans="1:49" x14ac:dyDescent="0.35">
      <c r="A771">
        <v>770</v>
      </c>
      <c r="B771" s="2" t="s">
        <v>1031</v>
      </c>
      <c r="C771" t="s">
        <v>1035</v>
      </c>
      <c r="D771" t="s">
        <v>1036</v>
      </c>
      <c r="E771" t="s">
        <v>1033</v>
      </c>
      <c r="F771" t="s">
        <v>1034</v>
      </c>
      <c r="G771" t="s">
        <v>50</v>
      </c>
      <c r="H771" s="47">
        <v>33275</v>
      </c>
      <c r="I771" t="s">
        <v>3605</v>
      </c>
      <c r="J771" t="s">
        <v>8</v>
      </c>
      <c r="K771" t="s">
        <v>1791</v>
      </c>
      <c r="L771" t="s">
        <v>9</v>
      </c>
      <c r="M771">
        <v>35.447197169046198</v>
      </c>
      <c r="N771">
        <v>-118.98656583068799</v>
      </c>
      <c r="O771" t="s">
        <v>448</v>
      </c>
      <c r="P771" s="28">
        <f>SUM(Q771:S771)</f>
        <v>193</v>
      </c>
      <c r="Q771" s="28">
        <f>ROUND(Y771/1.22,0)</f>
        <v>193</v>
      </c>
      <c r="T771" s="2">
        <v>76.5</v>
      </c>
      <c r="U771" s="2">
        <v>930</v>
      </c>
      <c r="V771" s="2">
        <v>629</v>
      </c>
      <c r="X771" s="2">
        <v>7.7</v>
      </c>
      <c r="Y771" s="2">
        <v>236</v>
      </c>
      <c r="Z771" s="2" t="s">
        <v>1037</v>
      </c>
      <c r="AA771" s="2" t="s">
        <v>610</v>
      </c>
      <c r="AB771" s="2">
        <v>0.61</v>
      </c>
      <c r="AC771" s="2">
        <v>129</v>
      </c>
      <c r="AD771" s="2">
        <v>67</v>
      </c>
      <c r="AE771" s="2">
        <v>24</v>
      </c>
      <c r="AF771" s="2">
        <v>4</v>
      </c>
      <c r="AG771" s="2">
        <v>8.1999999999999993</v>
      </c>
      <c r="AH771" s="2">
        <v>160</v>
      </c>
      <c r="AI771" s="2">
        <v>1.1000000000000001</v>
      </c>
      <c r="AJ771" s="2">
        <v>27</v>
      </c>
      <c r="AK771" s="2" t="s">
        <v>303</v>
      </c>
      <c r="AN771" s="2">
        <v>86</v>
      </c>
      <c r="AO771" s="2" t="s">
        <v>62</v>
      </c>
      <c r="AP771" s="2"/>
      <c r="AS771" s="2">
        <v>1.9</v>
      </c>
      <c r="AU771" s="2" t="s">
        <v>817</v>
      </c>
      <c r="AV771" s="2" t="s">
        <v>303</v>
      </c>
      <c r="AW771" s="2">
        <v>30</v>
      </c>
    </row>
    <row r="772" spans="1:49" x14ac:dyDescent="0.35">
      <c r="A772">
        <v>771</v>
      </c>
      <c r="B772" s="2" t="s">
        <v>1031</v>
      </c>
      <c r="C772" t="s">
        <v>1038</v>
      </c>
      <c r="D772" t="s">
        <v>1039</v>
      </c>
      <c r="E772" t="s">
        <v>1033</v>
      </c>
      <c r="F772" t="s">
        <v>1034</v>
      </c>
      <c r="G772" t="s">
        <v>50</v>
      </c>
      <c r="H772" s="47">
        <v>33645</v>
      </c>
      <c r="I772" t="s">
        <v>3606</v>
      </c>
      <c r="J772" t="s">
        <v>8</v>
      </c>
      <c r="K772" t="s">
        <v>1791</v>
      </c>
      <c r="L772" t="s">
        <v>9</v>
      </c>
      <c r="M772">
        <v>35.447197169046198</v>
      </c>
      <c r="N772">
        <v>-118.98656583068799</v>
      </c>
      <c r="O772" t="s">
        <v>448</v>
      </c>
      <c r="P772" s="28">
        <f>SUM(Q772:S772)</f>
        <v>207</v>
      </c>
      <c r="Q772" s="28">
        <f>ROUND(Y772/1.22,0)</f>
        <v>207</v>
      </c>
      <c r="T772" s="2">
        <v>84.3</v>
      </c>
      <c r="U772" s="2">
        <v>900</v>
      </c>
      <c r="V772" s="2">
        <v>512</v>
      </c>
      <c r="X772" s="2">
        <v>7.72</v>
      </c>
      <c r="Y772" s="2">
        <v>253</v>
      </c>
      <c r="Z772" s="2" t="s">
        <v>1037</v>
      </c>
      <c r="AA772" s="2" t="s">
        <v>610</v>
      </c>
      <c r="AB772" s="2">
        <v>0.44</v>
      </c>
      <c r="AC772" s="2">
        <v>126</v>
      </c>
      <c r="AD772" s="2">
        <v>58</v>
      </c>
      <c r="AE772" s="2">
        <v>26</v>
      </c>
      <c r="AF772" s="2">
        <v>4.7</v>
      </c>
      <c r="AG772" s="2">
        <v>8.9</v>
      </c>
      <c r="AH772" s="2">
        <v>161</v>
      </c>
      <c r="AI772" s="2">
        <v>1.2</v>
      </c>
      <c r="AJ772" s="2">
        <v>26.9</v>
      </c>
      <c r="AK772" s="2" t="s">
        <v>303</v>
      </c>
      <c r="AN772" s="2">
        <v>100</v>
      </c>
      <c r="AO772" s="2" t="s">
        <v>62</v>
      </c>
      <c r="AP772" s="2"/>
      <c r="AS772" s="2">
        <v>1.9</v>
      </c>
      <c r="AU772" s="2" t="s">
        <v>817</v>
      </c>
      <c r="AV772" s="2" t="s">
        <v>303</v>
      </c>
      <c r="AW772" s="2">
        <v>18.100000000000001</v>
      </c>
    </row>
    <row r="773" spans="1:49" x14ac:dyDescent="0.35">
      <c r="A773">
        <v>772</v>
      </c>
      <c r="B773" s="2" t="s">
        <v>1040</v>
      </c>
      <c r="C773" t="s">
        <v>2908</v>
      </c>
      <c r="D773" t="s">
        <v>47</v>
      </c>
      <c r="E773" t="s">
        <v>460</v>
      </c>
      <c r="F773" t="s">
        <v>1041</v>
      </c>
      <c r="G773" t="s">
        <v>50</v>
      </c>
      <c r="H773" s="47">
        <v>43467</v>
      </c>
      <c r="I773" t="s">
        <v>2907</v>
      </c>
      <c r="J773" t="s">
        <v>8</v>
      </c>
      <c r="K773" t="s">
        <v>1340</v>
      </c>
      <c r="L773" t="s">
        <v>9</v>
      </c>
      <c r="M773">
        <v>35.098733000000003</v>
      </c>
      <c r="N773">
        <v>-119.44123</v>
      </c>
      <c r="O773" t="s">
        <v>51</v>
      </c>
      <c r="P773" s="2">
        <v>1200</v>
      </c>
      <c r="T773" s="2">
        <v>75</v>
      </c>
      <c r="U773" s="2">
        <v>15200</v>
      </c>
      <c r="V773" s="2">
        <v>10000</v>
      </c>
      <c r="X773" s="2">
        <v>8.27</v>
      </c>
      <c r="Y773" s="2">
        <v>1500</v>
      </c>
      <c r="Z773" s="2" t="s">
        <v>767</v>
      </c>
      <c r="AA773" s="2" t="s">
        <v>762</v>
      </c>
      <c r="AC773" s="2">
        <v>5100</v>
      </c>
      <c r="AD773" s="2">
        <v>54</v>
      </c>
      <c r="AE773" s="2">
        <v>18</v>
      </c>
      <c r="AF773" s="2">
        <v>7.3</v>
      </c>
      <c r="AG773" s="2">
        <v>110</v>
      </c>
      <c r="AH773" s="2">
        <v>3800</v>
      </c>
      <c r="AI773" s="2">
        <v>96</v>
      </c>
      <c r="AK773" s="2">
        <v>0.66</v>
      </c>
      <c r="AL773" s="2">
        <v>1.1000000000000001</v>
      </c>
      <c r="AN773" s="2">
        <v>42</v>
      </c>
      <c r="AP773">
        <v>1.1000000000000001</v>
      </c>
    </row>
    <row r="774" spans="1:49" x14ac:dyDescent="0.35">
      <c r="A774">
        <v>773</v>
      </c>
      <c r="B774" s="2" t="s">
        <v>1040</v>
      </c>
      <c r="C774" t="s">
        <v>2909</v>
      </c>
      <c r="D774" t="s">
        <v>47</v>
      </c>
      <c r="E774" t="s">
        <v>460</v>
      </c>
      <c r="F774" t="s">
        <v>1041</v>
      </c>
      <c r="G774" t="s">
        <v>50</v>
      </c>
      <c r="H774" s="47">
        <v>43565</v>
      </c>
      <c r="I774" t="s">
        <v>2907</v>
      </c>
      <c r="J774" t="s">
        <v>8</v>
      </c>
      <c r="K774" t="s">
        <v>1340</v>
      </c>
      <c r="L774" t="s">
        <v>9</v>
      </c>
      <c r="M774">
        <v>35.098733000000003</v>
      </c>
      <c r="N774">
        <v>-119.44123</v>
      </c>
      <c r="O774" t="s">
        <v>51</v>
      </c>
      <c r="P774" s="2">
        <v>910</v>
      </c>
      <c r="T774" s="2">
        <v>55</v>
      </c>
      <c r="U774" s="2">
        <v>13400</v>
      </c>
      <c r="V774" s="2">
        <v>8400</v>
      </c>
      <c r="X774" s="2">
        <v>9.14</v>
      </c>
      <c r="Y774" s="2">
        <v>510</v>
      </c>
      <c r="Z774" s="2">
        <v>300</v>
      </c>
      <c r="AA774" s="2" t="s">
        <v>762</v>
      </c>
      <c r="AC774" s="2">
        <v>4200</v>
      </c>
      <c r="AD774" s="2">
        <v>60</v>
      </c>
      <c r="AE774" s="2">
        <v>13</v>
      </c>
      <c r="AF774" s="2">
        <v>5.5</v>
      </c>
      <c r="AG774" s="2">
        <v>68</v>
      </c>
      <c r="AH774" s="2">
        <v>2600</v>
      </c>
      <c r="AI774" s="2">
        <v>57</v>
      </c>
      <c r="AK774" s="2">
        <v>0.24</v>
      </c>
      <c r="AL774" s="2">
        <v>1.2</v>
      </c>
      <c r="AN774" s="2" t="s">
        <v>253</v>
      </c>
      <c r="AP774">
        <v>0.52</v>
      </c>
    </row>
    <row r="775" spans="1:49" x14ac:dyDescent="0.35">
      <c r="A775">
        <v>774</v>
      </c>
      <c r="B775" s="2" t="s">
        <v>1040</v>
      </c>
      <c r="C775" t="s">
        <v>2910</v>
      </c>
      <c r="D775" t="s">
        <v>47</v>
      </c>
      <c r="E775" t="s">
        <v>460</v>
      </c>
      <c r="F775" t="s">
        <v>1041</v>
      </c>
      <c r="G775" t="s">
        <v>50</v>
      </c>
      <c r="H775" s="47">
        <v>43656</v>
      </c>
      <c r="I775" t="s">
        <v>2907</v>
      </c>
      <c r="J775" t="s">
        <v>8</v>
      </c>
      <c r="K775" t="s">
        <v>1340</v>
      </c>
      <c r="L775" t="s">
        <v>9</v>
      </c>
      <c r="M775">
        <v>35.098733000000003</v>
      </c>
      <c r="N775">
        <v>-119.44123</v>
      </c>
      <c r="O775" t="s">
        <v>51</v>
      </c>
      <c r="P775" s="2">
        <v>1400</v>
      </c>
      <c r="T775" s="2">
        <v>160</v>
      </c>
      <c r="U775" s="2">
        <v>16800</v>
      </c>
      <c r="V775" s="2">
        <v>13000</v>
      </c>
      <c r="X775" s="2">
        <v>8.08</v>
      </c>
      <c r="Y775" s="2">
        <v>1700</v>
      </c>
      <c r="Z775" s="2" t="s">
        <v>767</v>
      </c>
      <c r="AA775" s="2" t="s">
        <v>762</v>
      </c>
      <c r="AC775" s="2">
        <v>5300</v>
      </c>
      <c r="AD775" s="2">
        <v>62</v>
      </c>
      <c r="AE775" s="2">
        <v>37</v>
      </c>
      <c r="AF775" s="2">
        <v>16</v>
      </c>
      <c r="AG775" s="2">
        <v>100</v>
      </c>
      <c r="AH775" s="2">
        <v>3700</v>
      </c>
      <c r="AI775" s="2">
        <v>100</v>
      </c>
      <c r="AK775" s="2">
        <v>1</v>
      </c>
      <c r="AN775" s="2">
        <v>61</v>
      </c>
      <c r="AP775">
        <v>1.8</v>
      </c>
    </row>
    <row r="776" spans="1:49" x14ac:dyDescent="0.35">
      <c r="A776">
        <v>775</v>
      </c>
      <c r="B776" s="2" t="s">
        <v>1040</v>
      </c>
      <c r="C776" t="s">
        <v>2269</v>
      </c>
      <c r="D776" t="s">
        <v>47</v>
      </c>
      <c r="E776" t="s">
        <v>460</v>
      </c>
      <c r="F776" t="s">
        <v>1041</v>
      </c>
      <c r="G776" t="s">
        <v>50</v>
      </c>
      <c r="H776" s="47">
        <v>42108</v>
      </c>
      <c r="I776" t="s">
        <v>2268</v>
      </c>
      <c r="J776" t="s">
        <v>8</v>
      </c>
      <c r="K776" t="s">
        <v>1363</v>
      </c>
      <c r="L776" t="s">
        <v>9</v>
      </c>
      <c r="M776">
        <v>35.098733000000003</v>
      </c>
      <c r="N776">
        <v>-119.44123</v>
      </c>
      <c r="O776" t="s">
        <v>51</v>
      </c>
      <c r="P776" s="2">
        <v>1300</v>
      </c>
      <c r="V776" s="2">
        <v>10000</v>
      </c>
      <c r="Y776" s="2">
        <v>590</v>
      </c>
      <c r="Z776" s="2">
        <v>490</v>
      </c>
      <c r="AA776" s="2" t="s">
        <v>537</v>
      </c>
      <c r="AB776" s="2">
        <v>50</v>
      </c>
      <c r="AC776" s="2">
        <v>4200</v>
      </c>
      <c r="AD776" s="2">
        <v>230</v>
      </c>
      <c r="AE776" s="2">
        <v>23</v>
      </c>
      <c r="AF776" s="2">
        <v>10</v>
      </c>
      <c r="AG776" s="2">
        <v>110</v>
      </c>
      <c r="AH776" s="2">
        <v>3300</v>
      </c>
      <c r="AI776" s="2">
        <v>97</v>
      </c>
      <c r="AJ776" s="2" t="s">
        <v>23</v>
      </c>
      <c r="AK776" s="2">
        <v>0.49</v>
      </c>
      <c r="AL776" s="2">
        <v>16</v>
      </c>
      <c r="AM776" s="2">
        <v>0.68</v>
      </c>
      <c r="AN776" s="2">
        <v>270</v>
      </c>
      <c r="AO776" s="2" t="s">
        <v>23</v>
      </c>
      <c r="AP776" s="2">
        <v>1.1000000000000001</v>
      </c>
      <c r="AU776" s="2" t="s">
        <v>54</v>
      </c>
      <c r="AV776" s="13" t="s">
        <v>3246</v>
      </c>
    </row>
    <row r="777" spans="1:49" x14ac:dyDescent="0.35">
      <c r="A777">
        <v>776</v>
      </c>
      <c r="B777" s="2" t="s">
        <v>1042</v>
      </c>
      <c r="C777" t="s">
        <v>2270</v>
      </c>
      <c r="D777" t="s">
        <v>47</v>
      </c>
      <c r="E777" t="s">
        <v>1043</v>
      </c>
      <c r="F777" t="s">
        <v>1044</v>
      </c>
      <c r="G777" t="s">
        <v>50</v>
      </c>
      <c r="H777" s="47">
        <v>42108</v>
      </c>
      <c r="I777" t="s">
        <v>2268</v>
      </c>
      <c r="J777" t="s">
        <v>8</v>
      </c>
      <c r="K777" t="s">
        <v>1363</v>
      </c>
      <c r="L777" t="s">
        <v>9</v>
      </c>
      <c r="M777">
        <v>35.580880000000001</v>
      </c>
      <c r="N777">
        <v>-119.041307</v>
      </c>
      <c r="O777" t="s">
        <v>51</v>
      </c>
      <c r="P777" s="2">
        <v>140</v>
      </c>
      <c r="V777" s="2">
        <v>350</v>
      </c>
      <c r="Y777" s="2">
        <v>170</v>
      </c>
      <c r="Z777" s="2" t="s">
        <v>641</v>
      </c>
      <c r="AA777" s="2" t="s">
        <v>537</v>
      </c>
      <c r="AB777" s="2">
        <v>0.97</v>
      </c>
      <c r="AC777" s="2">
        <v>68</v>
      </c>
      <c r="AD777" s="2">
        <v>0.92</v>
      </c>
      <c r="AE777" s="2">
        <v>3.6</v>
      </c>
      <c r="AF777" s="2">
        <v>3.4000000000000002E-2</v>
      </c>
      <c r="AG777" s="2">
        <v>2.2000000000000002</v>
      </c>
      <c r="AH777" s="2">
        <v>88</v>
      </c>
      <c r="AI777" s="2">
        <v>0.93</v>
      </c>
      <c r="AJ777" s="2" t="s">
        <v>23</v>
      </c>
      <c r="AK777" s="2" t="s">
        <v>337</v>
      </c>
      <c r="AL777" s="2">
        <v>9.6000000000000002E-2</v>
      </c>
      <c r="AM777" s="2" t="s">
        <v>338</v>
      </c>
      <c r="AN777" s="2" t="s">
        <v>57</v>
      </c>
      <c r="AO777" s="2" t="s">
        <v>23</v>
      </c>
      <c r="AP777" s="2" t="s">
        <v>157</v>
      </c>
      <c r="AU777" s="2" t="s">
        <v>16</v>
      </c>
      <c r="AV777" s="13" t="s">
        <v>167</v>
      </c>
    </row>
    <row r="778" spans="1:49" x14ac:dyDescent="0.35">
      <c r="A778">
        <v>777</v>
      </c>
      <c r="B778" s="2" t="s">
        <v>1042</v>
      </c>
      <c r="C778" t="s">
        <v>2271</v>
      </c>
      <c r="D778" t="s">
        <v>47</v>
      </c>
      <c r="E778" t="s">
        <v>1043</v>
      </c>
      <c r="F778" t="s">
        <v>1044</v>
      </c>
      <c r="G778" t="s">
        <v>50</v>
      </c>
      <c r="H778" s="47">
        <v>42108</v>
      </c>
      <c r="I778" t="s">
        <v>2268</v>
      </c>
      <c r="J778" t="s">
        <v>8</v>
      </c>
      <c r="K778" t="s">
        <v>1363</v>
      </c>
      <c r="L778" t="s">
        <v>9</v>
      </c>
      <c r="M778">
        <v>35.580880000000001</v>
      </c>
      <c r="N778">
        <v>-119.041307</v>
      </c>
      <c r="O778" t="s">
        <v>51</v>
      </c>
      <c r="P778" s="2">
        <v>170</v>
      </c>
      <c r="V778" s="2">
        <v>370</v>
      </c>
      <c r="Y778" s="2">
        <v>210</v>
      </c>
      <c r="Z778" s="2" t="s">
        <v>641</v>
      </c>
      <c r="AA778" s="2" t="s">
        <v>537</v>
      </c>
      <c r="AB778" s="2">
        <v>0.8</v>
      </c>
      <c r="AC778" s="2">
        <v>43</v>
      </c>
      <c r="AD778" s="2">
        <v>0.65</v>
      </c>
      <c r="AE778" s="2">
        <v>8.1</v>
      </c>
      <c r="AF778" s="2">
        <v>0.68</v>
      </c>
      <c r="AG778" s="2">
        <v>2.1</v>
      </c>
      <c r="AH778" s="2">
        <v>95</v>
      </c>
      <c r="AI778" s="2">
        <v>0.89</v>
      </c>
      <c r="AJ778" s="2" t="s">
        <v>23</v>
      </c>
      <c r="AK778" s="2">
        <v>1.0999999999999999E-2</v>
      </c>
      <c r="AL778" s="2">
        <v>0.16</v>
      </c>
      <c r="AM778" s="2" t="s">
        <v>338</v>
      </c>
      <c r="AN778" s="2">
        <v>22</v>
      </c>
      <c r="AO778" s="2" t="s">
        <v>23</v>
      </c>
      <c r="AP778" s="2">
        <v>4.7E-2</v>
      </c>
      <c r="AU778" s="2" t="s">
        <v>16</v>
      </c>
      <c r="AV778" s="13" t="s">
        <v>167</v>
      </c>
    </row>
    <row r="779" spans="1:49" x14ac:dyDescent="0.35">
      <c r="A779">
        <v>778</v>
      </c>
      <c r="B779" s="2" t="s">
        <v>1045</v>
      </c>
      <c r="C779" t="s">
        <v>2272</v>
      </c>
      <c r="D779" t="s">
        <v>47</v>
      </c>
      <c r="E779" t="s">
        <v>1043</v>
      </c>
      <c r="F779" t="s">
        <v>1046</v>
      </c>
      <c r="G779" t="s">
        <v>50</v>
      </c>
      <c r="H779" s="47">
        <v>42108</v>
      </c>
      <c r="I779" t="s">
        <v>2268</v>
      </c>
      <c r="J779" t="s">
        <v>8</v>
      </c>
      <c r="K779" t="s">
        <v>1363</v>
      </c>
      <c r="L779" t="s">
        <v>9</v>
      </c>
      <c r="M779">
        <v>35.579864999999998</v>
      </c>
      <c r="N779">
        <v>-119.044585</v>
      </c>
      <c r="O779" t="s">
        <v>51</v>
      </c>
      <c r="P779" s="2">
        <v>190</v>
      </c>
      <c r="V779" s="2">
        <v>860</v>
      </c>
      <c r="Y779" s="2">
        <v>220</v>
      </c>
      <c r="Z779" s="2">
        <v>7.1</v>
      </c>
      <c r="AA779" s="2" t="s">
        <v>537</v>
      </c>
      <c r="AB779" s="2">
        <v>1.1000000000000001</v>
      </c>
      <c r="AC779" s="2">
        <v>91</v>
      </c>
      <c r="AD779" s="2">
        <v>58</v>
      </c>
      <c r="AE779" s="2">
        <v>37</v>
      </c>
      <c r="AF779" s="2">
        <v>2.7</v>
      </c>
      <c r="AG779" s="2">
        <v>4.7</v>
      </c>
      <c r="AH779" s="2">
        <v>150</v>
      </c>
      <c r="AI779" s="2">
        <v>0.94</v>
      </c>
      <c r="AJ779" s="2">
        <v>43</v>
      </c>
      <c r="AK779" s="2">
        <v>7.5999999999999998E-2</v>
      </c>
      <c r="AL779" s="2">
        <v>0.43</v>
      </c>
      <c r="AM779" s="2" t="s">
        <v>338</v>
      </c>
      <c r="AN779" s="2">
        <v>480</v>
      </c>
      <c r="AO779" s="2" t="s">
        <v>23</v>
      </c>
      <c r="AP779" s="2">
        <v>0.28999999999999998</v>
      </c>
      <c r="AU779" s="2" t="s">
        <v>16</v>
      </c>
      <c r="AV779" s="13" t="s">
        <v>167</v>
      </c>
    </row>
    <row r="780" spans="1:49" x14ac:dyDescent="0.35">
      <c r="A780">
        <v>779</v>
      </c>
      <c r="B780" s="2" t="s">
        <v>1047</v>
      </c>
      <c r="C780" t="s">
        <v>2492</v>
      </c>
      <c r="D780" t="s">
        <v>47</v>
      </c>
      <c r="E780" t="s">
        <v>1043</v>
      </c>
      <c r="F780" t="s">
        <v>1048</v>
      </c>
      <c r="G780" t="s">
        <v>50</v>
      </c>
      <c r="H780" s="47">
        <v>42145</v>
      </c>
      <c r="I780" s="30" t="s">
        <v>2493</v>
      </c>
      <c r="J780" t="s">
        <v>8</v>
      </c>
      <c r="K780" t="s">
        <v>1405</v>
      </c>
      <c r="L780" t="s">
        <v>9</v>
      </c>
      <c r="M780">
        <v>35.586682000000003</v>
      </c>
      <c r="N780">
        <v>-119.04395100000001</v>
      </c>
      <c r="O780" t="s">
        <v>51</v>
      </c>
      <c r="P780" s="2">
        <v>140</v>
      </c>
      <c r="Q780" s="2">
        <v>140</v>
      </c>
      <c r="R780" s="2" t="s">
        <v>23</v>
      </c>
      <c r="S780" s="2" t="s">
        <v>23</v>
      </c>
      <c r="U780" s="2">
        <v>490</v>
      </c>
      <c r="V780" s="2">
        <v>350</v>
      </c>
      <c r="W780" s="2">
        <v>20.100000000000001</v>
      </c>
      <c r="X780" s="2">
        <v>7.84</v>
      </c>
      <c r="Y780" s="13">
        <f>Q780*1.22</f>
        <v>170.79999999999998</v>
      </c>
      <c r="Z780" s="13" t="s">
        <v>761</v>
      </c>
      <c r="AA780" s="13" t="s">
        <v>411</v>
      </c>
      <c r="AC780" s="2">
        <v>60</v>
      </c>
      <c r="AD780" s="2">
        <v>11</v>
      </c>
      <c r="AE780" s="2">
        <v>1.4</v>
      </c>
      <c r="AF780" s="2" t="s">
        <v>154</v>
      </c>
      <c r="AG780" s="2">
        <v>2.5</v>
      </c>
      <c r="AH780" s="2">
        <v>110</v>
      </c>
      <c r="AI780" s="2">
        <v>0.65</v>
      </c>
      <c r="AJ780" s="2">
        <v>1.9</v>
      </c>
      <c r="AM780" s="2" t="s">
        <v>303</v>
      </c>
      <c r="AO780" s="2" t="s">
        <v>2494</v>
      </c>
      <c r="AP780" s="2" t="s">
        <v>303</v>
      </c>
      <c r="AU780" s="2" t="s">
        <v>59</v>
      </c>
      <c r="AV780" s="13" t="s">
        <v>1013</v>
      </c>
    </row>
    <row r="781" spans="1:49" x14ac:dyDescent="0.35">
      <c r="A781">
        <v>780</v>
      </c>
      <c r="B781" s="2" t="s">
        <v>1049</v>
      </c>
      <c r="C781" t="s">
        <v>2169</v>
      </c>
      <c r="D781" t="s">
        <v>47</v>
      </c>
      <c r="E781" t="s">
        <v>431</v>
      </c>
      <c r="F781" t="s">
        <v>1050</v>
      </c>
      <c r="G781" t="s">
        <v>50</v>
      </c>
      <c r="H781" s="47">
        <v>41415</v>
      </c>
      <c r="I781" t="s">
        <v>1164</v>
      </c>
      <c r="J781" t="s">
        <v>8</v>
      </c>
      <c r="K781" t="s">
        <v>1363</v>
      </c>
      <c r="L781" t="s">
        <v>9</v>
      </c>
      <c r="M781">
        <v>35.372689999999999</v>
      </c>
      <c r="N781">
        <v>-118.84220999999999</v>
      </c>
      <c r="O781" t="s">
        <v>448</v>
      </c>
      <c r="P781" s="2">
        <v>320</v>
      </c>
      <c r="Q781" s="2"/>
      <c r="U781" s="2">
        <v>910</v>
      </c>
      <c r="V781" s="2">
        <v>620</v>
      </c>
      <c r="Y781" s="2">
        <v>390</v>
      </c>
      <c r="Z781" s="2" t="s">
        <v>82</v>
      </c>
      <c r="AA781" s="2" t="s">
        <v>82</v>
      </c>
      <c r="AC781" s="2">
        <v>100</v>
      </c>
      <c r="AD781" s="2" t="s">
        <v>23</v>
      </c>
      <c r="AE781" s="2">
        <v>37</v>
      </c>
      <c r="AF781" s="2">
        <v>0.54</v>
      </c>
      <c r="AG781" s="2">
        <v>11</v>
      </c>
      <c r="AH781" s="2">
        <v>150</v>
      </c>
      <c r="AI781" s="2">
        <v>0.8</v>
      </c>
      <c r="AL781" s="2">
        <v>4</v>
      </c>
      <c r="AN781" s="2">
        <v>860</v>
      </c>
      <c r="AQ781" s="2"/>
      <c r="AR781" s="2"/>
      <c r="AU781" s="2" t="s">
        <v>23</v>
      </c>
      <c r="AV781" s="2" t="s">
        <v>63</v>
      </c>
    </row>
    <row r="782" spans="1:49" x14ac:dyDescent="0.35">
      <c r="A782">
        <v>781</v>
      </c>
      <c r="B782" s="2" t="s">
        <v>1051</v>
      </c>
      <c r="C782" t="s">
        <v>2173</v>
      </c>
      <c r="D782" t="s">
        <v>47</v>
      </c>
      <c r="E782" t="s">
        <v>431</v>
      </c>
      <c r="F782" t="s">
        <v>1052</v>
      </c>
      <c r="G782" t="s">
        <v>50</v>
      </c>
      <c r="H782" s="47">
        <v>42124</v>
      </c>
      <c r="I782" t="s">
        <v>1161</v>
      </c>
      <c r="J782" t="s">
        <v>8</v>
      </c>
      <c r="K782" t="s">
        <v>1340</v>
      </c>
      <c r="L782" t="s">
        <v>9</v>
      </c>
      <c r="M782">
        <v>35.371789999999997</v>
      </c>
      <c r="N782">
        <v>-118.84515</v>
      </c>
      <c r="O782" t="s">
        <v>448</v>
      </c>
      <c r="P782" s="13">
        <f>Q782+R782</f>
        <v>325</v>
      </c>
      <c r="Q782" s="2">
        <v>310</v>
      </c>
      <c r="R782" s="2">
        <v>15</v>
      </c>
      <c r="S782" s="2"/>
      <c r="U782" s="2"/>
      <c r="V782" s="2">
        <v>1100</v>
      </c>
      <c r="Y782" s="16">
        <f>Q782*1.22</f>
        <v>378.2</v>
      </c>
      <c r="Z782" s="16">
        <f>R782*0.6</f>
        <v>9</v>
      </c>
      <c r="AA782" s="2"/>
      <c r="AB782" s="2">
        <v>1.3</v>
      </c>
      <c r="AC782" s="2">
        <v>310</v>
      </c>
      <c r="AD782" s="2">
        <v>8.9</v>
      </c>
      <c r="AE782" s="2">
        <v>18</v>
      </c>
      <c r="AF782" s="2">
        <v>1.7</v>
      </c>
      <c r="AG782" s="2">
        <v>17</v>
      </c>
      <c r="AH782" s="2">
        <v>330</v>
      </c>
      <c r="AI782" s="2">
        <v>1.9</v>
      </c>
      <c r="AJ782" s="2">
        <v>360</v>
      </c>
      <c r="AK782" s="2">
        <v>0.1</v>
      </c>
      <c r="AL782" s="2">
        <v>0.89</v>
      </c>
      <c r="AM782" s="2">
        <v>0.2</v>
      </c>
      <c r="AN782" s="2">
        <v>130</v>
      </c>
      <c r="AO782" s="2" t="s">
        <v>100</v>
      </c>
      <c r="AP782" s="2">
        <v>0.46</v>
      </c>
      <c r="AQ782" s="2"/>
      <c r="AR782" s="2"/>
    </row>
    <row r="783" spans="1:49" x14ac:dyDescent="0.35">
      <c r="A783">
        <v>782</v>
      </c>
      <c r="B783" s="2" t="s">
        <v>1051</v>
      </c>
      <c r="C783" t="s">
        <v>2170</v>
      </c>
      <c r="D783" t="s">
        <v>1053</v>
      </c>
      <c r="E783" t="s">
        <v>431</v>
      </c>
      <c r="F783" t="s">
        <v>1052</v>
      </c>
      <c r="G783" t="s">
        <v>50</v>
      </c>
      <c r="H783" s="47">
        <v>41745</v>
      </c>
      <c r="I783" t="s">
        <v>1163</v>
      </c>
      <c r="J783" t="s">
        <v>8</v>
      </c>
      <c r="K783" t="s">
        <v>1340</v>
      </c>
      <c r="L783" t="s">
        <v>9</v>
      </c>
      <c r="M783">
        <v>35.371789999999997</v>
      </c>
      <c r="N783">
        <v>-118.84515</v>
      </c>
      <c r="O783" t="s">
        <v>448</v>
      </c>
      <c r="P783" s="2">
        <v>300</v>
      </c>
      <c r="T783" s="2">
        <v>61</v>
      </c>
      <c r="U783" s="2">
        <v>960</v>
      </c>
      <c r="V783" s="2">
        <v>630</v>
      </c>
      <c r="Y783" s="2">
        <v>360</v>
      </c>
      <c r="Z783" s="2" t="s">
        <v>736</v>
      </c>
      <c r="AA783" s="2" t="s">
        <v>736</v>
      </c>
      <c r="AC783" s="2">
        <v>110</v>
      </c>
      <c r="AD783" s="2">
        <v>5.5</v>
      </c>
      <c r="AE783" s="2">
        <v>23</v>
      </c>
      <c r="AF783" s="2">
        <v>0.52</v>
      </c>
      <c r="AG783" s="2">
        <v>9.4</v>
      </c>
      <c r="AH783" s="2">
        <v>170</v>
      </c>
      <c r="AI783" s="2">
        <v>1</v>
      </c>
      <c r="AL783" s="2">
        <v>2.6</v>
      </c>
      <c r="AN783" s="2">
        <v>300</v>
      </c>
      <c r="AQ783" s="2"/>
      <c r="AR783" s="2"/>
    </row>
    <row r="784" spans="1:49" x14ac:dyDescent="0.35">
      <c r="A784">
        <v>783</v>
      </c>
      <c r="B784" s="2" t="s">
        <v>440</v>
      </c>
      <c r="C784" t="s">
        <v>2178</v>
      </c>
      <c r="D784" s="2" t="s">
        <v>442</v>
      </c>
      <c r="E784" t="s">
        <v>431</v>
      </c>
      <c r="F784" t="s">
        <v>441</v>
      </c>
      <c r="G784" t="s">
        <v>50</v>
      </c>
      <c r="H784" s="47">
        <v>42264</v>
      </c>
      <c r="I784" s="1" t="s">
        <v>2179</v>
      </c>
      <c r="J784" t="s">
        <v>8</v>
      </c>
      <c r="K784" t="s">
        <v>1783</v>
      </c>
      <c r="L784" t="s">
        <v>9</v>
      </c>
      <c r="M784">
        <v>35.390987000000003</v>
      </c>
      <c r="N784">
        <v>-118.82284</v>
      </c>
      <c r="O784" t="s">
        <v>51</v>
      </c>
      <c r="P784" s="2">
        <v>280</v>
      </c>
      <c r="Q784" s="2">
        <v>230</v>
      </c>
      <c r="R784" s="2" t="s">
        <v>385</v>
      </c>
      <c r="S784" s="2" t="s">
        <v>1054</v>
      </c>
      <c r="U784" s="2">
        <v>4700</v>
      </c>
      <c r="V784" s="2">
        <v>2500</v>
      </c>
      <c r="X784" s="2">
        <v>7.28</v>
      </c>
      <c r="Y784" s="13">
        <f>Q784*1.22</f>
        <v>280.59999999999997</v>
      </c>
      <c r="Z784" s="13" t="s">
        <v>1896</v>
      </c>
      <c r="AA784" s="13" t="s">
        <v>1903</v>
      </c>
      <c r="AC784" s="2">
        <v>1300</v>
      </c>
      <c r="AD784" s="2">
        <v>9.4</v>
      </c>
      <c r="AE784" s="2">
        <v>81</v>
      </c>
      <c r="AF784" s="2">
        <v>8.6</v>
      </c>
      <c r="AG784" s="2">
        <v>9.5</v>
      </c>
      <c r="AH784" s="2">
        <v>790</v>
      </c>
      <c r="AI784" s="2">
        <v>240</v>
      </c>
      <c r="AJ784" s="2">
        <v>24</v>
      </c>
      <c r="AK784" s="2">
        <v>0.49</v>
      </c>
      <c r="AL784" s="2">
        <v>3.4</v>
      </c>
      <c r="AM784" s="2">
        <v>0.25</v>
      </c>
      <c r="AN784" s="2">
        <v>130</v>
      </c>
      <c r="AO784" s="2">
        <v>31</v>
      </c>
      <c r="AP784" s="2">
        <v>1</v>
      </c>
      <c r="AQ784" s="2">
        <v>-63.3</v>
      </c>
      <c r="AR784" s="2">
        <v>-8.2899999999999991</v>
      </c>
      <c r="AU784" s="2" t="s">
        <v>16</v>
      </c>
      <c r="AV784" s="13" t="s">
        <v>167</v>
      </c>
    </row>
    <row r="785" spans="1:48" x14ac:dyDescent="0.35">
      <c r="A785">
        <v>784</v>
      </c>
      <c r="B785" s="2" t="s">
        <v>440</v>
      </c>
      <c r="C785" t="s">
        <v>2207</v>
      </c>
      <c r="D785" s="2" t="s">
        <v>442</v>
      </c>
      <c r="E785" t="s">
        <v>431</v>
      </c>
      <c r="F785" t="s">
        <v>441</v>
      </c>
      <c r="G785" t="s">
        <v>50</v>
      </c>
      <c r="H785" s="47">
        <v>43621</v>
      </c>
      <c r="I785" s="1" t="s">
        <v>2206</v>
      </c>
      <c r="J785" t="s">
        <v>8</v>
      </c>
      <c r="K785" t="s">
        <v>1363</v>
      </c>
      <c r="L785" t="s">
        <v>9</v>
      </c>
      <c r="M785">
        <v>35.390987000000003</v>
      </c>
      <c r="N785">
        <v>-118.82284</v>
      </c>
      <c r="O785" t="s">
        <v>51</v>
      </c>
      <c r="P785" s="2">
        <v>140</v>
      </c>
      <c r="Q785" s="2">
        <v>140</v>
      </c>
      <c r="R785" s="2" t="s">
        <v>23</v>
      </c>
      <c r="S785" s="2" t="s">
        <v>23</v>
      </c>
      <c r="U785" s="2">
        <v>9800</v>
      </c>
      <c r="V785" s="2">
        <v>6600</v>
      </c>
      <c r="X785" s="2">
        <v>8.52</v>
      </c>
      <c r="Y785" s="13">
        <f>Q785*1.22</f>
        <v>170.79999999999998</v>
      </c>
      <c r="Z785" s="13" t="s">
        <v>761</v>
      </c>
      <c r="AA785" s="13" t="s">
        <v>411</v>
      </c>
      <c r="AC785" s="2">
        <v>3300</v>
      </c>
      <c r="AD785" s="2">
        <v>12</v>
      </c>
      <c r="AE785" s="2">
        <v>120</v>
      </c>
      <c r="AF785" s="2">
        <v>40</v>
      </c>
      <c r="AG785" s="2">
        <v>27</v>
      </c>
      <c r="AH785" s="2">
        <v>1800</v>
      </c>
      <c r="AI785" s="2">
        <v>16</v>
      </c>
      <c r="AJ785" s="2">
        <v>56</v>
      </c>
      <c r="AK785" s="2">
        <v>1.2</v>
      </c>
      <c r="AL785" s="2">
        <v>0.28999999999999998</v>
      </c>
      <c r="AM785" s="2">
        <v>1.1000000000000001</v>
      </c>
      <c r="AN785" s="2">
        <v>51</v>
      </c>
      <c r="AO785" s="2">
        <v>76</v>
      </c>
      <c r="AP785" s="2">
        <v>3.7</v>
      </c>
      <c r="AQ785" s="2">
        <v>-8.3000000000000007</v>
      </c>
      <c r="AR785" s="2">
        <v>4.01</v>
      </c>
      <c r="AS785" s="2">
        <v>0.57999999999999996</v>
      </c>
      <c r="AT785" s="2">
        <v>0.56999999999999995</v>
      </c>
      <c r="AU785" s="2" t="s">
        <v>400</v>
      </c>
      <c r="AV785" s="2" t="s">
        <v>85</v>
      </c>
    </row>
    <row r="786" spans="1:48" x14ac:dyDescent="0.35">
      <c r="A786">
        <v>785</v>
      </c>
      <c r="B786" s="2" t="s">
        <v>430</v>
      </c>
      <c r="C786" t="s">
        <v>1055</v>
      </c>
      <c r="D786" t="s">
        <v>1160</v>
      </c>
      <c r="E786" t="s">
        <v>431</v>
      </c>
      <c r="F786" t="s">
        <v>432</v>
      </c>
      <c r="G786" t="s">
        <v>50</v>
      </c>
      <c r="H786" s="47">
        <v>42264</v>
      </c>
      <c r="I786" s="1" t="s">
        <v>2104</v>
      </c>
      <c r="J786" t="s">
        <v>8</v>
      </c>
      <c r="K786" t="s">
        <v>1363</v>
      </c>
      <c r="L786" t="s">
        <v>9</v>
      </c>
      <c r="M786">
        <v>35.354970999999999</v>
      </c>
      <c r="N786">
        <v>-118.859965</v>
      </c>
      <c r="O786" t="s">
        <v>51</v>
      </c>
      <c r="P786" s="2">
        <v>360</v>
      </c>
      <c r="Q786" s="2">
        <v>295</v>
      </c>
      <c r="R786" s="2" t="s">
        <v>385</v>
      </c>
      <c r="S786" s="2" t="s">
        <v>1054</v>
      </c>
      <c r="U786" s="2">
        <v>4700</v>
      </c>
      <c r="V786" s="2">
        <v>2500</v>
      </c>
      <c r="X786" s="2">
        <v>8.18</v>
      </c>
      <c r="Y786" s="13">
        <f>Q786*1.22</f>
        <v>359.9</v>
      </c>
      <c r="Z786" s="13" t="s">
        <v>1896</v>
      </c>
      <c r="AA786" s="13" t="s">
        <v>1903</v>
      </c>
      <c r="AC786" s="2">
        <v>1200</v>
      </c>
      <c r="AD786" s="2">
        <v>7.6</v>
      </c>
      <c r="AE786" s="2">
        <v>70</v>
      </c>
      <c r="AF786" s="2">
        <v>8.8000000000000007</v>
      </c>
      <c r="AG786" s="2">
        <v>10</v>
      </c>
      <c r="AH786" s="2">
        <v>83</v>
      </c>
      <c r="AI786" s="2">
        <v>210</v>
      </c>
      <c r="AJ786" s="2">
        <v>26</v>
      </c>
      <c r="AK786" s="2">
        <v>0.47</v>
      </c>
      <c r="AL786" s="2">
        <v>2.6</v>
      </c>
      <c r="AM786" s="2">
        <v>0.25</v>
      </c>
      <c r="AN786" s="2">
        <v>140</v>
      </c>
      <c r="AO786" s="2">
        <v>29</v>
      </c>
      <c r="AP786" s="2">
        <v>1</v>
      </c>
      <c r="AQ786" s="2">
        <v>-60.9</v>
      </c>
      <c r="AR786" s="2">
        <v>-7.61</v>
      </c>
      <c r="AU786" s="2" t="s">
        <v>1056</v>
      </c>
      <c r="AV786" s="13" t="s">
        <v>4137</v>
      </c>
    </row>
    <row r="787" spans="1:48" x14ac:dyDescent="0.35">
      <c r="A787">
        <v>786</v>
      </c>
      <c r="B787" s="2" t="s">
        <v>1057</v>
      </c>
      <c r="C787" t="s">
        <v>2233</v>
      </c>
      <c r="D787" t="s">
        <v>1058</v>
      </c>
      <c r="E787" t="s">
        <v>431</v>
      </c>
      <c r="F787" t="s">
        <v>1059</v>
      </c>
      <c r="G787" t="s">
        <v>50</v>
      </c>
      <c r="H787" s="47">
        <v>33295</v>
      </c>
      <c r="I787" s="30" t="s">
        <v>1128</v>
      </c>
      <c r="J787" t="s">
        <v>8</v>
      </c>
      <c r="K787" t="s">
        <v>1791</v>
      </c>
      <c r="L787" t="s">
        <v>9</v>
      </c>
      <c r="M787">
        <v>35.363442999999997</v>
      </c>
      <c r="N787">
        <v>-118.87467700000001</v>
      </c>
      <c r="O787" t="s">
        <v>51</v>
      </c>
      <c r="P787" s="13">
        <f>SUM(Q787:S787)</f>
        <v>427</v>
      </c>
      <c r="Q787" s="13">
        <f>ROUND(Y787/1.22,0)</f>
        <v>427</v>
      </c>
      <c r="T787">
        <v>68.5</v>
      </c>
      <c r="U787" s="2">
        <v>770</v>
      </c>
      <c r="V787">
        <v>761</v>
      </c>
      <c r="X787" s="2">
        <v>8</v>
      </c>
      <c r="Y787" s="2">
        <v>521</v>
      </c>
      <c r="Z787" t="s">
        <v>1037</v>
      </c>
      <c r="AA787" t="s">
        <v>610</v>
      </c>
      <c r="AC787">
        <v>20.2</v>
      </c>
      <c r="AD787">
        <v>5</v>
      </c>
      <c r="AE787">
        <v>26</v>
      </c>
      <c r="AF787">
        <v>0.83</v>
      </c>
      <c r="AG787">
        <v>10.3</v>
      </c>
      <c r="AH787">
        <v>178</v>
      </c>
      <c r="AI787">
        <v>0.71</v>
      </c>
      <c r="AU787" t="s">
        <v>817</v>
      </c>
      <c r="AV787" s="13" t="s">
        <v>303</v>
      </c>
    </row>
    <row r="788" spans="1:48" x14ac:dyDescent="0.35">
      <c r="A788">
        <v>787</v>
      </c>
      <c r="B788" s="2" t="s">
        <v>1057</v>
      </c>
      <c r="C788" t="s">
        <v>1060</v>
      </c>
      <c r="D788" t="s">
        <v>1058</v>
      </c>
      <c r="E788" t="s">
        <v>431</v>
      </c>
      <c r="F788" t="s">
        <v>1059</v>
      </c>
      <c r="G788" t="s">
        <v>50</v>
      </c>
      <c r="H788" s="47">
        <v>33669</v>
      </c>
      <c r="I788" t="s">
        <v>1108</v>
      </c>
      <c r="J788" t="s">
        <v>8</v>
      </c>
      <c r="L788" t="s">
        <v>9</v>
      </c>
      <c r="M788">
        <v>35.363442999999997</v>
      </c>
      <c r="N788">
        <v>-118.87467700000001</v>
      </c>
      <c r="O788" t="s">
        <v>51</v>
      </c>
      <c r="P788" s="13">
        <f>SUM(Q788:S788)</f>
        <v>306</v>
      </c>
      <c r="Q788" s="13">
        <f>ROUND(Y788/1.22,0)</f>
        <v>300</v>
      </c>
      <c r="R788" s="13">
        <f>ROUND(Z788/0.6,0)</f>
        <v>6</v>
      </c>
      <c r="T788">
        <v>87.3</v>
      </c>
      <c r="U788" s="2">
        <v>800</v>
      </c>
      <c r="V788">
        <v>425</v>
      </c>
      <c r="X788" s="2">
        <v>8.4</v>
      </c>
      <c r="Y788" s="2">
        <v>366</v>
      </c>
      <c r="Z788">
        <v>3.4</v>
      </c>
      <c r="AA788" t="s">
        <v>610</v>
      </c>
      <c r="AC788">
        <v>78.3</v>
      </c>
      <c r="AD788" t="s">
        <v>11</v>
      </c>
      <c r="AE788">
        <v>33</v>
      </c>
      <c r="AF788">
        <v>1.2</v>
      </c>
      <c r="AG788">
        <v>7.2</v>
      </c>
      <c r="AH788">
        <v>145</v>
      </c>
      <c r="AI788">
        <v>0.53</v>
      </c>
      <c r="AU788" s="2">
        <v>0.4</v>
      </c>
      <c r="AV788" s="2">
        <v>0.1</v>
      </c>
    </row>
    <row r="789" spans="1:48" x14ac:dyDescent="0.35">
      <c r="A789">
        <v>788</v>
      </c>
      <c r="B789" s="2" t="s">
        <v>1057</v>
      </c>
      <c r="C789" t="s">
        <v>1061</v>
      </c>
      <c r="D789" t="s">
        <v>1058</v>
      </c>
      <c r="E789" t="s">
        <v>431</v>
      </c>
      <c r="F789" t="s">
        <v>1059</v>
      </c>
      <c r="G789" t="s">
        <v>50</v>
      </c>
      <c r="H789" s="47">
        <v>33794</v>
      </c>
      <c r="I789" t="s">
        <v>1129</v>
      </c>
      <c r="J789" t="s">
        <v>8</v>
      </c>
      <c r="L789" t="s">
        <v>9</v>
      </c>
      <c r="M789">
        <v>35.363442999999997</v>
      </c>
      <c r="N789">
        <v>-118.87467700000001</v>
      </c>
      <c r="O789" t="s">
        <v>51</v>
      </c>
      <c r="P789" s="13">
        <f>SUM(Q789:S789)</f>
        <v>342</v>
      </c>
      <c r="Q789" s="13">
        <f>ROUND(Y789/1.22,0)</f>
        <v>342</v>
      </c>
      <c r="T789">
        <v>94.8</v>
      </c>
      <c r="U789" s="2">
        <v>800</v>
      </c>
      <c r="V789">
        <v>540</v>
      </c>
      <c r="X789" s="2">
        <v>8</v>
      </c>
      <c r="Y789" s="2">
        <v>417</v>
      </c>
      <c r="Z789" t="s">
        <v>1037</v>
      </c>
      <c r="AA789" t="s">
        <v>610</v>
      </c>
      <c r="AC789">
        <v>61.6</v>
      </c>
      <c r="AD789" t="s">
        <v>11</v>
      </c>
      <c r="AE789">
        <v>35</v>
      </c>
      <c r="AF789">
        <v>1.8</v>
      </c>
      <c r="AG789">
        <v>7.5</v>
      </c>
      <c r="AH789">
        <v>154</v>
      </c>
      <c r="AI789">
        <v>0.53</v>
      </c>
      <c r="AU789" t="s">
        <v>817</v>
      </c>
      <c r="AV789" s="13" t="s">
        <v>303</v>
      </c>
    </row>
    <row r="790" spans="1:48" x14ac:dyDescent="0.35">
      <c r="A790">
        <v>789</v>
      </c>
      <c r="B790" s="2" t="s">
        <v>1057</v>
      </c>
      <c r="C790" t="s">
        <v>1062</v>
      </c>
      <c r="D790" t="s">
        <v>1063</v>
      </c>
      <c r="E790" t="s">
        <v>431</v>
      </c>
      <c r="F790" t="s">
        <v>1059</v>
      </c>
      <c r="G790" t="s">
        <v>50</v>
      </c>
      <c r="H790" s="47">
        <v>33990</v>
      </c>
      <c r="I790" s="1" t="s">
        <v>1109</v>
      </c>
      <c r="J790" t="s">
        <v>8</v>
      </c>
      <c r="L790" t="s">
        <v>9</v>
      </c>
      <c r="M790">
        <v>35.363442999999997</v>
      </c>
      <c r="N790">
        <v>-118.87467700000001</v>
      </c>
      <c r="O790" t="s">
        <v>51</v>
      </c>
      <c r="P790" s="13">
        <f>SUM(Q790:S790)</f>
        <v>380</v>
      </c>
      <c r="Q790" s="13">
        <f>ROUND(Y790/1.22,0)</f>
        <v>380</v>
      </c>
      <c r="T790">
        <v>86.9</v>
      </c>
      <c r="U790" s="2">
        <v>770</v>
      </c>
      <c r="V790">
        <v>445</v>
      </c>
      <c r="X790" s="2">
        <v>8.1</v>
      </c>
      <c r="Y790" s="2">
        <v>463</v>
      </c>
      <c r="Z790" t="s">
        <v>1037</v>
      </c>
      <c r="AA790" t="s">
        <v>610</v>
      </c>
      <c r="AC790">
        <v>29.4</v>
      </c>
      <c r="AD790" t="s">
        <v>11</v>
      </c>
      <c r="AE790">
        <v>31</v>
      </c>
      <c r="AF790">
        <v>2.2999999999999998</v>
      </c>
      <c r="AG790">
        <v>6.4</v>
      </c>
      <c r="AH790">
        <v>143</v>
      </c>
      <c r="AI790">
        <v>0.56999999999999995</v>
      </c>
      <c r="AU790" s="2">
        <v>1.8</v>
      </c>
      <c r="AV790" s="2">
        <v>0.4</v>
      </c>
    </row>
    <row r="791" spans="1:48" x14ac:dyDescent="0.35">
      <c r="A791">
        <v>790</v>
      </c>
      <c r="B791" s="2" t="s">
        <v>1057</v>
      </c>
      <c r="C791" t="s">
        <v>1064</v>
      </c>
      <c r="D791" t="s">
        <v>1058</v>
      </c>
      <c r="E791" t="s">
        <v>431</v>
      </c>
      <c r="F791" t="s">
        <v>1059</v>
      </c>
      <c r="G791" t="s">
        <v>50</v>
      </c>
      <c r="H791" s="47">
        <v>34697</v>
      </c>
      <c r="I791" t="s">
        <v>1130</v>
      </c>
      <c r="J791" t="s">
        <v>8</v>
      </c>
      <c r="L791" t="s">
        <v>9</v>
      </c>
      <c r="M791">
        <v>35.363442999999997</v>
      </c>
      <c r="N791">
        <v>-118.87467700000001</v>
      </c>
      <c r="O791" t="s">
        <v>51</v>
      </c>
      <c r="U791" s="2">
        <v>750</v>
      </c>
      <c r="X791" s="2"/>
      <c r="Y791" s="2"/>
      <c r="AC791">
        <v>29.4</v>
      </c>
      <c r="AD791" t="s">
        <v>11</v>
      </c>
      <c r="AI791">
        <v>0.44</v>
      </c>
    </row>
    <row r="792" spans="1:48" x14ac:dyDescent="0.35">
      <c r="A792">
        <v>791</v>
      </c>
      <c r="B792" s="2" t="s">
        <v>1057</v>
      </c>
      <c r="C792" t="s">
        <v>1065</v>
      </c>
      <c r="D792" t="s">
        <v>1058</v>
      </c>
      <c r="E792" t="s">
        <v>431</v>
      </c>
      <c r="F792" t="s">
        <v>1059</v>
      </c>
      <c r="G792" t="s">
        <v>50</v>
      </c>
      <c r="H792" s="47">
        <v>36595</v>
      </c>
      <c r="I792" t="s">
        <v>1131</v>
      </c>
      <c r="J792" t="s">
        <v>8</v>
      </c>
      <c r="L792" t="s">
        <v>9</v>
      </c>
      <c r="M792">
        <v>35.363442999999997</v>
      </c>
      <c r="N792">
        <v>-118.87467700000001</v>
      </c>
      <c r="O792" t="s">
        <v>51</v>
      </c>
      <c r="P792">
        <v>380</v>
      </c>
      <c r="T792">
        <v>78</v>
      </c>
      <c r="U792" s="2">
        <v>770</v>
      </c>
      <c r="V792">
        <v>530</v>
      </c>
      <c r="X792" s="2">
        <v>8.3000000000000007</v>
      </c>
      <c r="Y792" s="2">
        <v>460</v>
      </c>
      <c r="AC792">
        <v>19</v>
      </c>
      <c r="AD792" t="s">
        <v>11</v>
      </c>
      <c r="AE792">
        <v>30</v>
      </c>
      <c r="AF792">
        <v>0.66</v>
      </c>
      <c r="AG792">
        <v>6.3</v>
      </c>
      <c r="AH792">
        <v>160</v>
      </c>
      <c r="AI792">
        <v>0.57999999999999996</v>
      </c>
      <c r="AL792">
        <v>0.32</v>
      </c>
    </row>
    <row r="793" spans="1:48" x14ac:dyDescent="0.35">
      <c r="A793">
        <v>792</v>
      </c>
      <c r="B793" s="2" t="s">
        <v>1057</v>
      </c>
      <c r="C793" t="s">
        <v>1066</v>
      </c>
      <c r="D793" t="s">
        <v>1058</v>
      </c>
      <c r="E793" t="s">
        <v>431</v>
      </c>
      <c r="F793" t="s">
        <v>1059</v>
      </c>
      <c r="G793" t="s">
        <v>50</v>
      </c>
      <c r="H793" s="47">
        <v>38595</v>
      </c>
      <c r="I793" t="s">
        <v>1132</v>
      </c>
      <c r="J793" t="s">
        <v>8</v>
      </c>
      <c r="L793" t="s">
        <v>9</v>
      </c>
      <c r="M793">
        <v>35.363442999999997</v>
      </c>
      <c r="N793">
        <v>-118.87467700000001</v>
      </c>
      <c r="O793" t="s">
        <v>51</v>
      </c>
      <c r="P793">
        <v>340</v>
      </c>
      <c r="T793">
        <v>61</v>
      </c>
      <c r="U793" s="2">
        <v>660</v>
      </c>
      <c r="V793">
        <v>430</v>
      </c>
      <c r="X793" s="2">
        <v>6.8</v>
      </c>
      <c r="Y793" s="2">
        <v>414.8</v>
      </c>
      <c r="AC793">
        <v>26</v>
      </c>
      <c r="AD793" t="s">
        <v>16</v>
      </c>
      <c r="AE793">
        <v>23</v>
      </c>
      <c r="AF793">
        <v>0.68</v>
      </c>
      <c r="AG793">
        <v>4.3</v>
      </c>
      <c r="AH793">
        <v>140</v>
      </c>
      <c r="AI793">
        <v>0.48</v>
      </c>
      <c r="AL793">
        <v>0.39</v>
      </c>
    </row>
    <row r="794" spans="1:48" x14ac:dyDescent="0.35">
      <c r="A794">
        <v>793</v>
      </c>
      <c r="B794" s="2" t="s">
        <v>1057</v>
      </c>
      <c r="C794" t="s">
        <v>1067</v>
      </c>
      <c r="D794" t="s">
        <v>1058</v>
      </c>
      <c r="E794" t="s">
        <v>431</v>
      </c>
      <c r="F794" t="s">
        <v>1059</v>
      </c>
      <c r="G794" t="s">
        <v>50</v>
      </c>
      <c r="H794" s="47">
        <v>39286</v>
      </c>
      <c r="I794" t="s">
        <v>1133</v>
      </c>
      <c r="J794" t="s">
        <v>8</v>
      </c>
      <c r="L794" t="s">
        <v>9</v>
      </c>
      <c r="M794">
        <v>35.363442999999997</v>
      </c>
      <c r="N794">
        <v>-118.87467700000001</v>
      </c>
      <c r="O794" t="s">
        <v>51</v>
      </c>
      <c r="P794">
        <v>740</v>
      </c>
      <c r="T794">
        <v>60</v>
      </c>
      <c r="U794" s="2">
        <v>740</v>
      </c>
      <c r="V794">
        <v>540</v>
      </c>
      <c r="X794" s="2">
        <v>7.8</v>
      </c>
      <c r="Y794" s="2">
        <v>902.8</v>
      </c>
      <c r="AC794">
        <v>25</v>
      </c>
      <c r="AD794" t="s">
        <v>16</v>
      </c>
      <c r="AE794">
        <v>23</v>
      </c>
      <c r="AF794">
        <v>0.74</v>
      </c>
      <c r="AG794">
        <v>6.8</v>
      </c>
      <c r="AH794">
        <v>150</v>
      </c>
      <c r="AI794">
        <v>0.42</v>
      </c>
      <c r="AL794">
        <v>0.62</v>
      </c>
    </row>
    <row r="795" spans="1:48" x14ac:dyDescent="0.35">
      <c r="A795">
        <v>794</v>
      </c>
      <c r="B795" s="2" t="s">
        <v>1057</v>
      </c>
      <c r="C795" t="s">
        <v>1068</v>
      </c>
      <c r="D795" t="s">
        <v>1069</v>
      </c>
      <c r="E795" t="s">
        <v>431</v>
      </c>
      <c r="F795" t="s">
        <v>1059</v>
      </c>
      <c r="G795" t="s">
        <v>50</v>
      </c>
      <c r="H795" s="47">
        <v>39665</v>
      </c>
      <c r="I795" t="s">
        <v>1134</v>
      </c>
      <c r="J795" t="s">
        <v>8</v>
      </c>
      <c r="L795" t="s">
        <v>9</v>
      </c>
      <c r="M795">
        <v>35.363442999999997</v>
      </c>
      <c r="N795">
        <v>-118.87467700000001</v>
      </c>
      <c r="O795" t="s">
        <v>51</v>
      </c>
      <c r="P795">
        <v>320</v>
      </c>
      <c r="T795">
        <v>57</v>
      </c>
      <c r="U795" s="2">
        <v>580</v>
      </c>
      <c r="V795">
        <v>500</v>
      </c>
      <c r="X795" s="2">
        <v>7.6</v>
      </c>
      <c r="Y795" s="2">
        <v>320</v>
      </c>
      <c r="AC795">
        <v>33</v>
      </c>
      <c r="AD795">
        <v>5.6</v>
      </c>
      <c r="AE795">
        <v>22</v>
      </c>
      <c r="AF795">
        <v>0.71</v>
      </c>
      <c r="AG795">
        <v>6.1</v>
      </c>
      <c r="AH795">
        <v>140</v>
      </c>
      <c r="AI795">
        <v>0.38</v>
      </c>
    </row>
    <row r="796" spans="1:48" x14ac:dyDescent="0.35">
      <c r="A796">
        <v>795</v>
      </c>
      <c r="B796" s="2" t="s">
        <v>1057</v>
      </c>
      <c r="C796" t="s">
        <v>1070</v>
      </c>
      <c r="D796" t="s">
        <v>1069</v>
      </c>
      <c r="E796" t="s">
        <v>431</v>
      </c>
      <c r="F796" t="s">
        <v>1059</v>
      </c>
      <c r="G796" t="s">
        <v>50</v>
      </c>
      <c r="H796" s="47">
        <v>39983</v>
      </c>
      <c r="I796" t="s">
        <v>1135</v>
      </c>
      <c r="J796" t="s">
        <v>8</v>
      </c>
      <c r="L796" t="s">
        <v>9</v>
      </c>
      <c r="M796">
        <v>35.363442999999997</v>
      </c>
      <c r="N796">
        <v>-118.87467700000001</v>
      </c>
      <c r="O796" t="s">
        <v>51</v>
      </c>
      <c r="U796" s="2">
        <v>610</v>
      </c>
      <c r="X796" s="2"/>
      <c r="Y796" s="2"/>
      <c r="AC796">
        <v>27</v>
      </c>
      <c r="AI796">
        <v>0.43</v>
      </c>
    </row>
    <row r="797" spans="1:48" x14ac:dyDescent="0.35">
      <c r="A797">
        <v>796</v>
      </c>
      <c r="B797" s="2" t="s">
        <v>1057</v>
      </c>
      <c r="C797" t="s">
        <v>1071</v>
      </c>
      <c r="D797" t="s">
        <v>1058</v>
      </c>
      <c r="E797" t="s">
        <v>431</v>
      </c>
      <c r="F797" t="s">
        <v>1059</v>
      </c>
      <c r="G797" t="s">
        <v>50</v>
      </c>
      <c r="H797" s="47">
        <v>41046</v>
      </c>
      <c r="I797" t="s">
        <v>1136</v>
      </c>
      <c r="J797" t="s">
        <v>8</v>
      </c>
      <c r="L797" t="s">
        <v>9</v>
      </c>
      <c r="M797">
        <v>35.363442999999997</v>
      </c>
      <c r="N797">
        <v>-118.87467700000001</v>
      </c>
      <c r="O797" t="s">
        <v>51</v>
      </c>
      <c r="U797" s="2">
        <v>680</v>
      </c>
      <c r="AC797">
        <v>40</v>
      </c>
      <c r="AI797">
        <v>0.59</v>
      </c>
    </row>
    <row r="798" spans="1:48" x14ac:dyDescent="0.35">
      <c r="A798">
        <v>797</v>
      </c>
      <c r="B798" s="2" t="s">
        <v>1057</v>
      </c>
      <c r="C798" t="s">
        <v>1072</v>
      </c>
      <c r="D798" t="s">
        <v>1069</v>
      </c>
      <c r="E798" t="s">
        <v>431</v>
      </c>
      <c r="F798" t="s">
        <v>1059</v>
      </c>
      <c r="G798" t="s">
        <v>50</v>
      </c>
      <c r="H798" s="47">
        <v>41380</v>
      </c>
      <c r="I798" t="s">
        <v>1137</v>
      </c>
      <c r="J798" t="s">
        <v>8</v>
      </c>
      <c r="L798" t="s">
        <v>9</v>
      </c>
      <c r="M798">
        <v>35.363442999999997</v>
      </c>
      <c r="N798">
        <v>-118.87467700000001</v>
      </c>
      <c r="O798" t="s">
        <v>51</v>
      </c>
      <c r="U798" s="2">
        <v>740</v>
      </c>
      <c r="AC798">
        <v>22</v>
      </c>
      <c r="AI798">
        <v>0.65</v>
      </c>
    </row>
    <row r="799" spans="1:48" x14ac:dyDescent="0.35">
      <c r="A799">
        <v>798</v>
      </c>
      <c r="B799" s="2" t="s">
        <v>1057</v>
      </c>
      <c r="C799" t="s">
        <v>1073</v>
      </c>
      <c r="D799" t="s">
        <v>1058</v>
      </c>
      <c r="E799" t="s">
        <v>431</v>
      </c>
      <c r="F799" t="s">
        <v>1059</v>
      </c>
      <c r="G799" t="s">
        <v>50</v>
      </c>
      <c r="H799" s="47">
        <v>41745</v>
      </c>
      <c r="I799" t="s">
        <v>1139</v>
      </c>
      <c r="J799" t="s">
        <v>8</v>
      </c>
      <c r="L799" t="s">
        <v>9</v>
      </c>
      <c r="M799">
        <v>35.363442999999997</v>
      </c>
      <c r="N799">
        <v>-118.87467700000001</v>
      </c>
      <c r="O799" t="s">
        <v>51</v>
      </c>
      <c r="U799" s="2">
        <v>890</v>
      </c>
      <c r="AC799">
        <v>55</v>
      </c>
      <c r="AI799">
        <v>0.85</v>
      </c>
    </row>
    <row r="800" spans="1:48" x14ac:dyDescent="0.35">
      <c r="A800">
        <v>799</v>
      </c>
      <c r="B800" s="2" t="s">
        <v>1057</v>
      </c>
      <c r="C800" t="s">
        <v>1074</v>
      </c>
      <c r="D800" t="s">
        <v>1058</v>
      </c>
      <c r="E800" t="s">
        <v>431</v>
      </c>
      <c r="F800" t="s">
        <v>1059</v>
      </c>
      <c r="G800" t="s">
        <v>50</v>
      </c>
      <c r="H800" s="47">
        <v>42115</v>
      </c>
      <c r="I800" t="s">
        <v>1138</v>
      </c>
      <c r="J800" t="s">
        <v>8</v>
      </c>
      <c r="L800" t="s">
        <v>9</v>
      </c>
      <c r="M800">
        <v>35.363442999999997</v>
      </c>
      <c r="N800">
        <v>-118.87467700000001</v>
      </c>
      <c r="O800" t="s">
        <v>51</v>
      </c>
      <c r="P800" s="3">
        <v>310</v>
      </c>
      <c r="U800" s="2">
        <v>670</v>
      </c>
      <c r="V800" s="3">
        <v>580</v>
      </c>
      <c r="Y800">
        <v>378.2</v>
      </c>
      <c r="Z800" t="s">
        <v>23</v>
      </c>
      <c r="AA800" t="s">
        <v>23</v>
      </c>
      <c r="AB800">
        <v>0.11</v>
      </c>
      <c r="AC800">
        <v>31</v>
      </c>
      <c r="AD800" t="s">
        <v>14</v>
      </c>
      <c r="AE800">
        <v>17</v>
      </c>
      <c r="AF800">
        <v>0.39</v>
      </c>
      <c r="AG800">
        <v>1.9</v>
      </c>
      <c r="AH800">
        <v>120</v>
      </c>
      <c r="AI800">
        <v>0.44</v>
      </c>
      <c r="AJ800" t="s">
        <v>57</v>
      </c>
      <c r="AK800">
        <v>0.17</v>
      </c>
      <c r="AL800" t="s">
        <v>303</v>
      </c>
      <c r="AM800" t="s">
        <v>303</v>
      </c>
      <c r="AN800">
        <v>400</v>
      </c>
      <c r="AO800" t="s">
        <v>54</v>
      </c>
      <c r="AP800">
        <v>0.11</v>
      </c>
      <c r="AU800" t="s">
        <v>59</v>
      </c>
      <c r="AV800" s="13" t="s">
        <v>1013</v>
      </c>
    </row>
    <row r="801" spans="1:42" x14ac:dyDescent="0.35">
      <c r="A801">
        <v>800</v>
      </c>
      <c r="B801" s="2" t="s">
        <v>1057</v>
      </c>
      <c r="C801" t="s">
        <v>1075</v>
      </c>
      <c r="D801" t="s">
        <v>1058</v>
      </c>
      <c r="E801" t="s">
        <v>431</v>
      </c>
      <c r="F801" t="s">
        <v>1059</v>
      </c>
      <c r="G801" t="s">
        <v>50</v>
      </c>
      <c r="H801" s="47">
        <v>42614</v>
      </c>
      <c r="I801" t="s">
        <v>1140</v>
      </c>
      <c r="J801" t="s">
        <v>8</v>
      </c>
      <c r="L801" t="s">
        <v>9</v>
      </c>
      <c r="M801">
        <v>35.363442999999997</v>
      </c>
      <c r="N801">
        <v>-118.87467700000001</v>
      </c>
      <c r="O801" t="s">
        <v>51</v>
      </c>
      <c r="U801">
        <v>700</v>
      </c>
      <c r="AC801">
        <v>26</v>
      </c>
      <c r="AI801">
        <v>0.49</v>
      </c>
    </row>
    <row r="802" spans="1:42" x14ac:dyDescent="0.35">
      <c r="A802">
        <v>801</v>
      </c>
      <c r="B802" s="2" t="s">
        <v>1076</v>
      </c>
      <c r="C802" t="s">
        <v>1079</v>
      </c>
      <c r="D802" t="s">
        <v>1077</v>
      </c>
      <c r="E802" t="s">
        <v>460</v>
      </c>
      <c r="F802" t="s">
        <v>1078</v>
      </c>
      <c r="G802" t="s">
        <v>50</v>
      </c>
      <c r="H802" s="47">
        <v>37819</v>
      </c>
      <c r="I802" t="s">
        <v>1141</v>
      </c>
      <c r="J802" t="s">
        <v>8</v>
      </c>
      <c r="K802" t="s">
        <v>1707</v>
      </c>
      <c r="L802" t="s">
        <v>9</v>
      </c>
      <c r="M802">
        <v>35.116101</v>
      </c>
      <c r="N802">
        <v>-119.410399</v>
      </c>
      <c r="O802" t="s">
        <v>448</v>
      </c>
      <c r="U802" s="2">
        <v>42600</v>
      </c>
      <c r="V802" s="2">
        <v>37300</v>
      </c>
      <c r="AC802" s="2">
        <v>19500</v>
      </c>
      <c r="AI802" s="2">
        <v>62</v>
      </c>
    </row>
    <row r="803" spans="1:42" x14ac:dyDescent="0.35">
      <c r="A803">
        <v>802</v>
      </c>
      <c r="B803" s="2" t="s">
        <v>1076</v>
      </c>
      <c r="C803" t="s">
        <v>1080</v>
      </c>
      <c r="D803" t="s">
        <v>1077</v>
      </c>
      <c r="E803" t="s">
        <v>460</v>
      </c>
      <c r="F803" t="s">
        <v>1078</v>
      </c>
      <c r="G803" t="s">
        <v>50</v>
      </c>
      <c r="H803" s="47">
        <v>38097</v>
      </c>
      <c r="I803" t="s">
        <v>1142</v>
      </c>
      <c r="J803" t="s">
        <v>8</v>
      </c>
      <c r="K803" t="s">
        <v>1340</v>
      </c>
      <c r="L803" t="s">
        <v>9</v>
      </c>
      <c r="M803">
        <v>35.116101</v>
      </c>
      <c r="N803">
        <v>-119.410399</v>
      </c>
      <c r="O803" t="s">
        <v>448</v>
      </c>
      <c r="U803" s="2">
        <v>50700</v>
      </c>
      <c r="V803" s="2">
        <v>35700</v>
      </c>
      <c r="AC803" s="2">
        <v>20300</v>
      </c>
      <c r="AI803" s="2">
        <v>67</v>
      </c>
    </row>
    <row r="804" spans="1:42" x14ac:dyDescent="0.35">
      <c r="A804">
        <v>803</v>
      </c>
      <c r="B804" s="2" t="s">
        <v>1076</v>
      </c>
      <c r="C804" t="s">
        <v>1081</v>
      </c>
      <c r="D804" t="s">
        <v>1077</v>
      </c>
      <c r="E804" t="s">
        <v>460</v>
      </c>
      <c r="F804" t="s">
        <v>1078</v>
      </c>
      <c r="G804" t="s">
        <v>50</v>
      </c>
      <c r="H804" s="47">
        <v>38460</v>
      </c>
      <c r="I804" t="s">
        <v>1143</v>
      </c>
      <c r="J804" t="s">
        <v>8</v>
      </c>
      <c r="K804" t="s">
        <v>1707</v>
      </c>
      <c r="L804" t="s">
        <v>9</v>
      </c>
      <c r="M804">
        <v>35.116101</v>
      </c>
      <c r="N804">
        <v>-119.410399</v>
      </c>
      <c r="O804" t="s">
        <v>448</v>
      </c>
      <c r="U804" s="2">
        <v>46000</v>
      </c>
      <c r="V804" s="2">
        <v>36000</v>
      </c>
      <c r="AC804" s="2">
        <v>27000</v>
      </c>
      <c r="AI804" s="2">
        <v>75</v>
      </c>
    </row>
    <row r="805" spans="1:42" x14ac:dyDescent="0.35">
      <c r="A805">
        <v>804</v>
      </c>
      <c r="B805" s="2" t="s">
        <v>1076</v>
      </c>
      <c r="C805" t="s">
        <v>1082</v>
      </c>
      <c r="D805" t="s">
        <v>1077</v>
      </c>
      <c r="E805" t="s">
        <v>460</v>
      </c>
      <c r="F805" t="s">
        <v>1078</v>
      </c>
      <c r="G805" t="s">
        <v>50</v>
      </c>
      <c r="H805" s="47">
        <v>38798</v>
      </c>
      <c r="I805" t="s">
        <v>1144</v>
      </c>
      <c r="J805" t="s">
        <v>8</v>
      </c>
      <c r="K805" t="s">
        <v>1783</v>
      </c>
      <c r="L805" t="s">
        <v>9</v>
      </c>
      <c r="M805">
        <v>35.116101</v>
      </c>
      <c r="N805">
        <v>-119.410399</v>
      </c>
      <c r="O805" t="s">
        <v>448</v>
      </c>
      <c r="U805" s="2">
        <v>50000</v>
      </c>
      <c r="V805" s="2">
        <v>36000</v>
      </c>
      <c r="AC805" s="2">
        <v>20000</v>
      </c>
      <c r="AI805" s="2">
        <v>69</v>
      </c>
    </row>
    <row r="806" spans="1:42" x14ac:dyDescent="0.35">
      <c r="A806">
        <v>805</v>
      </c>
      <c r="B806" s="2" t="s">
        <v>1076</v>
      </c>
      <c r="C806" t="s">
        <v>1083</v>
      </c>
      <c r="D806" t="s">
        <v>1077</v>
      </c>
      <c r="E806" t="s">
        <v>460</v>
      </c>
      <c r="F806" t="s">
        <v>1078</v>
      </c>
      <c r="G806" t="s">
        <v>50</v>
      </c>
      <c r="H806" s="47">
        <v>39167</v>
      </c>
      <c r="I806" t="s">
        <v>1145</v>
      </c>
      <c r="J806" t="s">
        <v>8</v>
      </c>
      <c r="K806" t="s">
        <v>1340</v>
      </c>
      <c r="L806" t="s">
        <v>9</v>
      </c>
      <c r="M806">
        <v>35.116101</v>
      </c>
      <c r="N806">
        <v>-119.410399</v>
      </c>
      <c r="O806" t="s">
        <v>448</v>
      </c>
      <c r="U806" s="2">
        <v>48900</v>
      </c>
      <c r="V806" s="2">
        <v>36000</v>
      </c>
      <c r="AC806" s="2">
        <v>19000</v>
      </c>
      <c r="AI806" s="2">
        <v>70</v>
      </c>
    </row>
    <row r="807" spans="1:42" x14ac:dyDescent="0.35">
      <c r="A807">
        <v>806</v>
      </c>
      <c r="B807" s="2" t="s">
        <v>1076</v>
      </c>
      <c r="C807" t="s">
        <v>3257</v>
      </c>
      <c r="D807" t="s">
        <v>1077</v>
      </c>
      <c r="E807" t="s">
        <v>460</v>
      </c>
      <c r="F807" t="s">
        <v>1078</v>
      </c>
      <c r="G807" t="s">
        <v>50</v>
      </c>
      <c r="H807" s="47">
        <v>39560</v>
      </c>
      <c r="I807" t="s">
        <v>1146</v>
      </c>
      <c r="J807" t="s">
        <v>8</v>
      </c>
      <c r="K807" t="s">
        <v>1340</v>
      </c>
      <c r="L807" t="s">
        <v>9</v>
      </c>
      <c r="M807">
        <v>35.116101</v>
      </c>
      <c r="N807">
        <v>-119.410399</v>
      </c>
      <c r="O807" t="s">
        <v>448</v>
      </c>
      <c r="U807" s="2">
        <v>51600</v>
      </c>
      <c r="V807" s="2">
        <v>37000</v>
      </c>
      <c r="AC807" s="2">
        <v>21000</v>
      </c>
      <c r="AI807" s="2">
        <v>34</v>
      </c>
    </row>
    <row r="808" spans="1:42" x14ac:dyDescent="0.35">
      <c r="A808">
        <v>807</v>
      </c>
      <c r="B808" s="2" t="s">
        <v>1076</v>
      </c>
      <c r="C808" t="s">
        <v>3258</v>
      </c>
      <c r="D808" t="s">
        <v>1077</v>
      </c>
      <c r="E808" t="s">
        <v>460</v>
      </c>
      <c r="F808" t="s">
        <v>1078</v>
      </c>
      <c r="G808" t="s">
        <v>50</v>
      </c>
      <c r="H808" s="47">
        <v>39912</v>
      </c>
      <c r="I808" t="s">
        <v>1147</v>
      </c>
      <c r="J808" t="s">
        <v>8</v>
      </c>
      <c r="K808" t="s">
        <v>1340</v>
      </c>
      <c r="L808" t="s">
        <v>9</v>
      </c>
      <c r="M808">
        <v>35.116101</v>
      </c>
      <c r="N808">
        <v>-119.410399</v>
      </c>
      <c r="O808" t="s">
        <v>448</v>
      </c>
      <c r="U808" s="2">
        <v>44900</v>
      </c>
      <c r="V808" s="2">
        <v>34000</v>
      </c>
      <c r="AC808" s="2">
        <v>19000</v>
      </c>
      <c r="AI808" s="2">
        <v>50</v>
      </c>
    </row>
    <row r="809" spans="1:42" x14ac:dyDescent="0.35">
      <c r="A809">
        <v>808</v>
      </c>
      <c r="B809" s="2" t="s">
        <v>1076</v>
      </c>
      <c r="C809" t="s">
        <v>3259</v>
      </c>
      <c r="D809" t="s">
        <v>1077</v>
      </c>
      <c r="E809" t="s">
        <v>460</v>
      </c>
      <c r="F809" t="s">
        <v>1078</v>
      </c>
      <c r="G809" t="s">
        <v>50</v>
      </c>
      <c r="H809" s="47">
        <v>40654</v>
      </c>
      <c r="I809" t="s">
        <v>1148</v>
      </c>
      <c r="J809" t="s">
        <v>8</v>
      </c>
      <c r="K809" t="s">
        <v>1783</v>
      </c>
      <c r="L809" t="s">
        <v>9</v>
      </c>
      <c r="M809">
        <v>35.116101</v>
      </c>
      <c r="N809">
        <v>-119.410399</v>
      </c>
      <c r="O809" t="s">
        <v>448</v>
      </c>
      <c r="U809" s="2">
        <v>50000</v>
      </c>
      <c r="V809" s="2">
        <v>32000</v>
      </c>
      <c r="AC809" s="2">
        <v>19000</v>
      </c>
      <c r="AI809" s="2">
        <v>100</v>
      </c>
    </row>
    <row r="810" spans="1:42" x14ac:dyDescent="0.35">
      <c r="A810">
        <v>809</v>
      </c>
      <c r="B810" s="2" t="s">
        <v>1076</v>
      </c>
      <c r="C810" t="s">
        <v>3260</v>
      </c>
      <c r="D810" t="s">
        <v>1077</v>
      </c>
      <c r="E810" t="s">
        <v>460</v>
      </c>
      <c r="F810" t="s">
        <v>1078</v>
      </c>
      <c r="G810" t="s">
        <v>50</v>
      </c>
      <c r="H810" s="47">
        <v>41059</v>
      </c>
      <c r="I810" t="s">
        <v>1149</v>
      </c>
      <c r="J810" t="s">
        <v>8</v>
      </c>
      <c r="K810" t="s">
        <v>1783</v>
      </c>
      <c r="L810" t="s">
        <v>9</v>
      </c>
      <c r="M810">
        <v>35.116101</v>
      </c>
      <c r="N810">
        <v>-119.410399</v>
      </c>
      <c r="O810" t="s">
        <v>448</v>
      </c>
      <c r="U810" s="2">
        <v>48000</v>
      </c>
      <c r="V810" s="2">
        <v>31000</v>
      </c>
      <c r="AC810" s="2">
        <v>22000</v>
      </c>
      <c r="AI810" s="2">
        <v>69</v>
      </c>
    </row>
    <row r="811" spans="1:42" x14ac:dyDescent="0.35">
      <c r="A811">
        <v>810</v>
      </c>
      <c r="B811" s="2" t="s">
        <v>1076</v>
      </c>
      <c r="C811" t="s">
        <v>3261</v>
      </c>
      <c r="D811" t="s">
        <v>1077</v>
      </c>
      <c r="E811" t="s">
        <v>460</v>
      </c>
      <c r="F811" t="s">
        <v>1078</v>
      </c>
      <c r="G811" t="s">
        <v>50</v>
      </c>
      <c r="H811" s="47">
        <v>41415</v>
      </c>
      <c r="I811" t="s">
        <v>1150</v>
      </c>
      <c r="J811" t="s">
        <v>8</v>
      </c>
      <c r="K811" t="s">
        <v>1783</v>
      </c>
      <c r="L811" t="s">
        <v>9</v>
      </c>
      <c r="M811">
        <v>35.116101</v>
      </c>
      <c r="N811">
        <v>-119.410399</v>
      </c>
      <c r="O811" t="s">
        <v>448</v>
      </c>
      <c r="U811" s="2">
        <v>49000</v>
      </c>
      <c r="V811" s="2">
        <v>31000</v>
      </c>
      <c r="AC811" s="2">
        <v>20000</v>
      </c>
      <c r="AJ811" s="2" t="s">
        <v>57</v>
      </c>
      <c r="AK811" s="2" t="s">
        <v>303</v>
      </c>
      <c r="AO811" s="2" t="s">
        <v>54</v>
      </c>
      <c r="AP811" s="2"/>
    </row>
    <row r="812" spans="1:42" x14ac:dyDescent="0.35">
      <c r="A812">
        <v>811</v>
      </c>
      <c r="B812" s="2" t="s">
        <v>1076</v>
      </c>
      <c r="C812" t="s">
        <v>3262</v>
      </c>
      <c r="D812" t="s">
        <v>1077</v>
      </c>
      <c r="E812" t="s">
        <v>460</v>
      </c>
      <c r="F812" t="s">
        <v>1078</v>
      </c>
      <c r="G812" t="s">
        <v>50</v>
      </c>
      <c r="H812" s="47">
        <v>41738</v>
      </c>
      <c r="I812" t="s">
        <v>1151</v>
      </c>
      <c r="J812" t="s">
        <v>8</v>
      </c>
      <c r="K812" t="s">
        <v>1783</v>
      </c>
      <c r="L812" t="s">
        <v>9</v>
      </c>
      <c r="M812">
        <v>35.116101</v>
      </c>
      <c r="N812">
        <v>-119.410399</v>
      </c>
      <c r="O812" t="s">
        <v>448</v>
      </c>
      <c r="U812" s="2">
        <v>49000</v>
      </c>
      <c r="V812" s="2">
        <v>33000</v>
      </c>
      <c r="AC812" s="2">
        <v>19000</v>
      </c>
      <c r="AI812" s="2">
        <v>63</v>
      </c>
    </row>
    <row r="813" spans="1:42" x14ac:dyDescent="0.35">
      <c r="A813">
        <v>812</v>
      </c>
      <c r="B813" s="2" t="s">
        <v>1076</v>
      </c>
      <c r="C813" t="s">
        <v>3263</v>
      </c>
      <c r="D813" t="s">
        <v>1077</v>
      </c>
      <c r="E813" t="s">
        <v>460</v>
      </c>
      <c r="F813" t="s">
        <v>1078</v>
      </c>
      <c r="G813" t="s">
        <v>50</v>
      </c>
      <c r="H813" s="47">
        <v>42136</v>
      </c>
      <c r="I813" t="s">
        <v>1152</v>
      </c>
      <c r="J813" t="s">
        <v>8</v>
      </c>
      <c r="K813" t="s">
        <v>1783</v>
      </c>
      <c r="L813" t="s">
        <v>9</v>
      </c>
      <c r="M813">
        <v>35.116101</v>
      </c>
      <c r="N813">
        <v>-119.410399</v>
      </c>
      <c r="O813" t="s">
        <v>448</v>
      </c>
      <c r="U813" s="2">
        <v>47000</v>
      </c>
      <c r="V813" s="2">
        <v>30000</v>
      </c>
      <c r="AC813" s="2">
        <v>20000</v>
      </c>
      <c r="AI813" s="2">
        <v>50</v>
      </c>
    </row>
    <row r="814" spans="1:42" x14ac:dyDescent="0.35">
      <c r="A814">
        <v>813</v>
      </c>
      <c r="B814" s="2" t="s">
        <v>1076</v>
      </c>
      <c r="C814" t="s">
        <v>3264</v>
      </c>
      <c r="D814" t="s">
        <v>1077</v>
      </c>
      <c r="E814" t="s">
        <v>460</v>
      </c>
      <c r="F814" t="s">
        <v>1078</v>
      </c>
      <c r="G814" t="s">
        <v>50</v>
      </c>
      <c r="H814" s="47">
        <v>42466</v>
      </c>
      <c r="I814" t="s">
        <v>1153</v>
      </c>
      <c r="J814" t="s">
        <v>8</v>
      </c>
      <c r="K814" t="s">
        <v>1783</v>
      </c>
      <c r="L814" t="s">
        <v>9</v>
      </c>
      <c r="M814">
        <v>35.116101</v>
      </c>
      <c r="N814">
        <v>-119.410399</v>
      </c>
      <c r="O814" t="s">
        <v>448</v>
      </c>
      <c r="U814" s="2">
        <v>46000</v>
      </c>
      <c r="V814" s="2">
        <v>28000</v>
      </c>
      <c r="AC814" s="2">
        <v>17000</v>
      </c>
      <c r="AI814" s="2">
        <v>40</v>
      </c>
    </row>
    <row r="815" spans="1:42" x14ac:dyDescent="0.35">
      <c r="A815">
        <v>814</v>
      </c>
      <c r="B815" s="2" t="s">
        <v>1076</v>
      </c>
      <c r="C815" t="s">
        <v>3265</v>
      </c>
      <c r="D815" t="s">
        <v>1077</v>
      </c>
      <c r="E815" t="s">
        <v>460</v>
      </c>
      <c r="F815" t="s">
        <v>1078</v>
      </c>
      <c r="G815" t="s">
        <v>50</v>
      </c>
      <c r="H815" s="47">
        <v>42838</v>
      </c>
      <c r="I815" t="s">
        <v>1154</v>
      </c>
      <c r="J815" t="s">
        <v>8</v>
      </c>
      <c r="K815" t="s">
        <v>1783</v>
      </c>
      <c r="L815" t="s">
        <v>9</v>
      </c>
      <c r="M815">
        <v>35.116101</v>
      </c>
      <c r="N815">
        <v>-119.410399</v>
      </c>
      <c r="O815" t="s">
        <v>448</v>
      </c>
      <c r="U815" s="2">
        <v>48000</v>
      </c>
      <c r="V815" s="2">
        <v>32200</v>
      </c>
      <c r="AC815" s="2">
        <v>18000</v>
      </c>
      <c r="AI815" s="2">
        <v>30</v>
      </c>
    </row>
    <row r="816" spans="1:42" x14ac:dyDescent="0.35">
      <c r="A816">
        <v>815</v>
      </c>
      <c r="B816" s="2" t="s">
        <v>1076</v>
      </c>
      <c r="C816" t="s">
        <v>3266</v>
      </c>
      <c r="D816" t="s">
        <v>1077</v>
      </c>
      <c r="E816" t="s">
        <v>460</v>
      </c>
      <c r="F816" t="s">
        <v>1078</v>
      </c>
      <c r="G816" t="s">
        <v>50</v>
      </c>
      <c r="H816" s="47">
        <v>43214</v>
      </c>
      <c r="I816" t="s">
        <v>1155</v>
      </c>
      <c r="J816" t="s">
        <v>8</v>
      </c>
      <c r="K816" t="s">
        <v>1783</v>
      </c>
      <c r="L816" t="s">
        <v>9</v>
      </c>
      <c r="M816">
        <v>35.116101</v>
      </c>
      <c r="N816">
        <v>-119.410399</v>
      </c>
      <c r="O816" t="s">
        <v>448</v>
      </c>
      <c r="U816" s="2">
        <v>42000</v>
      </c>
      <c r="V816" s="2">
        <v>31800</v>
      </c>
      <c r="AC816" s="5" t="s">
        <v>59</v>
      </c>
      <c r="AI816" s="2">
        <v>32</v>
      </c>
    </row>
    <row r="817" spans="1:49" x14ac:dyDescent="0.35">
      <c r="A817">
        <v>816</v>
      </c>
      <c r="B817" s="2" t="s">
        <v>1076</v>
      </c>
      <c r="C817" t="s">
        <v>3268</v>
      </c>
      <c r="D817" t="s">
        <v>1077</v>
      </c>
      <c r="E817" t="s">
        <v>460</v>
      </c>
      <c r="F817" t="s">
        <v>1078</v>
      </c>
      <c r="G817" t="s">
        <v>50</v>
      </c>
      <c r="H817" s="47">
        <v>42193</v>
      </c>
      <c r="I817" t="s">
        <v>1314</v>
      </c>
      <c r="J817" t="s">
        <v>8</v>
      </c>
      <c r="K817" t="s">
        <v>1783</v>
      </c>
      <c r="L817" t="s">
        <v>9</v>
      </c>
      <c r="M817">
        <v>35.116101</v>
      </c>
      <c r="N817">
        <v>-119.410399</v>
      </c>
      <c r="O817" t="s">
        <v>448</v>
      </c>
      <c r="P817" s="2">
        <v>470</v>
      </c>
      <c r="Q817" s="2">
        <v>470</v>
      </c>
      <c r="R817" s="2" t="s">
        <v>23</v>
      </c>
      <c r="S817" s="2" t="s">
        <v>23</v>
      </c>
      <c r="T817" s="2">
        <v>3000</v>
      </c>
      <c r="U817" s="2">
        <v>48000</v>
      </c>
      <c r="V817" s="2">
        <v>16000</v>
      </c>
      <c r="X817" s="2">
        <v>6.98</v>
      </c>
      <c r="Y817" s="13">
        <f>Q817*1.22</f>
        <v>573.4</v>
      </c>
      <c r="Z817" s="13" t="s">
        <v>761</v>
      </c>
      <c r="AA817" s="13" t="s">
        <v>411</v>
      </c>
      <c r="AB817" s="2">
        <v>170</v>
      </c>
      <c r="AC817" s="2">
        <v>20000</v>
      </c>
      <c r="AD817" s="2" t="s">
        <v>470</v>
      </c>
      <c r="AE817" s="2">
        <v>720</v>
      </c>
      <c r="AF817" s="2">
        <v>300</v>
      </c>
      <c r="AG817" s="2">
        <v>170</v>
      </c>
      <c r="AH817" s="2">
        <v>12000</v>
      </c>
      <c r="AI817" s="2">
        <v>62</v>
      </c>
      <c r="AJ817" s="2" t="s">
        <v>382</v>
      </c>
      <c r="AK817" s="2">
        <v>4.7</v>
      </c>
      <c r="AL817" s="2">
        <v>22</v>
      </c>
      <c r="AM817" s="2">
        <v>7.2</v>
      </c>
      <c r="AN817" s="2">
        <v>970</v>
      </c>
      <c r="AO817" s="2" t="s">
        <v>212</v>
      </c>
      <c r="AP817" s="2">
        <v>13</v>
      </c>
      <c r="AU817" s="2" t="s">
        <v>450</v>
      </c>
      <c r="AV817" s="13" t="s">
        <v>3271</v>
      </c>
    </row>
    <row r="818" spans="1:49" x14ac:dyDescent="0.35">
      <c r="A818">
        <v>817</v>
      </c>
      <c r="B818" s="2" t="s">
        <v>1076</v>
      </c>
      <c r="C818" t="s">
        <v>3267</v>
      </c>
      <c r="D818" t="s">
        <v>1077</v>
      </c>
      <c r="E818" t="s">
        <v>460</v>
      </c>
      <c r="F818" t="s">
        <v>1078</v>
      </c>
      <c r="G818" t="s">
        <v>50</v>
      </c>
      <c r="H818" s="47">
        <v>43578</v>
      </c>
      <c r="I818" t="s">
        <v>1156</v>
      </c>
      <c r="J818" t="s">
        <v>8</v>
      </c>
      <c r="K818" t="s">
        <v>1783</v>
      </c>
      <c r="L818" t="s">
        <v>9</v>
      </c>
      <c r="M818">
        <v>35.116101</v>
      </c>
      <c r="N818">
        <v>-119.410399</v>
      </c>
      <c r="O818" t="s">
        <v>448</v>
      </c>
      <c r="U818" s="2">
        <v>41000</v>
      </c>
      <c r="V818" s="2">
        <v>22600</v>
      </c>
      <c r="AC818" s="2">
        <v>21000</v>
      </c>
      <c r="AI818" s="2">
        <v>27</v>
      </c>
    </row>
    <row r="819" spans="1:49" x14ac:dyDescent="0.35">
      <c r="A819">
        <v>818</v>
      </c>
      <c r="B819" s="2" t="s">
        <v>75</v>
      </c>
      <c r="C819" t="s">
        <v>1116</v>
      </c>
      <c r="D819" t="s">
        <v>83</v>
      </c>
      <c r="E819" t="s">
        <v>78</v>
      </c>
      <c r="F819" t="s">
        <v>79</v>
      </c>
      <c r="G819" t="s">
        <v>80</v>
      </c>
      <c r="H819" s="47">
        <v>42691</v>
      </c>
      <c r="I819" s="1" t="s">
        <v>1123</v>
      </c>
      <c r="J819" t="s">
        <v>8</v>
      </c>
      <c r="L819" t="s">
        <v>9</v>
      </c>
      <c r="M819">
        <v>36.165657000000003</v>
      </c>
      <c r="N819">
        <v>-120.41148</v>
      </c>
      <c r="O819" t="s">
        <v>84</v>
      </c>
      <c r="P819" s="2">
        <v>650</v>
      </c>
      <c r="Q819" s="2">
        <v>650</v>
      </c>
      <c r="R819" s="2" t="s">
        <v>85</v>
      </c>
      <c r="S819" s="2" t="s">
        <v>85</v>
      </c>
      <c r="U819" s="6">
        <v>8000</v>
      </c>
      <c r="V819" s="2">
        <v>4800</v>
      </c>
      <c r="X819" s="2">
        <v>8.1</v>
      </c>
      <c r="Y819" s="13">
        <f t="shared" ref="Y819:Y850" si="20">Q819*1.22</f>
        <v>793</v>
      </c>
      <c r="Z819" s="13" t="s">
        <v>641</v>
      </c>
      <c r="AA819" s="13" t="s">
        <v>1900</v>
      </c>
      <c r="AB819" s="2">
        <v>9.1999999999999993</v>
      </c>
      <c r="AC819" s="2">
        <v>2000</v>
      </c>
      <c r="AD819" s="2">
        <v>56</v>
      </c>
      <c r="AE819" s="2">
        <v>110</v>
      </c>
      <c r="AF819" s="2">
        <v>25</v>
      </c>
      <c r="AG819" s="2">
        <v>250</v>
      </c>
      <c r="AH819" s="2">
        <v>1300</v>
      </c>
      <c r="AI819" s="2">
        <v>42</v>
      </c>
      <c r="AJ819" s="2" t="s">
        <v>23</v>
      </c>
      <c r="AK819" s="2">
        <v>0.88</v>
      </c>
      <c r="AL819" s="2" t="s">
        <v>817</v>
      </c>
      <c r="AM819" s="2">
        <v>0.68</v>
      </c>
      <c r="AN819" s="2">
        <v>140</v>
      </c>
      <c r="AO819" s="2" t="s">
        <v>57</v>
      </c>
      <c r="AP819" s="2">
        <v>2.6</v>
      </c>
      <c r="AQ819" s="2">
        <v>-54.76</v>
      </c>
      <c r="AR819" s="2">
        <v>-5.47</v>
      </c>
      <c r="AS819" s="2">
        <v>49.850999999999999</v>
      </c>
      <c r="AU819" s="2" t="s">
        <v>73</v>
      </c>
      <c r="AV819" s="13" t="s">
        <v>613</v>
      </c>
      <c r="AW819" s="2">
        <v>55.7</v>
      </c>
    </row>
    <row r="820" spans="1:49" x14ac:dyDescent="0.35">
      <c r="A820">
        <v>819</v>
      </c>
      <c r="B820" s="2" t="s">
        <v>75</v>
      </c>
      <c r="C820" t="s">
        <v>1116</v>
      </c>
      <c r="D820" t="s">
        <v>83</v>
      </c>
      <c r="E820" t="s">
        <v>78</v>
      </c>
      <c r="F820" t="s">
        <v>79</v>
      </c>
      <c r="G820" t="s">
        <v>80</v>
      </c>
      <c r="H820" s="47">
        <v>42789</v>
      </c>
      <c r="I820" s="1" t="s">
        <v>1123</v>
      </c>
      <c r="J820" t="s">
        <v>8</v>
      </c>
      <c r="L820" t="s">
        <v>9</v>
      </c>
      <c r="M820">
        <v>36.165657000000003</v>
      </c>
      <c r="N820">
        <v>-120.41148</v>
      </c>
      <c r="O820" t="s">
        <v>84</v>
      </c>
      <c r="P820" s="2">
        <v>360</v>
      </c>
      <c r="Q820" s="2">
        <v>360</v>
      </c>
      <c r="R820" s="2" t="s">
        <v>23</v>
      </c>
      <c r="S820" s="2" t="s">
        <v>23</v>
      </c>
      <c r="T820" t="s">
        <v>23</v>
      </c>
      <c r="U820" s="2">
        <v>5700</v>
      </c>
      <c r="V820" s="2">
        <v>3200</v>
      </c>
      <c r="X820" s="2">
        <v>7.6</v>
      </c>
      <c r="Y820" s="13">
        <f t="shared" si="20"/>
        <v>439.2</v>
      </c>
      <c r="Z820" s="13" t="s">
        <v>761</v>
      </c>
      <c r="AA820" s="13" t="s">
        <v>411</v>
      </c>
      <c r="AB820" s="2">
        <v>2.1</v>
      </c>
      <c r="AC820" s="2">
        <v>1500</v>
      </c>
      <c r="AD820" s="2">
        <v>130</v>
      </c>
      <c r="AE820" s="2">
        <v>63</v>
      </c>
      <c r="AF820" s="2">
        <v>16</v>
      </c>
      <c r="AG820" s="2">
        <v>140</v>
      </c>
      <c r="AH820" s="6">
        <v>900</v>
      </c>
      <c r="AI820" s="2">
        <v>23</v>
      </c>
      <c r="AJ820" s="2">
        <v>31</v>
      </c>
      <c r="AK820" s="2">
        <v>0.47</v>
      </c>
      <c r="AL820" s="2">
        <v>0.43</v>
      </c>
      <c r="AM820" s="2">
        <v>0.3</v>
      </c>
      <c r="AN820" s="2">
        <v>240</v>
      </c>
      <c r="AO820" s="2">
        <v>15</v>
      </c>
      <c r="AP820" s="2">
        <v>1.2</v>
      </c>
      <c r="AQ820" s="2">
        <v>-48</v>
      </c>
      <c r="AR820" s="2">
        <v>-6.46</v>
      </c>
      <c r="AS820" s="2">
        <v>20.670300000000001</v>
      </c>
      <c r="AU820" s="2" t="s">
        <v>183</v>
      </c>
      <c r="AV820" s="13" t="s">
        <v>817</v>
      </c>
      <c r="AW820" s="2">
        <v>110</v>
      </c>
    </row>
    <row r="821" spans="1:49" x14ac:dyDescent="0.35">
      <c r="A821">
        <v>820</v>
      </c>
      <c r="B821" s="2" t="s">
        <v>75</v>
      </c>
      <c r="C821" t="s">
        <v>1116</v>
      </c>
      <c r="D821" t="s">
        <v>83</v>
      </c>
      <c r="E821" t="s">
        <v>78</v>
      </c>
      <c r="F821" t="s">
        <v>79</v>
      </c>
      <c r="G821" t="s">
        <v>80</v>
      </c>
      <c r="H821" s="47">
        <v>42864</v>
      </c>
      <c r="I821" s="1" t="s">
        <v>1123</v>
      </c>
      <c r="J821" t="s">
        <v>8</v>
      </c>
      <c r="L821" t="s">
        <v>9</v>
      </c>
      <c r="M821">
        <v>36.165657000000003</v>
      </c>
      <c r="N821">
        <v>-120.41148</v>
      </c>
      <c r="O821" t="s">
        <v>84</v>
      </c>
      <c r="P821" s="2">
        <v>480</v>
      </c>
      <c r="Q821" s="2">
        <v>480</v>
      </c>
      <c r="R821" s="2" t="s">
        <v>23</v>
      </c>
      <c r="S821" s="2" t="s">
        <v>23</v>
      </c>
      <c r="T821" t="s">
        <v>23</v>
      </c>
      <c r="U821" s="2">
        <v>7400</v>
      </c>
      <c r="V821" s="2">
        <v>4400</v>
      </c>
      <c r="X821" s="2">
        <v>7.92</v>
      </c>
      <c r="Y821" s="13">
        <f t="shared" si="20"/>
        <v>585.6</v>
      </c>
      <c r="Z821" s="13" t="s">
        <v>761</v>
      </c>
      <c r="AA821" s="13" t="s">
        <v>411</v>
      </c>
      <c r="AB821" s="2">
        <v>2.4</v>
      </c>
      <c r="AC821" s="2">
        <v>2100</v>
      </c>
      <c r="AD821" s="2">
        <v>110</v>
      </c>
      <c r="AE821" s="2">
        <v>62</v>
      </c>
      <c r="AF821" s="2">
        <v>19</v>
      </c>
      <c r="AG821" s="2">
        <v>270</v>
      </c>
      <c r="AH821" s="6">
        <v>1200</v>
      </c>
      <c r="AI821" s="2">
        <v>25</v>
      </c>
      <c r="AJ821" s="2">
        <v>9.1999999999999993</v>
      </c>
      <c r="AK821" s="2">
        <v>0.78</v>
      </c>
      <c r="AL821" s="2">
        <v>9.0999999999999998E-2</v>
      </c>
      <c r="AM821" s="2">
        <v>0.34</v>
      </c>
      <c r="AN821" s="2">
        <v>190</v>
      </c>
      <c r="AO821" s="2">
        <v>23</v>
      </c>
      <c r="AP821" s="2">
        <v>1.5</v>
      </c>
      <c r="AQ821" s="2">
        <v>-55.1</v>
      </c>
      <c r="AR821" s="2">
        <v>-6.49</v>
      </c>
      <c r="AS821" s="2">
        <v>29.1816</v>
      </c>
      <c r="AU821" s="2" t="s">
        <v>183</v>
      </c>
      <c r="AV821" s="13" t="s">
        <v>817</v>
      </c>
      <c r="AW821" s="2">
        <v>35</v>
      </c>
    </row>
    <row r="822" spans="1:49" x14ac:dyDescent="0.35">
      <c r="A822">
        <v>821</v>
      </c>
      <c r="B822" s="2" t="s">
        <v>75</v>
      </c>
      <c r="C822" t="s">
        <v>1116</v>
      </c>
      <c r="D822" t="s">
        <v>83</v>
      </c>
      <c r="E822" t="s">
        <v>78</v>
      </c>
      <c r="F822" t="s">
        <v>79</v>
      </c>
      <c r="G822" t="s">
        <v>80</v>
      </c>
      <c r="H822" s="47">
        <v>42976</v>
      </c>
      <c r="I822" s="1" t="s">
        <v>1123</v>
      </c>
      <c r="J822" t="s">
        <v>8</v>
      </c>
      <c r="L822" t="s">
        <v>9</v>
      </c>
      <c r="M822">
        <v>36.165657000000003</v>
      </c>
      <c r="N822">
        <v>-120.41148</v>
      </c>
      <c r="O822" t="s">
        <v>84</v>
      </c>
      <c r="P822" s="2">
        <v>650</v>
      </c>
      <c r="Q822" s="2">
        <v>650</v>
      </c>
      <c r="R822" s="2" t="s">
        <v>23</v>
      </c>
      <c r="S822" s="2" t="s">
        <v>23</v>
      </c>
      <c r="T822" t="s">
        <v>23</v>
      </c>
      <c r="U822" s="2">
        <v>8500</v>
      </c>
      <c r="V822" s="2">
        <v>5300</v>
      </c>
      <c r="X822" s="2">
        <v>7.74</v>
      </c>
      <c r="Y822" s="13">
        <f t="shared" si="20"/>
        <v>793</v>
      </c>
      <c r="Z822" s="13" t="s">
        <v>761</v>
      </c>
      <c r="AA822" s="13" t="s">
        <v>411</v>
      </c>
      <c r="AB822" s="2">
        <v>7.1</v>
      </c>
      <c r="AC822" s="2">
        <v>2500</v>
      </c>
      <c r="AD822" s="2">
        <v>3.4</v>
      </c>
      <c r="AE822" s="2">
        <v>71</v>
      </c>
      <c r="AF822" s="2">
        <v>19</v>
      </c>
      <c r="AG822" s="2">
        <v>350</v>
      </c>
      <c r="AH822" s="6">
        <v>1400</v>
      </c>
      <c r="AI822" s="2">
        <v>32</v>
      </c>
      <c r="AJ822" s="2">
        <v>10</v>
      </c>
      <c r="AK822" s="2">
        <v>1.1000000000000001</v>
      </c>
      <c r="AL822" s="2">
        <v>4.4999999999999998E-2</v>
      </c>
      <c r="AM822" s="2">
        <v>0.52</v>
      </c>
      <c r="AN822" s="2">
        <v>110</v>
      </c>
      <c r="AO822" s="2">
        <v>11</v>
      </c>
      <c r="AP822" s="2">
        <v>2.1</v>
      </c>
      <c r="AQ822" s="2">
        <v>-55.5</v>
      </c>
      <c r="AR822" s="2">
        <v>-6.16</v>
      </c>
      <c r="AS822" s="2">
        <v>38.908799999999999</v>
      </c>
      <c r="AU822" s="2" t="s">
        <v>400</v>
      </c>
      <c r="AV822" s="13" t="s">
        <v>85</v>
      </c>
      <c r="AW822" s="2">
        <v>95</v>
      </c>
    </row>
    <row r="823" spans="1:49" x14ac:dyDescent="0.35">
      <c r="A823">
        <v>822</v>
      </c>
      <c r="B823" s="2" t="s">
        <v>75</v>
      </c>
      <c r="C823" t="s">
        <v>1116</v>
      </c>
      <c r="D823" t="s">
        <v>83</v>
      </c>
      <c r="E823" t="s">
        <v>78</v>
      </c>
      <c r="F823" t="s">
        <v>79</v>
      </c>
      <c r="G823" t="s">
        <v>80</v>
      </c>
      <c r="H823" s="47">
        <v>43069</v>
      </c>
      <c r="I823" s="1" t="s">
        <v>1123</v>
      </c>
      <c r="J823" t="s">
        <v>8</v>
      </c>
      <c r="L823" t="s">
        <v>9</v>
      </c>
      <c r="M823">
        <v>36.165657000000003</v>
      </c>
      <c r="N823">
        <v>-120.41148</v>
      </c>
      <c r="O823" t="s">
        <v>84</v>
      </c>
      <c r="P823" s="2">
        <v>670</v>
      </c>
      <c r="Q823" s="2">
        <v>670</v>
      </c>
      <c r="R823" s="2" t="s">
        <v>23</v>
      </c>
      <c r="S823" s="2" t="s">
        <v>23</v>
      </c>
      <c r="T823" t="s">
        <v>23</v>
      </c>
      <c r="U823" s="2">
        <v>10000</v>
      </c>
      <c r="V823" s="2">
        <v>5900</v>
      </c>
      <c r="X823" s="2">
        <v>7.82</v>
      </c>
      <c r="Y823" s="13">
        <f t="shared" si="20"/>
        <v>817.4</v>
      </c>
      <c r="Z823" s="13" t="s">
        <v>761</v>
      </c>
      <c r="AA823" s="13" t="s">
        <v>411</v>
      </c>
      <c r="AB823" s="2">
        <v>7.5</v>
      </c>
      <c r="AC823" s="2">
        <v>2900</v>
      </c>
      <c r="AD823" s="2">
        <v>76</v>
      </c>
      <c r="AE823" s="2">
        <v>88</v>
      </c>
      <c r="AF823" s="2">
        <v>19</v>
      </c>
      <c r="AG823" s="2">
        <v>270</v>
      </c>
      <c r="AH823" s="6">
        <v>1800</v>
      </c>
      <c r="AI823" s="2">
        <v>33</v>
      </c>
      <c r="AJ823" s="2">
        <v>23</v>
      </c>
      <c r="AK823" s="2">
        <v>0.79</v>
      </c>
      <c r="AL823" s="2">
        <v>8.5999999999999993E-2</v>
      </c>
      <c r="AM823" s="2">
        <v>0.53</v>
      </c>
      <c r="AN823" s="2">
        <v>160</v>
      </c>
      <c r="AO823" s="2">
        <v>37</v>
      </c>
      <c r="AP823" s="2">
        <v>2.2999999999999998</v>
      </c>
      <c r="AQ823" s="2">
        <v>-57.5</v>
      </c>
      <c r="AR823" s="2">
        <v>-6.38</v>
      </c>
      <c r="AS823" s="2">
        <v>44.988300000000002</v>
      </c>
      <c r="AU823" s="2" t="s">
        <v>392</v>
      </c>
      <c r="AV823" s="13" t="s">
        <v>4128</v>
      </c>
      <c r="AW823" s="2">
        <v>100</v>
      </c>
    </row>
    <row r="824" spans="1:49" x14ac:dyDescent="0.35">
      <c r="A824">
        <v>823</v>
      </c>
      <c r="B824" s="2" t="s">
        <v>75</v>
      </c>
      <c r="C824" t="s">
        <v>1116</v>
      </c>
      <c r="D824" t="s">
        <v>83</v>
      </c>
      <c r="E824" t="s">
        <v>78</v>
      </c>
      <c r="F824" t="s">
        <v>79</v>
      </c>
      <c r="G824" t="s">
        <v>80</v>
      </c>
      <c r="H824" s="47">
        <v>43167</v>
      </c>
      <c r="I824" s="1" t="s">
        <v>1123</v>
      </c>
      <c r="J824" t="s">
        <v>8</v>
      </c>
      <c r="L824" t="s">
        <v>9</v>
      </c>
      <c r="M824">
        <v>36.165657000000003</v>
      </c>
      <c r="N824">
        <v>-120.41148</v>
      </c>
      <c r="O824" t="s">
        <v>84</v>
      </c>
      <c r="P824" s="2">
        <v>660</v>
      </c>
      <c r="Q824" s="2">
        <v>660</v>
      </c>
      <c r="R824" s="2" t="s">
        <v>23</v>
      </c>
      <c r="S824" s="2" t="s">
        <v>23</v>
      </c>
      <c r="T824" t="s">
        <v>23</v>
      </c>
      <c r="U824" s="2">
        <v>8700</v>
      </c>
      <c r="V824" s="2">
        <v>6000</v>
      </c>
      <c r="X824" s="2">
        <v>7.85</v>
      </c>
      <c r="Y824" s="13">
        <f t="shared" si="20"/>
        <v>805.19999999999993</v>
      </c>
      <c r="Z824" s="13" t="s">
        <v>761</v>
      </c>
      <c r="AA824" s="13" t="s">
        <v>411</v>
      </c>
      <c r="AB824" s="2">
        <v>5.7</v>
      </c>
      <c r="AC824" s="2">
        <v>3300</v>
      </c>
      <c r="AD824" s="2">
        <v>48</v>
      </c>
      <c r="AE824" s="2">
        <v>83</v>
      </c>
      <c r="AF824" s="2">
        <v>18</v>
      </c>
      <c r="AG824" s="2">
        <v>250</v>
      </c>
      <c r="AH824" s="6">
        <v>2200</v>
      </c>
      <c r="AI824" s="2">
        <v>30</v>
      </c>
      <c r="AJ824" s="2">
        <v>30</v>
      </c>
      <c r="AK824" s="2">
        <v>1.3</v>
      </c>
      <c r="AL824" s="2">
        <v>6.4000000000000001E-2</v>
      </c>
      <c r="AM824" s="2">
        <v>0.48</v>
      </c>
      <c r="AN824" s="2">
        <v>210</v>
      </c>
      <c r="AO824" s="2">
        <v>11</v>
      </c>
      <c r="AP824" s="2">
        <v>2.1</v>
      </c>
      <c r="AQ824" s="2">
        <v>-57.5</v>
      </c>
      <c r="AR824" s="2">
        <v>-6.44</v>
      </c>
      <c r="AS824" s="2">
        <v>37.692900000000002</v>
      </c>
      <c r="AU824" s="2" t="s">
        <v>153</v>
      </c>
      <c r="AV824" s="13" t="s">
        <v>1887</v>
      </c>
      <c r="AW824" s="2">
        <v>93</v>
      </c>
    </row>
    <row r="825" spans="1:49" x14ac:dyDescent="0.35">
      <c r="A825">
        <v>824</v>
      </c>
      <c r="B825" s="2" t="s">
        <v>75</v>
      </c>
      <c r="C825" t="s">
        <v>1116</v>
      </c>
      <c r="D825" t="s">
        <v>83</v>
      </c>
      <c r="E825" t="s">
        <v>78</v>
      </c>
      <c r="F825" t="s">
        <v>79</v>
      </c>
      <c r="G825" t="s">
        <v>80</v>
      </c>
      <c r="H825" s="47">
        <v>43265</v>
      </c>
      <c r="I825" s="1" t="s">
        <v>1123</v>
      </c>
      <c r="J825" t="s">
        <v>8</v>
      </c>
      <c r="L825" t="s">
        <v>9</v>
      </c>
      <c r="M825">
        <v>36.165657000000003</v>
      </c>
      <c r="N825">
        <v>-120.41148</v>
      </c>
      <c r="O825" t="s">
        <v>84</v>
      </c>
      <c r="P825" s="2">
        <v>630</v>
      </c>
      <c r="Q825" s="2">
        <v>630</v>
      </c>
      <c r="R825" s="2" t="s">
        <v>23</v>
      </c>
      <c r="S825" s="2" t="s">
        <v>23</v>
      </c>
      <c r="T825" t="s">
        <v>23</v>
      </c>
      <c r="U825" s="2">
        <v>11000</v>
      </c>
      <c r="V825" s="2">
        <v>6400</v>
      </c>
      <c r="X825" s="2">
        <v>7.71</v>
      </c>
      <c r="Y825" s="13">
        <f t="shared" si="20"/>
        <v>768.6</v>
      </c>
      <c r="Z825" s="13" t="s">
        <v>761</v>
      </c>
      <c r="AA825" s="13" t="s">
        <v>411</v>
      </c>
      <c r="AB825" s="2">
        <v>5.9</v>
      </c>
      <c r="AC825" s="2">
        <v>3200</v>
      </c>
      <c r="AD825" s="2">
        <v>37</v>
      </c>
      <c r="AE825" s="2">
        <v>84</v>
      </c>
      <c r="AF825" s="2">
        <v>17</v>
      </c>
      <c r="AG825" s="2">
        <v>360</v>
      </c>
      <c r="AH825" s="6">
        <v>2000</v>
      </c>
      <c r="AI825" s="2">
        <v>33</v>
      </c>
      <c r="AJ825" s="2">
        <v>35</v>
      </c>
      <c r="AK825" s="2">
        <v>1.1000000000000001</v>
      </c>
      <c r="AL825" s="2">
        <v>0.54</v>
      </c>
      <c r="AM825" s="2">
        <v>0.89</v>
      </c>
      <c r="AN825" s="2">
        <v>210</v>
      </c>
      <c r="AO825" s="2">
        <v>18</v>
      </c>
      <c r="AP825" s="2">
        <v>2.1</v>
      </c>
      <c r="AQ825" s="2">
        <v>-59.9</v>
      </c>
      <c r="AR825" s="2">
        <v>-6.71</v>
      </c>
      <c r="AS825" s="2">
        <v>38.908799999999999</v>
      </c>
      <c r="AU825" s="2" t="s">
        <v>392</v>
      </c>
      <c r="AV825" s="13" t="s">
        <v>4128</v>
      </c>
      <c r="AW825" s="2">
        <v>39</v>
      </c>
    </row>
    <row r="826" spans="1:49" x14ac:dyDescent="0.35">
      <c r="A826">
        <v>825</v>
      </c>
      <c r="B826" s="2" t="s">
        <v>75</v>
      </c>
      <c r="C826" t="s">
        <v>1116</v>
      </c>
      <c r="D826" t="s">
        <v>83</v>
      </c>
      <c r="E826" t="s">
        <v>78</v>
      </c>
      <c r="F826" t="s">
        <v>79</v>
      </c>
      <c r="G826" t="s">
        <v>80</v>
      </c>
      <c r="H826" s="47">
        <v>43353</v>
      </c>
      <c r="I826" s="1" t="s">
        <v>1123</v>
      </c>
      <c r="J826" t="s">
        <v>8</v>
      </c>
      <c r="L826" t="s">
        <v>9</v>
      </c>
      <c r="M826">
        <v>36.165657000000003</v>
      </c>
      <c r="N826">
        <v>-120.41148</v>
      </c>
      <c r="O826" t="s">
        <v>84</v>
      </c>
      <c r="P826" s="2">
        <v>720</v>
      </c>
      <c r="Q826" s="2">
        <v>720</v>
      </c>
      <c r="R826" s="2" t="s">
        <v>23</v>
      </c>
      <c r="S826" s="2" t="s">
        <v>23</v>
      </c>
      <c r="T826" t="s">
        <v>23</v>
      </c>
      <c r="U826" s="2">
        <v>13000</v>
      </c>
      <c r="V826" s="2">
        <v>7500</v>
      </c>
      <c r="X826" s="2">
        <v>7.86</v>
      </c>
      <c r="Y826" s="13">
        <f t="shared" si="20"/>
        <v>878.4</v>
      </c>
      <c r="Z826" s="13" t="s">
        <v>761</v>
      </c>
      <c r="AA826" s="13" t="s">
        <v>411</v>
      </c>
      <c r="AB826" s="2">
        <v>5.3</v>
      </c>
      <c r="AC826" s="2">
        <v>3900</v>
      </c>
      <c r="AD826" s="2">
        <v>12</v>
      </c>
      <c r="AE826" s="2">
        <v>94</v>
      </c>
      <c r="AF826" s="2">
        <v>21</v>
      </c>
      <c r="AG826" s="2">
        <v>300</v>
      </c>
      <c r="AH826" s="6">
        <v>2400</v>
      </c>
      <c r="AI826" s="2">
        <v>30</v>
      </c>
      <c r="AJ826" s="2">
        <v>25</v>
      </c>
      <c r="AK826" s="2">
        <v>1.5</v>
      </c>
      <c r="AL826" s="2">
        <v>0.15</v>
      </c>
      <c r="AM826" s="2">
        <v>0.56000000000000005</v>
      </c>
      <c r="AN826" s="2">
        <v>230</v>
      </c>
      <c r="AO826" s="2">
        <v>31</v>
      </c>
      <c r="AP826" s="2">
        <v>2.2999999999999998</v>
      </c>
      <c r="AQ826" s="2">
        <v>-57.6</v>
      </c>
      <c r="AR826" s="2">
        <v>-6.44</v>
      </c>
      <c r="AS826" s="2"/>
      <c r="AU826" s="2" t="s">
        <v>400</v>
      </c>
      <c r="AV826" s="13" t="s">
        <v>85</v>
      </c>
      <c r="AW826" s="2">
        <v>27</v>
      </c>
    </row>
    <row r="827" spans="1:49" x14ac:dyDescent="0.35">
      <c r="A827">
        <v>826</v>
      </c>
      <c r="B827" s="2" t="s">
        <v>75</v>
      </c>
      <c r="C827" t="s">
        <v>1116</v>
      </c>
      <c r="D827" t="s">
        <v>83</v>
      </c>
      <c r="E827" t="s">
        <v>78</v>
      </c>
      <c r="F827" t="s">
        <v>79</v>
      </c>
      <c r="G827" t="s">
        <v>80</v>
      </c>
      <c r="H827" s="47">
        <v>43448</v>
      </c>
      <c r="I827" s="1" t="s">
        <v>1123</v>
      </c>
      <c r="J827" t="s">
        <v>8</v>
      </c>
      <c r="L827" t="s">
        <v>9</v>
      </c>
      <c r="M827">
        <v>36.165657000000003</v>
      </c>
      <c r="N827">
        <v>-120.41148</v>
      </c>
      <c r="O827" t="s">
        <v>84</v>
      </c>
      <c r="P827" s="2">
        <v>620</v>
      </c>
      <c r="Q827" s="2">
        <v>620</v>
      </c>
      <c r="R827" s="2" t="s">
        <v>23</v>
      </c>
      <c r="S827" s="2" t="s">
        <v>23</v>
      </c>
      <c r="T827" t="s">
        <v>23</v>
      </c>
      <c r="U827" s="2">
        <v>10000</v>
      </c>
      <c r="V827" s="2">
        <v>5900</v>
      </c>
      <c r="X827" s="2">
        <v>7.91</v>
      </c>
      <c r="Y827" s="13">
        <f t="shared" si="20"/>
        <v>756.4</v>
      </c>
      <c r="Z827" s="13" t="s">
        <v>761</v>
      </c>
      <c r="AA827" s="13" t="s">
        <v>411</v>
      </c>
      <c r="AB827" s="2">
        <v>4.5999999999999996</v>
      </c>
      <c r="AC827" s="2">
        <v>3100</v>
      </c>
      <c r="AD827" s="2">
        <v>15</v>
      </c>
      <c r="AE827" s="2">
        <v>79</v>
      </c>
      <c r="AF827" s="2">
        <v>17</v>
      </c>
      <c r="AG827" s="2">
        <v>270</v>
      </c>
      <c r="AH827" s="6">
        <v>1900</v>
      </c>
      <c r="AI827" s="2">
        <v>28</v>
      </c>
      <c r="AJ827" s="2">
        <v>23</v>
      </c>
      <c r="AK827" s="2">
        <v>1.1000000000000001</v>
      </c>
      <c r="AL827" s="2">
        <v>0.08</v>
      </c>
      <c r="AM827" s="2">
        <v>0.49</v>
      </c>
      <c r="AN827" s="2">
        <v>230</v>
      </c>
      <c r="AO827" s="2">
        <v>8.3000000000000007</v>
      </c>
      <c r="AP827" s="2">
        <v>2</v>
      </c>
      <c r="AQ827" s="2">
        <v>-57.7</v>
      </c>
      <c r="AR827" s="2">
        <v>-6.64</v>
      </c>
      <c r="AS827" s="2"/>
      <c r="AU827" s="2" t="s">
        <v>163</v>
      </c>
      <c r="AV827" s="13" t="s">
        <v>610</v>
      </c>
      <c r="AW827" s="2">
        <v>180</v>
      </c>
    </row>
    <row r="828" spans="1:49" x14ac:dyDescent="0.35">
      <c r="A828">
        <v>827</v>
      </c>
      <c r="B828" s="2" t="s">
        <v>75</v>
      </c>
      <c r="C828" t="s">
        <v>1116</v>
      </c>
      <c r="D828" t="s">
        <v>83</v>
      </c>
      <c r="E828" t="s">
        <v>78</v>
      </c>
      <c r="F828" t="s">
        <v>79</v>
      </c>
      <c r="G828" t="s">
        <v>80</v>
      </c>
      <c r="H828" s="47">
        <v>43546</v>
      </c>
      <c r="I828" s="1" t="s">
        <v>1123</v>
      </c>
      <c r="J828" t="s">
        <v>8</v>
      </c>
      <c r="L828" t="s">
        <v>9</v>
      </c>
      <c r="M828">
        <v>36.165657000000003</v>
      </c>
      <c r="N828">
        <v>-120.41148</v>
      </c>
      <c r="O828" t="s">
        <v>84</v>
      </c>
      <c r="P828" s="2">
        <v>640</v>
      </c>
      <c r="Q828" s="2">
        <v>640</v>
      </c>
      <c r="R828" s="2" t="s">
        <v>23</v>
      </c>
      <c r="S828" s="2" t="s">
        <v>23</v>
      </c>
      <c r="T828" t="s">
        <v>23</v>
      </c>
      <c r="U828" s="2">
        <v>10000</v>
      </c>
      <c r="V828" s="2">
        <v>6200</v>
      </c>
      <c r="X828" s="2">
        <v>7.77</v>
      </c>
      <c r="Y828" s="13">
        <f t="shared" si="20"/>
        <v>780.8</v>
      </c>
      <c r="Z828" s="13" t="s">
        <v>761</v>
      </c>
      <c r="AA828" s="13" t="s">
        <v>411</v>
      </c>
      <c r="AB828" s="2">
        <v>5.9</v>
      </c>
      <c r="AC828" s="2">
        <v>2800</v>
      </c>
      <c r="AD828" s="2">
        <v>16</v>
      </c>
      <c r="AE828" s="2">
        <v>82</v>
      </c>
      <c r="AF828" s="2">
        <v>18</v>
      </c>
      <c r="AG828" s="2">
        <v>260</v>
      </c>
      <c r="AH828" s="6">
        <v>1900</v>
      </c>
      <c r="AI828" s="2">
        <v>28</v>
      </c>
      <c r="AJ828" s="2">
        <v>38</v>
      </c>
      <c r="AK828" s="2">
        <v>1.8</v>
      </c>
      <c r="AL828" s="2">
        <v>7.6999999999999999E-2</v>
      </c>
      <c r="AM828" s="2">
        <v>0.44</v>
      </c>
      <c r="AN828" s="2">
        <v>250</v>
      </c>
      <c r="AO828" s="2">
        <v>16</v>
      </c>
      <c r="AP828" s="2">
        <v>2</v>
      </c>
      <c r="AQ828" s="2">
        <v>-58</v>
      </c>
      <c r="AR828" s="2">
        <v>-6.52</v>
      </c>
      <c r="AS828" s="2"/>
      <c r="AU828" s="2">
        <v>22</v>
      </c>
      <c r="AV828" s="13">
        <f>AU828/4.42664</f>
        <v>4.9699094572858877</v>
      </c>
      <c r="AW828" s="2">
        <v>38</v>
      </c>
    </row>
    <row r="829" spans="1:49" x14ac:dyDescent="0.35">
      <c r="A829">
        <v>828</v>
      </c>
      <c r="B829" s="2" t="s">
        <v>75</v>
      </c>
      <c r="C829" t="s">
        <v>1116</v>
      </c>
      <c r="D829" t="s">
        <v>83</v>
      </c>
      <c r="E829" t="s">
        <v>78</v>
      </c>
      <c r="F829" t="s">
        <v>79</v>
      </c>
      <c r="G829" t="s">
        <v>80</v>
      </c>
      <c r="H829" s="47">
        <v>43615</v>
      </c>
      <c r="I829" s="1" t="s">
        <v>1123</v>
      </c>
      <c r="J829" t="s">
        <v>8</v>
      </c>
      <c r="L829" t="s">
        <v>9</v>
      </c>
      <c r="M829">
        <v>36.165657000000003</v>
      </c>
      <c r="N829">
        <v>-120.41148</v>
      </c>
      <c r="O829" t="s">
        <v>84</v>
      </c>
      <c r="P829" s="2">
        <v>690</v>
      </c>
      <c r="Q829" s="2">
        <v>690</v>
      </c>
      <c r="R829" s="2" t="s">
        <v>23</v>
      </c>
      <c r="S829" s="2" t="s">
        <v>23</v>
      </c>
      <c r="T829" t="s">
        <v>23</v>
      </c>
      <c r="U829" s="2">
        <v>13000</v>
      </c>
      <c r="V829" s="2">
        <v>8400</v>
      </c>
      <c r="X829" s="2">
        <v>8.19</v>
      </c>
      <c r="Y829" s="13">
        <f t="shared" si="20"/>
        <v>841.8</v>
      </c>
      <c r="Z829" s="13" t="s">
        <v>761</v>
      </c>
      <c r="AA829" s="13" t="s">
        <v>411</v>
      </c>
      <c r="AB829" s="2">
        <v>8.1999999999999993</v>
      </c>
      <c r="AC829" s="2">
        <v>4200</v>
      </c>
      <c r="AD829" s="2">
        <v>210</v>
      </c>
      <c r="AE829" s="2">
        <v>76</v>
      </c>
      <c r="AF829" s="2">
        <v>36</v>
      </c>
      <c r="AG829" s="2">
        <v>220</v>
      </c>
      <c r="AH829" s="6">
        <v>2900</v>
      </c>
      <c r="AI829" s="2">
        <v>53</v>
      </c>
      <c r="AJ829" s="2">
        <v>42</v>
      </c>
      <c r="AK829" s="2">
        <v>1.2</v>
      </c>
      <c r="AL829" s="2">
        <v>8.5999999999999993E-2</v>
      </c>
      <c r="AM829" s="2">
        <v>0.78</v>
      </c>
      <c r="AN829" s="2">
        <v>230</v>
      </c>
      <c r="AO829" s="2">
        <v>30</v>
      </c>
      <c r="AP829" s="2">
        <v>2.8</v>
      </c>
      <c r="AQ829" s="2">
        <v>-46.9</v>
      </c>
      <c r="AR829" s="2">
        <v>-3.59</v>
      </c>
      <c r="AS829" s="2"/>
      <c r="AU829" s="2" t="s">
        <v>1120</v>
      </c>
      <c r="AV829" s="13" t="s">
        <v>57</v>
      </c>
      <c r="AW829" s="2">
        <v>160</v>
      </c>
    </row>
    <row r="830" spans="1:49" x14ac:dyDescent="0.35">
      <c r="A830">
        <v>829</v>
      </c>
      <c r="B830" s="2" t="s">
        <v>75</v>
      </c>
      <c r="C830" t="s">
        <v>1116</v>
      </c>
      <c r="D830" t="s">
        <v>83</v>
      </c>
      <c r="E830" t="s">
        <v>78</v>
      </c>
      <c r="F830" t="s">
        <v>79</v>
      </c>
      <c r="G830" t="s">
        <v>80</v>
      </c>
      <c r="H830" s="47">
        <v>43725</v>
      </c>
      <c r="I830" s="1" t="s">
        <v>1123</v>
      </c>
      <c r="J830" t="s">
        <v>8</v>
      </c>
      <c r="L830" t="s">
        <v>9</v>
      </c>
      <c r="M830">
        <v>36.165657000000003</v>
      </c>
      <c r="N830">
        <v>-120.41148</v>
      </c>
      <c r="O830" t="s">
        <v>84</v>
      </c>
      <c r="P830" s="2">
        <v>710</v>
      </c>
      <c r="Q830" s="2">
        <v>710</v>
      </c>
      <c r="R830" s="2" t="s">
        <v>23</v>
      </c>
      <c r="S830" s="2" t="s">
        <v>23</v>
      </c>
      <c r="T830" t="s">
        <v>23</v>
      </c>
      <c r="U830" s="2">
        <v>14000</v>
      </c>
      <c r="V830" s="2">
        <v>8200</v>
      </c>
      <c r="X830" s="2">
        <v>8.2799999999999994</v>
      </c>
      <c r="Y830" s="13">
        <f t="shared" si="20"/>
        <v>866.19999999999993</v>
      </c>
      <c r="Z830" s="13" t="s">
        <v>761</v>
      </c>
      <c r="AA830" s="13" t="s">
        <v>411</v>
      </c>
      <c r="AB830" s="2">
        <v>8.5</v>
      </c>
      <c r="AC830" s="2">
        <v>4200</v>
      </c>
      <c r="AD830" s="2">
        <v>240</v>
      </c>
      <c r="AE830" s="2">
        <v>73</v>
      </c>
      <c r="AF830" s="2">
        <v>33</v>
      </c>
      <c r="AG830" s="2">
        <v>260</v>
      </c>
      <c r="AH830" s="6">
        <v>2900</v>
      </c>
      <c r="AI830" s="2">
        <v>53</v>
      </c>
      <c r="AJ830" s="2">
        <v>72</v>
      </c>
      <c r="AK830" s="2">
        <v>0.95</v>
      </c>
      <c r="AL830" s="2">
        <v>0.28000000000000003</v>
      </c>
      <c r="AM830" s="2">
        <v>0.77</v>
      </c>
      <c r="AN830" s="2">
        <v>190</v>
      </c>
      <c r="AO830" s="2">
        <v>49</v>
      </c>
      <c r="AP830" s="2">
        <v>2.6</v>
      </c>
      <c r="AQ830" s="2">
        <v>-1.84</v>
      </c>
      <c r="AR830" s="2">
        <v>-39</v>
      </c>
      <c r="AS830" s="2"/>
      <c r="AU830" s="2" t="s">
        <v>1120</v>
      </c>
      <c r="AV830" s="13" t="s">
        <v>57</v>
      </c>
      <c r="AW830" s="2">
        <v>28</v>
      </c>
    </row>
    <row r="831" spans="1:49" x14ac:dyDescent="0.35">
      <c r="A831">
        <v>830</v>
      </c>
      <c r="B831" s="2" t="s">
        <v>75</v>
      </c>
      <c r="C831" t="s">
        <v>1118</v>
      </c>
      <c r="D831" t="s">
        <v>1124</v>
      </c>
      <c r="E831" t="s">
        <v>78</v>
      </c>
      <c r="F831" t="s">
        <v>79</v>
      </c>
      <c r="G831" t="s">
        <v>80</v>
      </c>
      <c r="H831" s="47">
        <v>42789</v>
      </c>
      <c r="I831" s="1" t="s">
        <v>1123</v>
      </c>
      <c r="J831" t="s">
        <v>8</v>
      </c>
      <c r="L831" t="s">
        <v>9</v>
      </c>
      <c r="M831">
        <v>36.166831999999999</v>
      </c>
      <c r="N831" s="7">
        <v>-120.410445</v>
      </c>
      <c r="O831" t="s">
        <v>86</v>
      </c>
      <c r="P831" s="2">
        <v>310</v>
      </c>
      <c r="Q831" s="2">
        <v>280</v>
      </c>
      <c r="R831" s="2">
        <v>28</v>
      </c>
      <c r="S831" s="2" t="s">
        <v>23</v>
      </c>
      <c r="U831" s="6">
        <v>23000</v>
      </c>
      <c r="V831" s="6">
        <v>14000</v>
      </c>
      <c r="X831" s="2">
        <v>8.36</v>
      </c>
      <c r="Y831" s="13">
        <f t="shared" si="20"/>
        <v>341.59999999999997</v>
      </c>
      <c r="Z831" s="13">
        <f>R831*0.6</f>
        <v>16.8</v>
      </c>
      <c r="AA831" s="13" t="s">
        <v>411</v>
      </c>
      <c r="AB831" s="2">
        <v>7.4</v>
      </c>
      <c r="AC831" s="2">
        <v>8200</v>
      </c>
      <c r="AD831" s="2">
        <v>300</v>
      </c>
      <c r="AE831" s="2">
        <v>140</v>
      </c>
      <c r="AF831" s="2">
        <v>110</v>
      </c>
      <c r="AG831" s="2">
        <v>110</v>
      </c>
      <c r="AH831" s="6">
        <v>4700</v>
      </c>
      <c r="AI831" s="2">
        <v>54</v>
      </c>
      <c r="AJ831" s="2">
        <v>85</v>
      </c>
      <c r="AK831" s="2">
        <v>0.89</v>
      </c>
      <c r="AL831" s="2">
        <v>3.2000000000000001E-2</v>
      </c>
      <c r="AM831" s="2">
        <v>1</v>
      </c>
      <c r="AN831" s="2">
        <v>20</v>
      </c>
      <c r="AO831" s="2">
        <v>20</v>
      </c>
      <c r="AP831" s="2">
        <v>8.1</v>
      </c>
      <c r="AQ831" s="2">
        <v>-37.299999999999997</v>
      </c>
      <c r="AR831" s="2">
        <v>-3.8</v>
      </c>
      <c r="AS831" s="2">
        <v>10.335150000000001</v>
      </c>
      <c r="AU831" s="2" t="s">
        <v>400</v>
      </c>
      <c r="AV831" s="13" t="s">
        <v>85</v>
      </c>
      <c r="AW831" s="2">
        <v>22</v>
      </c>
    </row>
    <row r="832" spans="1:49" x14ac:dyDescent="0.35">
      <c r="A832">
        <v>831</v>
      </c>
      <c r="B832" s="2" t="s">
        <v>75</v>
      </c>
      <c r="C832" t="s">
        <v>1118</v>
      </c>
      <c r="D832" t="s">
        <v>1124</v>
      </c>
      <c r="E832" t="s">
        <v>78</v>
      </c>
      <c r="F832" t="s">
        <v>79</v>
      </c>
      <c r="G832" t="s">
        <v>80</v>
      </c>
      <c r="H832" s="47">
        <v>42864</v>
      </c>
      <c r="I832" s="1" t="s">
        <v>1123</v>
      </c>
      <c r="J832" t="s">
        <v>8</v>
      </c>
      <c r="L832" t="s">
        <v>9</v>
      </c>
      <c r="M832">
        <v>36.166831999999999</v>
      </c>
      <c r="N832" s="7">
        <v>-120.410445</v>
      </c>
      <c r="O832" t="s">
        <v>86</v>
      </c>
      <c r="P832" s="2">
        <v>440</v>
      </c>
      <c r="Q832" s="2">
        <v>440</v>
      </c>
      <c r="R832" s="2" t="s">
        <v>23</v>
      </c>
      <c r="S832" s="2" t="s">
        <v>23</v>
      </c>
      <c r="U832" s="6">
        <v>34000</v>
      </c>
      <c r="V832" s="6">
        <v>22000</v>
      </c>
      <c r="X832" s="2">
        <v>8.43</v>
      </c>
      <c r="Y832" s="13">
        <f t="shared" si="20"/>
        <v>536.79999999999995</v>
      </c>
      <c r="Z832" s="13" t="s">
        <v>761</v>
      </c>
      <c r="AA832" s="13" t="s">
        <v>411</v>
      </c>
      <c r="AB832" s="2">
        <v>11</v>
      </c>
      <c r="AC832" s="2">
        <v>13000</v>
      </c>
      <c r="AD832" s="2">
        <v>480</v>
      </c>
      <c r="AE832" s="2">
        <v>210</v>
      </c>
      <c r="AF832" s="2">
        <v>160</v>
      </c>
      <c r="AG832" s="2">
        <v>130</v>
      </c>
      <c r="AH832" s="6">
        <v>7000</v>
      </c>
      <c r="AI832" s="2">
        <v>68</v>
      </c>
      <c r="AJ832" s="2">
        <v>120</v>
      </c>
      <c r="AK832" s="2">
        <v>1.5</v>
      </c>
      <c r="AL832" s="2" t="s">
        <v>338</v>
      </c>
      <c r="AM832" s="2">
        <v>1.1000000000000001</v>
      </c>
      <c r="AN832" s="2">
        <v>93</v>
      </c>
      <c r="AO832" s="2">
        <v>35</v>
      </c>
      <c r="AP832" s="2">
        <v>12</v>
      </c>
      <c r="AQ832" s="2">
        <v>-22.8</v>
      </c>
      <c r="AR832" s="2">
        <v>1.37</v>
      </c>
      <c r="AS832" s="2">
        <v>7.4169899999999993</v>
      </c>
      <c r="AU832" s="2" t="s">
        <v>400</v>
      </c>
      <c r="AV832" s="13" t="s">
        <v>85</v>
      </c>
      <c r="AW832" s="2">
        <v>8.1</v>
      </c>
    </row>
    <row r="833" spans="1:49" x14ac:dyDescent="0.35">
      <c r="A833">
        <v>832</v>
      </c>
      <c r="B833" s="2" t="s">
        <v>75</v>
      </c>
      <c r="C833" t="s">
        <v>1118</v>
      </c>
      <c r="D833" t="s">
        <v>1124</v>
      </c>
      <c r="E833" t="s">
        <v>78</v>
      </c>
      <c r="F833" t="s">
        <v>79</v>
      </c>
      <c r="G833" t="s">
        <v>80</v>
      </c>
      <c r="H833" s="47">
        <v>42976</v>
      </c>
      <c r="I833" s="1" t="s">
        <v>1123</v>
      </c>
      <c r="J833" t="s">
        <v>8</v>
      </c>
      <c r="L833" t="s">
        <v>9</v>
      </c>
      <c r="M833">
        <v>36.166831999999999</v>
      </c>
      <c r="N833" s="7">
        <v>-120.410445</v>
      </c>
      <c r="O833" t="s">
        <v>86</v>
      </c>
      <c r="P833" s="2">
        <v>920</v>
      </c>
      <c r="Q833" s="2">
        <v>920</v>
      </c>
      <c r="R833" s="2" t="s">
        <v>23</v>
      </c>
      <c r="S833" s="2" t="s">
        <v>23</v>
      </c>
      <c r="U833" s="6">
        <v>15000</v>
      </c>
      <c r="V833" s="6">
        <v>9600</v>
      </c>
      <c r="X833" s="2">
        <v>7.85</v>
      </c>
      <c r="Y833" s="13">
        <f t="shared" si="20"/>
        <v>1122.3999999999999</v>
      </c>
      <c r="Z833" s="13" t="s">
        <v>761</v>
      </c>
      <c r="AA833" s="13" t="s">
        <v>411</v>
      </c>
      <c r="AB833" s="2">
        <v>9.9</v>
      </c>
      <c r="AC833" s="2">
        <v>4400</v>
      </c>
      <c r="AD833" s="2">
        <v>380</v>
      </c>
      <c r="AE833" s="2">
        <v>140</v>
      </c>
      <c r="AF833" s="2">
        <v>63</v>
      </c>
      <c r="AG833" s="2">
        <v>90</v>
      </c>
      <c r="AH833" s="6">
        <v>3400</v>
      </c>
      <c r="AI833" s="2">
        <v>64</v>
      </c>
      <c r="AJ833" s="2">
        <v>34</v>
      </c>
      <c r="AK833" s="2">
        <v>0.95</v>
      </c>
      <c r="AL833" s="2">
        <v>8.4000000000000005E-2</v>
      </c>
      <c r="AM833" s="2">
        <v>0.95</v>
      </c>
      <c r="AN833" s="2">
        <v>230</v>
      </c>
      <c r="AO833" s="2">
        <v>38</v>
      </c>
      <c r="AP833" s="2">
        <v>5.5</v>
      </c>
      <c r="AQ833" s="2">
        <v>-44.6</v>
      </c>
      <c r="AR833" s="2">
        <v>-2.77</v>
      </c>
      <c r="AS833" s="2">
        <v>18.238499999999998</v>
      </c>
      <c r="AU833" s="2" t="s">
        <v>400</v>
      </c>
      <c r="AV833" s="13" t="s">
        <v>85</v>
      </c>
      <c r="AW833" s="2">
        <v>30</v>
      </c>
    </row>
    <row r="834" spans="1:49" x14ac:dyDescent="0.35">
      <c r="A834">
        <v>833</v>
      </c>
      <c r="B834" s="2" t="s">
        <v>75</v>
      </c>
      <c r="C834" t="s">
        <v>1118</v>
      </c>
      <c r="D834" t="s">
        <v>1124</v>
      </c>
      <c r="E834" t="s">
        <v>78</v>
      </c>
      <c r="F834" t="s">
        <v>79</v>
      </c>
      <c r="G834" t="s">
        <v>80</v>
      </c>
      <c r="H834" s="47">
        <v>43069</v>
      </c>
      <c r="I834" s="1" t="s">
        <v>1123</v>
      </c>
      <c r="J834" t="s">
        <v>8</v>
      </c>
      <c r="L834" t="s">
        <v>9</v>
      </c>
      <c r="M834">
        <v>36.166831999999999</v>
      </c>
      <c r="N834" s="7">
        <v>-120.410445</v>
      </c>
      <c r="O834" t="s">
        <v>86</v>
      </c>
      <c r="P834" s="2">
        <v>880</v>
      </c>
      <c r="Q834" s="2">
        <v>880</v>
      </c>
      <c r="R834" s="2" t="s">
        <v>23</v>
      </c>
      <c r="S834" s="2" t="s">
        <v>23</v>
      </c>
      <c r="U834" s="6">
        <v>13000</v>
      </c>
      <c r="V834" s="6">
        <v>8200</v>
      </c>
      <c r="X834" s="2">
        <v>7.78</v>
      </c>
      <c r="Y834" s="13">
        <f t="shared" si="20"/>
        <v>1073.5999999999999</v>
      </c>
      <c r="Z834" s="13" t="s">
        <v>761</v>
      </c>
      <c r="AA834" s="13" t="s">
        <v>411</v>
      </c>
      <c r="AB834" s="2">
        <v>11</v>
      </c>
      <c r="AC834" s="2">
        <v>3900</v>
      </c>
      <c r="AD834" s="2">
        <v>370</v>
      </c>
      <c r="AE834" s="2">
        <v>120</v>
      </c>
      <c r="AF834" s="2">
        <v>47</v>
      </c>
      <c r="AG834" s="2">
        <v>66</v>
      </c>
      <c r="AH834" s="6">
        <v>2600</v>
      </c>
      <c r="AI834" s="2">
        <v>63</v>
      </c>
      <c r="AJ834" s="2">
        <v>32</v>
      </c>
      <c r="AK834" s="2">
        <v>0.92</v>
      </c>
      <c r="AL834" s="2" t="s">
        <v>338</v>
      </c>
      <c r="AM834" s="2">
        <v>0.75</v>
      </c>
      <c r="AN834" s="2">
        <v>280</v>
      </c>
      <c r="AO834" s="2">
        <v>53</v>
      </c>
      <c r="AP834" s="2">
        <v>4.5</v>
      </c>
      <c r="AQ834" s="2">
        <v>-47.1</v>
      </c>
      <c r="AR834" s="2">
        <v>-3.53</v>
      </c>
      <c r="AS834" s="2">
        <v>23.1021</v>
      </c>
      <c r="AU834" s="2" t="s">
        <v>392</v>
      </c>
      <c r="AV834" s="13" t="s">
        <v>4128</v>
      </c>
      <c r="AW834" s="2">
        <v>18</v>
      </c>
    </row>
    <row r="835" spans="1:49" x14ac:dyDescent="0.35">
      <c r="A835">
        <v>834</v>
      </c>
      <c r="B835" s="2" t="s">
        <v>75</v>
      </c>
      <c r="C835" t="s">
        <v>1118</v>
      </c>
      <c r="D835" t="s">
        <v>1124</v>
      </c>
      <c r="E835" t="s">
        <v>78</v>
      </c>
      <c r="F835" t="s">
        <v>79</v>
      </c>
      <c r="G835" t="s">
        <v>80</v>
      </c>
      <c r="H835" s="47">
        <v>43167</v>
      </c>
      <c r="I835" s="1" t="s">
        <v>1123</v>
      </c>
      <c r="J835" t="s">
        <v>8</v>
      </c>
      <c r="L835" t="s">
        <v>9</v>
      </c>
      <c r="M835">
        <v>36.166831999999999</v>
      </c>
      <c r="N835" s="7">
        <v>-120.410445</v>
      </c>
      <c r="O835" t="s">
        <v>86</v>
      </c>
      <c r="P835" s="2">
        <v>890</v>
      </c>
      <c r="Q835" s="2">
        <v>890</v>
      </c>
      <c r="R835" s="2" t="s">
        <v>23</v>
      </c>
      <c r="S835" s="2" t="s">
        <v>23</v>
      </c>
      <c r="U835" s="6">
        <v>12000</v>
      </c>
      <c r="V835" s="6">
        <v>7800</v>
      </c>
      <c r="X835" s="2">
        <v>8.1199999999999992</v>
      </c>
      <c r="Y835" s="13">
        <f t="shared" si="20"/>
        <v>1085.8</v>
      </c>
      <c r="Z835" s="13" t="s">
        <v>761</v>
      </c>
      <c r="AA835" s="13" t="s">
        <v>411</v>
      </c>
      <c r="AB835" s="2">
        <v>9.5</v>
      </c>
      <c r="AC835" s="2">
        <v>3800</v>
      </c>
      <c r="AD835" s="2">
        <v>330</v>
      </c>
      <c r="AE835" s="2">
        <v>110</v>
      </c>
      <c r="AF835" s="2">
        <v>45</v>
      </c>
      <c r="AG835" s="2">
        <v>61</v>
      </c>
      <c r="AH835" s="6">
        <v>2900</v>
      </c>
      <c r="AI835" s="2">
        <v>62</v>
      </c>
      <c r="AJ835" s="2">
        <v>22</v>
      </c>
      <c r="AK835" s="2">
        <v>1.1000000000000001</v>
      </c>
      <c r="AL835" s="2" t="s">
        <v>338</v>
      </c>
      <c r="AM835" s="2">
        <v>0.75</v>
      </c>
      <c r="AN835" s="2">
        <v>260</v>
      </c>
      <c r="AO835" s="2">
        <v>19</v>
      </c>
      <c r="AP835" s="2">
        <v>4.0999999999999996</v>
      </c>
      <c r="AQ835" s="2">
        <v>-41.9</v>
      </c>
      <c r="AR835" s="2">
        <v>-2.64</v>
      </c>
      <c r="AS835" s="2">
        <v>17.022600000000001</v>
      </c>
      <c r="AU835" s="2" t="s">
        <v>400</v>
      </c>
      <c r="AV835" s="13" t="s">
        <v>85</v>
      </c>
      <c r="AW835" s="2">
        <v>12</v>
      </c>
    </row>
    <row r="836" spans="1:49" x14ac:dyDescent="0.35">
      <c r="A836">
        <v>835</v>
      </c>
      <c r="B836" s="2" t="s">
        <v>75</v>
      </c>
      <c r="C836" t="s">
        <v>1118</v>
      </c>
      <c r="D836" t="s">
        <v>1124</v>
      </c>
      <c r="E836" t="s">
        <v>78</v>
      </c>
      <c r="F836" t="s">
        <v>79</v>
      </c>
      <c r="G836" t="s">
        <v>80</v>
      </c>
      <c r="H836" s="47">
        <v>43265</v>
      </c>
      <c r="I836" s="1" t="s">
        <v>1123</v>
      </c>
      <c r="J836" t="s">
        <v>8</v>
      </c>
      <c r="L836" t="s">
        <v>9</v>
      </c>
      <c r="M836">
        <v>36.166831999999999</v>
      </c>
      <c r="N836" s="7">
        <v>-120.410445</v>
      </c>
      <c r="O836" t="s">
        <v>86</v>
      </c>
      <c r="P836" s="2">
        <v>780</v>
      </c>
      <c r="Q836" s="2">
        <v>670</v>
      </c>
      <c r="R836" s="2">
        <v>110</v>
      </c>
      <c r="S836" s="2" t="s">
        <v>23</v>
      </c>
      <c r="U836" s="6">
        <v>16000</v>
      </c>
      <c r="V836" s="6">
        <v>10000</v>
      </c>
      <c r="X836" s="2">
        <v>8.67</v>
      </c>
      <c r="Y836" s="13">
        <f t="shared" si="20"/>
        <v>817.4</v>
      </c>
      <c r="Z836" s="13">
        <f>R836*0.6</f>
        <v>66</v>
      </c>
      <c r="AA836" s="13" t="s">
        <v>411</v>
      </c>
      <c r="AB836" s="2">
        <v>11</v>
      </c>
      <c r="AC836" s="2">
        <v>4800</v>
      </c>
      <c r="AD836" s="2">
        <v>530</v>
      </c>
      <c r="AE836" s="2">
        <v>47</v>
      </c>
      <c r="AF836" s="2">
        <v>52</v>
      </c>
      <c r="AG836" s="2">
        <v>130</v>
      </c>
      <c r="AH836" s="6">
        <v>3500</v>
      </c>
      <c r="AI836" s="2">
        <v>82</v>
      </c>
      <c r="AJ836" s="2">
        <v>35</v>
      </c>
      <c r="AK836" s="2">
        <v>0.79</v>
      </c>
      <c r="AL836" s="2" t="s">
        <v>338</v>
      </c>
      <c r="AM836" s="2">
        <v>1.5</v>
      </c>
      <c r="AN836" s="2">
        <v>9.5</v>
      </c>
      <c r="AO836" s="2">
        <v>52</v>
      </c>
      <c r="AP836" s="2">
        <v>3.6</v>
      </c>
      <c r="AQ836" s="2">
        <v>-26.7</v>
      </c>
      <c r="AR836" s="2">
        <v>1.32</v>
      </c>
      <c r="AS836" s="2">
        <v>1.2159</v>
      </c>
      <c r="AU836" s="2" t="s">
        <v>392</v>
      </c>
      <c r="AV836" s="13" t="s">
        <v>4128</v>
      </c>
      <c r="AW836" s="2">
        <v>18</v>
      </c>
    </row>
    <row r="837" spans="1:49" x14ac:dyDescent="0.35">
      <c r="A837">
        <v>836</v>
      </c>
      <c r="B837" s="2" t="s">
        <v>75</v>
      </c>
      <c r="C837" t="s">
        <v>1118</v>
      </c>
      <c r="D837" t="s">
        <v>1124</v>
      </c>
      <c r="E837" t="s">
        <v>78</v>
      </c>
      <c r="F837" t="s">
        <v>79</v>
      </c>
      <c r="G837" t="s">
        <v>80</v>
      </c>
      <c r="H837" s="47">
        <v>43353</v>
      </c>
      <c r="I837" s="1" t="s">
        <v>1123</v>
      </c>
      <c r="J837" t="s">
        <v>8</v>
      </c>
      <c r="L837" t="s">
        <v>9</v>
      </c>
      <c r="M837">
        <v>36.166831999999999</v>
      </c>
      <c r="N837" s="7">
        <v>-120.410445</v>
      </c>
      <c r="O837" t="s">
        <v>86</v>
      </c>
      <c r="P837" s="6">
        <v>1400</v>
      </c>
      <c r="Q837" s="2">
        <v>550</v>
      </c>
      <c r="R837" s="2">
        <v>840</v>
      </c>
      <c r="S837" s="2" t="s">
        <v>23</v>
      </c>
      <c r="U837" s="6">
        <v>29000</v>
      </c>
      <c r="V837" s="6">
        <v>20000</v>
      </c>
      <c r="X837" s="2">
        <v>8.99</v>
      </c>
      <c r="Y837" s="13">
        <f t="shared" si="20"/>
        <v>671</v>
      </c>
      <c r="Z837" s="13">
        <f>R837*0.6</f>
        <v>504</v>
      </c>
      <c r="AA837" s="13" t="s">
        <v>411</v>
      </c>
      <c r="AB837" s="2">
        <v>22</v>
      </c>
      <c r="AC837" s="2">
        <v>9200</v>
      </c>
      <c r="AD837" s="2">
        <v>840</v>
      </c>
      <c r="AE837" s="2">
        <v>51</v>
      </c>
      <c r="AF837" s="2">
        <v>88</v>
      </c>
      <c r="AG837" s="2">
        <v>170</v>
      </c>
      <c r="AH837" s="6">
        <v>7000</v>
      </c>
      <c r="AI837" s="2">
        <v>160</v>
      </c>
      <c r="AJ837" s="2">
        <v>66</v>
      </c>
      <c r="AK837" s="2">
        <v>0.97</v>
      </c>
      <c r="AL837" s="2" t="s">
        <v>338</v>
      </c>
      <c r="AM837" s="2">
        <v>2.2999999999999998</v>
      </c>
      <c r="AN837" s="2" t="s">
        <v>23</v>
      </c>
      <c r="AO837" s="2">
        <v>140</v>
      </c>
      <c r="AP837" s="2">
        <v>6.3</v>
      </c>
      <c r="AQ837" s="2">
        <v>14.1</v>
      </c>
      <c r="AR837" s="2">
        <v>11.44</v>
      </c>
      <c r="AS837" s="2"/>
      <c r="AU837" s="2" t="s">
        <v>400</v>
      </c>
      <c r="AV837" s="13" t="s">
        <v>85</v>
      </c>
      <c r="AW837" s="2">
        <v>16</v>
      </c>
    </row>
    <row r="838" spans="1:49" x14ac:dyDescent="0.35">
      <c r="A838">
        <v>837</v>
      </c>
      <c r="B838" s="2" t="s">
        <v>194</v>
      </c>
      <c r="C838" t="s">
        <v>265</v>
      </c>
      <c r="D838" t="s">
        <v>266</v>
      </c>
      <c r="E838" t="s">
        <v>78</v>
      </c>
      <c r="F838" t="s">
        <v>197</v>
      </c>
      <c r="G838" t="s">
        <v>80</v>
      </c>
      <c r="H838" s="47">
        <v>43661</v>
      </c>
      <c r="I838" t="s">
        <v>1185</v>
      </c>
      <c r="J838" t="s">
        <v>8</v>
      </c>
      <c r="L838" t="s">
        <v>9</v>
      </c>
      <c r="M838">
        <v>36.211741000000004</v>
      </c>
      <c r="N838">
        <v>-120.395336</v>
      </c>
      <c r="O838" t="s">
        <v>81</v>
      </c>
      <c r="P838" s="2">
        <v>710</v>
      </c>
      <c r="Q838" s="2">
        <v>710</v>
      </c>
      <c r="R838" s="2" t="s">
        <v>23</v>
      </c>
      <c r="S838" s="2" t="s">
        <v>23</v>
      </c>
      <c r="U838" s="2">
        <v>7800</v>
      </c>
      <c r="V838" s="2">
        <v>5200</v>
      </c>
      <c r="X838" s="2">
        <v>7.85</v>
      </c>
      <c r="Y838" s="13">
        <f t="shared" si="20"/>
        <v>866.19999999999993</v>
      </c>
      <c r="Z838" s="13" t="s">
        <v>761</v>
      </c>
      <c r="AA838" s="13" t="s">
        <v>411</v>
      </c>
      <c r="AC838" s="2">
        <v>1800</v>
      </c>
      <c r="AD838" s="2">
        <v>960</v>
      </c>
      <c r="AE838" s="2">
        <v>45</v>
      </c>
      <c r="AF838" s="2">
        <v>40</v>
      </c>
      <c r="AG838" s="2">
        <v>50</v>
      </c>
      <c r="AH838" s="2">
        <v>1800</v>
      </c>
      <c r="AI838" s="2">
        <v>77</v>
      </c>
      <c r="AJ838" s="2">
        <v>4.8</v>
      </c>
      <c r="AK838" s="2">
        <v>0.14000000000000001</v>
      </c>
      <c r="AL838" s="2" t="s">
        <v>154</v>
      </c>
      <c r="AM838" s="2">
        <v>0.84</v>
      </c>
      <c r="AN838" s="2">
        <v>84</v>
      </c>
      <c r="AO838" s="2">
        <v>31</v>
      </c>
      <c r="AP838" s="2">
        <v>1.8</v>
      </c>
      <c r="AQ838" s="2">
        <v>-49.6</v>
      </c>
      <c r="AR838" s="2">
        <v>-3.43</v>
      </c>
      <c r="AW838" s="2">
        <v>11</v>
      </c>
    </row>
    <row r="839" spans="1:49" x14ac:dyDescent="0.35">
      <c r="A839">
        <v>838</v>
      </c>
      <c r="B839" s="2" t="s">
        <v>194</v>
      </c>
      <c r="C839" t="s">
        <v>267</v>
      </c>
      <c r="D839" t="s">
        <v>268</v>
      </c>
      <c r="E839" t="s">
        <v>78</v>
      </c>
      <c r="F839" t="s">
        <v>197</v>
      </c>
      <c r="G839" t="s">
        <v>80</v>
      </c>
      <c r="H839" s="47">
        <v>43661</v>
      </c>
      <c r="I839" t="s">
        <v>1185</v>
      </c>
      <c r="J839" t="s">
        <v>8</v>
      </c>
      <c r="L839" t="s">
        <v>9</v>
      </c>
      <c r="M839">
        <v>36.211741000000004</v>
      </c>
      <c r="N839">
        <v>-120.395336</v>
      </c>
      <c r="O839" t="s">
        <v>81</v>
      </c>
      <c r="P839" s="2">
        <v>720</v>
      </c>
      <c r="Q839" s="2">
        <v>720</v>
      </c>
      <c r="R839" s="2" t="s">
        <v>23</v>
      </c>
      <c r="S839" s="2" t="s">
        <v>23</v>
      </c>
      <c r="U839" s="2">
        <v>7900</v>
      </c>
      <c r="V839" s="2">
        <v>5200</v>
      </c>
      <c r="X839" s="2">
        <v>7.92</v>
      </c>
      <c r="Y839" s="13">
        <f t="shared" si="20"/>
        <v>878.4</v>
      </c>
      <c r="Z839" s="13" t="s">
        <v>761</v>
      </c>
      <c r="AA839" s="13" t="s">
        <v>411</v>
      </c>
      <c r="AC839" s="2">
        <v>1900</v>
      </c>
      <c r="AD839" s="2">
        <v>970</v>
      </c>
      <c r="AE839" s="2">
        <v>45</v>
      </c>
      <c r="AF839" s="2">
        <v>39</v>
      </c>
      <c r="AG839" s="2">
        <v>49</v>
      </c>
      <c r="AH839" s="2">
        <v>1700</v>
      </c>
      <c r="AI839" s="2">
        <v>77</v>
      </c>
      <c r="AJ839" s="2">
        <v>3.8</v>
      </c>
      <c r="AK839" s="2">
        <v>0.16</v>
      </c>
      <c r="AL839" s="2" t="s">
        <v>154</v>
      </c>
      <c r="AM839" s="2">
        <v>0.84</v>
      </c>
      <c r="AN839" s="2">
        <v>87</v>
      </c>
      <c r="AO839" s="2">
        <v>25</v>
      </c>
      <c r="AP839" s="2">
        <v>1.8</v>
      </c>
      <c r="AQ839" s="2">
        <v>-50.6</v>
      </c>
      <c r="AR839" s="2">
        <v>-3.53</v>
      </c>
      <c r="AU839" s="13" t="s">
        <v>1895</v>
      </c>
      <c r="AV839" s="2" t="s">
        <v>108</v>
      </c>
      <c r="AW839" s="2">
        <v>9.6999999999999993</v>
      </c>
    </row>
    <row r="840" spans="1:49" x14ac:dyDescent="0.35">
      <c r="A840">
        <v>839</v>
      </c>
      <c r="B840" s="2" t="s">
        <v>194</v>
      </c>
      <c r="C840" s="2" t="s">
        <v>269</v>
      </c>
      <c r="D840" s="2" t="s">
        <v>270</v>
      </c>
      <c r="E840" s="2" t="s">
        <v>78</v>
      </c>
      <c r="F840" s="2" t="s">
        <v>197</v>
      </c>
      <c r="G840" s="2" t="s">
        <v>80</v>
      </c>
      <c r="H840" s="48">
        <v>43752</v>
      </c>
      <c r="I840" t="s">
        <v>1185</v>
      </c>
      <c r="J840" t="s">
        <v>8</v>
      </c>
      <c r="L840" t="s">
        <v>9</v>
      </c>
      <c r="M840">
        <v>36.211741000000004</v>
      </c>
      <c r="N840">
        <v>-120.395336</v>
      </c>
      <c r="O840" t="s">
        <v>81</v>
      </c>
      <c r="P840" s="2">
        <v>690</v>
      </c>
      <c r="Q840" s="2">
        <v>690</v>
      </c>
      <c r="R840" s="2" t="s">
        <v>23</v>
      </c>
      <c r="S840" s="2" t="s">
        <v>23</v>
      </c>
      <c r="U840" s="6">
        <v>7600</v>
      </c>
      <c r="V840" s="6">
        <v>5000</v>
      </c>
      <c r="X840" s="2">
        <v>7.54</v>
      </c>
      <c r="Y840" s="13">
        <f t="shared" si="20"/>
        <v>841.8</v>
      </c>
      <c r="Z840" s="13" t="s">
        <v>761</v>
      </c>
      <c r="AA840" s="13" t="s">
        <v>411</v>
      </c>
      <c r="AC840" s="2">
        <v>1700</v>
      </c>
      <c r="AD840" s="2">
        <v>850</v>
      </c>
      <c r="AE840" s="2">
        <v>41</v>
      </c>
      <c r="AF840" s="2">
        <v>37</v>
      </c>
      <c r="AG840" s="2">
        <v>44</v>
      </c>
      <c r="AH840" s="6">
        <v>1600</v>
      </c>
      <c r="AI840" s="2">
        <v>69</v>
      </c>
      <c r="AJ840" s="2">
        <v>7</v>
      </c>
      <c r="AK840" s="2">
        <v>0.18</v>
      </c>
      <c r="AL840" s="2" t="s">
        <v>154</v>
      </c>
      <c r="AM840" s="2">
        <v>0.83</v>
      </c>
      <c r="AN840" s="2">
        <v>86</v>
      </c>
      <c r="AO840" s="2">
        <v>41</v>
      </c>
      <c r="AP840" s="2">
        <v>1.7</v>
      </c>
      <c r="AQ840" s="2">
        <v>-51.4</v>
      </c>
      <c r="AR840" s="2">
        <v>-4.07</v>
      </c>
      <c r="AW840" s="2">
        <v>7.8</v>
      </c>
    </row>
    <row r="841" spans="1:49" x14ac:dyDescent="0.35">
      <c r="A841">
        <v>840</v>
      </c>
      <c r="B841" s="2" t="s">
        <v>194</v>
      </c>
      <c r="C841" s="2" t="s">
        <v>271</v>
      </c>
      <c r="D841" s="2" t="s">
        <v>272</v>
      </c>
      <c r="E841" s="2" t="s">
        <v>78</v>
      </c>
      <c r="F841" s="2" t="s">
        <v>197</v>
      </c>
      <c r="G841" s="2" t="s">
        <v>80</v>
      </c>
      <c r="H841" s="48">
        <v>43752</v>
      </c>
      <c r="I841" t="s">
        <v>1185</v>
      </c>
      <c r="J841" t="s">
        <v>8</v>
      </c>
      <c r="L841" t="s">
        <v>9</v>
      </c>
      <c r="M841">
        <v>36.211741000000004</v>
      </c>
      <c r="N841">
        <v>-120.395336</v>
      </c>
      <c r="O841" t="s">
        <v>81</v>
      </c>
      <c r="P841" s="2">
        <v>700</v>
      </c>
      <c r="Q841" s="2">
        <v>700</v>
      </c>
      <c r="R841" s="2" t="s">
        <v>23</v>
      </c>
      <c r="S841" s="2" t="s">
        <v>23</v>
      </c>
      <c r="U841" s="6">
        <v>7700</v>
      </c>
      <c r="V841" s="2">
        <v>4900</v>
      </c>
      <c r="X841" s="2">
        <v>7.46</v>
      </c>
      <c r="Y841" s="13">
        <f t="shared" si="20"/>
        <v>854</v>
      </c>
      <c r="Z841" s="13" t="s">
        <v>761</v>
      </c>
      <c r="AA841" s="13" t="s">
        <v>411</v>
      </c>
      <c r="AC841" s="2">
        <v>1700</v>
      </c>
      <c r="AD841" s="2">
        <v>850</v>
      </c>
      <c r="AE841" s="2">
        <v>39</v>
      </c>
      <c r="AF841" s="2">
        <v>35</v>
      </c>
      <c r="AG841" s="2">
        <v>43</v>
      </c>
      <c r="AH841" s="6">
        <v>1600</v>
      </c>
      <c r="AI841" s="2">
        <v>65</v>
      </c>
      <c r="AJ841" s="2">
        <v>69</v>
      </c>
      <c r="AK841" s="2">
        <v>0.15</v>
      </c>
      <c r="AL841" s="2" t="s">
        <v>154</v>
      </c>
      <c r="AM841" s="2">
        <v>0.81</v>
      </c>
      <c r="AN841" s="2">
        <v>83</v>
      </c>
      <c r="AO841" s="2">
        <v>41</v>
      </c>
      <c r="AP841" s="2">
        <v>1.7</v>
      </c>
      <c r="AW841" s="2">
        <v>8.9</v>
      </c>
    </row>
    <row r="842" spans="1:49" x14ac:dyDescent="0.35">
      <c r="A842">
        <v>841</v>
      </c>
      <c r="B842" s="2" t="s">
        <v>189</v>
      </c>
      <c r="C842" s="2" t="s">
        <v>250</v>
      </c>
      <c r="D842" s="2" t="s">
        <v>251</v>
      </c>
      <c r="E842" s="2" t="s">
        <v>78</v>
      </c>
      <c r="F842" s="2" t="s">
        <v>192</v>
      </c>
      <c r="G842" s="2" t="s">
        <v>80</v>
      </c>
      <c r="H842" s="48">
        <v>43661</v>
      </c>
      <c r="I842" t="s">
        <v>1185</v>
      </c>
      <c r="J842" t="s">
        <v>8</v>
      </c>
      <c r="L842" t="s">
        <v>9</v>
      </c>
      <c r="M842">
        <v>36.223993999999998</v>
      </c>
      <c r="N842">
        <v>-120.38045099999999</v>
      </c>
      <c r="O842" t="s">
        <v>81</v>
      </c>
      <c r="P842" s="2">
        <v>720</v>
      </c>
      <c r="Q842" s="2">
        <v>720</v>
      </c>
      <c r="R842" s="2" t="s">
        <v>23</v>
      </c>
      <c r="S842" s="2" t="s">
        <v>23</v>
      </c>
      <c r="U842" s="6">
        <v>6900</v>
      </c>
      <c r="V842" s="2">
        <v>4500</v>
      </c>
      <c r="X842" s="2">
        <v>6.6</v>
      </c>
      <c r="Y842" s="13">
        <f t="shared" si="20"/>
        <v>878.4</v>
      </c>
      <c r="Z842" s="13" t="s">
        <v>761</v>
      </c>
      <c r="AA842" s="13" t="s">
        <v>411</v>
      </c>
      <c r="AC842" s="2">
        <v>1500</v>
      </c>
      <c r="AD842" s="2">
        <v>690</v>
      </c>
      <c r="AE842" s="2">
        <v>37</v>
      </c>
      <c r="AF842" s="2">
        <v>34</v>
      </c>
      <c r="AG842" s="2">
        <v>41</v>
      </c>
      <c r="AH842" s="6">
        <v>1500</v>
      </c>
      <c r="AI842" s="2">
        <v>66</v>
      </c>
      <c r="AJ842" s="2">
        <v>6</v>
      </c>
      <c r="AK842" s="2">
        <v>0.35</v>
      </c>
      <c r="AL842" s="2" t="s">
        <v>154</v>
      </c>
      <c r="AM842" s="2">
        <v>0.72</v>
      </c>
      <c r="AN842" s="2">
        <v>81</v>
      </c>
      <c r="AO842" s="2">
        <v>36</v>
      </c>
      <c r="AP842" s="2">
        <v>1.5</v>
      </c>
      <c r="AQ842" s="2">
        <v>-57</v>
      </c>
      <c r="AR842" s="2">
        <v>-5.65</v>
      </c>
      <c r="AW842" s="2">
        <v>10</v>
      </c>
    </row>
    <row r="843" spans="1:49" x14ac:dyDescent="0.35">
      <c r="A843">
        <v>842</v>
      </c>
      <c r="B843" s="2" t="s">
        <v>189</v>
      </c>
      <c r="C843" s="2" t="s">
        <v>250</v>
      </c>
      <c r="D843" s="2" t="s">
        <v>251</v>
      </c>
      <c r="E843" s="2" t="s">
        <v>78</v>
      </c>
      <c r="F843" s="2" t="s">
        <v>192</v>
      </c>
      <c r="G843" s="2" t="s">
        <v>80</v>
      </c>
      <c r="H843" s="48">
        <v>43752</v>
      </c>
      <c r="I843" t="s">
        <v>1185</v>
      </c>
      <c r="J843" t="s">
        <v>8</v>
      </c>
      <c r="L843" t="s">
        <v>9</v>
      </c>
      <c r="M843">
        <v>36.223993999999998</v>
      </c>
      <c r="N843">
        <v>-120.38045099999999</v>
      </c>
      <c r="O843" t="s">
        <v>81</v>
      </c>
      <c r="P843" s="2">
        <v>740</v>
      </c>
      <c r="Q843" s="2">
        <v>740</v>
      </c>
      <c r="R843" s="2" t="s">
        <v>23</v>
      </c>
      <c r="S843" s="2" t="s">
        <v>23</v>
      </c>
      <c r="U843" s="6">
        <v>6900</v>
      </c>
      <c r="V843" s="2">
        <v>4500</v>
      </c>
      <c r="X843" s="2">
        <v>6.3</v>
      </c>
      <c r="Y843" s="13">
        <f t="shared" si="20"/>
        <v>902.8</v>
      </c>
      <c r="Z843" s="13" t="s">
        <v>761</v>
      </c>
      <c r="AA843" s="13" t="s">
        <v>411</v>
      </c>
      <c r="AC843" s="2">
        <v>1500</v>
      </c>
      <c r="AD843" s="2">
        <v>690</v>
      </c>
      <c r="AE843" s="2">
        <v>35</v>
      </c>
      <c r="AF843" s="2">
        <v>32</v>
      </c>
      <c r="AG843" s="2">
        <v>37</v>
      </c>
      <c r="AH843" s="6">
        <v>1400</v>
      </c>
      <c r="AI843" s="2">
        <v>57</v>
      </c>
      <c r="AJ843" s="2">
        <v>6</v>
      </c>
      <c r="AK843" s="2">
        <v>0.16</v>
      </c>
      <c r="AL843" s="2" t="s">
        <v>154</v>
      </c>
      <c r="AM843" s="2">
        <v>0.77</v>
      </c>
      <c r="AN843" s="2">
        <v>65</v>
      </c>
      <c r="AO843" s="2">
        <v>36</v>
      </c>
      <c r="AP843" s="2">
        <v>1.6</v>
      </c>
      <c r="AQ843" s="2">
        <v>-59.7</v>
      </c>
      <c r="AR843" s="2">
        <v>-6.12</v>
      </c>
      <c r="AW843" s="2">
        <v>86</v>
      </c>
    </row>
    <row r="844" spans="1:49" x14ac:dyDescent="0.35">
      <c r="A844">
        <v>843</v>
      </c>
      <c r="B844" s="2" t="s">
        <v>194</v>
      </c>
      <c r="C844" t="s">
        <v>257</v>
      </c>
      <c r="D844" s="2" t="s">
        <v>258</v>
      </c>
      <c r="E844" t="s">
        <v>78</v>
      </c>
      <c r="F844" t="s">
        <v>197</v>
      </c>
      <c r="G844" t="s">
        <v>80</v>
      </c>
      <c r="H844" s="47">
        <v>43661</v>
      </c>
      <c r="I844" t="s">
        <v>1185</v>
      </c>
      <c r="J844" t="s">
        <v>8</v>
      </c>
      <c r="L844" t="s">
        <v>9</v>
      </c>
      <c r="M844">
        <v>36.211741000000004</v>
      </c>
      <c r="N844">
        <v>-120.395336</v>
      </c>
      <c r="O844" t="s">
        <v>81</v>
      </c>
      <c r="P844" s="2">
        <v>720</v>
      </c>
      <c r="Q844" s="2">
        <v>720</v>
      </c>
      <c r="R844" s="2" t="s">
        <v>23</v>
      </c>
      <c r="S844" s="2" t="s">
        <v>23</v>
      </c>
      <c r="U844" s="6">
        <v>6600</v>
      </c>
      <c r="V844" s="2">
        <v>4400</v>
      </c>
      <c r="X844" s="2">
        <v>6.48</v>
      </c>
      <c r="Y844" s="13">
        <f t="shared" si="20"/>
        <v>878.4</v>
      </c>
      <c r="Z844" s="13" t="s">
        <v>761</v>
      </c>
      <c r="AA844" s="13" t="s">
        <v>411</v>
      </c>
      <c r="AC844" s="2">
        <v>1500</v>
      </c>
      <c r="AD844" s="2">
        <v>690</v>
      </c>
      <c r="AE844" s="2">
        <v>35</v>
      </c>
      <c r="AF844" s="2">
        <v>31</v>
      </c>
      <c r="AG844" s="2">
        <v>38</v>
      </c>
      <c r="AH844" s="6">
        <v>1400</v>
      </c>
      <c r="AI844" s="2">
        <v>60</v>
      </c>
      <c r="AJ844" s="2">
        <v>4.5999999999999996</v>
      </c>
      <c r="AK844" s="2">
        <v>0.39</v>
      </c>
      <c r="AL844" s="2" t="s">
        <v>154</v>
      </c>
      <c r="AM844" s="2">
        <v>0.73</v>
      </c>
      <c r="AN844" s="2">
        <v>85</v>
      </c>
      <c r="AO844" s="2">
        <v>31</v>
      </c>
      <c r="AP844" s="2">
        <v>1.5</v>
      </c>
      <c r="AQ844" s="2">
        <v>-57.4</v>
      </c>
      <c r="AR844" s="2">
        <v>-5.48</v>
      </c>
      <c r="AW844" s="2">
        <v>12</v>
      </c>
    </row>
    <row r="845" spans="1:49" x14ac:dyDescent="0.35">
      <c r="A845">
        <v>844</v>
      </c>
      <c r="B845" s="2" t="s">
        <v>194</v>
      </c>
      <c r="C845" t="s">
        <v>257</v>
      </c>
      <c r="D845" s="2" t="s">
        <v>258</v>
      </c>
      <c r="E845" t="s">
        <v>78</v>
      </c>
      <c r="F845" t="s">
        <v>197</v>
      </c>
      <c r="G845" t="s">
        <v>80</v>
      </c>
      <c r="H845" s="47">
        <v>43752</v>
      </c>
      <c r="I845" t="s">
        <v>1185</v>
      </c>
      <c r="J845" t="s">
        <v>8</v>
      </c>
      <c r="L845" t="s">
        <v>9</v>
      </c>
      <c r="M845">
        <v>36.211741000000004</v>
      </c>
      <c r="N845">
        <v>-120.395336</v>
      </c>
      <c r="O845" t="s">
        <v>81</v>
      </c>
      <c r="P845" s="2">
        <v>710</v>
      </c>
      <c r="Q845" s="2">
        <v>710</v>
      </c>
      <c r="R845" s="2" t="s">
        <v>23</v>
      </c>
      <c r="S845" s="2" t="s">
        <v>23</v>
      </c>
      <c r="U845" s="6">
        <v>6900</v>
      </c>
      <c r="V845" s="2">
        <v>4500</v>
      </c>
      <c r="X845" s="2">
        <v>6.38</v>
      </c>
      <c r="Y845" s="13">
        <f t="shared" si="20"/>
        <v>866.19999999999993</v>
      </c>
      <c r="Z845" s="13" t="s">
        <v>761</v>
      </c>
      <c r="AA845" s="13" t="s">
        <v>411</v>
      </c>
      <c r="AC845" s="2">
        <v>1500</v>
      </c>
      <c r="AD845" s="2">
        <v>690</v>
      </c>
      <c r="AE845" s="2">
        <v>36</v>
      </c>
      <c r="AF845" s="2">
        <v>33</v>
      </c>
      <c r="AG845" s="2">
        <v>38</v>
      </c>
      <c r="AH845" s="6">
        <v>1500</v>
      </c>
      <c r="AI845" s="2">
        <v>60</v>
      </c>
      <c r="AJ845" s="2">
        <v>6.2</v>
      </c>
      <c r="AK845" s="2">
        <v>0.16</v>
      </c>
      <c r="AL845" s="2" t="s">
        <v>154</v>
      </c>
      <c r="AM845" s="2">
        <v>0.73</v>
      </c>
      <c r="AN845" s="2">
        <v>68</v>
      </c>
      <c r="AO845" s="2">
        <v>36</v>
      </c>
      <c r="AP845" s="2">
        <v>1.5</v>
      </c>
      <c r="AQ845" s="2">
        <v>-58.8</v>
      </c>
      <c r="AR845" s="2">
        <v>-6.01</v>
      </c>
      <c r="AW845" s="2">
        <v>9.3000000000000007</v>
      </c>
    </row>
    <row r="846" spans="1:49" x14ac:dyDescent="0.35">
      <c r="A846">
        <v>845</v>
      </c>
      <c r="B846" s="2" t="s">
        <v>194</v>
      </c>
      <c r="C846" t="s">
        <v>259</v>
      </c>
      <c r="D846" s="2" t="s">
        <v>260</v>
      </c>
      <c r="E846" t="s">
        <v>78</v>
      </c>
      <c r="F846" t="s">
        <v>197</v>
      </c>
      <c r="G846" t="s">
        <v>80</v>
      </c>
      <c r="H846" s="47">
        <v>43661</v>
      </c>
      <c r="I846" t="s">
        <v>1185</v>
      </c>
      <c r="J846" t="s">
        <v>8</v>
      </c>
      <c r="L846" t="s">
        <v>9</v>
      </c>
      <c r="M846">
        <v>36.211741000000004</v>
      </c>
      <c r="N846">
        <v>-120.395336</v>
      </c>
      <c r="O846" t="s">
        <v>81</v>
      </c>
      <c r="P846" s="2">
        <v>730</v>
      </c>
      <c r="Q846" s="2">
        <v>730</v>
      </c>
      <c r="R846" s="2" t="s">
        <v>23</v>
      </c>
      <c r="S846" s="2" t="s">
        <v>23</v>
      </c>
      <c r="U846" s="6">
        <v>6800</v>
      </c>
      <c r="V846" s="2">
        <v>4300</v>
      </c>
      <c r="X846" s="2">
        <v>6.58</v>
      </c>
      <c r="Y846" s="13">
        <f t="shared" si="20"/>
        <v>890.6</v>
      </c>
      <c r="Z846" s="13" t="s">
        <v>761</v>
      </c>
      <c r="AA846" s="13" t="s">
        <v>411</v>
      </c>
      <c r="AC846" s="2">
        <v>1500</v>
      </c>
      <c r="AD846" s="2">
        <v>710</v>
      </c>
      <c r="AE846" s="2">
        <v>39</v>
      </c>
      <c r="AF846" s="2">
        <v>34</v>
      </c>
      <c r="AG846" s="2">
        <v>43</v>
      </c>
      <c r="AH846" s="6">
        <v>1500</v>
      </c>
      <c r="AI846" s="2">
        <v>68</v>
      </c>
      <c r="AJ846" s="2">
        <v>5.2</v>
      </c>
      <c r="AK846" s="2">
        <v>0.11</v>
      </c>
      <c r="AL846" s="2" t="s">
        <v>154</v>
      </c>
      <c r="AM846" s="2">
        <v>0.71</v>
      </c>
      <c r="AN846" s="2">
        <v>85</v>
      </c>
      <c r="AO846" s="2">
        <v>35</v>
      </c>
      <c r="AP846" s="2">
        <v>1.5</v>
      </c>
      <c r="AQ846" s="2">
        <v>-59.3</v>
      </c>
      <c r="AR846" s="2">
        <v>-6.09</v>
      </c>
      <c r="AW846" s="2">
        <v>110</v>
      </c>
    </row>
    <row r="847" spans="1:49" x14ac:dyDescent="0.35">
      <c r="A847">
        <v>846</v>
      </c>
      <c r="B847" s="2" t="s">
        <v>194</v>
      </c>
      <c r="C847" t="s">
        <v>259</v>
      </c>
      <c r="D847" s="2" t="s">
        <v>260</v>
      </c>
      <c r="E847" t="s">
        <v>78</v>
      </c>
      <c r="F847" t="s">
        <v>197</v>
      </c>
      <c r="G847" t="s">
        <v>80</v>
      </c>
      <c r="H847" s="47">
        <v>43752</v>
      </c>
      <c r="I847" t="s">
        <v>1185</v>
      </c>
      <c r="J847" t="s">
        <v>8</v>
      </c>
      <c r="L847" t="s">
        <v>9</v>
      </c>
      <c r="M847">
        <v>36.211741000000004</v>
      </c>
      <c r="N847">
        <v>-120.395336</v>
      </c>
      <c r="O847" t="s">
        <v>81</v>
      </c>
      <c r="P847" s="2">
        <v>740</v>
      </c>
      <c r="Q847" s="2">
        <v>740</v>
      </c>
      <c r="R847" s="2" t="s">
        <v>23</v>
      </c>
      <c r="S847" s="2" t="s">
        <v>23</v>
      </c>
      <c r="U847" s="6">
        <v>7100</v>
      </c>
      <c r="V847" s="2">
        <v>4300</v>
      </c>
      <c r="X847" s="2">
        <v>6.21</v>
      </c>
      <c r="Y847" s="13">
        <f t="shared" si="20"/>
        <v>902.8</v>
      </c>
      <c r="Z847" s="13" t="s">
        <v>761</v>
      </c>
      <c r="AA847" s="13" t="s">
        <v>411</v>
      </c>
      <c r="AC847" s="2">
        <v>1400</v>
      </c>
      <c r="AD847" s="2">
        <v>650</v>
      </c>
      <c r="AE847" s="2">
        <v>33</v>
      </c>
      <c r="AF847" s="2">
        <v>30</v>
      </c>
      <c r="AG847" s="2">
        <v>35</v>
      </c>
      <c r="AH847" s="6">
        <v>1400</v>
      </c>
      <c r="AI847" s="2">
        <v>56</v>
      </c>
      <c r="AJ847" s="2">
        <v>6.1</v>
      </c>
      <c r="AK847" s="2">
        <v>0.19</v>
      </c>
      <c r="AL847" s="2" t="s">
        <v>154</v>
      </c>
      <c r="AM847" s="2">
        <v>0.75</v>
      </c>
      <c r="AN847" s="2">
        <v>71</v>
      </c>
      <c r="AO847" s="2">
        <v>35</v>
      </c>
      <c r="AP847" s="2">
        <v>1.6</v>
      </c>
      <c r="AQ847" s="2">
        <v>-59</v>
      </c>
      <c r="AR847" s="2">
        <v>-6.06</v>
      </c>
      <c r="AW847" s="2">
        <v>14</v>
      </c>
    </row>
    <row r="848" spans="1:49" x14ac:dyDescent="0.35">
      <c r="A848">
        <v>847</v>
      </c>
      <c r="B848" s="2" t="s">
        <v>444</v>
      </c>
      <c r="C848" s="2" t="s">
        <v>445</v>
      </c>
      <c r="D848" s="2" t="s">
        <v>446</v>
      </c>
      <c r="E848" s="2" t="s">
        <v>426</v>
      </c>
      <c r="F848" s="2" t="s">
        <v>447</v>
      </c>
      <c r="G848" s="2" t="s">
        <v>50</v>
      </c>
      <c r="H848" s="48">
        <v>43502</v>
      </c>
      <c r="I848" s="1" t="s">
        <v>1189</v>
      </c>
      <c r="J848" t="s">
        <v>8</v>
      </c>
      <c r="L848" t="s">
        <v>9</v>
      </c>
      <c r="M848">
        <v>35.613289999999999</v>
      </c>
      <c r="N848">
        <v>-119.72444</v>
      </c>
      <c r="O848" t="s">
        <v>448</v>
      </c>
      <c r="P848" s="2">
        <v>3100</v>
      </c>
      <c r="Q848" s="2">
        <v>3100</v>
      </c>
      <c r="R848" s="2" t="s">
        <v>449</v>
      </c>
      <c r="S848" s="2" t="s">
        <v>449</v>
      </c>
      <c r="U848" s="6">
        <v>23400</v>
      </c>
      <c r="V848" s="2">
        <v>15000</v>
      </c>
      <c r="X848" s="2">
        <v>6.63</v>
      </c>
      <c r="Y848" s="13">
        <f t="shared" si="20"/>
        <v>3782</v>
      </c>
      <c r="Z848" s="13" t="s">
        <v>1898</v>
      </c>
      <c r="AA848" s="13" t="s">
        <v>1899</v>
      </c>
      <c r="AC848" s="2">
        <v>7400</v>
      </c>
      <c r="AD848" s="2">
        <v>7.5</v>
      </c>
      <c r="AE848" s="2">
        <v>130</v>
      </c>
      <c r="AF848" s="2">
        <v>86</v>
      </c>
      <c r="AG848" s="2">
        <v>160</v>
      </c>
      <c r="AH848" s="6">
        <v>4900</v>
      </c>
      <c r="AI848" s="2">
        <v>46</v>
      </c>
      <c r="AJ848" s="2" t="s">
        <v>212</v>
      </c>
      <c r="AK848" s="2">
        <v>4.8</v>
      </c>
      <c r="AL848" s="2">
        <v>0.25</v>
      </c>
      <c r="AM848" s="2">
        <v>6.2</v>
      </c>
      <c r="AN848" s="2">
        <v>150</v>
      </c>
      <c r="AO848" s="2">
        <v>160</v>
      </c>
      <c r="AP848" s="2">
        <v>3.3</v>
      </c>
      <c r="AQ848" s="2">
        <v>-43.8</v>
      </c>
      <c r="AR848" s="2">
        <v>-4.08</v>
      </c>
      <c r="AU848" s="13" t="s">
        <v>1889</v>
      </c>
      <c r="AV848" s="2" t="s">
        <v>59</v>
      </c>
      <c r="AW848" s="2">
        <v>23</v>
      </c>
    </row>
    <row r="849" spans="1:49" x14ac:dyDescent="0.35">
      <c r="A849">
        <v>848</v>
      </c>
      <c r="B849" s="2" t="s">
        <v>444</v>
      </c>
      <c r="C849" s="2" t="s">
        <v>445</v>
      </c>
      <c r="D849" s="2" t="s">
        <v>446</v>
      </c>
      <c r="E849" s="2" t="s">
        <v>426</v>
      </c>
      <c r="F849" s="2" t="s">
        <v>447</v>
      </c>
      <c r="G849" s="2" t="s">
        <v>50</v>
      </c>
      <c r="H849" s="48">
        <v>43572</v>
      </c>
      <c r="I849" s="1" t="s">
        <v>1189</v>
      </c>
      <c r="J849" t="s">
        <v>8</v>
      </c>
      <c r="L849" t="s">
        <v>9</v>
      </c>
      <c r="M849">
        <v>35.613289999999999</v>
      </c>
      <c r="N849">
        <v>-119.72444</v>
      </c>
      <c r="O849" t="s">
        <v>448</v>
      </c>
      <c r="P849" s="2">
        <v>3200</v>
      </c>
      <c r="Q849" s="2">
        <v>3200</v>
      </c>
      <c r="R849" s="2" t="s">
        <v>218</v>
      </c>
      <c r="S849" s="2" t="s">
        <v>449</v>
      </c>
      <c r="U849" s="6">
        <v>24800</v>
      </c>
      <c r="V849" s="2">
        <v>16000</v>
      </c>
      <c r="X849" s="2">
        <v>6.14</v>
      </c>
      <c r="Y849" s="13">
        <f t="shared" si="20"/>
        <v>3904</v>
      </c>
      <c r="Z849" s="13" t="s">
        <v>473</v>
      </c>
      <c r="AA849" s="13" t="s">
        <v>1899</v>
      </c>
      <c r="AC849" s="2">
        <v>7600</v>
      </c>
      <c r="AD849" s="2" t="s">
        <v>98</v>
      </c>
      <c r="AE849" s="2">
        <v>130</v>
      </c>
      <c r="AF849" s="2">
        <v>89</v>
      </c>
      <c r="AG849" s="2">
        <v>150</v>
      </c>
      <c r="AH849" s="6">
        <v>4900</v>
      </c>
      <c r="AI849" s="2">
        <v>45</v>
      </c>
      <c r="AJ849" s="2" t="s">
        <v>212</v>
      </c>
      <c r="AK849" s="2">
        <v>4.5999999999999996</v>
      </c>
      <c r="AL849" s="2">
        <v>3.6</v>
      </c>
      <c r="AM849" s="2">
        <v>5.4</v>
      </c>
      <c r="AN849" s="2">
        <v>140</v>
      </c>
      <c r="AO849" s="2">
        <v>200</v>
      </c>
      <c r="AP849" s="2">
        <v>3.8</v>
      </c>
      <c r="AQ849" s="2">
        <v>-42.6</v>
      </c>
      <c r="AR849" s="2">
        <v>-3.84</v>
      </c>
      <c r="AU849" s="13" t="s">
        <v>1325</v>
      </c>
      <c r="AV849" s="2" t="s">
        <v>23</v>
      </c>
      <c r="AW849" s="2">
        <v>130</v>
      </c>
    </row>
    <row r="850" spans="1:49" x14ac:dyDescent="0.35">
      <c r="A850">
        <v>849</v>
      </c>
      <c r="B850" s="2" t="s">
        <v>444</v>
      </c>
      <c r="C850" s="2" t="s">
        <v>445</v>
      </c>
      <c r="D850" s="2" t="s">
        <v>446</v>
      </c>
      <c r="E850" s="2" t="s">
        <v>426</v>
      </c>
      <c r="F850" s="2" t="s">
        <v>447</v>
      </c>
      <c r="G850" s="2" t="s">
        <v>50</v>
      </c>
      <c r="H850" s="48">
        <v>43788</v>
      </c>
      <c r="I850" s="1" t="s">
        <v>1189</v>
      </c>
      <c r="J850" t="s">
        <v>8</v>
      </c>
      <c r="L850" t="s">
        <v>9</v>
      </c>
      <c r="M850">
        <v>35.613289999999999</v>
      </c>
      <c r="N850">
        <v>-119.72444</v>
      </c>
      <c r="O850" t="s">
        <v>448</v>
      </c>
      <c r="P850" s="2">
        <v>3100</v>
      </c>
      <c r="Q850" s="2">
        <v>3100</v>
      </c>
      <c r="R850" s="2" t="s">
        <v>449</v>
      </c>
      <c r="S850" s="2" t="s">
        <v>449</v>
      </c>
      <c r="U850" s="6">
        <v>29300</v>
      </c>
      <c r="V850" s="2">
        <v>15000</v>
      </c>
      <c r="X850" s="2">
        <v>7.6</v>
      </c>
      <c r="Y850" s="13">
        <f t="shared" si="20"/>
        <v>3782</v>
      </c>
      <c r="Z850" s="13" t="s">
        <v>1898</v>
      </c>
      <c r="AA850" s="13" t="s">
        <v>1899</v>
      </c>
      <c r="AC850" s="2">
        <v>8400</v>
      </c>
      <c r="AD850" s="2" t="s">
        <v>98</v>
      </c>
      <c r="AE850" s="2">
        <v>160</v>
      </c>
      <c r="AF850" s="2">
        <v>110</v>
      </c>
      <c r="AG850" s="2">
        <v>170</v>
      </c>
      <c r="AH850" s="6">
        <v>5700</v>
      </c>
      <c r="AI850" s="2">
        <v>59</v>
      </c>
      <c r="AJ850" s="2">
        <v>99</v>
      </c>
      <c r="AK850" s="2">
        <v>6.6</v>
      </c>
      <c r="AL850" s="2">
        <v>11</v>
      </c>
      <c r="AM850" s="2">
        <v>6.5</v>
      </c>
      <c r="AN850" s="2">
        <v>220</v>
      </c>
      <c r="AO850" s="2" t="s">
        <v>450</v>
      </c>
      <c r="AP850" s="2">
        <v>5.0999999999999996</v>
      </c>
      <c r="AQ850" s="2">
        <v>-41.6</v>
      </c>
      <c r="AR850" s="2">
        <v>-3.38</v>
      </c>
      <c r="AU850" s="13" t="s">
        <v>434</v>
      </c>
      <c r="AV850" s="2" t="s">
        <v>11</v>
      </c>
      <c r="AW850" s="2">
        <v>180</v>
      </c>
    </row>
    <row r="851" spans="1:49" x14ac:dyDescent="0.35">
      <c r="A851">
        <v>850</v>
      </c>
      <c r="B851" s="2" t="s">
        <v>452</v>
      </c>
      <c r="C851" s="2" t="s">
        <v>456</v>
      </c>
      <c r="D851" s="2" t="s">
        <v>457</v>
      </c>
      <c r="E851" s="2" t="s">
        <v>426</v>
      </c>
      <c r="F851" s="2" t="s">
        <v>455</v>
      </c>
      <c r="G851" s="2" t="s">
        <v>50</v>
      </c>
      <c r="H851" s="48">
        <v>43502</v>
      </c>
      <c r="I851" s="1" t="s">
        <v>1189</v>
      </c>
      <c r="J851" t="s">
        <v>8</v>
      </c>
      <c r="L851" t="s">
        <v>9</v>
      </c>
      <c r="M851">
        <v>35.649410000000003</v>
      </c>
      <c r="N851">
        <v>-119.74639000000001</v>
      </c>
      <c r="O851" t="s">
        <v>448</v>
      </c>
      <c r="P851" s="2">
        <v>1100</v>
      </c>
      <c r="Q851" s="2">
        <v>1100</v>
      </c>
      <c r="R851" s="2" t="s">
        <v>449</v>
      </c>
      <c r="S851" s="2" t="s">
        <v>449</v>
      </c>
      <c r="U851" s="6">
        <v>23900</v>
      </c>
      <c r="V851" s="2">
        <v>15000</v>
      </c>
      <c r="X851" s="2">
        <v>6.42</v>
      </c>
      <c r="Y851" s="13">
        <f t="shared" ref="Y851:Y887" si="21">Q851*1.22</f>
        <v>1342</v>
      </c>
      <c r="Z851" s="13" t="s">
        <v>1898</v>
      </c>
      <c r="AA851" s="13" t="s">
        <v>1899</v>
      </c>
      <c r="AC851" s="2">
        <v>8400</v>
      </c>
      <c r="AD851" s="2">
        <v>20</v>
      </c>
      <c r="AE851" s="2">
        <v>300</v>
      </c>
      <c r="AF851" s="2">
        <v>150</v>
      </c>
      <c r="AG851" s="2">
        <v>210</v>
      </c>
      <c r="AH851" s="6">
        <v>4900</v>
      </c>
      <c r="AI851" s="2">
        <v>64</v>
      </c>
      <c r="AJ851" s="2" t="s">
        <v>212</v>
      </c>
      <c r="AK851" s="2">
        <v>3</v>
      </c>
      <c r="AL851" s="2">
        <v>3.3</v>
      </c>
      <c r="AM851" s="2">
        <v>2.7</v>
      </c>
      <c r="AN851" s="2">
        <v>280</v>
      </c>
      <c r="AO851" s="2" t="s">
        <v>450</v>
      </c>
      <c r="AP851" s="2">
        <v>5.4</v>
      </c>
      <c r="AQ851" s="2">
        <v>-47.3</v>
      </c>
      <c r="AR851" s="2">
        <v>-3.72</v>
      </c>
      <c r="AU851" s="13" t="s">
        <v>1889</v>
      </c>
      <c r="AV851" s="2" t="s">
        <v>59</v>
      </c>
      <c r="AW851" s="2">
        <v>11</v>
      </c>
    </row>
    <row r="852" spans="1:49" x14ac:dyDescent="0.35">
      <c r="A852">
        <v>851</v>
      </c>
      <c r="B852" s="2" t="s">
        <v>452</v>
      </c>
      <c r="C852" s="2" t="s">
        <v>456</v>
      </c>
      <c r="D852" s="2" t="s">
        <v>457</v>
      </c>
      <c r="E852" s="2" t="s">
        <v>426</v>
      </c>
      <c r="F852" s="2" t="s">
        <v>455</v>
      </c>
      <c r="G852" s="2" t="s">
        <v>50</v>
      </c>
      <c r="H852" s="48">
        <v>43572</v>
      </c>
      <c r="I852" s="1" t="s">
        <v>1189</v>
      </c>
      <c r="J852" t="s">
        <v>8</v>
      </c>
      <c r="L852" t="s">
        <v>9</v>
      </c>
      <c r="M852">
        <v>35.649410000000003</v>
      </c>
      <c r="N852">
        <v>-119.74639000000001</v>
      </c>
      <c r="O852" t="s">
        <v>448</v>
      </c>
      <c r="P852" s="2">
        <v>1100</v>
      </c>
      <c r="Q852" s="2">
        <v>1100</v>
      </c>
      <c r="R852" s="2" t="s">
        <v>449</v>
      </c>
      <c r="S852" s="2" t="s">
        <v>449</v>
      </c>
      <c r="U852" s="6">
        <v>24200</v>
      </c>
      <c r="V852" s="2">
        <v>14000</v>
      </c>
      <c r="X852" s="2">
        <v>6.01</v>
      </c>
      <c r="Y852" s="13">
        <f t="shared" si="21"/>
        <v>1342</v>
      </c>
      <c r="Z852" s="13" t="s">
        <v>1898</v>
      </c>
      <c r="AA852" s="13" t="s">
        <v>1899</v>
      </c>
      <c r="AC852" s="2">
        <v>8400</v>
      </c>
      <c r="AD852" s="2">
        <v>25</v>
      </c>
      <c r="AE852" s="2">
        <v>260</v>
      </c>
      <c r="AF852" s="2">
        <v>140</v>
      </c>
      <c r="AG852" s="2">
        <v>180</v>
      </c>
      <c r="AH852" s="6">
        <v>4300</v>
      </c>
      <c r="AI852" s="2">
        <v>61</v>
      </c>
      <c r="AJ852" s="2" t="s">
        <v>212</v>
      </c>
      <c r="AK852" s="2">
        <v>3</v>
      </c>
      <c r="AL852" s="2">
        <v>2.8</v>
      </c>
      <c r="AM852" s="2">
        <v>2.6</v>
      </c>
      <c r="AN852" s="2">
        <v>340</v>
      </c>
      <c r="AO852" s="2" t="s">
        <v>450</v>
      </c>
      <c r="AP852" s="2">
        <v>5.4</v>
      </c>
      <c r="AQ852" s="2">
        <v>-46.5</v>
      </c>
      <c r="AR852" s="2">
        <v>-3.71</v>
      </c>
      <c r="AU852" s="13" t="s">
        <v>1325</v>
      </c>
      <c r="AV852" s="2" t="s">
        <v>23</v>
      </c>
      <c r="AW852" s="2">
        <v>4.5</v>
      </c>
    </row>
    <row r="853" spans="1:49" x14ac:dyDescent="0.35">
      <c r="A853">
        <v>852</v>
      </c>
      <c r="B853" s="2" t="s">
        <v>452</v>
      </c>
      <c r="C853" s="2" t="s">
        <v>456</v>
      </c>
      <c r="D853" s="2" t="s">
        <v>457</v>
      </c>
      <c r="E853" s="2" t="s">
        <v>426</v>
      </c>
      <c r="F853" s="2" t="s">
        <v>455</v>
      </c>
      <c r="G853" s="2" t="s">
        <v>50</v>
      </c>
      <c r="H853" s="48">
        <v>43788</v>
      </c>
      <c r="I853" s="1" t="s">
        <v>1189</v>
      </c>
      <c r="J853" t="s">
        <v>8</v>
      </c>
      <c r="L853" t="s">
        <v>9</v>
      </c>
      <c r="M853">
        <v>35.649410000000003</v>
      </c>
      <c r="N853">
        <v>-119.74639000000001</v>
      </c>
      <c r="O853" t="s">
        <v>448</v>
      </c>
      <c r="P853" s="2">
        <v>1000</v>
      </c>
      <c r="Q853" s="2">
        <v>1000</v>
      </c>
      <c r="R853" s="2" t="s">
        <v>449</v>
      </c>
      <c r="S853" s="2" t="s">
        <v>449</v>
      </c>
      <c r="U853" s="6">
        <v>24500</v>
      </c>
      <c r="V853" s="2">
        <v>14000</v>
      </c>
      <c r="X853" s="2">
        <v>7.13</v>
      </c>
      <c r="Y853" s="13">
        <f t="shared" si="21"/>
        <v>1220</v>
      </c>
      <c r="Z853" s="13" t="s">
        <v>1898</v>
      </c>
      <c r="AA853" s="13" t="s">
        <v>1899</v>
      </c>
      <c r="AC853" s="2">
        <v>7900</v>
      </c>
      <c r="AD853" s="2">
        <v>29</v>
      </c>
      <c r="AE853" s="2">
        <v>270</v>
      </c>
      <c r="AF853" s="2">
        <v>130</v>
      </c>
      <c r="AG853" s="2">
        <v>190</v>
      </c>
      <c r="AH853" s="6">
        <v>4500</v>
      </c>
      <c r="AI853" s="2">
        <v>66</v>
      </c>
      <c r="AJ853" s="2">
        <v>89</v>
      </c>
      <c r="AK853" s="2">
        <v>3.6</v>
      </c>
      <c r="AL853" s="2">
        <v>3.1</v>
      </c>
      <c r="AM853" s="2">
        <v>2.2999999999999998</v>
      </c>
      <c r="AN853" s="2">
        <v>320</v>
      </c>
      <c r="AO853" s="2" t="s">
        <v>450</v>
      </c>
      <c r="AP853" s="2">
        <v>5</v>
      </c>
      <c r="AQ853" s="2">
        <v>-47.1</v>
      </c>
      <c r="AR853" s="2">
        <v>-3.78</v>
      </c>
      <c r="AU853" s="13" t="s">
        <v>434</v>
      </c>
      <c r="AV853" s="2" t="s">
        <v>11</v>
      </c>
      <c r="AW853" s="2">
        <v>3.2</v>
      </c>
    </row>
    <row r="854" spans="1:49" x14ac:dyDescent="0.35">
      <c r="A854">
        <v>853</v>
      </c>
      <c r="B854" s="2" t="s">
        <v>452</v>
      </c>
      <c r="C854" s="2" t="s">
        <v>453</v>
      </c>
      <c r="D854" s="2" t="s">
        <v>454</v>
      </c>
      <c r="E854" s="2" t="s">
        <v>426</v>
      </c>
      <c r="F854" s="2" t="s">
        <v>455</v>
      </c>
      <c r="G854" s="2" t="s">
        <v>50</v>
      </c>
      <c r="H854" s="48">
        <v>43502</v>
      </c>
      <c r="I854" s="1" t="s">
        <v>1189</v>
      </c>
      <c r="J854" t="s">
        <v>8</v>
      </c>
      <c r="L854" t="s">
        <v>9</v>
      </c>
      <c r="M854">
        <v>35.649679999999996</v>
      </c>
      <c r="N854">
        <v>-119.74438000000001</v>
      </c>
      <c r="O854" t="s">
        <v>448</v>
      </c>
      <c r="P854" s="2">
        <v>1200</v>
      </c>
      <c r="Q854" s="2">
        <v>1200</v>
      </c>
      <c r="R854" s="2" t="s">
        <v>449</v>
      </c>
      <c r="S854" s="2" t="s">
        <v>449</v>
      </c>
      <c r="U854" s="2">
        <v>25200</v>
      </c>
      <c r="V854" s="2">
        <v>16000</v>
      </c>
      <c r="X854" s="2">
        <v>5.85</v>
      </c>
      <c r="Y854" s="13">
        <f t="shared" si="21"/>
        <v>1464</v>
      </c>
      <c r="Z854" s="13" t="s">
        <v>1898</v>
      </c>
      <c r="AA854" s="13" t="s">
        <v>1899</v>
      </c>
      <c r="AC854" s="2">
        <v>8800</v>
      </c>
      <c r="AD854" s="2">
        <v>13</v>
      </c>
      <c r="AE854" s="2">
        <v>310</v>
      </c>
      <c r="AF854" s="2">
        <v>170</v>
      </c>
      <c r="AG854" s="2">
        <v>230</v>
      </c>
      <c r="AH854" s="2">
        <v>5300</v>
      </c>
      <c r="AI854" s="2">
        <v>70</v>
      </c>
      <c r="AJ854" s="2" t="s">
        <v>212</v>
      </c>
      <c r="AK854" s="2">
        <v>3.3</v>
      </c>
      <c r="AL854" s="2">
        <v>4.9000000000000004</v>
      </c>
      <c r="AM854" s="2">
        <v>2.7</v>
      </c>
      <c r="AN854" s="2">
        <v>250</v>
      </c>
      <c r="AO854" s="2" t="s">
        <v>450</v>
      </c>
      <c r="AP854" s="2">
        <v>5.4</v>
      </c>
      <c r="AQ854" s="2">
        <v>-46.3</v>
      </c>
      <c r="AR854" s="2">
        <v>-3.47</v>
      </c>
      <c r="AU854" s="13">
        <f>AV854*4.43</f>
        <v>7.5309999999999997</v>
      </c>
      <c r="AV854" s="2">
        <v>1.7</v>
      </c>
      <c r="AW854" s="2">
        <v>37</v>
      </c>
    </row>
    <row r="855" spans="1:49" x14ac:dyDescent="0.35">
      <c r="A855">
        <v>854</v>
      </c>
      <c r="B855" s="2" t="s">
        <v>452</v>
      </c>
      <c r="C855" s="2" t="s">
        <v>453</v>
      </c>
      <c r="D855" s="2" t="s">
        <v>454</v>
      </c>
      <c r="E855" s="2" t="s">
        <v>426</v>
      </c>
      <c r="F855" s="2" t="s">
        <v>455</v>
      </c>
      <c r="G855" s="2" t="s">
        <v>50</v>
      </c>
      <c r="H855" s="48">
        <v>43572</v>
      </c>
      <c r="I855" s="1" t="s">
        <v>1189</v>
      </c>
      <c r="J855" t="s">
        <v>8</v>
      </c>
      <c r="L855" t="s">
        <v>9</v>
      </c>
      <c r="M855">
        <v>35.649679999999996</v>
      </c>
      <c r="N855">
        <v>-119.74438000000001</v>
      </c>
      <c r="O855" t="s">
        <v>448</v>
      </c>
      <c r="P855" s="2">
        <v>1100</v>
      </c>
      <c r="Q855" s="2">
        <v>1100</v>
      </c>
      <c r="R855" s="2" t="s">
        <v>449</v>
      </c>
      <c r="S855" s="2" t="s">
        <v>449</v>
      </c>
      <c r="U855" s="2">
        <v>25800</v>
      </c>
      <c r="V855" s="2">
        <v>15000</v>
      </c>
      <c r="X855" s="2">
        <v>5.49</v>
      </c>
      <c r="Y855" s="13">
        <f t="shared" si="21"/>
        <v>1342</v>
      </c>
      <c r="Z855" s="13" t="s">
        <v>1898</v>
      </c>
      <c r="AA855" s="13" t="s">
        <v>1899</v>
      </c>
      <c r="AC855" s="2">
        <v>8800</v>
      </c>
      <c r="AD855" s="2" t="s">
        <v>98</v>
      </c>
      <c r="AE855" s="2">
        <v>260</v>
      </c>
      <c r="AF855" s="2">
        <v>150</v>
      </c>
      <c r="AG855" s="2">
        <v>210</v>
      </c>
      <c r="AH855" s="2">
        <v>4500</v>
      </c>
      <c r="AI855" s="2">
        <v>65</v>
      </c>
      <c r="AJ855" s="2" t="s">
        <v>212</v>
      </c>
      <c r="AK855" s="2">
        <v>2.8</v>
      </c>
      <c r="AL855" s="2">
        <v>5.0999999999999996</v>
      </c>
      <c r="AM855" s="2">
        <v>2.8</v>
      </c>
      <c r="AN855" s="2">
        <v>290</v>
      </c>
      <c r="AO855" s="2" t="s">
        <v>450</v>
      </c>
      <c r="AP855" s="2">
        <v>5.8</v>
      </c>
      <c r="AQ855" s="2">
        <v>-45.6</v>
      </c>
      <c r="AR855" s="2">
        <v>-3.32</v>
      </c>
      <c r="AU855" s="13" t="s">
        <v>1325</v>
      </c>
      <c r="AV855" s="2" t="s">
        <v>23</v>
      </c>
      <c r="AW855" s="2">
        <v>44</v>
      </c>
    </row>
    <row r="856" spans="1:49" x14ac:dyDescent="0.35">
      <c r="A856">
        <v>855</v>
      </c>
      <c r="B856" s="2" t="s">
        <v>452</v>
      </c>
      <c r="C856" s="2" t="s">
        <v>453</v>
      </c>
      <c r="D856" s="2" t="s">
        <v>454</v>
      </c>
      <c r="E856" s="2" t="s">
        <v>426</v>
      </c>
      <c r="F856" s="2" t="s">
        <v>455</v>
      </c>
      <c r="G856" s="2" t="s">
        <v>50</v>
      </c>
      <c r="H856" s="48">
        <v>43788</v>
      </c>
      <c r="I856" s="1" t="s">
        <v>1189</v>
      </c>
      <c r="J856" t="s">
        <v>8</v>
      </c>
      <c r="L856" t="s">
        <v>9</v>
      </c>
      <c r="M856">
        <v>35.649679999999996</v>
      </c>
      <c r="N856">
        <v>-119.74438000000001</v>
      </c>
      <c r="O856" t="s">
        <v>448</v>
      </c>
      <c r="P856" s="2">
        <v>1100</v>
      </c>
      <c r="Q856" s="2">
        <v>1100</v>
      </c>
      <c r="R856" s="2" t="s">
        <v>449</v>
      </c>
      <c r="S856" s="2" t="s">
        <v>449</v>
      </c>
      <c r="U856" s="2">
        <v>26200</v>
      </c>
      <c r="V856" s="2">
        <v>15000</v>
      </c>
      <c r="X856" s="2">
        <v>6.87</v>
      </c>
      <c r="Y856" s="13">
        <f t="shared" si="21"/>
        <v>1342</v>
      </c>
      <c r="Z856" s="13" t="s">
        <v>1898</v>
      </c>
      <c r="AA856" s="13" t="s">
        <v>1899</v>
      </c>
      <c r="AC856" s="2">
        <v>8600</v>
      </c>
      <c r="AD856" s="2" t="s">
        <v>54</v>
      </c>
      <c r="AE856" s="2">
        <v>270</v>
      </c>
      <c r="AF856" s="2">
        <v>150</v>
      </c>
      <c r="AG856" s="2">
        <v>210</v>
      </c>
      <c r="AH856" s="2">
        <v>4800</v>
      </c>
      <c r="AI856" s="2">
        <v>70</v>
      </c>
      <c r="AJ856" s="2" t="s">
        <v>212</v>
      </c>
      <c r="AK856" s="2">
        <v>3.5</v>
      </c>
      <c r="AL856" s="2">
        <v>4.8</v>
      </c>
      <c r="AM856" s="2">
        <v>2.5</v>
      </c>
      <c r="AN856" s="2">
        <v>250</v>
      </c>
      <c r="AO856" s="2" t="s">
        <v>450</v>
      </c>
      <c r="AP856" s="2">
        <v>5.3</v>
      </c>
      <c r="AQ856" s="2">
        <v>-45.6</v>
      </c>
      <c r="AR856" s="2">
        <v>-3.26</v>
      </c>
      <c r="AU856" s="13" t="s">
        <v>434</v>
      </c>
      <c r="AV856" s="2" t="s">
        <v>11</v>
      </c>
      <c r="AW856" s="2">
        <v>12</v>
      </c>
    </row>
    <row r="857" spans="1:49" x14ac:dyDescent="0.35">
      <c r="A857">
        <v>856</v>
      </c>
      <c r="B857" s="2" t="s">
        <v>474</v>
      </c>
      <c r="C857" t="s">
        <v>475</v>
      </c>
      <c r="D857" t="s">
        <v>476</v>
      </c>
      <c r="E857" t="s">
        <v>421</v>
      </c>
      <c r="F857" t="s">
        <v>477</v>
      </c>
      <c r="G857" t="s">
        <v>50</v>
      </c>
      <c r="H857" s="47">
        <v>43663</v>
      </c>
      <c r="I857" t="s">
        <v>1192</v>
      </c>
      <c r="J857" t="s">
        <v>8</v>
      </c>
      <c r="L857" t="s">
        <v>9</v>
      </c>
      <c r="M857">
        <v>35.430287</v>
      </c>
      <c r="N857">
        <v>-119.690044</v>
      </c>
      <c r="O857" t="s">
        <v>478</v>
      </c>
      <c r="P857" s="2">
        <v>760</v>
      </c>
      <c r="Q857" s="2">
        <v>760</v>
      </c>
      <c r="R857" s="2" t="s">
        <v>449</v>
      </c>
      <c r="S857" s="2" t="s">
        <v>449</v>
      </c>
      <c r="U857" s="2">
        <v>20100</v>
      </c>
      <c r="V857" s="2">
        <v>14000</v>
      </c>
      <c r="X857" s="11">
        <v>6.3</v>
      </c>
      <c r="Y857" s="13">
        <f t="shared" si="21"/>
        <v>927.19999999999993</v>
      </c>
      <c r="Z857" s="13" t="s">
        <v>1898</v>
      </c>
      <c r="AA857" s="13" t="s">
        <v>1899</v>
      </c>
      <c r="AC857" s="2">
        <v>6300</v>
      </c>
      <c r="AD857" s="2">
        <v>190</v>
      </c>
      <c r="AE857" s="2">
        <v>150</v>
      </c>
      <c r="AF857" s="2">
        <v>55</v>
      </c>
      <c r="AG857" s="2">
        <v>86</v>
      </c>
      <c r="AH857" s="2">
        <v>3700</v>
      </c>
      <c r="AI857" s="2">
        <v>55</v>
      </c>
      <c r="AJ857" s="2" t="s">
        <v>212</v>
      </c>
      <c r="AK857" s="2">
        <v>1.8</v>
      </c>
      <c r="AL857" s="2">
        <v>1.9</v>
      </c>
      <c r="AM857" s="2">
        <v>2.8</v>
      </c>
      <c r="AN857" s="2">
        <v>200</v>
      </c>
      <c r="AO857" s="2" t="s">
        <v>450</v>
      </c>
      <c r="AP857" s="2">
        <v>4.9000000000000004</v>
      </c>
      <c r="AQ857" s="2">
        <v>-53.3</v>
      </c>
      <c r="AR857" s="2">
        <v>-5.23</v>
      </c>
      <c r="AU857" s="13" t="s">
        <v>434</v>
      </c>
      <c r="AV857" s="2" t="s">
        <v>11</v>
      </c>
      <c r="AW857" s="2">
        <v>15</v>
      </c>
    </row>
    <row r="858" spans="1:49" x14ac:dyDescent="0.35">
      <c r="A858">
        <v>857</v>
      </c>
      <c r="B858" s="2" t="s">
        <v>474</v>
      </c>
      <c r="C858" t="s">
        <v>475</v>
      </c>
      <c r="D858" t="s">
        <v>476</v>
      </c>
      <c r="E858" t="s">
        <v>421</v>
      </c>
      <c r="F858" t="s">
        <v>477</v>
      </c>
      <c r="G858" t="s">
        <v>50</v>
      </c>
      <c r="H858" s="47">
        <v>43788</v>
      </c>
      <c r="I858" t="s">
        <v>1192</v>
      </c>
      <c r="J858" t="s">
        <v>8</v>
      </c>
      <c r="L858" t="s">
        <v>9</v>
      </c>
      <c r="M858">
        <v>35.430287</v>
      </c>
      <c r="N858">
        <v>-119.690044</v>
      </c>
      <c r="O858" t="s">
        <v>478</v>
      </c>
      <c r="P858" s="2">
        <v>800</v>
      </c>
      <c r="Q858" s="2">
        <v>800</v>
      </c>
      <c r="R858" s="2" t="s">
        <v>449</v>
      </c>
      <c r="S858" s="2" t="s">
        <v>449</v>
      </c>
      <c r="U858" s="2">
        <v>19300</v>
      </c>
      <c r="V858" s="2">
        <v>11000</v>
      </c>
      <c r="X858" s="2">
        <v>6.97</v>
      </c>
      <c r="Y858" s="13">
        <f t="shared" si="21"/>
        <v>976</v>
      </c>
      <c r="Z858" s="13" t="s">
        <v>1898</v>
      </c>
      <c r="AA858" s="13" t="s">
        <v>1899</v>
      </c>
      <c r="AC858" s="2">
        <v>6100</v>
      </c>
      <c r="AD858" s="2">
        <v>180</v>
      </c>
      <c r="AE858" s="2">
        <v>150</v>
      </c>
      <c r="AF858" s="2">
        <v>60</v>
      </c>
      <c r="AG858" s="2">
        <v>69</v>
      </c>
      <c r="AH858" s="2">
        <v>3800</v>
      </c>
      <c r="AI858" s="2">
        <v>49</v>
      </c>
      <c r="AJ858" s="2">
        <v>87</v>
      </c>
      <c r="AK858" s="2">
        <v>1.8</v>
      </c>
      <c r="AL858" s="2">
        <v>6</v>
      </c>
      <c r="AM858" s="2">
        <v>2.7</v>
      </c>
      <c r="AN858" s="2">
        <v>220</v>
      </c>
      <c r="AO858" s="2" t="s">
        <v>450</v>
      </c>
      <c r="AP858" s="2">
        <v>5.4</v>
      </c>
      <c r="AQ858" s="2">
        <v>-52.3</v>
      </c>
      <c r="AR858" s="2">
        <v>-5.37</v>
      </c>
      <c r="AU858" s="13" t="s">
        <v>434</v>
      </c>
      <c r="AV858" s="2" t="s">
        <v>11</v>
      </c>
      <c r="AW858" s="2">
        <v>9.6</v>
      </c>
    </row>
    <row r="859" spans="1:49" x14ac:dyDescent="0.35">
      <c r="A859">
        <v>858</v>
      </c>
      <c r="B859" s="2" t="s">
        <v>479</v>
      </c>
      <c r="C859" t="s">
        <v>480</v>
      </c>
      <c r="D859" t="s">
        <v>481</v>
      </c>
      <c r="E859" t="s">
        <v>421</v>
      </c>
      <c r="F859" t="s">
        <v>482</v>
      </c>
      <c r="G859" t="s">
        <v>50</v>
      </c>
      <c r="H859" s="47">
        <v>43663</v>
      </c>
      <c r="I859" t="s">
        <v>1192</v>
      </c>
      <c r="J859" t="s">
        <v>8</v>
      </c>
      <c r="L859" t="s">
        <v>9</v>
      </c>
      <c r="M859">
        <v>35.478814</v>
      </c>
      <c r="N859">
        <v>-119.73769</v>
      </c>
      <c r="O859" t="s">
        <v>478</v>
      </c>
      <c r="P859" s="2">
        <v>2800</v>
      </c>
      <c r="Q859" s="2">
        <v>2800</v>
      </c>
      <c r="R859" s="2" t="s">
        <v>449</v>
      </c>
      <c r="S859" s="2" t="s">
        <v>449</v>
      </c>
      <c r="U859" s="2">
        <v>41200</v>
      </c>
      <c r="V859" s="2">
        <v>24000</v>
      </c>
      <c r="X859" s="11">
        <v>6.96</v>
      </c>
      <c r="Y859" s="13">
        <f t="shared" si="21"/>
        <v>3416</v>
      </c>
      <c r="Z859" s="13" t="s">
        <v>1898</v>
      </c>
      <c r="AA859" s="13" t="s">
        <v>1899</v>
      </c>
      <c r="AC859" s="2">
        <v>14000</v>
      </c>
      <c r="AD859" s="2">
        <v>28</v>
      </c>
      <c r="AE859" s="2">
        <v>170</v>
      </c>
      <c r="AF859" s="2">
        <v>130</v>
      </c>
      <c r="AG859" s="2">
        <v>240</v>
      </c>
      <c r="AH859" s="2">
        <v>8100</v>
      </c>
      <c r="AI859" s="2">
        <v>99</v>
      </c>
      <c r="AJ859" s="2" t="s">
        <v>450</v>
      </c>
      <c r="AK859" s="2">
        <v>9.1</v>
      </c>
      <c r="AL859" s="2">
        <v>1.6</v>
      </c>
      <c r="AM859" s="2">
        <v>7.7</v>
      </c>
      <c r="AN859" s="2">
        <v>150</v>
      </c>
      <c r="AO859" s="2" t="s">
        <v>451</v>
      </c>
      <c r="AP859" s="2">
        <v>9.6</v>
      </c>
      <c r="AQ859" s="2">
        <v>-27</v>
      </c>
      <c r="AR859" s="2">
        <v>-1.31</v>
      </c>
      <c r="AU859" s="13" t="s">
        <v>1325</v>
      </c>
      <c r="AV859" s="2" t="s">
        <v>23</v>
      </c>
      <c r="AW859" s="2">
        <v>8</v>
      </c>
    </row>
    <row r="860" spans="1:49" x14ac:dyDescent="0.35">
      <c r="A860">
        <v>859</v>
      </c>
      <c r="B860" s="2" t="s">
        <v>479</v>
      </c>
      <c r="C860" t="s">
        <v>480</v>
      </c>
      <c r="D860" t="s">
        <v>481</v>
      </c>
      <c r="E860" t="s">
        <v>421</v>
      </c>
      <c r="F860" t="s">
        <v>482</v>
      </c>
      <c r="G860" t="s">
        <v>50</v>
      </c>
      <c r="H860" s="47">
        <v>43788</v>
      </c>
      <c r="I860" t="s">
        <v>1192</v>
      </c>
      <c r="J860" t="s">
        <v>8</v>
      </c>
      <c r="L860" t="s">
        <v>9</v>
      </c>
      <c r="M860">
        <v>35.478814</v>
      </c>
      <c r="N860">
        <v>-119.73769</v>
      </c>
      <c r="O860" t="s">
        <v>478</v>
      </c>
      <c r="P860" s="2">
        <v>2800</v>
      </c>
      <c r="Q860" s="2">
        <v>2800</v>
      </c>
      <c r="R860" s="2" t="s">
        <v>449</v>
      </c>
      <c r="S860" s="2" t="s">
        <v>449</v>
      </c>
      <c r="U860" s="2">
        <v>41700</v>
      </c>
      <c r="V860" s="2">
        <v>23000</v>
      </c>
      <c r="X860" s="2">
        <v>7.8</v>
      </c>
      <c r="Y860" s="13">
        <f t="shared" si="21"/>
        <v>3416</v>
      </c>
      <c r="Z860" s="13" t="s">
        <v>1898</v>
      </c>
      <c r="AA860" s="13" t="s">
        <v>1899</v>
      </c>
      <c r="AC860" s="2">
        <v>14000</v>
      </c>
      <c r="AD860" s="2" t="s">
        <v>98</v>
      </c>
      <c r="AE860" s="2">
        <v>180</v>
      </c>
      <c r="AF860" s="2">
        <v>130</v>
      </c>
      <c r="AG860" s="2">
        <v>250</v>
      </c>
      <c r="AH860" s="2">
        <v>8600</v>
      </c>
      <c r="AI860" s="2">
        <v>100</v>
      </c>
      <c r="AJ860" s="2" t="s">
        <v>212</v>
      </c>
      <c r="AK860" s="2">
        <v>9.4</v>
      </c>
      <c r="AL860" s="2">
        <v>3.7</v>
      </c>
      <c r="AM860" s="2">
        <v>6.9</v>
      </c>
      <c r="AN860" s="2">
        <v>130</v>
      </c>
      <c r="AO860" s="2" t="s">
        <v>450</v>
      </c>
      <c r="AP860" s="2">
        <v>9.9</v>
      </c>
      <c r="AQ860" s="2">
        <v>-26.6</v>
      </c>
      <c r="AR860" s="2">
        <v>-1.03</v>
      </c>
      <c r="AU860" s="13" t="s">
        <v>1325</v>
      </c>
      <c r="AV860" s="2" t="s">
        <v>23</v>
      </c>
      <c r="AW860" s="2">
        <v>6</v>
      </c>
    </row>
    <row r="861" spans="1:49" x14ac:dyDescent="0.35">
      <c r="A861">
        <v>860</v>
      </c>
      <c r="B861" s="2" t="s">
        <v>483</v>
      </c>
      <c r="C861" t="s">
        <v>484</v>
      </c>
      <c r="D861" t="s">
        <v>485</v>
      </c>
      <c r="E861" t="s">
        <v>421</v>
      </c>
      <c r="F861" t="s">
        <v>486</v>
      </c>
      <c r="G861" t="s">
        <v>50</v>
      </c>
      <c r="H861" s="47">
        <v>43663</v>
      </c>
      <c r="I861" s="1" t="s">
        <v>1192</v>
      </c>
      <c r="J861" t="s">
        <v>8</v>
      </c>
      <c r="L861" t="s">
        <v>9</v>
      </c>
      <c r="M861">
        <v>35.430033000000002</v>
      </c>
      <c r="N861">
        <v>-119.690088</v>
      </c>
      <c r="O861" t="s">
        <v>478</v>
      </c>
      <c r="P861" s="2">
        <v>820</v>
      </c>
      <c r="Q861" s="2">
        <v>820</v>
      </c>
      <c r="R861" s="2" t="s">
        <v>449</v>
      </c>
      <c r="S861" s="2" t="s">
        <v>449</v>
      </c>
      <c r="U861" s="2">
        <v>19300</v>
      </c>
      <c r="V861" s="2">
        <v>11000</v>
      </c>
      <c r="X861" s="11">
        <v>6.45</v>
      </c>
      <c r="Y861" s="13">
        <f t="shared" si="21"/>
        <v>1000.4</v>
      </c>
      <c r="Z861" s="13" t="s">
        <v>1898</v>
      </c>
      <c r="AA861" s="13" t="s">
        <v>1899</v>
      </c>
      <c r="AC861" s="2">
        <v>6100</v>
      </c>
      <c r="AD861" s="2">
        <v>180</v>
      </c>
      <c r="AE861" s="2">
        <v>140</v>
      </c>
      <c r="AF861" s="2">
        <v>59</v>
      </c>
      <c r="AG861" s="2">
        <v>76</v>
      </c>
      <c r="AH861" s="2">
        <v>3500</v>
      </c>
      <c r="AI861" s="2">
        <v>52</v>
      </c>
      <c r="AJ861" s="2" t="s">
        <v>212</v>
      </c>
      <c r="AK861" s="2">
        <v>2</v>
      </c>
      <c r="AL861" s="2">
        <v>0.8</v>
      </c>
      <c r="AM861" s="2">
        <v>2.8</v>
      </c>
      <c r="AN861" s="2">
        <v>150</v>
      </c>
      <c r="AO861" s="2" t="s">
        <v>450</v>
      </c>
      <c r="AP861" s="2">
        <v>5.2</v>
      </c>
      <c r="AQ861" s="2">
        <v>-53.5</v>
      </c>
      <c r="AR861" s="2">
        <v>-5.44</v>
      </c>
      <c r="AU861" s="13" t="s">
        <v>434</v>
      </c>
      <c r="AV861" s="2" t="s">
        <v>11</v>
      </c>
      <c r="AW861" s="2">
        <v>14</v>
      </c>
    </row>
    <row r="862" spans="1:49" x14ac:dyDescent="0.35">
      <c r="A862">
        <v>861</v>
      </c>
      <c r="B862" s="2" t="s">
        <v>483</v>
      </c>
      <c r="C862" t="s">
        <v>484</v>
      </c>
      <c r="D862" t="s">
        <v>485</v>
      </c>
      <c r="E862" t="s">
        <v>421</v>
      </c>
      <c r="F862" t="s">
        <v>486</v>
      </c>
      <c r="G862" t="s">
        <v>50</v>
      </c>
      <c r="H862" s="47">
        <v>43788</v>
      </c>
      <c r="I862" s="1" t="s">
        <v>1192</v>
      </c>
      <c r="J862" t="s">
        <v>8</v>
      </c>
      <c r="L862" t="s">
        <v>9</v>
      </c>
      <c r="M862">
        <v>35.430033000000002</v>
      </c>
      <c r="N862">
        <v>-119.690088</v>
      </c>
      <c r="O862" t="s">
        <v>478</v>
      </c>
      <c r="P862" s="2">
        <v>820</v>
      </c>
      <c r="Q862" s="2">
        <v>820</v>
      </c>
      <c r="R862" s="2" t="s">
        <v>449</v>
      </c>
      <c r="S862" s="2" t="s">
        <v>449</v>
      </c>
      <c r="U862" s="2">
        <v>18900</v>
      </c>
      <c r="V862" s="2">
        <v>11000</v>
      </c>
      <c r="X862" s="2">
        <v>6.92</v>
      </c>
      <c r="Y862" s="13">
        <f t="shared" si="21"/>
        <v>1000.4</v>
      </c>
      <c r="Z862" s="13" t="s">
        <v>1898</v>
      </c>
      <c r="AA862" s="13" t="s">
        <v>1899</v>
      </c>
      <c r="AC862" s="2">
        <v>6000</v>
      </c>
      <c r="AD862" s="2">
        <v>180</v>
      </c>
      <c r="AE862" s="2">
        <v>140</v>
      </c>
      <c r="AF862" s="2">
        <v>58</v>
      </c>
      <c r="AG862" s="2">
        <v>69</v>
      </c>
      <c r="AH862" s="2">
        <v>3700</v>
      </c>
      <c r="AI862" s="2">
        <v>52</v>
      </c>
      <c r="AJ862" s="2" t="s">
        <v>212</v>
      </c>
      <c r="AK862" s="2">
        <v>1.7</v>
      </c>
      <c r="AL862" s="2">
        <v>1.9</v>
      </c>
      <c r="AM862" s="2">
        <v>2.6</v>
      </c>
      <c r="AN862" s="2">
        <v>170</v>
      </c>
      <c r="AO862" s="2" t="s">
        <v>450</v>
      </c>
      <c r="AP862" s="2">
        <v>5.3</v>
      </c>
      <c r="AQ862" s="2">
        <v>-52.5</v>
      </c>
      <c r="AR862" s="2">
        <v>-5.4</v>
      </c>
      <c r="AU862" s="13" t="s">
        <v>434</v>
      </c>
      <c r="AV862" s="2" t="s">
        <v>11</v>
      </c>
      <c r="AW862" s="2">
        <v>7.4</v>
      </c>
    </row>
    <row r="863" spans="1:49" x14ac:dyDescent="0.35">
      <c r="A863">
        <v>862</v>
      </c>
      <c r="B863" s="2" t="s">
        <v>483</v>
      </c>
      <c r="C863" t="s">
        <v>487</v>
      </c>
      <c r="D863" t="s">
        <v>488</v>
      </c>
      <c r="E863" t="s">
        <v>421</v>
      </c>
      <c r="F863" t="s">
        <v>486</v>
      </c>
      <c r="G863" t="s">
        <v>50</v>
      </c>
      <c r="H863" s="47">
        <v>43663</v>
      </c>
      <c r="I863" t="s">
        <v>1193</v>
      </c>
      <c r="J863" t="s">
        <v>8</v>
      </c>
      <c r="L863" t="s">
        <v>9</v>
      </c>
      <c r="M863">
        <v>35.429507999999998</v>
      </c>
      <c r="N863">
        <v>-119.689944</v>
      </c>
      <c r="O863" t="s">
        <v>478</v>
      </c>
      <c r="P863" s="2">
        <v>710</v>
      </c>
      <c r="Q863" s="2">
        <v>710</v>
      </c>
      <c r="R863" s="2" t="s">
        <v>449</v>
      </c>
      <c r="S863" s="2" t="s">
        <v>449</v>
      </c>
      <c r="U863" s="2">
        <v>24400</v>
      </c>
      <c r="V863" s="2">
        <v>14000</v>
      </c>
      <c r="X863" s="11">
        <v>6.17</v>
      </c>
      <c r="Y863" s="13">
        <f t="shared" si="21"/>
        <v>866.19999999999993</v>
      </c>
      <c r="Z863" s="13" t="s">
        <v>1898</v>
      </c>
      <c r="AA863" s="13" t="s">
        <v>1899</v>
      </c>
      <c r="AC863" s="2">
        <v>7700</v>
      </c>
      <c r="AD863" s="2">
        <v>120</v>
      </c>
      <c r="AE863" s="2">
        <v>210</v>
      </c>
      <c r="AF863" s="2">
        <v>74</v>
      </c>
      <c r="AG863" s="2">
        <v>90</v>
      </c>
      <c r="AH863" s="2">
        <v>4200</v>
      </c>
      <c r="AI863" s="2">
        <v>54</v>
      </c>
      <c r="AJ863" s="2" t="s">
        <v>212</v>
      </c>
      <c r="AK863" s="2">
        <v>3.2</v>
      </c>
      <c r="AL863" s="2">
        <v>1.7</v>
      </c>
      <c r="AM863" s="2">
        <v>3.9</v>
      </c>
      <c r="AN863" s="2">
        <v>260</v>
      </c>
      <c r="AO863" s="2" t="s">
        <v>450</v>
      </c>
      <c r="AP863" s="2">
        <v>7.7</v>
      </c>
      <c r="AQ863" s="2">
        <v>-49.7</v>
      </c>
      <c r="AR863" s="2">
        <v>-4.7699999999999996</v>
      </c>
      <c r="AU863" s="13" t="s">
        <v>434</v>
      </c>
      <c r="AV863" s="2" t="s">
        <v>11</v>
      </c>
      <c r="AW863" s="2">
        <v>110</v>
      </c>
    </row>
    <row r="864" spans="1:49" x14ac:dyDescent="0.35">
      <c r="A864">
        <v>863</v>
      </c>
      <c r="B864" s="2" t="s">
        <v>483</v>
      </c>
      <c r="C864" t="s">
        <v>3669</v>
      </c>
      <c r="D864" t="s">
        <v>488</v>
      </c>
      <c r="E864" t="s">
        <v>421</v>
      </c>
      <c r="F864" t="s">
        <v>486</v>
      </c>
      <c r="G864" t="s">
        <v>50</v>
      </c>
      <c r="H864" s="47">
        <v>43788</v>
      </c>
      <c r="I864" t="s">
        <v>1193</v>
      </c>
      <c r="J864" t="s">
        <v>8</v>
      </c>
      <c r="L864" t="s">
        <v>9</v>
      </c>
      <c r="M864">
        <v>35.429507999999998</v>
      </c>
      <c r="N864">
        <v>-119.689944</v>
      </c>
      <c r="O864" t="s">
        <v>478</v>
      </c>
      <c r="P864" s="2">
        <v>700</v>
      </c>
      <c r="Q864" s="2">
        <v>700</v>
      </c>
      <c r="R864" s="2" t="s">
        <v>449</v>
      </c>
      <c r="S864" s="2" t="s">
        <v>449</v>
      </c>
      <c r="U864" s="2">
        <v>22500</v>
      </c>
      <c r="V864" s="2">
        <v>13000</v>
      </c>
      <c r="X864" s="2">
        <v>7.43</v>
      </c>
      <c r="Y864" s="13">
        <f t="shared" si="21"/>
        <v>854</v>
      </c>
      <c r="Z864" s="13" t="s">
        <v>1898</v>
      </c>
      <c r="AA864" s="13" t="s">
        <v>1899</v>
      </c>
      <c r="AC864" s="2">
        <v>7400</v>
      </c>
      <c r="AD864" s="2">
        <v>120</v>
      </c>
      <c r="AE864" s="2">
        <v>200</v>
      </c>
      <c r="AF864" s="2">
        <v>73</v>
      </c>
      <c r="AG864" s="2">
        <v>75</v>
      </c>
      <c r="AH864" s="2">
        <v>4000</v>
      </c>
      <c r="AI864" s="2">
        <v>57</v>
      </c>
      <c r="AJ864" s="2" t="s">
        <v>450</v>
      </c>
      <c r="AK864" s="2">
        <v>2.2000000000000002</v>
      </c>
      <c r="AL864" s="2">
        <v>2.4</v>
      </c>
      <c r="AM864" s="2">
        <v>3.7</v>
      </c>
      <c r="AN864" s="2">
        <v>310</v>
      </c>
      <c r="AO864" s="2" t="s">
        <v>451</v>
      </c>
      <c r="AP864" s="2">
        <v>8.6999999999999993</v>
      </c>
      <c r="AQ864" s="2">
        <v>-50.4</v>
      </c>
      <c r="AR864" s="2">
        <v>-4.95</v>
      </c>
      <c r="AU864" s="13" t="s">
        <v>434</v>
      </c>
      <c r="AV864" s="2" t="s">
        <v>11</v>
      </c>
      <c r="AW864" s="2">
        <v>190</v>
      </c>
    </row>
    <row r="865" spans="1:49" x14ac:dyDescent="0.35">
      <c r="A865">
        <v>864</v>
      </c>
      <c r="B865" s="2" t="s">
        <v>465</v>
      </c>
      <c r="C865" t="s">
        <v>466</v>
      </c>
      <c r="D865" t="s">
        <v>467</v>
      </c>
      <c r="E865" t="s">
        <v>468</v>
      </c>
      <c r="F865" t="s">
        <v>1011</v>
      </c>
      <c r="G865" t="s">
        <v>50</v>
      </c>
      <c r="H865" s="47">
        <v>43383</v>
      </c>
      <c r="I865" t="s">
        <v>1197</v>
      </c>
      <c r="J865" t="s">
        <v>8</v>
      </c>
      <c r="L865" t="s">
        <v>9</v>
      </c>
      <c r="M865">
        <v>35.463042000000002</v>
      </c>
      <c r="N865">
        <v>-119.05966100000001</v>
      </c>
      <c r="O865" t="s">
        <v>51</v>
      </c>
      <c r="P865" s="2">
        <v>320</v>
      </c>
      <c r="Q865" s="2">
        <v>320</v>
      </c>
      <c r="R865" s="2" t="s">
        <v>85</v>
      </c>
      <c r="S865" s="2" t="s">
        <v>85</v>
      </c>
      <c r="U865" s="2">
        <v>1000</v>
      </c>
      <c r="V865" s="2">
        <v>700</v>
      </c>
      <c r="X865" s="2">
        <v>7.59</v>
      </c>
      <c r="Y865" s="13">
        <f t="shared" si="21"/>
        <v>390.4</v>
      </c>
      <c r="Z865" s="13" t="s">
        <v>641</v>
      </c>
      <c r="AA865" s="13" t="s">
        <v>1900</v>
      </c>
      <c r="AC865" s="2">
        <v>160</v>
      </c>
      <c r="AD865" s="2">
        <v>3</v>
      </c>
      <c r="AE865" s="2">
        <v>26</v>
      </c>
      <c r="AF865" s="2">
        <v>5.3</v>
      </c>
      <c r="AG865" s="2">
        <v>2.9</v>
      </c>
      <c r="AH865" s="2">
        <v>190</v>
      </c>
      <c r="AI865" s="2">
        <v>0.95</v>
      </c>
      <c r="AJ865" s="2"/>
      <c r="AK865" s="2"/>
      <c r="AL865" s="2"/>
      <c r="AM865" s="2"/>
      <c r="AN865" s="2"/>
      <c r="AO865" s="2"/>
      <c r="AP865" s="2"/>
      <c r="AQ865" s="2">
        <v>-88.2</v>
      </c>
      <c r="AR865" s="2">
        <v>-11.65</v>
      </c>
      <c r="AS865" s="2"/>
      <c r="AU865" s="13" t="s">
        <v>1012</v>
      </c>
      <c r="AV865" s="2" t="s">
        <v>415</v>
      </c>
      <c r="AW865" s="2">
        <v>9.1</v>
      </c>
    </row>
    <row r="866" spans="1:49" x14ac:dyDescent="0.35">
      <c r="A866">
        <v>865</v>
      </c>
      <c r="B866" s="2" t="s">
        <v>465</v>
      </c>
      <c r="C866" t="s">
        <v>466</v>
      </c>
      <c r="D866" t="s">
        <v>467</v>
      </c>
      <c r="E866" t="s">
        <v>468</v>
      </c>
      <c r="F866" t="s">
        <v>1011</v>
      </c>
      <c r="G866" t="s">
        <v>50</v>
      </c>
      <c r="H866" s="47">
        <v>43571</v>
      </c>
      <c r="I866" s="1" t="s">
        <v>1201</v>
      </c>
      <c r="J866" t="s">
        <v>8</v>
      </c>
      <c r="L866" t="s">
        <v>9</v>
      </c>
      <c r="M866">
        <v>35.463042000000002</v>
      </c>
      <c r="N866">
        <v>-119.05966100000001</v>
      </c>
      <c r="O866" t="s">
        <v>51</v>
      </c>
      <c r="P866" s="2">
        <v>310</v>
      </c>
      <c r="Q866" s="2">
        <v>310</v>
      </c>
      <c r="R866" s="2" t="s">
        <v>85</v>
      </c>
      <c r="S866" s="2" t="s">
        <v>85</v>
      </c>
      <c r="U866" s="2">
        <v>1000</v>
      </c>
      <c r="V866" s="2">
        <v>710</v>
      </c>
      <c r="X866" s="2">
        <v>7.58</v>
      </c>
      <c r="Y866" s="13">
        <f t="shared" si="21"/>
        <v>378.2</v>
      </c>
      <c r="Z866" s="13" t="s">
        <v>641</v>
      </c>
      <c r="AA866" s="13" t="s">
        <v>1900</v>
      </c>
      <c r="AC866" s="2">
        <v>160</v>
      </c>
      <c r="AD866" s="2">
        <v>3.8</v>
      </c>
      <c r="AE866" s="2">
        <v>23</v>
      </c>
      <c r="AF866" s="2">
        <v>5.3</v>
      </c>
      <c r="AG866" s="2">
        <v>3.9</v>
      </c>
      <c r="AH866" s="2">
        <v>190</v>
      </c>
      <c r="AI866" s="2">
        <v>0.98</v>
      </c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U866" s="13" t="s">
        <v>1012</v>
      </c>
      <c r="AV866" s="2" t="s">
        <v>415</v>
      </c>
      <c r="AW866" s="2">
        <v>6.9</v>
      </c>
    </row>
    <row r="867" spans="1:49" x14ac:dyDescent="0.35">
      <c r="A867">
        <v>866</v>
      </c>
      <c r="B867" s="2" t="s">
        <v>465</v>
      </c>
      <c r="C867" t="s">
        <v>466</v>
      </c>
      <c r="D867" t="s">
        <v>467</v>
      </c>
      <c r="E867" t="s">
        <v>468</v>
      </c>
      <c r="F867" t="s">
        <v>1011</v>
      </c>
      <c r="G867" t="s">
        <v>50</v>
      </c>
      <c r="H867" s="47">
        <v>43593</v>
      </c>
      <c r="I867" s="1" t="s">
        <v>1201</v>
      </c>
      <c r="J867" t="s">
        <v>8</v>
      </c>
      <c r="L867" t="s">
        <v>9</v>
      </c>
      <c r="M867">
        <v>35.463042000000002</v>
      </c>
      <c r="N867">
        <v>-119.05966100000001</v>
      </c>
      <c r="O867" t="s">
        <v>51</v>
      </c>
      <c r="P867" s="2">
        <v>320</v>
      </c>
      <c r="Q867" s="2">
        <v>320</v>
      </c>
      <c r="R867" s="2" t="s">
        <v>85</v>
      </c>
      <c r="S867" s="2" t="s">
        <v>85</v>
      </c>
      <c r="U867" s="2">
        <v>900</v>
      </c>
      <c r="V867" s="2">
        <v>620</v>
      </c>
      <c r="X867" s="2">
        <v>7.41</v>
      </c>
      <c r="Y867" s="13">
        <f t="shared" si="21"/>
        <v>390.4</v>
      </c>
      <c r="Z867" s="13" t="s">
        <v>641</v>
      </c>
      <c r="AA867" s="13" t="s">
        <v>1900</v>
      </c>
      <c r="AC867" s="2">
        <v>120</v>
      </c>
      <c r="AD867" s="2">
        <v>6.2</v>
      </c>
      <c r="AE867" s="2">
        <v>19</v>
      </c>
      <c r="AF867" s="2">
        <v>4.8</v>
      </c>
      <c r="AG867" s="2">
        <v>3.5</v>
      </c>
      <c r="AH867" s="2">
        <v>160</v>
      </c>
      <c r="AI867" s="2">
        <v>0.92</v>
      </c>
      <c r="AJ867" s="2">
        <v>58</v>
      </c>
      <c r="AK867" s="2">
        <v>9.8000000000000004E-2</v>
      </c>
      <c r="AL867" s="2">
        <v>0.57999999999999996</v>
      </c>
      <c r="AM867" s="2">
        <v>6.2E-2</v>
      </c>
      <c r="AN867" s="2">
        <v>72</v>
      </c>
      <c r="AO867" s="2" t="s">
        <v>59</v>
      </c>
      <c r="AP867" s="2">
        <v>0.27</v>
      </c>
      <c r="AQ867" s="2">
        <v>-86.75</v>
      </c>
      <c r="AR867" s="2">
        <v>-11.56</v>
      </c>
      <c r="AS867" s="2">
        <v>1.1000000000000001</v>
      </c>
      <c r="AU867" s="13" t="s">
        <v>1012</v>
      </c>
      <c r="AV867" s="2" t="s">
        <v>415</v>
      </c>
      <c r="AW867" s="2">
        <v>8.6999999999999993</v>
      </c>
    </row>
    <row r="868" spans="1:49" x14ac:dyDescent="0.35">
      <c r="A868">
        <v>867</v>
      </c>
      <c r="B868" s="2" t="s">
        <v>465</v>
      </c>
      <c r="C868" t="s">
        <v>466</v>
      </c>
      <c r="D868" t="s">
        <v>467</v>
      </c>
      <c r="E868" t="s">
        <v>468</v>
      </c>
      <c r="F868" t="s">
        <v>1011</v>
      </c>
      <c r="G868" t="s">
        <v>50</v>
      </c>
      <c r="H868" s="47">
        <v>43620</v>
      </c>
      <c r="I868" s="1" t="s">
        <v>1201</v>
      </c>
      <c r="J868" t="s">
        <v>8</v>
      </c>
      <c r="L868" t="s">
        <v>9</v>
      </c>
      <c r="M868">
        <v>35.463042000000002</v>
      </c>
      <c r="N868">
        <v>-119.05966100000001</v>
      </c>
      <c r="O868" t="s">
        <v>51</v>
      </c>
      <c r="P868" s="2">
        <v>320</v>
      </c>
      <c r="Q868" s="2">
        <v>320</v>
      </c>
      <c r="R868" s="2" t="s">
        <v>23</v>
      </c>
      <c r="S868" s="2" t="s">
        <v>23</v>
      </c>
      <c r="U868" s="2">
        <v>830</v>
      </c>
      <c r="V868" s="2">
        <v>540</v>
      </c>
      <c r="X868" s="2">
        <v>7.67</v>
      </c>
      <c r="Y868" s="13">
        <f t="shared" si="21"/>
        <v>390.4</v>
      </c>
      <c r="Z868" s="13" t="s">
        <v>761</v>
      </c>
      <c r="AA868" s="13" t="s">
        <v>411</v>
      </c>
      <c r="AC868" s="2">
        <v>79</v>
      </c>
      <c r="AD868" s="2">
        <v>3.3</v>
      </c>
      <c r="AE868" s="2">
        <v>13</v>
      </c>
      <c r="AF868" s="2">
        <v>3.7</v>
      </c>
      <c r="AG868" s="2">
        <v>3.1</v>
      </c>
      <c r="AH868" s="2">
        <v>170</v>
      </c>
      <c r="AI868" s="2">
        <v>1.1000000000000001</v>
      </c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U868" s="13" t="s">
        <v>74</v>
      </c>
      <c r="AV868" s="2" t="s">
        <v>817</v>
      </c>
      <c r="AW868" s="2">
        <v>5.6</v>
      </c>
    </row>
    <row r="869" spans="1:49" x14ac:dyDescent="0.35">
      <c r="A869">
        <v>868</v>
      </c>
      <c r="B869" s="2" t="s">
        <v>465</v>
      </c>
      <c r="C869" t="s">
        <v>466</v>
      </c>
      <c r="D869" t="s">
        <v>467</v>
      </c>
      <c r="E869" t="s">
        <v>468</v>
      </c>
      <c r="F869" t="s">
        <v>1011</v>
      </c>
      <c r="G869" t="s">
        <v>50</v>
      </c>
      <c r="H869" s="47">
        <v>43655</v>
      </c>
      <c r="I869" s="1" t="s">
        <v>1202</v>
      </c>
      <c r="J869" t="s">
        <v>8</v>
      </c>
      <c r="L869" t="s">
        <v>9</v>
      </c>
      <c r="M869">
        <v>35.463042000000002</v>
      </c>
      <c r="N869">
        <v>-119.05966100000001</v>
      </c>
      <c r="O869" t="s">
        <v>51</v>
      </c>
      <c r="P869" s="2">
        <v>320</v>
      </c>
      <c r="Q869" s="2">
        <v>320</v>
      </c>
      <c r="R869" s="2" t="s">
        <v>23</v>
      </c>
      <c r="S869" s="2" t="s">
        <v>23</v>
      </c>
      <c r="U869" s="2">
        <v>1100</v>
      </c>
      <c r="V869" s="2">
        <v>700</v>
      </c>
      <c r="X869" s="2">
        <v>7.73</v>
      </c>
      <c r="Y869" s="13">
        <f t="shared" si="21"/>
        <v>390.4</v>
      </c>
      <c r="Z869" s="13" t="s">
        <v>761</v>
      </c>
      <c r="AA869" s="13" t="s">
        <v>411</v>
      </c>
      <c r="AC869" s="2">
        <v>160</v>
      </c>
      <c r="AD869" s="2">
        <v>4</v>
      </c>
      <c r="AE869" s="2">
        <v>27</v>
      </c>
      <c r="AF869" s="2">
        <v>6.5</v>
      </c>
      <c r="AG869" s="2">
        <v>5</v>
      </c>
      <c r="AH869" s="2">
        <v>210</v>
      </c>
      <c r="AI869" s="2">
        <v>1.2</v>
      </c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U869" s="13" t="s">
        <v>74</v>
      </c>
      <c r="AV869" s="2" t="s">
        <v>817</v>
      </c>
      <c r="AW869" s="2">
        <v>8.1</v>
      </c>
    </row>
    <row r="870" spans="1:49" x14ac:dyDescent="0.35">
      <c r="A870">
        <v>869</v>
      </c>
      <c r="B870" s="2" t="s">
        <v>465</v>
      </c>
      <c r="C870" t="s">
        <v>466</v>
      </c>
      <c r="D870" t="s">
        <v>467</v>
      </c>
      <c r="E870" t="s">
        <v>468</v>
      </c>
      <c r="F870" t="s">
        <v>1011</v>
      </c>
      <c r="G870" t="s">
        <v>50</v>
      </c>
      <c r="H870" s="47">
        <v>43684</v>
      </c>
      <c r="I870" s="1" t="s">
        <v>1202</v>
      </c>
      <c r="J870" t="s">
        <v>8</v>
      </c>
      <c r="L870" t="s">
        <v>9</v>
      </c>
      <c r="M870">
        <v>35.463042000000002</v>
      </c>
      <c r="N870">
        <v>-119.05966100000001</v>
      </c>
      <c r="O870" t="s">
        <v>51</v>
      </c>
      <c r="P870" s="2">
        <v>300</v>
      </c>
      <c r="Q870" s="2">
        <v>300</v>
      </c>
      <c r="R870" s="2" t="s">
        <v>23</v>
      </c>
      <c r="S870" s="2" t="s">
        <v>23</v>
      </c>
      <c r="U870" s="2">
        <v>840</v>
      </c>
      <c r="V870" s="2">
        <v>550</v>
      </c>
      <c r="X870" s="2">
        <v>7.85</v>
      </c>
      <c r="Y870" s="13">
        <f t="shared" si="21"/>
        <v>366</v>
      </c>
      <c r="Z870" s="13" t="s">
        <v>761</v>
      </c>
      <c r="AA870" s="13" t="s">
        <v>411</v>
      </c>
      <c r="AC870" s="2">
        <v>88</v>
      </c>
      <c r="AD870" s="2">
        <v>3.1</v>
      </c>
      <c r="AE870" s="2">
        <v>14</v>
      </c>
      <c r="AF870" s="2">
        <v>3.9</v>
      </c>
      <c r="AG870" s="2">
        <v>3.5</v>
      </c>
      <c r="AH870" s="2">
        <v>190</v>
      </c>
      <c r="AI870" s="2">
        <v>1</v>
      </c>
      <c r="AJ870" s="2">
        <v>56</v>
      </c>
      <c r="AK870" s="2">
        <v>6.9000000000000006E-2</v>
      </c>
      <c r="AL870" s="2">
        <v>0.13</v>
      </c>
      <c r="AM870" s="2">
        <v>7.0000000000000007E-2</v>
      </c>
      <c r="AN870" s="2">
        <v>47</v>
      </c>
      <c r="AO870" s="2">
        <v>2.1</v>
      </c>
      <c r="AP870" s="2">
        <v>0.2</v>
      </c>
      <c r="AQ870" s="2">
        <v>-88.4</v>
      </c>
      <c r="AR870" s="2">
        <v>-11.53</v>
      </c>
      <c r="AS870" s="2">
        <v>2.6</v>
      </c>
      <c r="AU870" s="13" t="s">
        <v>74</v>
      </c>
      <c r="AV870" s="2" t="s">
        <v>817</v>
      </c>
      <c r="AW870" s="2">
        <v>9.4</v>
      </c>
    </row>
    <row r="871" spans="1:49" x14ac:dyDescent="0.35">
      <c r="A871">
        <v>870</v>
      </c>
      <c r="B871" s="2" t="s">
        <v>465</v>
      </c>
      <c r="C871" t="s">
        <v>466</v>
      </c>
      <c r="D871" t="s">
        <v>467</v>
      </c>
      <c r="E871" t="s">
        <v>468</v>
      </c>
      <c r="F871" t="s">
        <v>1011</v>
      </c>
      <c r="G871" t="s">
        <v>50</v>
      </c>
      <c r="H871" s="47">
        <v>43720</v>
      </c>
      <c r="I871" s="1" t="s">
        <v>1202</v>
      </c>
      <c r="J871" t="s">
        <v>8</v>
      </c>
      <c r="L871" t="s">
        <v>9</v>
      </c>
      <c r="M871">
        <v>35.463042000000002</v>
      </c>
      <c r="N871">
        <v>-119.05966100000001</v>
      </c>
      <c r="O871" t="s">
        <v>51</v>
      </c>
      <c r="P871" s="2">
        <v>310</v>
      </c>
      <c r="Q871" s="2">
        <v>310</v>
      </c>
      <c r="R871" s="2" t="s">
        <v>23</v>
      </c>
      <c r="S871" s="2" t="s">
        <v>23</v>
      </c>
      <c r="U871" s="2">
        <v>850</v>
      </c>
      <c r="V871" s="2">
        <v>550</v>
      </c>
      <c r="X871" s="2">
        <v>7.93</v>
      </c>
      <c r="Y871" s="13">
        <f t="shared" si="21"/>
        <v>378.2</v>
      </c>
      <c r="Z871" s="13" t="s">
        <v>761</v>
      </c>
      <c r="AA871" s="13" t="s">
        <v>411</v>
      </c>
      <c r="AC871" s="2">
        <v>82</v>
      </c>
      <c r="AD871" s="2">
        <v>3.6</v>
      </c>
      <c r="AE871" s="2">
        <v>14</v>
      </c>
      <c r="AF871" s="2">
        <v>3.7</v>
      </c>
      <c r="AG871" s="2">
        <v>3.1</v>
      </c>
      <c r="AH871" s="2">
        <v>180</v>
      </c>
      <c r="AI871" s="2">
        <v>1.2</v>
      </c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U871" s="13" t="s">
        <v>74</v>
      </c>
      <c r="AV871" s="2" t="s">
        <v>817</v>
      </c>
      <c r="AW871" s="2">
        <v>5.0999999999999996</v>
      </c>
    </row>
    <row r="872" spans="1:49" x14ac:dyDescent="0.35">
      <c r="A872">
        <v>871</v>
      </c>
      <c r="B872" s="2" t="s">
        <v>465</v>
      </c>
      <c r="C872" t="s">
        <v>466</v>
      </c>
      <c r="D872" t="s">
        <v>467</v>
      </c>
      <c r="E872" t="s">
        <v>468</v>
      </c>
      <c r="F872" t="s">
        <v>1011</v>
      </c>
      <c r="G872" t="s">
        <v>50</v>
      </c>
      <c r="H872" s="47">
        <v>43741</v>
      </c>
      <c r="I872" t="s">
        <v>1194</v>
      </c>
      <c r="J872" t="s">
        <v>8</v>
      </c>
      <c r="L872" t="s">
        <v>9</v>
      </c>
      <c r="M872">
        <v>35.463042000000002</v>
      </c>
      <c r="N872">
        <v>-119.05966100000001</v>
      </c>
      <c r="O872" t="s">
        <v>51</v>
      </c>
      <c r="P872" s="2">
        <v>310</v>
      </c>
      <c r="Q872" s="2">
        <v>310</v>
      </c>
      <c r="R872" s="2" t="s">
        <v>23</v>
      </c>
      <c r="S872" s="2" t="s">
        <v>23</v>
      </c>
      <c r="U872" s="2">
        <v>850</v>
      </c>
      <c r="V872" s="2">
        <v>580</v>
      </c>
      <c r="X872" s="2">
        <v>7.77</v>
      </c>
      <c r="Y872" s="13">
        <f t="shared" si="21"/>
        <v>378.2</v>
      </c>
      <c r="Z872" s="13" t="s">
        <v>761</v>
      </c>
      <c r="AA872" s="13" t="s">
        <v>411</v>
      </c>
      <c r="AC872" s="2">
        <v>76</v>
      </c>
      <c r="AD872" s="2">
        <v>3.5</v>
      </c>
      <c r="AE872" s="2">
        <v>13</v>
      </c>
      <c r="AF872" s="2">
        <v>3.9</v>
      </c>
      <c r="AG872" s="2">
        <v>3.1</v>
      </c>
      <c r="AH872" s="2">
        <v>180</v>
      </c>
      <c r="AI872" s="2">
        <v>1.1000000000000001</v>
      </c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U872" s="13" t="s">
        <v>74</v>
      </c>
      <c r="AV872" s="2" t="s">
        <v>817</v>
      </c>
      <c r="AW872" s="2">
        <v>8.3000000000000007</v>
      </c>
    </row>
    <row r="873" spans="1:49" x14ac:dyDescent="0.35">
      <c r="A873">
        <v>872</v>
      </c>
      <c r="B873" s="2" t="s">
        <v>465</v>
      </c>
      <c r="C873" t="s">
        <v>466</v>
      </c>
      <c r="D873" t="s">
        <v>467</v>
      </c>
      <c r="E873" t="s">
        <v>468</v>
      </c>
      <c r="F873" t="s">
        <v>1011</v>
      </c>
      <c r="G873" t="s">
        <v>50</v>
      </c>
      <c r="H873" s="47">
        <v>43775</v>
      </c>
      <c r="I873" t="s">
        <v>1194</v>
      </c>
      <c r="J873" t="s">
        <v>8</v>
      </c>
      <c r="L873" t="s">
        <v>9</v>
      </c>
      <c r="M873">
        <v>35.463042000000002</v>
      </c>
      <c r="N873">
        <v>-119.05966100000001</v>
      </c>
      <c r="O873" t="s">
        <v>51</v>
      </c>
      <c r="P873" s="2">
        <v>310</v>
      </c>
      <c r="Q873" s="2">
        <v>310</v>
      </c>
      <c r="R873" s="2" t="s">
        <v>23</v>
      </c>
      <c r="S873" s="2" t="s">
        <v>23</v>
      </c>
      <c r="U873" s="2">
        <v>810</v>
      </c>
      <c r="V873" s="2">
        <v>520</v>
      </c>
      <c r="X873" s="2">
        <v>7.77</v>
      </c>
      <c r="Y873" s="13">
        <f t="shared" si="21"/>
        <v>378.2</v>
      </c>
      <c r="Z873" s="13" t="s">
        <v>761</v>
      </c>
      <c r="AA873" s="13" t="s">
        <v>411</v>
      </c>
      <c r="AC873" s="2">
        <v>79</v>
      </c>
      <c r="AD873" s="2">
        <v>3.3</v>
      </c>
      <c r="AE873" s="2">
        <v>13</v>
      </c>
      <c r="AF873" s="2">
        <v>3.7</v>
      </c>
      <c r="AG873" s="2">
        <v>2.7</v>
      </c>
      <c r="AH873" s="2">
        <v>170</v>
      </c>
      <c r="AI873" s="2">
        <v>0.98</v>
      </c>
      <c r="AJ873" s="2">
        <v>58</v>
      </c>
      <c r="AK873" s="2">
        <v>5.7000000000000002E-2</v>
      </c>
      <c r="AL873" s="2">
        <v>0.12</v>
      </c>
      <c r="AM873" s="2">
        <v>5.3999999999999999E-2</v>
      </c>
      <c r="AN873" s="2">
        <v>39</v>
      </c>
      <c r="AO873" s="2">
        <v>1.4</v>
      </c>
      <c r="AP873" s="2">
        <v>0.19</v>
      </c>
      <c r="AQ873" s="2">
        <v>-88.4</v>
      </c>
      <c r="AR873" s="2">
        <v>-11.59</v>
      </c>
      <c r="AS873" s="2">
        <v>0.94</v>
      </c>
      <c r="AU873" s="13" t="s">
        <v>74</v>
      </c>
      <c r="AV873" s="2" t="s">
        <v>817</v>
      </c>
      <c r="AW873" s="2">
        <v>7.5</v>
      </c>
    </row>
    <row r="874" spans="1:49" x14ac:dyDescent="0.35">
      <c r="A874">
        <v>873</v>
      </c>
      <c r="B874" s="2" t="s">
        <v>465</v>
      </c>
      <c r="C874" t="s">
        <v>466</v>
      </c>
      <c r="D874" t="s">
        <v>467</v>
      </c>
      <c r="E874" t="s">
        <v>468</v>
      </c>
      <c r="F874" t="s">
        <v>1011</v>
      </c>
      <c r="G874" t="s">
        <v>50</v>
      </c>
      <c r="H874" s="47">
        <v>43804</v>
      </c>
      <c r="I874" t="s">
        <v>1194</v>
      </c>
      <c r="J874" t="s">
        <v>8</v>
      </c>
      <c r="L874" t="s">
        <v>9</v>
      </c>
      <c r="M874">
        <v>35.463042000000002</v>
      </c>
      <c r="N874">
        <v>-119.05966100000001</v>
      </c>
      <c r="O874" t="s">
        <v>51</v>
      </c>
      <c r="P874" s="2">
        <v>300</v>
      </c>
      <c r="Q874" s="2">
        <v>300</v>
      </c>
      <c r="R874" s="2" t="s">
        <v>23</v>
      </c>
      <c r="S874" s="2" t="s">
        <v>23</v>
      </c>
      <c r="U874" s="2">
        <v>1100</v>
      </c>
      <c r="V874" s="2">
        <v>650</v>
      </c>
      <c r="X874" s="2">
        <v>7.67</v>
      </c>
      <c r="Y874" s="13">
        <f t="shared" si="21"/>
        <v>366</v>
      </c>
      <c r="Z874" s="13" t="s">
        <v>761</v>
      </c>
      <c r="AA874" s="13" t="s">
        <v>411</v>
      </c>
      <c r="AC874" s="2">
        <v>150</v>
      </c>
      <c r="AD874" s="2">
        <v>4.9000000000000004</v>
      </c>
      <c r="AE874" s="2">
        <v>25</v>
      </c>
      <c r="AF874" s="2">
        <v>6.1</v>
      </c>
      <c r="AG874" s="2">
        <v>3.3</v>
      </c>
      <c r="AH874" s="2">
        <v>230</v>
      </c>
      <c r="AI874" s="2">
        <v>1.2</v>
      </c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U874" s="13" t="s">
        <v>74</v>
      </c>
      <c r="AV874" s="2" t="s">
        <v>817</v>
      </c>
      <c r="AW874" s="2">
        <v>6.7</v>
      </c>
    </row>
    <row r="875" spans="1:49" x14ac:dyDescent="0.35">
      <c r="A875">
        <v>874</v>
      </c>
      <c r="B875" s="2" t="s">
        <v>465</v>
      </c>
      <c r="C875" t="s">
        <v>471</v>
      </c>
      <c r="D875" t="s">
        <v>472</v>
      </c>
      <c r="E875" t="s">
        <v>468</v>
      </c>
      <c r="F875" t="s">
        <v>1011</v>
      </c>
      <c r="G875" t="s">
        <v>50</v>
      </c>
      <c r="H875" s="47">
        <v>43383</v>
      </c>
      <c r="I875" t="s">
        <v>1197</v>
      </c>
      <c r="J875" t="s">
        <v>8</v>
      </c>
      <c r="L875" t="s">
        <v>9</v>
      </c>
      <c r="M875">
        <v>35.463042000000002</v>
      </c>
      <c r="N875">
        <v>-119.05966100000001</v>
      </c>
      <c r="O875" t="s">
        <v>51</v>
      </c>
      <c r="P875" s="2">
        <v>220</v>
      </c>
      <c r="Q875" s="2">
        <v>220</v>
      </c>
      <c r="R875" s="2" t="s">
        <v>85</v>
      </c>
      <c r="S875" s="2" t="s">
        <v>85</v>
      </c>
      <c r="U875" s="2">
        <v>720</v>
      </c>
      <c r="V875" s="2">
        <v>480</v>
      </c>
      <c r="X875" s="2">
        <v>6.95</v>
      </c>
      <c r="Y875" s="13">
        <f t="shared" si="21"/>
        <v>268.39999999999998</v>
      </c>
      <c r="Z875" s="13" t="s">
        <v>641</v>
      </c>
      <c r="AA875" s="13" t="s">
        <v>1900</v>
      </c>
      <c r="AC875" s="2">
        <v>98</v>
      </c>
      <c r="AD875" s="2">
        <v>5.5</v>
      </c>
      <c r="AE875" s="2">
        <v>22</v>
      </c>
      <c r="AF875" s="2">
        <v>3.5</v>
      </c>
      <c r="AG875" s="2">
        <v>4.5</v>
      </c>
      <c r="AH875" s="2">
        <v>110</v>
      </c>
      <c r="AI875" s="2">
        <v>0.72</v>
      </c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U875" s="13" t="s">
        <v>1012</v>
      </c>
      <c r="AV875" s="2" t="s">
        <v>167</v>
      </c>
      <c r="AW875" s="2">
        <v>3.3</v>
      </c>
    </row>
    <row r="876" spans="1:49" x14ac:dyDescent="0.35">
      <c r="A876">
        <v>875</v>
      </c>
      <c r="B876" s="2" t="s">
        <v>465</v>
      </c>
      <c r="C876" t="s">
        <v>471</v>
      </c>
      <c r="D876" t="s">
        <v>472</v>
      </c>
      <c r="E876" t="s">
        <v>468</v>
      </c>
      <c r="F876" t="s">
        <v>1011</v>
      </c>
      <c r="G876" t="s">
        <v>50</v>
      </c>
      <c r="H876" s="47">
        <v>43571</v>
      </c>
      <c r="I876" t="s">
        <v>1196</v>
      </c>
      <c r="J876" t="s">
        <v>8</v>
      </c>
      <c r="L876" t="s">
        <v>9</v>
      </c>
      <c r="M876">
        <v>35.463042000000002</v>
      </c>
      <c r="N876">
        <v>-119.05966100000001</v>
      </c>
      <c r="O876" t="s">
        <v>51</v>
      </c>
      <c r="P876" s="2">
        <v>120</v>
      </c>
      <c r="Q876" s="2">
        <v>120</v>
      </c>
      <c r="R876" s="2" t="s">
        <v>85</v>
      </c>
      <c r="S876" s="2" t="s">
        <v>85</v>
      </c>
      <c r="U876" s="2">
        <v>430</v>
      </c>
      <c r="V876" s="2">
        <v>300</v>
      </c>
      <c r="X876" s="2">
        <v>7.11</v>
      </c>
      <c r="Y876" s="13">
        <f t="shared" si="21"/>
        <v>146.4</v>
      </c>
      <c r="Z876" s="13" t="s">
        <v>641</v>
      </c>
      <c r="AA876" s="13" t="s">
        <v>1900</v>
      </c>
      <c r="AC876" s="2">
        <v>62</v>
      </c>
      <c r="AD876" s="2">
        <v>7</v>
      </c>
      <c r="AE876" s="2">
        <v>18</v>
      </c>
      <c r="AF876" s="2">
        <v>2.9</v>
      </c>
      <c r="AG876" s="2">
        <v>2.9</v>
      </c>
      <c r="AH876" s="2">
        <v>65</v>
      </c>
      <c r="AI876" s="2">
        <v>0.41</v>
      </c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U876" s="13">
        <f>AV876*4.42664</f>
        <v>0.26559840000000001</v>
      </c>
      <c r="AV876" s="2">
        <v>0.06</v>
      </c>
      <c r="AW876" s="2" t="s">
        <v>1198</v>
      </c>
    </row>
    <row r="877" spans="1:49" x14ac:dyDescent="0.35">
      <c r="A877">
        <v>876</v>
      </c>
      <c r="B877" s="2" t="s">
        <v>465</v>
      </c>
      <c r="C877" t="s">
        <v>471</v>
      </c>
      <c r="D877" t="s">
        <v>472</v>
      </c>
      <c r="E877" t="s">
        <v>468</v>
      </c>
      <c r="F877" t="s">
        <v>1011</v>
      </c>
      <c r="G877" t="s">
        <v>50</v>
      </c>
      <c r="H877" s="47">
        <v>43593</v>
      </c>
      <c r="I877" t="s">
        <v>1196</v>
      </c>
      <c r="J877" t="s">
        <v>8</v>
      </c>
      <c r="L877" t="s">
        <v>9</v>
      </c>
      <c r="M877">
        <v>35.463042000000002</v>
      </c>
      <c r="N877">
        <v>-119.05966100000001</v>
      </c>
      <c r="O877" t="s">
        <v>51</v>
      </c>
      <c r="P877" s="2">
        <v>83</v>
      </c>
      <c r="Q877" s="2">
        <v>83</v>
      </c>
      <c r="R877" s="2" t="s">
        <v>85</v>
      </c>
      <c r="S877" s="2" t="s">
        <v>85</v>
      </c>
      <c r="U877" s="2">
        <v>270</v>
      </c>
      <c r="V877" s="2">
        <v>180</v>
      </c>
      <c r="X877" s="2">
        <v>7.03</v>
      </c>
      <c r="Y877" s="13">
        <f t="shared" si="21"/>
        <v>101.25999999999999</v>
      </c>
      <c r="Z877" s="13" t="s">
        <v>641</v>
      </c>
      <c r="AA877" s="13" t="s">
        <v>1900</v>
      </c>
      <c r="AC877" s="2">
        <v>27</v>
      </c>
      <c r="AD877" s="2">
        <v>6.2</v>
      </c>
      <c r="AE877" s="2">
        <v>12</v>
      </c>
      <c r="AF877" s="2">
        <v>2.1</v>
      </c>
      <c r="AG877" s="2">
        <v>2</v>
      </c>
      <c r="AH877" s="2">
        <v>35</v>
      </c>
      <c r="AI877" s="2">
        <v>0.22</v>
      </c>
      <c r="AJ877" s="2">
        <v>8.8000000000000007</v>
      </c>
      <c r="AK877" s="2">
        <v>3.5999999999999997E-2</v>
      </c>
      <c r="AL877" s="2">
        <v>0.79</v>
      </c>
      <c r="AM877" s="2" t="s">
        <v>16</v>
      </c>
      <c r="AN877" s="2">
        <v>52</v>
      </c>
      <c r="AO877" s="2" t="s">
        <v>59</v>
      </c>
      <c r="AP877" s="2">
        <v>0.13</v>
      </c>
      <c r="AQ877" s="2">
        <v>-94.22</v>
      </c>
      <c r="AR877" s="2">
        <v>-12.94</v>
      </c>
      <c r="AS877" s="2">
        <v>0.15</v>
      </c>
      <c r="AU877" s="13">
        <f>AV877*4.42664</f>
        <v>0.28330495999999999</v>
      </c>
      <c r="AV877" s="2">
        <v>6.4000000000000001E-2</v>
      </c>
      <c r="AW877" s="2" t="s">
        <v>11</v>
      </c>
    </row>
    <row r="878" spans="1:49" x14ac:dyDescent="0.35">
      <c r="A878">
        <v>877</v>
      </c>
      <c r="B878" s="2" t="s">
        <v>465</v>
      </c>
      <c r="C878" t="s">
        <v>471</v>
      </c>
      <c r="D878" t="s">
        <v>472</v>
      </c>
      <c r="E878" t="s">
        <v>468</v>
      </c>
      <c r="F878" t="s">
        <v>1011</v>
      </c>
      <c r="G878" t="s">
        <v>50</v>
      </c>
      <c r="H878" s="47">
        <v>43620</v>
      </c>
      <c r="I878" t="s">
        <v>1196</v>
      </c>
      <c r="J878" t="s">
        <v>8</v>
      </c>
      <c r="L878" t="s">
        <v>9</v>
      </c>
      <c r="M878">
        <v>35.463042000000002</v>
      </c>
      <c r="N878">
        <v>-119.05966100000001</v>
      </c>
      <c r="O878" t="s">
        <v>51</v>
      </c>
      <c r="P878" s="2">
        <v>80</v>
      </c>
      <c r="Q878" s="2">
        <v>80</v>
      </c>
      <c r="R878" s="2" t="s">
        <v>23</v>
      </c>
      <c r="S878" s="2" t="s">
        <v>23</v>
      </c>
      <c r="U878" s="2">
        <v>270</v>
      </c>
      <c r="V878" s="2">
        <v>210</v>
      </c>
      <c r="X878" s="2">
        <v>7.21</v>
      </c>
      <c r="Y878" s="13">
        <f t="shared" si="21"/>
        <v>97.6</v>
      </c>
      <c r="Z878" s="13" t="s">
        <v>761</v>
      </c>
      <c r="AA878" s="13" t="s">
        <v>411</v>
      </c>
      <c r="AC878" s="2">
        <v>28</v>
      </c>
      <c r="AD878" s="2">
        <v>5.7</v>
      </c>
      <c r="AE878" s="2">
        <v>12</v>
      </c>
      <c r="AF878" s="2">
        <v>2.1</v>
      </c>
      <c r="AG878" s="2">
        <v>2</v>
      </c>
      <c r="AH878" s="2">
        <v>39</v>
      </c>
      <c r="AI878" s="2">
        <v>0.35</v>
      </c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U878" s="13" t="s">
        <v>74</v>
      </c>
      <c r="AV878" s="2" t="s">
        <v>817</v>
      </c>
      <c r="AW878" s="2" t="s">
        <v>11</v>
      </c>
    </row>
    <row r="879" spans="1:49" x14ac:dyDescent="0.35">
      <c r="A879">
        <v>878</v>
      </c>
      <c r="B879" s="2" t="s">
        <v>465</v>
      </c>
      <c r="C879" t="s">
        <v>471</v>
      </c>
      <c r="D879" t="s">
        <v>472</v>
      </c>
      <c r="E879" t="s">
        <v>468</v>
      </c>
      <c r="F879" t="s">
        <v>1011</v>
      </c>
      <c r="G879" t="s">
        <v>50</v>
      </c>
      <c r="H879" s="47">
        <v>43655</v>
      </c>
      <c r="I879" t="s">
        <v>1199</v>
      </c>
      <c r="J879" t="s">
        <v>8</v>
      </c>
      <c r="L879" t="s">
        <v>9</v>
      </c>
      <c r="M879">
        <v>35.463042000000002</v>
      </c>
      <c r="N879">
        <v>-119.05966100000001</v>
      </c>
      <c r="O879" t="s">
        <v>51</v>
      </c>
      <c r="P879" s="2">
        <v>61</v>
      </c>
      <c r="Q879" s="2">
        <v>61</v>
      </c>
      <c r="R879" s="2" t="s">
        <v>23</v>
      </c>
      <c r="S879" s="2" t="s">
        <v>23</v>
      </c>
      <c r="U879" s="2">
        <v>220</v>
      </c>
      <c r="V879" s="2">
        <v>150</v>
      </c>
      <c r="X879" s="2">
        <v>7.25</v>
      </c>
      <c r="Y879" s="13">
        <f t="shared" si="21"/>
        <v>74.42</v>
      </c>
      <c r="Z879" s="13" t="s">
        <v>761</v>
      </c>
      <c r="AA879" s="13" t="s">
        <v>411</v>
      </c>
      <c r="AC879" s="2">
        <v>25</v>
      </c>
      <c r="AD879" s="2">
        <v>4.0999999999999996</v>
      </c>
      <c r="AE879" s="2">
        <v>10</v>
      </c>
      <c r="AF879" s="2">
        <v>1.7</v>
      </c>
      <c r="AG879" s="2">
        <v>1.6</v>
      </c>
      <c r="AH879" s="2">
        <v>32</v>
      </c>
      <c r="AI879" s="2">
        <v>0.25</v>
      </c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U879" s="13" t="s">
        <v>74</v>
      </c>
      <c r="AV879" s="2" t="s">
        <v>817</v>
      </c>
      <c r="AW879" s="2" t="s">
        <v>11</v>
      </c>
    </row>
    <row r="880" spans="1:49" x14ac:dyDescent="0.35">
      <c r="A880">
        <v>879</v>
      </c>
      <c r="B880" s="2" t="s">
        <v>465</v>
      </c>
      <c r="C880" t="s">
        <v>471</v>
      </c>
      <c r="D880" t="s">
        <v>472</v>
      </c>
      <c r="E880" t="s">
        <v>468</v>
      </c>
      <c r="F880" t="s">
        <v>1011</v>
      </c>
      <c r="G880" t="s">
        <v>50</v>
      </c>
      <c r="H880" s="47">
        <v>43684</v>
      </c>
      <c r="I880" t="s">
        <v>1199</v>
      </c>
      <c r="J880" t="s">
        <v>8</v>
      </c>
      <c r="L880" t="s">
        <v>9</v>
      </c>
      <c r="M880">
        <v>35.463042000000002</v>
      </c>
      <c r="N880">
        <v>-119.05966100000001</v>
      </c>
      <c r="O880" t="s">
        <v>51</v>
      </c>
      <c r="P880" s="2">
        <v>79</v>
      </c>
      <c r="Q880" s="2">
        <v>79</v>
      </c>
      <c r="R880" s="2" t="s">
        <v>23</v>
      </c>
      <c r="S880" s="2" t="s">
        <v>23</v>
      </c>
      <c r="U880" s="2">
        <v>270</v>
      </c>
      <c r="V880" s="2">
        <v>180</v>
      </c>
      <c r="X880" s="2">
        <v>7.06</v>
      </c>
      <c r="Y880" s="13">
        <f t="shared" si="21"/>
        <v>96.38</v>
      </c>
      <c r="Z880" s="13" t="s">
        <v>761</v>
      </c>
      <c r="AA880" s="13" t="s">
        <v>411</v>
      </c>
      <c r="AC880" s="2">
        <v>29</v>
      </c>
      <c r="AD880" s="2">
        <v>5.4</v>
      </c>
      <c r="AE880" s="2">
        <v>12</v>
      </c>
      <c r="AF880" s="2">
        <v>1.9</v>
      </c>
      <c r="AG880" s="2">
        <v>1.9</v>
      </c>
      <c r="AH880" s="2">
        <v>44</v>
      </c>
      <c r="AI880" s="2">
        <v>0.28999999999999998</v>
      </c>
      <c r="AJ880" s="2">
        <v>11</v>
      </c>
      <c r="AK880" s="2">
        <v>0.03</v>
      </c>
      <c r="AL880" s="2">
        <v>0.59</v>
      </c>
      <c r="AM880" s="2" t="s">
        <v>213</v>
      </c>
      <c r="AN880" s="2">
        <v>57</v>
      </c>
      <c r="AO880" s="2" t="s">
        <v>82</v>
      </c>
      <c r="AP880" s="2">
        <v>0.13</v>
      </c>
      <c r="AQ880" s="2">
        <v>-98.7</v>
      </c>
      <c r="AR880" s="2">
        <v>-13.15</v>
      </c>
      <c r="AS880" s="2">
        <v>0.37</v>
      </c>
      <c r="AU880" s="13">
        <f>AV880*4.42664</f>
        <v>0.885328</v>
      </c>
      <c r="AV880" s="2">
        <v>0.2</v>
      </c>
      <c r="AW880" s="2">
        <v>6.9</v>
      </c>
    </row>
    <row r="881" spans="1:49" x14ac:dyDescent="0.35">
      <c r="A881">
        <v>880</v>
      </c>
      <c r="B881" s="2" t="s">
        <v>465</v>
      </c>
      <c r="C881" t="s">
        <v>471</v>
      </c>
      <c r="D881" t="s">
        <v>472</v>
      </c>
      <c r="E881" t="s">
        <v>468</v>
      </c>
      <c r="F881" t="s">
        <v>1011</v>
      </c>
      <c r="G881" t="s">
        <v>50</v>
      </c>
      <c r="H881" s="47">
        <v>43720</v>
      </c>
      <c r="I881" t="s">
        <v>1199</v>
      </c>
      <c r="J881" t="s">
        <v>8</v>
      </c>
      <c r="L881" t="s">
        <v>9</v>
      </c>
      <c r="M881">
        <v>35.463042000000002</v>
      </c>
      <c r="N881">
        <v>-119.05966100000001</v>
      </c>
      <c r="O881" t="s">
        <v>51</v>
      </c>
      <c r="P881" s="2">
        <v>87</v>
      </c>
      <c r="Q881" s="2">
        <v>87</v>
      </c>
      <c r="R881" s="2" t="s">
        <v>23</v>
      </c>
      <c r="S881" s="2" t="s">
        <v>23</v>
      </c>
      <c r="U881" s="2">
        <v>300</v>
      </c>
      <c r="V881" s="2">
        <v>220</v>
      </c>
      <c r="X881" s="2">
        <v>7.52</v>
      </c>
      <c r="Y881" s="13">
        <f t="shared" si="21"/>
        <v>106.14</v>
      </c>
      <c r="Z881" s="13" t="s">
        <v>761</v>
      </c>
      <c r="AA881" s="13" t="s">
        <v>411</v>
      </c>
      <c r="AC881" s="2">
        <v>31</v>
      </c>
      <c r="AD881" s="2">
        <v>7.1</v>
      </c>
      <c r="AE881" s="2">
        <v>15</v>
      </c>
      <c r="AF881" s="2">
        <v>2.4</v>
      </c>
      <c r="AG881" s="2">
        <v>2.2000000000000002</v>
      </c>
      <c r="AH881" s="2">
        <v>48</v>
      </c>
      <c r="AI881" s="2">
        <v>0.4</v>
      </c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U881" s="13" t="s">
        <v>74</v>
      </c>
      <c r="AV881" s="2" t="s">
        <v>817</v>
      </c>
      <c r="AW881" s="2" t="s">
        <v>11</v>
      </c>
    </row>
    <row r="882" spans="1:49" x14ac:dyDescent="0.35">
      <c r="A882">
        <v>881</v>
      </c>
      <c r="B882" s="2" t="s">
        <v>465</v>
      </c>
      <c r="C882" t="s">
        <v>471</v>
      </c>
      <c r="D882" t="s">
        <v>472</v>
      </c>
      <c r="E882" t="s">
        <v>468</v>
      </c>
      <c r="F882" t="s">
        <v>1011</v>
      </c>
      <c r="G882" t="s">
        <v>50</v>
      </c>
      <c r="H882" s="47">
        <v>43741</v>
      </c>
      <c r="I882" t="s">
        <v>1194</v>
      </c>
      <c r="J882" t="s">
        <v>8</v>
      </c>
      <c r="L882" t="s">
        <v>9</v>
      </c>
      <c r="M882">
        <v>35.463042000000002</v>
      </c>
      <c r="N882">
        <v>-119.05966100000001</v>
      </c>
      <c r="O882" t="s">
        <v>51</v>
      </c>
      <c r="P882" s="2">
        <v>130</v>
      </c>
      <c r="Q882" s="2">
        <v>130</v>
      </c>
      <c r="R882" s="2" t="s">
        <v>23</v>
      </c>
      <c r="S882" s="2" t="s">
        <v>23</v>
      </c>
      <c r="U882" s="2">
        <v>430</v>
      </c>
      <c r="V882" s="2">
        <v>290</v>
      </c>
      <c r="X882" s="2">
        <v>7.3</v>
      </c>
      <c r="Y882" s="13">
        <f t="shared" si="21"/>
        <v>158.6</v>
      </c>
      <c r="Z882" s="13" t="s">
        <v>761</v>
      </c>
      <c r="AA882" s="13" t="s">
        <v>411</v>
      </c>
      <c r="AC882" s="2">
        <v>47</v>
      </c>
      <c r="AD882" s="2">
        <v>8.1</v>
      </c>
      <c r="AE882" s="2">
        <v>15</v>
      </c>
      <c r="AF882" s="2">
        <v>2.6</v>
      </c>
      <c r="AG882" s="2">
        <v>2.7</v>
      </c>
      <c r="AH882" s="2">
        <v>68</v>
      </c>
      <c r="AI882" s="2">
        <v>0.49</v>
      </c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U882" s="13" t="s">
        <v>74</v>
      </c>
      <c r="AV882" s="2" t="s">
        <v>817</v>
      </c>
      <c r="AW882" s="2">
        <v>5.3</v>
      </c>
    </row>
    <row r="883" spans="1:49" x14ac:dyDescent="0.35">
      <c r="A883">
        <v>882</v>
      </c>
      <c r="B883" s="2" t="s">
        <v>465</v>
      </c>
      <c r="C883" t="s">
        <v>471</v>
      </c>
      <c r="D883" t="s">
        <v>472</v>
      </c>
      <c r="E883" t="s">
        <v>468</v>
      </c>
      <c r="F883" t="s">
        <v>1011</v>
      </c>
      <c r="G883" t="s">
        <v>50</v>
      </c>
      <c r="H883" s="47">
        <v>43775</v>
      </c>
      <c r="I883" t="s">
        <v>1194</v>
      </c>
      <c r="J883" t="s">
        <v>8</v>
      </c>
      <c r="L883" t="s">
        <v>9</v>
      </c>
      <c r="M883">
        <v>35.463042000000002</v>
      </c>
      <c r="N883">
        <v>-119.05966100000001</v>
      </c>
      <c r="O883" t="s">
        <v>51</v>
      </c>
      <c r="P883" s="2">
        <v>190</v>
      </c>
      <c r="Q883" s="2">
        <v>190</v>
      </c>
      <c r="R883" s="2" t="s">
        <v>23</v>
      </c>
      <c r="S883" s="2" t="s">
        <v>23</v>
      </c>
      <c r="U883" s="2">
        <v>640</v>
      </c>
      <c r="V883" s="2">
        <v>410</v>
      </c>
      <c r="X883" s="2">
        <v>7.17</v>
      </c>
      <c r="Y883" s="13">
        <f t="shared" si="21"/>
        <v>231.79999999999998</v>
      </c>
      <c r="Z883" s="13" t="s">
        <v>761</v>
      </c>
      <c r="AA883" s="13" t="s">
        <v>411</v>
      </c>
      <c r="AC883" s="2">
        <v>92</v>
      </c>
      <c r="AD883" s="2">
        <v>7.9</v>
      </c>
      <c r="AE883" s="2">
        <v>22</v>
      </c>
      <c r="AF883" s="2">
        <v>3.7</v>
      </c>
      <c r="AG883" s="2">
        <v>4</v>
      </c>
      <c r="AH883" s="2">
        <v>120</v>
      </c>
      <c r="AI883" s="2">
        <v>0.76</v>
      </c>
      <c r="AJ883" s="2">
        <v>24</v>
      </c>
      <c r="AK883" s="2">
        <v>7.0999999999999994E-2</v>
      </c>
      <c r="AL883" s="9">
        <v>1.8</v>
      </c>
      <c r="AM883" s="2">
        <v>0.02</v>
      </c>
      <c r="AN883" s="2">
        <v>73</v>
      </c>
      <c r="AO883" s="2">
        <v>1.3</v>
      </c>
      <c r="AP883" s="2">
        <v>0.32</v>
      </c>
      <c r="AQ883" s="2">
        <v>-91.9</v>
      </c>
      <c r="AR883" s="2">
        <v>-11.81</v>
      </c>
      <c r="AS883" s="2">
        <v>0.38</v>
      </c>
      <c r="AU883" s="13" t="s">
        <v>74</v>
      </c>
      <c r="AV883" s="2" t="s">
        <v>817</v>
      </c>
      <c r="AW883" s="2">
        <v>4.0999999999999996</v>
      </c>
    </row>
    <row r="884" spans="1:49" x14ac:dyDescent="0.35">
      <c r="A884">
        <v>883</v>
      </c>
      <c r="B884" s="2" t="s">
        <v>465</v>
      </c>
      <c r="C884" t="s">
        <v>471</v>
      </c>
      <c r="D884" t="s">
        <v>472</v>
      </c>
      <c r="E884" t="s">
        <v>468</v>
      </c>
      <c r="F884" t="s">
        <v>1011</v>
      </c>
      <c r="G884" t="s">
        <v>50</v>
      </c>
      <c r="H884" s="47">
        <v>43804</v>
      </c>
      <c r="I884" t="s">
        <v>1194</v>
      </c>
      <c r="J884" t="s">
        <v>8</v>
      </c>
      <c r="L884" t="s">
        <v>9</v>
      </c>
      <c r="M884">
        <v>35.463042000000002</v>
      </c>
      <c r="N884">
        <v>-119.05966100000001</v>
      </c>
      <c r="O884" t="s">
        <v>51</v>
      </c>
      <c r="P884" s="2">
        <v>180</v>
      </c>
      <c r="Q884" s="2">
        <v>180</v>
      </c>
      <c r="R884" s="2" t="s">
        <v>23</v>
      </c>
      <c r="S884" s="2" t="s">
        <v>23</v>
      </c>
      <c r="U884" s="2">
        <v>720</v>
      </c>
      <c r="V884" s="2">
        <v>460</v>
      </c>
      <c r="X884" s="2">
        <v>6.94</v>
      </c>
      <c r="Y884" s="13">
        <f t="shared" si="21"/>
        <v>219.6</v>
      </c>
      <c r="Z884" s="13" t="s">
        <v>761</v>
      </c>
      <c r="AA884" s="13" t="s">
        <v>411</v>
      </c>
      <c r="AC884" s="2">
        <v>96</v>
      </c>
      <c r="AD884" s="2">
        <v>7.8</v>
      </c>
      <c r="AE884" s="2">
        <v>25</v>
      </c>
      <c r="AF884" s="2">
        <v>4</v>
      </c>
      <c r="AG884" s="2">
        <v>4.4000000000000004</v>
      </c>
      <c r="AH884" s="2">
        <v>130</v>
      </c>
      <c r="AI884" s="2">
        <v>0.79</v>
      </c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U884" s="13" t="s">
        <v>74</v>
      </c>
      <c r="AV884" s="2" t="s">
        <v>817</v>
      </c>
      <c r="AW884" s="2" t="s">
        <v>11</v>
      </c>
    </row>
    <row r="885" spans="1:49" x14ac:dyDescent="0.35">
      <c r="A885">
        <v>884</v>
      </c>
      <c r="B885" s="2" t="s">
        <v>879</v>
      </c>
      <c r="C885" s="2" t="s">
        <v>1213</v>
      </c>
      <c r="D885" s="2" t="s">
        <v>942</v>
      </c>
      <c r="E885" s="2" t="s">
        <v>460</v>
      </c>
      <c r="F885" s="2" t="s">
        <v>881</v>
      </c>
      <c r="G885" s="2" t="s">
        <v>50</v>
      </c>
      <c r="H885" s="48">
        <v>41443</v>
      </c>
      <c r="I885" s="1" t="s">
        <v>1211</v>
      </c>
      <c r="J885" s="2" t="s">
        <v>8</v>
      </c>
      <c r="K885" s="2" t="s">
        <v>1363</v>
      </c>
      <c r="L885" s="2" t="s">
        <v>9</v>
      </c>
      <c r="M885" s="2">
        <v>35.141755000000003</v>
      </c>
      <c r="N885" s="2">
        <v>-119.428984</v>
      </c>
      <c r="O885" s="2" t="s">
        <v>51</v>
      </c>
      <c r="P885" s="2">
        <v>2200</v>
      </c>
      <c r="Q885" s="2">
        <v>2200</v>
      </c>
      <c r="R885" s="2" t="s">
        <v>57</v>
      </c>
      <c r="S885" s="2" t="s">
        <v>57</v>
      </c>
      <c r="U885" s="2">
        <v>31000</v>
      </c>
      <c r="V885" s="2">
        <v>16000</v>
      </c>
      <c r="Y885" s="13">
        <f t="shared" si="21"/>
        <v>2684</v>
      </c>
      <c r="Z885" s="13" t="s">
        <v>416</v>
      </c>
      <c r="AA885" s="13" t="s">
        <v>443</v>
      </c>
      <c r="AC885" s="2">
        <v>7300</v>
      </c>
      <c r="AD885" s="2">
        <v>30</v>
      </c>
      <c r="AE885" s="2">
        <v>78</v>
      </c>
      <c r="AF885" s="2">
        <v>45</v>
      </c>
      <c r="AG885" s="2">
        <v>140</v>
      </c>
      <c r="AH885" s="2">
        <v>6300</v>
      </c>
      <c r="AI885" s="2">
        <v>93</v>
      </c>
      <c r="AQ885" s="2">
        <v>-46.8</v>
      </c>
      <c r="AR885" s="2">
        <v>-2.76</v>
      </c>
      <c r="AU885" s="13" t="s">
        <v>391</v>
      </c>
      <c r="AV885" s="2" t="s">
        <v>807</v>
      </c>
    </row>
    <row r="886" spans="1:49" x14ac:dyDescent="0.35">
      <c r="A886">
        <v>885</v>
      </c>
      <c r="B886" s="2" t="s">
        <v>879</v>
      </c>
      <c r="C886" s="2" t="s">
        <v>1212</v>
      </c>
      <c r="D886" s="2" t="s">
        <v>965</v>
      </c>
      <c r="E886" s="2" t="s">
        <v>460</v>
      </c>
      <c r="F886" s="2" t="s">
        <v>881</v>
      </c>
      <c r="G886" s="2" t="s">
        <v>50</v>
      </c>
      <c r="H886" s="48">
        <v>41443</v>
      </c>
      <c r="I886" s="1" t="s">
        <v>1211</v>
      </c>
      <c r="J886" s="2" t="s">
        <v>8</v>
      </c>
      <c r="K886" s="2" t="s">
        <v>1363</v>
      </c>
      <c r="L886" s="2" t="s">
        <v>9</v>
      </c>
      <c r="M886" s="2">
        <v>35.141755000000003</v>
      </c>
      <c r="N886" s="2">
        <v>-119.428984</v>
      </c>
      <c r="O886" s="2" t="s">
        <v>51</v>
      </c>
      <c r="P886" s="2">
        <v>2200</v>
      </c>
      <c r="Q886" s="2">
        <v>2200</v>
      </c>
      <c r="R886" s="2" t="s">
        <v>57</v>
      </c>
      <c r="S886" s="2" t="s">
        <v>57</v>
      </c>
      <c r="U886" s="2">
        <v>30000</v>
      </c>
      <c r="V886" s="2">
        <v>17000</v>
      </c>
      <c r="Y886" s="13">
        <f t="shared" si="21"/>
        <v>2684</v>
      </c>
      <c r="Z886" s="13" t="s">
        <v>416</v>
      </c>
      <c r="AA886" s="13" t="s">
        <v>443</v>
      </c>
      <c r="AC886" s="2">
        <v>7500</v>
      </c>
      <c r="AD886" s="2">
        <v>49</v>
      </c>
      <c r="AE886" s="2">
        <v>84</v>
      </c>
      <c r="AF886" s="2">
        <v>46</v>
      </c>
      <c r="AG886" s="2">
        <v>150</v>
      </c>
      <c r="AH886" s="2">
        <v>6500</v>
      </c>
      <c r="AI886" s="2">
        <v>98</v>
      </c>
      <c r="AQ886" s="2">
        <v>-44.6</v>
      </c>
      <c r="AR886" s="2">
        <v>-2.16</v>
      </c>
      <c r="AU886" s="13" t="s">
        <v>391</v>
      </c>
      <c r="AV886" s="2" t="s">
        <v>807</v>
      </c>
    </row>
    <row r="887" spans="1:49" x14ac:dyDescent="0.35">
      <c r="A887">
        <v>886</v>
      </c>
      <c r="B887" s="2" t="s">
        <v>1907</v>
      </c>
      <c r="C887" s="2" t="s">
        <v>1330</v>
      </c>
      <c r="D887" s="2" t="s">
        <v>1331</v>
      </c>
      <c r="E887" s="2" t="s">
        <v>78</v>
      </c>
      <c r="F887" s="2" t="s">
        <v>166</v>
      </c>
      <c r="G887" s="2" t="s">
        <v>80</v>
      </c>
      <c r="H887" s="48">
        <v>42145</v>
      </c>
      <c r="I887" s="32" t="s">
        <v>1110</v>
      </c>
      <c r="J887" s="2" t="s">
        <v>8</v>
      </c>
      <c r="K887" s="2"/>
      <c r="L887" s="2" t="s">
        <v>9</v>
      </c>
      <c r="M887" s="2">
        <v>36.233603000000002</v>
      </c>
      <c r="N887" s="2">
        <v>-120.363677</v>
      </c>
      <c r="O887" s="2" t="s">
        <v>3858</v>
      </c>
      <c r="P887" s="2">
        <v>910</v>
      </c>
      <c r="Q887" s="2">
        <v>910</v>
      </c>
      <c r="R887" s="2" t="s">
        <v>23</v>
      </c>
      <c r="S887" s="2" t="s">
        <v>23</v>
      </c>
      <c r="U887" s="2">
        <v>6000</v>
      </c>
      <c r="V887" s="2">
        <v>3900</v>
      </c>
      <c r="W887" s="2">
        <v>57</v>
      </c>
      <c r="X887" s="2">
        <v>6.5</v>
      </c>
      <c r="Y887" s="13">
        <f t="shared" si="21"/>
        <v>1110.2</v>
      </c>
      <c r="Z887" s="13" t="s">
        <v>761</v>
      </c>
      <c r="AA887" s="13" t="s">
        <v>411</v>
      </c>
      <c r="AB887" s="2">
        <v>4.5</v>
      </c>
      <c r="AC887" s="2">
        <v>990</v>
      </c>
      <c r="AD887" s="2">
        <v>670</v>
      </c>
      <c r="AE887" s="2">
        <v>59</v>
      </c>
      <c r="AF887" s="2">
        <v>46</v>
      </c>
      <c r="AG887" s="2">
        <v>44</v>
      </c>
      <c r="AH887" s="2">
        <v>1100</v>
      </c>
      <c r="AI887" s="2">
        <v>53</v>
      </c>
      <c r="AJ887" s="2" t="s">
        <v>57</v>
      </c>
      <c r="AK887" s="2">
        <v>8.7999999999999995E-2</v>
      </c>
      <c r="AL887" s="2" t="s">
        <v>154</v>
      </c>
      <c r="AM887" s="2">
        <v>0.63</v>
      </c>
      <c r="AN887" s="2">
        <v>65</v>
      </c>
      <c r="AO887" s="2" t="s">
        <v>54</v>
      </c>
      <c r="AP887" s="2">
        <v>1.9</v>
      </c>
      <c r="AU887" s="2" t="s">
        <v>153</v>
      </c>
      <c r="AV887" s="13" t="s">
        <v>1887</v>
      </c>
    </row>
    <row r="888" spans="1:49" x14ac:dyDescent="0.35">
      <c r="A888">
        <v>887</v>
      </c>
      <c r="B888" s="2" t="s">
        <v>879</v>
      </c>
      <c r="C888" t="s">
        <v>1364</v>
      </c>
      <c r="D888" t="s">
        <v>1365</v>
      </c>
      <c r="E888" t="s">
        <v>460</v>
      </c>
      <c r="F888" t="s">
        <v>881</v>
      </c>
      <c r="G888" t="s">
        <v>50</v>
      </c>
      <c r="H888" s="47">
        <v>37385</v>
      </c>
      <c r="I888" t="s">
        <v>1366</v>
      </c>
      <c r="J888" t="s">
        <v>8</v>
      </c>
      <c r="K888" t="s">
        <v>1405</v>
      </c>
      <c r="L888" t="s">
        <v>9</v>
      </c>
      <c r="M888">
        <v>35.141849000000001</v>
      </c>
      <c r="N888">
        <v>-119.428933</v>
      </c>
      <c r="O888" t="s">
        <v>51</v>
      </c>
      <c r="P888" s="2">
        <v>1725</v>
      </c>
      <c r="S888" s="2" t="s">
        <v>82</v>
      </c>
      <c r="T888" s="2">
        <v>477.4</v>
      </c>
      <c r="U888" s="2">
        <v>36716</v>
      </c>
      <c r="V888" s="2">
        <v>20182</v>
      </c>
      <c r="X888" s="2">
        <v>7.81</v>
      </c>
      <c r="Y888" s="2">
        <v>2105</v>
      </c>
      <c r="Z888" s="2" t="s">
        <v>82</v>
      </c>
      <c r="AA888" s="13" t="s">
        <v>815</v>
      </c>
      <c r="AC888" s="2">
        <v>9725</v>
      </c>
      <c r="AD888" s="2">
        <v>1435</v>
      </c>
      <c r="AE888" s="2">
        <v>90.9</v>
      </c>
      <c r="AF888" s="2">
        <v>60.8</v>
      </c>
      <c r="AG888" s="2">
        <v>75.5</v>
      </c>
      <c r="AH888" s="2">
        <v>7760</v>
      </c>
      <c r="AI888" s="2">
        <v>95</v>
      </c>
      <c r="AJ888" s="2" t="s">
        <v>57</v>
      </c>
      <c r="AK888" s="2">
        <v>0.68</v>
      </c>
      <c r="AO888" s="2" t="s">
        <v>57</v>
      </c>
      <c r="AP888" s="2"/>
      <c r="AU888" s="2" t="s">
        <v>815</v>
      </c>
      <c r="AV888" s="13" t="s">
        <v>819</v>
      </c>
    </row>
    <row r="889" spans="1:49" x14ac:dyDescent="0.35">
      <c r="A889">
        <v>888</v>
      </c>
      <c r="B889" s="2" t="s">
        <v>879</v>
      </c>
      <c r="C889" t="s">
        <v>1367</v>
      </c>
      <c r="D889" t="s">
        <v>1368</v>
      </c>
      <c r="E889" t="s">
        <v>460</v>
      </c>
      <c r="F889" t="s">
        <v>881</v>
      </c>
      <c r="G889" t="s">
        <v>50</v>
      </c>
      <c r="H889" s="47">
        <v>37385</v>
      </c>
      <c r="I889" t="s">
        <v>1366</v>
      </c>
      <c r="J889" t="s">
        <v>8</v>
      </c>
      <c r="K889" t="s">
        <v>1405</v>
      </c>
      <c r="L889" t="s">
        <v>9</v>
      </c>
      <c r="M889">
        <v>35.140171000000002</v>
      </c>
      <c r="N889">
        <v>-119.425836</v>
      </c>
      <c r="O889" t="s">
        <v>51</v>
      </c>
      <c r="P889" s="2">
        <v>2425</v>
      </c>
      <c r="S889" s="2" t="s">
        <v>82</v>
      </c>
      <c r="T889" s="2">
        <v>460.3</v>
      </c>
      <c r="U889" s="2">
        <v>38453</v>
      </c>
      <c r="V889" s="2">
        <v>21262</v>
      </c>
      <c r="X889" s="2">
        <v>7.81</v>
      </c>
      <c r="Y889" s="2">
        <v>2959</v>
      </c>
      <c r="Z889" s="2" t="s">
        <v>82</v>
      </c>
      <c r="AA889" s="13" t="s">
        <v>815</v>
      </c>
      <c r="AC889" s="2">
        <v>11373</v>
      </c>
      <c r="AD889" s="2">
        <v>101</v>
      </c>
      <c r="AE889" s="2">
        <v>85.9</v>
      </c>
      <c r="AF889" s="2">
        <v>59.7</v>
      </c>
      <c r="AG889" s="2">
        <v>77.099999999999994</v>
      </c>
      <c r="AH889" s="2">
        <v>8110</v>
      </c>
      <c r="AI889" s="2">
        <v>99</v>
      </c>
      <c r="AJ889" s="2" t="s">
        <v>57</v>
      </c>
      <c r="AK889" s="2">
        <v>6.6</v>
      </c>
      <c r="AO889" s="2" t="s">
        <v>57</v>
      </c>
      <c r="AP889" s="2"/>
      <c r="AU889" s="2" t="s">
        <v>815</v>
      </c>
      <c r="AV889" s="13" t="s">
        <v>819</v>
      </c>
    </row>
    <row r="890" spans="1:49" x14ac:dyDescent="0.35">
      <c r="A890">
        <v>889</v>
      </c>
      <c r="B890" s="2" t="s">
        <v>879</v>
      </c>
      <c r="C890" t="s">
        <v>1369</v>
      </c>
      <c r="D890" t="s">
        <v>1370</v>
      </c>
      <c r="E890" t="s">
        <v>460</v>
      </c>
      <c r="F890" t="s">
        <v>881</v>
      </c>
      <c r="G890" t="s">
        <v>50</v>
      </c>
      <c r="H890" s="47">
        <v>37385</v>
      </c>
      <c r="I890" t="s">
        <v>1366</v>
      </c>
      <c r="J890" t="s">
        <v>8</v>
      </c>
      <c r="K890" t="s">
        <v>1405</v>
      </c>
      <c r="L890" t="s">
        <v>9</v>
      </c>
      <c r="M890">
        <v>35.139704999999999</v>
      </c>
      <c r="N890">
        <v>-119.420967</v>
      </c>
      <c r="O890" t="s">
        <v>51</v>
      </c>
      <c r="P890" s="2">
        <v>1625</v>
      </c>
      <c r="S890" s="2" t="s">
        <v>82</v>
      </c>
      <c r="T890" s="2">
        <v>438.3</v>
      </c>
      <c r="U890" s="2">
        <v>38406</v>
      </c>
      <c r="V890" s="2">
        <v>19752</v>
      </c>
      <c r="X890" s="2">
        <v>8.23</v>
      </c>
      <c r="Y890" s="2">
        <v>1720</v>
      </c>
      <c r="Z890" s="2">
        <v>129</v>
      </c>
      <c r="AA890" s="13" t="s">
        <v>815</v>
      </c>
      <c r="AC890" s="2">
        <v>10500</v>
      </c>
      <c r="AD890" s="2">
        <v>27</v>
      </c>
      <c r="AE890" s="2">
        <v>79.2</v>
      </c>
      <c r="AF890" s="2">
        <v>58.4</v>
      </c>
      <c r="AG890" s="2">
        <v>52.4</v>
      </c>
      <c r="AH890" s="2">
        <v>8060</v>
      </c>
      <c r="AI890" s="2">
        <v>120</v>
      </c>
      <c r="AJ890" s="2" t="s">
        <v>57</v>
      </c>
      <c r="AK890" s="2">
        <v>6.6</v>
      </c>
      <c r="AO890" s="2" t="s">
        <v>57</v>
      </c>
      <c r="AP890" s="2"/>
      <c r="AU890" s="2" t="s">
        <v>815</v>
      </c>
      <c r="AV890" s="13" t="s">
        <v>819</v>
      </c>
    </row>
    <row r="891" spans="1:49" x14ac:dyDescent="0.35">
      <c r="A891">
        <v>890</v>
      </c>
      <c r="B891" s="10" t="s">
        <v>1371</v>
      </c>
      <c r="C891" t="s">
        <v>1372</v>
      </c>
      <c r="D891" t="s">
        <v>1373</v>
      </c>
      <c r="E891" t="s">
        <v>460</v>
      </c>
      <c r="F891" t="s">
        <v>1374</v>
      </c>
      <c r="G891" t="s">
        <v>50</v>
      </c>
      <c r="H891" s="47">
        <v>37385</v>
      </c>
      <c r="I891" t="s">
        <v>1366</v>
      </c>
      <c r="J891" t="s">
        <v>8</v>
      </c>
      <c r="K891" t="s">
        <v>1405</v>
      </c>
      <c r="L891" t="s">
        <v>9</v>
      </c>
      <c r="M891">
        <v>35.142766000000002</v>
      </c>
      <c r="N891">
        <v>-119.48620699999999</v>
      </c>
      <c r="O891" s="22" t="s">
        <v>81</v>
      </c>
      <c r="P891" s="2">
        <v>963</v>
      </c>
      <c r="S891" s="2" t="s">
        <v>82</v>
      </c>
      <c r="T891" s="2">
        <v>102.1</v>
      </c>
      <c r="U891" s="2">
        <v>8412</v>
      </c>
      <c r="V891" s="2">
        <v>4811</v>
      </c>
      <c r="X891" s="2">
        <v>7.99</v>
      </c>
      <c r="Y891" s="2">
        <v>1174</v>
      </c>
      <c r="Z891" s="2" t="s">
        <v>82</v>
      </c>
      <c r="AA891" s="13" t="s">
        <v>815</v>
      </c>
      <c r="AC891" s="2">
        <v>2200</v>
      </c>
      <c r="AD891" s="2">
        <v>82.7</v>
      </c>
      <c r="AE891" s="2">
        <v>27.6</v>
      </c>
      <c r="AF891" s="2">
        <v>8.07</v>
      </c>
      <c r="AG891" s="2">
        <v>15.3</v>
      </c>
      <c r="AH891" s="2">
        <v>1890</v>
      </c>
      <c r="AI891" s="2">
        <v>37</v>
      </c>
      <c r="AJ891" s="2" t="s">
        <v>57</v>
      </c>
      <c r="AK891" s="2">
        <v>0.3</v>
      </c>
      <c r="AO891" s="2" t="s">
        <v>57</v>
      </c>
      <c r="AP891" s="2"/>
      <c r="AU891" s="2" t="s">
        <v>815</v>
      </c>
      <c r="AV891" s="13" t="s">
        <v>819</v>
      </c>
    </row>
    <row r="892" spans="1:49" x14ac:dyDescent="0.35">
      <c r="A892">
        <v>891</v>
      </c>
      <c r="B892" s="10" t="s">
        <v>1371</v>
      </c>
      <c r="C892" t="s">
        <v>1375</v>
      </c>
      <c r="D892" t="s">
        <v>1376</v>
      </c>
      <c r="E892" t="s">
        <v>460</v>
      </c>
      <c r="F892" t="s">
        <v>1374</v>
      </c>
      <c r="G892" t="s">
        <v>50</v>
      </c>
      <c r="H892" s="47">
        <v>37385</v>
      </c>
      <c r="I892" t="s">
        <v>1366</v>
      </c>
      <c r="J892" t="s">
        <v>8</v>
      </c>
      <c r="K892" t="s">
        <v>1405</v>
      </c>
      <c r="L892" t="s">
        <v>9</v>
      </c>
      <c r="M892">
        <v>35.142766000000002</v>
      </c>
      <c r="N892">
        <v>-119.48620699999999</v>
      </c>
      <c r="O892" s="22" t="s">
        <v>81</v>
      </c>
      <c r="P892" s="2">
        <v>1213</v>
      </c>
      <c r="S892" s="2" t="s">
        <v>82</v>
      </c>
      <c r="T892" s="2">
        <v>96.8</v>
      </c>
      <c r="U892" s="2">
        <v>7690</v>
      </c>
      <c r="V892" s="2">
        <v>4875</v>
      </c>
      <c r="X892" s="2">
        <v>8.33</v>
      </c>
      <c r="Y892" s="2">
        <v>1235</v>
      </c>
      <c r="Z892" s="2">
        <v>120</v>
      </c>
      <c r="AA892" s="13" t="s">
        <v>815</v>
      </c>
      <c r="AC892" s="2">
        <v>1800</v>
      </c>
      <c r="AD892" s="2">
        <v>166</v>
      </c>
      <c r="AE892" s="2">
        <v>24.7</v>
      </c>
      <c r="AF892" s="2">
        <v>8.5299999999999994</v>
      </c>
      <c r="AG892" s="2">
        <v>7.79</v>
      </c>
      <c r="AH892" s="2">
        <v>2130</v>
      </c>
      <c r="AI892" s="2">
        <v>40</v>
      </c>
      <c r="AJ892" s="2" t="s">
        <v>57</v>
      </c>
      <c r="AK892" s="2">
        <v>0.4</v>
      </c>
      <c r="AO892" s="2" t="s">
        <v>57</v>
      </c>
      <c r="AP892" s="2"/>
      <c r="AU892" s="2" t="s">
        <v>815</v>
      </c>
      <c r="AV892" s="13" t="s">
        <v>819</v>
      </c>
    </row>
    <row r="893" spans="1:49" x14ac:dyDescent="0.35">
      <c r="A893">
        <v>892</v>
      </c>
      <c r="B893" s="10" t="s">
        <v>1371</v>
      </c>
      <c r="C893" t="s">
        <v>1377</v>
      </c>
      <c r="D893" t="s">
        <v>1378</v>
      </c>
      <c r="E893" t="s">
        <v>460</v>
      </c>
      <c r="F893" t="s">
        <v>1374</v>
      </c>
      <c r="G893" t="s">
        <v>50</v>
      </c>
      <c r="H893" s="47">
        <v>37385</v>
      </c>
      <c r="I893" t="s">
        <v>1366</v>
      </c>
      <c r="J893" t="s">
        <v>8</v>
      </c>
      <c r="K893" t="s">
        <v>1405</v>
      </c>
      <c r="L893" t="s">
        <v>9</v>
      </c>
      <c r="M893">
        <v>35.142766000000002</v>
      </c>
      <c r="N893">
        <v>-119.48620699999999</v>
      </c>
      <c r="O893" s="22" t="s">
        <v>81</v>
      </c>
      <c r="P893" s="2">
        <v>1038</v>
      </c>
      <c r="S893" s="2" t="s">
        <v>82</v>
      </c>
      <c r="T893" s="2">
        <v>103.5</v>
      </c>
      <c r="U893" s="2">
        <v>9324</v>
      </c>
      <c r="V893" s="2">
        <v>4454</v>
      </c>
      <c r="X893" s="2">
        <v>8.32</v>
      </c>
      <c r="Y893" s="2">
        <v>1022</v>
      </c>
      <c r="Z893" s="2">
        <v>120</v>
      </c>
      <c r="AA893" s="13" t="s">
        <v>815</v>
      </c>
      <c r="AC893" s="2">
        <v>1844</v>
      </c>
      <c r="AD893" s="2">
        <v>150</v>
      </c>
      <c r="AE893" s="2">
        <v>26.8</v>
      </c>
      <c r="AF893" s="2">
        <v>8.8800000000000008</v>
      </c>
      <c r="AG893" s="2">
        <v>41.8</v>
      </c>
      <c r="AH893" s="2">
        <v>1750</v>
      </c>
      <c r="AI893" s="2">
        <v>40</v>
      </c>
      <c r="AJ893" s="2" t="s">
        <v>57</v>
      </c>
      <c r="AK893" s="2">
        <v>0.3</v>
      </c>
      <c r="AO893" s="2" t="s">
        <v>57</v>
      </c>
      <c r="AP893" s="2"/>
      <c r="AU893" s="2" t="s">
        <v>815</v>
      </c>
      <c r="AV893" s="13" t="s">
        <v>819</v>
      </c>
    </row>
    <row r="894" spans="1:49" x14ac:dyDescent="0.35">
      <c r="A894">
        <v>893</v>
      </c>
      <c r="B894" s="2" t="s">
        <v>1886</v>
      </c>
      <c r="C894" t="s">
        <v>1380</v>
      </c>
      <c r="D894" t="s">
        <v>1379</v>
      </c>
      <c r="E894" t="s">
        <v>460</v>
      </c>
      <c r="F894" t="s">
        <v>888</v>
      </c>
      <c r="G894" t="s">
        <v>50</v>
      </c>
      <c r="H894" s="47">
        <v>37385</v>
      </c>
      <c r="I894" t="s">
        <v>1366</v>
      </c>
      <c r="J894" t="s">
        <v>8</v>
      </c>
      <c r="K894" t="s">
        <v>1405</v>
      </c>
      <c r="L894" t="s">
        <v>9</v>
      </c>
      <c r="M894">
        <v>35.174430999999998</v>
      </c>
      <c r="N894">
        <v>-119.489431</v>
      </c>
      <c r="O894" t="s">
        <v>51</v>
      </c>
      <c r="P894" s="2">
        <v>1900</v>
      </c>
      <c r="S894" s="2" t="s">
        <v>82</v>
      </c>
      <c r="T894" s="2">
        <v>273.60000000000002</v>
      </c>
      <c r="U894" s="2">
        <v>14621</v>
      </c>
      <c r="V894" s="2">
        <v>7852</v>
      </c>
      <c r="X894" s="2">
        <v>7.55</v>
      </c>
      <c r="Y894" s="2">
        <v>2318</v>
      </c>
      <c r="Z894" s="2" t="s">
        <v>82</v>
      </c>
      <c r="AA894" s="13" t="s">
        <v>815</v>
      </c>
      <c r="AC894" s="2">
        <v>3275</v>
      </c>
      <c r="AD894" s="2">
        <v>299</v>
      </c>
      <c r="AE894" s="2">
        <v>68.5</v>
      </c>
      <c r="AF894" s="2">
        <v>24.9</v>
      </c>
      <c r="AG894" s="2">
        <v>49.6</v>
      </c>
      <c r="AH894" s="2">
        <v>2995</v>
      </c>
      <c r="AI894" s="2">
        <v>45</v>
      </c>
      <c r="AJ894" s="2" t="s">
        <v>57</v>
      </c>
      <c r="AK894" s="2">
        <v>2.9</v>
      </c>
      <c r="AO894" s="2" t="s">
        <v>57</v>
      </c>
      <c r="AP894" s="2"/>
      <c r="AU894" s="2" t="s">
        <v>815</v>
      </c>
      <c r="AV894" s="13" t="s">
        <v>819</v>
      </c>
    </row>
    <row r="895" spans="1:49" x14ac:dyDescent="0.35">
      <c r="A895">
        <v>894</v>
      </c>
      <c r="B895" s="2" t="s">
        <v>1886</v>
      </c>
      <c r="C895" t="s">
        <v>1382</v>
      </c>
      <c r="D895" t="s">
        <v>1381</v>
      </c>
      <c r="E895" t="s">
        <v>460</v>
      </c>
      <c r="F895" t="s">
        <v>888</v>
      </c>
      <c r="G895" t="s">
        <v>50</v>
      </c>
      <c r="H895" s="47">
        <v>37385</v>
      </c>
      <c r="I895" t="s">
        <v>1366</v>
      </c>
      <c r="J895" t="s">
        <v>8</v>
      </c>
      <c r="K895" t="s">
        <v>1405</v>
      </c>
      <c r="L895" t="s">
        <v>9</v>
      </c>
      <c r="M895">
        <v>35.174332999999997</v>
      </c>
      <c r="N895">
        <v>-119.48604400000001</v>
      </c>
      <c r="O895" t="s">
        <v>51</v>
      </c>
      <c r="P895" s="2">
        <v>1475</v>
      </c>
      <c r="S895" s="2" t="s">
        <v>82</v>
      </c>
      <c r="T895" s="2">
        <v>265.3</v>
      </c>
      <c r="U895" s="2">
        <v>15970</v>
      </c>
      <c r="V895" s="2">
        <v>8844</v>
      </c>
      <c r="X895" s="2">
        <v>8.2899999999999991</v>
      </c>
      <c r="Y895" s="2">
        <v>1495</v>
      </c>
      <c r="Z895" s="2">
        <v>150</v>
      </c>
      <c r="AA895" s="13" t="s">
        <v>815</v>
      </c>
      <c r="AC895" s="2">
        <v>3875</v>
      </c>
      <c r="AD895" s="2">
        <v>387</v>
      </c>
      <c r="AE895" s="2">
        <v>53.8</v>
      </c>
      <c r="AF895" s="2">
        <v>31.8</v>
      </c>
      <c r="AG895" s="2">
        <v>41.1</v>
      </c>
      <c r="AH895" s="2">
        <v>3570</v>
      </c>
      <c r="AI895" s="2">
        <v>58</v>
      </c>
      <c r="AJ895" s="2">
        <v>20</v>
      </c>
      <c r="AK895" s="2">
        <v>0.9</v>
      </c>
      <c r="AO895" s="2" t="s">
        <v>57</v>
      </c>
      <c r="AP895" s="2"/>
      <c r="AU895" s="2" t="s">
        <v>815</v>
      </c>
      <c r="AV895" s="13" t="s">
        <v>819</v>
      </c>
    </row>
    <row r="896" spans="1:49" x14ac:dyDescent="0.35">
      <c r="A896">
        <v>895</v>
      </c>
      <c r="B896" s="2" t="s">
        <v>1886</v>
      </c>
      <c r="C896" t="s">
        <v>1384</v>
      </c>
      <c r="D896" t="s">
        <v>1383</v>
      </c>
      <c r="E896" t="s">
        <v>460</v>
      </c>
      <c r="F896" t="s">
        <v>888</v>
      </c>
      <c r="G896" t="s">
        <v>50</v>
      </c>
      <c r="H896" s="47">
        <v>37385</v>
      </c>
      <c r="I896" t="s">
        <v>1366</v>
      </c>
      <c r="J896" t="s">
        <v>8</v>
      </c>
      <c r="K896" t="s">
        <v>1405</v>
      </c>
      <c r="L896" t="s">
        <v>9</v>
      </c>
      <c r="M896">
        <v>35.174754</v>
      </c>
      <c r="N896">
        <v>-119.48537899999999</v>
      </c>
      <c r="O896" t="s">
        <v>51</v>
      </c>
      <c r="P896" s="2">
        <v>1525</v>
      </c>
      <c r="S896" s="2" t="s">
        <v>82</v>
      </c>
      <c r="T896" s="2">
        <v>272.10000000000002</v>
      </c>
      <c r="U896" s="2">
        <v>16194</v>
      </c>
      <c r="V896" s="2">
        <v>8259</v>
      </c>
      <c r="X896" s="2">
        <v>8.25</v>
      </c>
      <c r="Y896" s="2">
        <v>1678</v>
      </c>
      <c r="Z896" s="2">
        <v>90</v>
      </c>
      <c r="AA896" s="13" t="s">
        <v>815</v>
      </c>
      <c r="AC896" s="2">
        <v>3400</v>
      </c>
      <c r="AD896" s="2">
        <v>407</v>
      </c>
      <c r="AE896" s="2">
        <v>54.2</v>
      </c>
      <c r="AF896" s="2">
        <v>33.200000000000003</v>
      </c>
      <c r="AG896" s="2">
        <v>59.2</v>
      </c>
      <c r="AH896" s="2">
        <v>3390</v>
      </c>
      <c r="AI896" s="2">
        <v>60</v>
      </c>
      <c r="AJ896" s="2">
        <v>20</v>
      </c>
      <c r="AK896" s="2">
        <v>1</v>
      </c>
      <c r="AO896" s="2" t="s">
        <v>57</v>
      </c>
      <c r="AP896" s="2"/>
      <c r="AU896" s="2" t="s">
        <v>815</v>
      </c>
      <c r="AV896" s="13" t="s">
        <v>819</v>
      </c>
    </row>
    <row r="897" spans="1:48" x14ac:dyDescent="0.35">
      <c r="A897">
        <v>896</v>
      </c>
      <c r="B897" s="2" t="s">
        <v>1884</v>
      </c>
      <c r="C897" t="s">
        <v>1386</v>
      </c>
      <c r="D897" t="s">
        <v>1385</v>
      </c>
      <c r="E897" t="s">
        <v>460</v>
      </c>
      <c r="F897" t="s">
        <v>885</v>
      </c>
      <c r="G897" t="s">
        <v>50</v>
      </c>
      <c r="H897" s="47">
        <v>37385</v>
      </c>
      <c r="I897" t="s">
        <v>1366</v>
      </c>
      <c r="J897" t="s">
        <v>8</v>
      </c>
      <c r="K897" t="s">
        <v>1405</v>
      </c>
      <c r="L897" t="s">
        <v>9</v>
      </c>
      <c r="M897" s="19">
        <v>35.178054000000003</v>
      </c>
      <c r="N897" s="19">
        <v>-119.477262</v>
      </c>
      <c r="O897" t="s">
        <v>51</v>
      </c>
      <c r="P897" s="2">
        <v>475</v>
      </c>
      <c r="S897" s="2" t="s">
        <v>82</v>
      </c>
      <c r="T897" s="2">
        <v>4699</v>
      </c>
      <c r="U897" s="2">
        <v>87242</v>
      </c>
      <c r="V897" s="2">
        <v>42843</v>
      </c>
      <c r="X897" s="2">
        <v>6.81</v>
      </c>
      <c r="Y897" s="2">
        <v>579</v>
      </c>
      <c r="Z897" s="2" t="s">
        <v>82</v>
      </c>
      <c r="AA897" s="13" t="s">
        <v>815</v>
      </c>
      <c r="AC897" s="2">
        <v>26740</v>
      </c>
      <c r="AD897" s="2" t="s">
        <v>193</v>
      </c>
      <c r="AE897" s="2">
        <v>823</v>
      </c>
      <c r="AF897" s="2">
        <v>642</v>
      </c>
      <c r="AG897" s="2">
        <v>226</v>
      </c>
      <c r="AH897" s="2">
        <v>14100</v>
      </c>
      <c r="AI897" s="2">
        <v>44</v>
      </c>
      <c r="AJ897" s="2" t="s">
        <v>57</v>
      </c>
      <c r="AK897" s="2">
        <v>1.7</v>
      </c>
      <c r="AO897" s="2">
        <v>20</v>
      </c>
      <c r="AP897" s="2"/>
      <c r="AU897" s="2" t="s">
        <v>815</v>
      </c>
      <c r="AV897" s="13" t="s">
        <v>819</v>
      </c>
    </row>
    <row r="898" spans="1:48" x14ac:dyDescent="0.35">
      <c r="A898">
        <v>897</v>
      </c>
      <c r="B898" s="2" t="s">
        <v>1884</v>
      </c>
      <c r="C898" t="s">
        <v>1387</v>
      </c>
      <c r="D898" t="s">
        <v>1388</v>
      </c>
      <c r="E898" t="s">
        <v>460</v>
      </c>
      <c r="F898" t="s">
        <v>885</v>
      </c>
      <c r="G898" t="s">
        <v>50</v>
      </c>
      <c r="H898" s="47">
        <v>37385</v>
      </c>
      <c r="I898" t="s">
        <v>1366</v>
      </c>
      <c r="J898" t="s">
        <v>8</v>
      </c>
      <c r="K898" t="s">
        <v>1405</v>
      </c>
      <c r="L898" t="s">
        <v>9</v>
      </c>
      <c r="M898" s="19">
        <v>35.195245999999997</v>
      </c>
      <c r="N898" s="19">
        <v>-119.53296400000001</v>
      </c>
      <c r="O898" t="s">
        <v>51</v>
      </c>
      <c r="P898" s="2">
        <v>675</v>
      </c>
      <c r="S898" s="2" t="s">
        <v>82</v>
      </c>
      <c r="T898" s="2">
        <v>5686</v>
      </c>
      <c r="U898" s="2">
        <v>91182</v>
      </c>
      <c r="V898" s="2">
        <v>44259</v>
      </c>
      <c r="X898" s="2">
        <v>7.05</v>
      </c>
      <c r="Y898" s="2">
        <v>824</v>
      </c>
      <c r="Z898" s="2" t="s">
        <v>82</v>
      </c>
      <c r="AA898" s="13" t="s">
        <v>815</v>
      </c>
      <c r="AC898" s="2">
        <v>26365</v>
      </c>
      <c r="AD898" s="2" t="s">
        <v>193</v>
      </c>
      <c r="AE898" s="2">
        <v>943</v>
      </c>
      <c r="AF898" s="2">
        <v>809</v>
      </c>
      <c r="AG898" s="2">
        <v>1010</v>
      </c>
      <c r="AH898" s="2">
        <v>14700</v>
      </c>
      <c r="AI898" s="2">
        <v>60</v>
      </c>
      <c r="AJ898" s="2" t="s">
        <v>57</v>
      </c>
      <c r="AK898" s="2">
        <v>2.2000000000000002</v>
      </c>
      <c r="AO898" s="2" t="s">
        <v>57</v>
      </c>
      <c r="AP898" s="2"/>
      <c r="AU898" s="2" t="s">
        <v>815</v>
      </c>
      <c r="AV898" s="13" t="s">
        <v>819</v>
      </c>
    </row>
    <row r="899" spans="1:48" x14ac:dyDescent="0.35">
      <c r="A899">
        <v>898</v>
      </c>
      <c r="B899" s="2" t="s">
        <v>1884</v>
      </c>
      <c r="C899" t="s">
        <v>1390</v>
      </c>
      <c r="D899" t="s">
        <v>1389</v>
      </c>
      <c r="E899" t="s">
        <v>460</v>
      </c>
      <c r="F899" t="s">
        <v>885</v>
      </c>
      <c r="G899" t="s">
        <v>50</v>
      </c>
      <c r="H899" s="47">
        <v>37385</v>
      </c>
      <c r="I899" t="s">
        <v>1366</v>
      </c>
      <c r="J899" t="s">
        <v>8</v>
      </c>
      <c r="K899" t="s">
        <v>1405</v>
      </c>
      <c r="L899" t="s">
        <v>9</v>
      </c>
      <c r="M899" s="19">
        <v>35.195798000000003</v>
      </c>
      <c r="N899" s="19">
        <v>-119.531666</v>
      </c>
      <c r="O899" t="s">
        <v>51</v>
      </c>
      <c r="P899" s="2">
        <v>300</v>
      </c>
      <c r="S899" s="2" t="s">
        <v>82</v>
      </c>
      <c r="T899" s="2">
        <v>12042</v>
      </c>
      <c r="U899" s="2">
        <v>215585</v>
      </c>
      <c r="V899" s="2">
        <v>94984</v>
      </c>
      <c r="X899" s="2">
        <v>7.19</v>
      </c>
      <c r="Y899" s="2">
        <v>366</v>
      </c>
      <c r="Z899" s="2" t="s">
        <v>82</v>
      </c>
      <c r="AA899" s="13" t="s">
        <v>815</v>
      </c>
      <c r="AC899" s="2">
        <v>59600</v>
      </c>
      <c r="AD899" s="2">
        <v>1.6</v>
      </c>
      <c r="AE899" s="2">
        <v>1920</v>
      </c>
      <c r="AF899" s="2">
        <v>1760</v>
      </c>
      <c r="AG899" s="2">
        <v>421</v>
      </c>
      <c r="AH899" s="2">
        <v>31100</v>
      </c>
      <c r="AI899" s="2">
        <v>122</v>
      </c>
      <c r="AJ899" s="2" t="s">
        <v>57</v>
      </c>
      <c r="AK899" s="2">
        <v>4.8</v>
      </c>
      <c r="AO899" s="2">
        <v>50</v>
      </c>
      <c r="AP899" s="2"/>
      <c r="AU899" s="2">
        <v>1.6</v>
      </c>
      <c r="AV899" s="13">
        <f>AU899/4.42664</f>
        <v>0.36144796052988276</v>
      </c>
    </row>
    <row r="900" spans="1:48" x14ac:dyDescent="0.35">
      <c r="A900">
        <v>899</v>
      </c>
      <c r="B900" s="2" t="s">
        <v>1882</v>
      </c>
      <c r="C900" t="s">
        <v>1392</v>
      </c>
      <c r="D900" t="s">
        <v>1391</v>
      </c>
      <c r="E900" t="s">
        <v>460</v>
      </c>
      <c r="F900" t="s">
        <v>898</v>
      </c>
      <c r="G900" t="s">
        <v>50</v>
      </c>
      <c r="H900" s="47">
        <v>37385</v>
      </c>
      <c r="I900" t="s">
        <v>1366</v>
      </c>
      <c r="J900" t="s">
        <v>8</v>
      </c>
      <c r="K900" t="s">
        <v>1405</v>
      </c>
      <c r="L900" t="s">
        <v>9</v>
      </c>
      <c r="M900">
        <v>35.217874000000002</v>
      </c>
      <c r="N900" s="19">
        <v>-119.550061</v>
      </c>
      <c r="O900" t="s">
        <v>51</v>
      </c>
      <c r="P900" s="2">
        <v>831</v>
      </c>
      <c r="S900" s="2" t="s">
        <v>82</v>
      </c>
      <c r="T900" s="2">
        <v>116.5</v>
      </c>
      <c r="U900" s="2">
        <v>5369</v>
      </c>
      <c r="V900" s="2">
        <v>2944</v>
      </c>
      <c r="X900" s="2">
        <v>6.97</v>
      </c>
      <c r="Y900" s="2">
        <v>892</v>
      </c>
      <c r="Z900" s="2" t="s">
        <v>82</v>
      </c>
      <c r="AA900" s="13" t="s">
        <v>815</v>
      </c>
      <c r="AC900" s="2">
        <v>1000</v>
      </c>
      <c r="AD900" s="2">
        <v>200</v>
      </c>
      <c r="AE900" s="2">
        <v>36.299999999999997</v>
      </c>
      <c r="AF900" s="2">
        <v>6.27</v>
      </c>
      <c r="AG900" s="2">
        <v>23.1</v>
      </c>
      <c r="AH900" s="2">
        <v>1180</v>
      </c>
      <c r="AI900" s="2">
        <v>31</v>
      </c>
      <c r="AJ900" s="2" t="s">
        <v>57</v>
      </c>
      <c r="AK900" s="2" t="s">
        <v>55</v>
      </c>
      <c r="AO900" s="2" t="s">
        <v>57</v>
      </c>
      <c r="AP900" s="2"/>
      <c r="AU900" s="2" t="s">
        <v>815</v>
      </c>
      <c r="AV900" s="13" t="s">
        <v>819</v>
      </c>
    </row>
    <row r="901" spans="1:48" x14ac:dyDescent="0.35">
      <c r="A901">
        <v>900</v>
      </c>
      <c r="B901" s="2" t="s">
        <v>1882</v>
      </c>
      <c r="C901" t="s">
        <v>1394</v>
      </c>
      <c r="D901" t="s">
        <v>1393</v>
      </c>
      <c r="E901" t="s">
        <v>460</v>
      </c>
      <c r="F901" t="s">
        <v>898</v>
      </c>
      <c r="G901" t="s">
        <v>50</v>
      </c>
      <c r="H901" s="47">
        <v>37385</v>
      </c>
      <c r="I901" t="s">
        <v>1366</v>
      </c>
      <c r="J901" t="s">
        <v>8</v>
      </c>
      <c r="K901" t="s">
        <v>1405</v>
      </c>
      <c r="L901" t="s">
        <v>9</v>
      </c>
      <c r="M901">
        <v>35.217725999999999</v>
      </c>
      <c r="N901">
        <v>-119.550225</v>
      </c>
      <c r="O901" t="s">
        <v>51</v>
      </c>
      <c r="P901" s="2">
        <v>2250</v>
      </c>
      <c r="S901" s="2" t="s">
        <v>82</v>
      </c>
      <c r="T901" s="2">
        <v>515.9</v>
      </c>
      <c r="U901" s="2">
        <v>47790</v>
      </c>
      <c r="V901" s="2">
        <v>26566</v>
      </c>
      <c r="X901" s="2">
        <v>7.53</v>
      </c>
      <c r="Y901" s="2">
        <v>2745</v>
      </c>
      <c r="Z901" s="2" t="s">
        <v>82</v>
      </c>
      <c r="AA901" s="13" t="s">
        <v>815</v>
      </c>
      <c r="AC901" s="2">
        <v>14745</v>
      </c>
      <c r="AD901" s="2" t="s">
        <v>193</v>
      </c>
      <c r="AE901" s="2">
        <v>121</v>
      </c>
      <c r="AF901" s="2">
        <v>51.9</v>
      </c>
      <c r="AG901" s="2">
        <v>70.8</v>
      </c>
      <c r="AH901" s="2">
        <v>10200</v>
      </c>
      <c r="AI901" s="2">
        <v>134</v>
      </c>
      <c r="AJ901" s="2" t="s">
        <v>57</v>
      </c>
      <c r="AK901" s="2">
        <v>130</v>
      </c>
      <c r="AO901" s="2" t="s">
        <v>57</v>
      </c>
      <c r="AP901" s="2"/>
      <c r="AU901" s="2" t="s">
        <v>815</v>
      </c>
      <c r="AV901" s="13" t="s">
        <v>819</v>
      </c>
    </row>
    <row r="902" spans="1:48" x14ac:dyDescent="0.35">
      <c r="A902">
        <v>901</v>
      </c>
      <c r="B902" s="2" t="s">
        <v>1882</v>
      </c>
      <c r="C902" t="s">
        <v>1396</v>
      </c>
      <c r="D902" t="s">
        <v>1395</v>
      </c>
      <c r="E902" t="s">
        <v>460</v>
      </c>
      <c r="F902" t="s">
        <v>898</v>
      </c>
      <c r="G902" t="s">
        <v>50</v>
      </c>
      <c r="H902" s="47">
        <v>37385</v>
      </c>
      <c r="I902" t="s">
        <v>1366</v>
      </c>
      <c r="J902" t="s">
        <v>8</v>
      </c>
      <c r="K902" t="s">
        <v>1405</v>
      </c>
      <c r="L902" t="s">
        <v>9</v>
      </c>
      <c r="M902">
        <v>35.218224999999997</v>
      </c>
      <c r="N902" s="19">
        <v>-119.546694</v>
      </c>
      <c r="O902" t="s">
        <v>51</v>
      </c>
      <c r="P902" s="2">
        <v>2050</v>
      </c>
      <c r="S902" s="2" t="s">
        <v>82</v>
      </c>
      <c r="T902" s="2">
        <v>406.2</v>
      </c>
      <c r="U902" s="2">
        <v>36465</v>
      </c>
      <c r="V902" s="2">
        <v>18819</v>
      </c>
      <c r="X902" s="2">
        <v>8.1199999999999992</v>
      </c>
      <c r="Y902" s="2">
        <v>2379</v>
      </c>
      <c r="Z902" s="2">
        <v>60</v>
      </c>
      <c r="AA902" s="13" t="s">
        <v>815</v>
      </c>
      <c r="AC902" s="2">
        <v>10120</v>
      </c>
      <c r="AD902" s="2" t="s">
        <v>193</v>
      </c>
      <c r="AE902" s="2">
        <v>101</v>
      </c>
      <c r="AF902" s="2">
        <v>37.4</v>
      </c>
      <c r="AG902" s="2">
        <v>43.2</v>
      </c>
      <c r="AH902" s="2">
        <v>7260</v>
      </c>
      <c r="AI902" s="2">
        <v>107</v>
      </c>
      <c r="AJ902" s="2" t="s">
        <v>57</v>
      </c>
      <c r="AK902" s="2">
        <v>8.1999999999999993</v>
      </c>
      <c r="AO902" s="2" t="s">
        <v>57</v>
      </c>
      <c r="AP902" s="2"/>
      <c r="AU902" s="2" t="s">
        <v>815</v>
      </c>
      <c r="AV902" s="13" t="s">
        <v>819</v>
      </c>
    </row>
    <row r="903" spans="1:48" x14ac:dyDescent="0.35">
      <c r="A903">
        <v>902</v>
      </c>
      <c r="B903" s="2" t="s">
        <v>1882</v>
      </c>
      <c r="C903" t="s">
        <v>1398</v>
      </c>
      <c r="D903" t="s">
        <v>1397</v>
      </c>
      <c r="E903" t="s">
        <v>460</v>
      </c>
      <c r="F903" t="s">
        <v>898</v>
      </c>
      <c r="G903" t="s">
        <v>50</v>
      </c>
      <c r="H903" s="47">
        <v>37385</v>
      </c>
      <c r="I903" t="s">
        <v>1366</v>
      </c>
      <c r="J903" t="s">
        <v>8</v>
      </c>
      <c r="K903" t="s">
        <v>1405</v>
      </c>
      <c r="L903" t="s">
        <v>9</v>
      </c>
      <c r="M903">
        <v>35.217246000000003</v>
      </c>
      <c r="N903">
        <v>-119.544968</v>
      </c>
      <c r="O903" t="s">
        <v>51</v>
      </c>
      <c r="P903" s="2">
        <v>2100</v>
      </c>
      <c r="S903" s="2" t="s">
        <v>82</v>
      </c>
      <c r="T903" s="2">
        <v>278.89999999999998</v>
      </c>
      <c r="U903" s="2">
        <v>52234</v>
      </c>
      <c r="V903" s="2">
        <v>27867</v>
      </c>
      <c r="X903" s="2">
        <v>8.36</v>
      </c>
      <c r="Y903" s="2">
        <v>2501</v>
      </c>
      <c r="Z903" s="2">
        <v>30</v>
      </c>
      <c r="AA903" s="13" t="s">
        <v>815</v>
      </c>
      <c r="AC903" s="2">
        <v>15495</v>
      </c>
      <c r="AD903" s="2" t="s">
        <v>193</v>
      </c>
      <c r="AE903" s="2">
        <v>38.799999999999997</v>
      </c>
      <c r="AF903" s="2">
        <v>44.2</v>
      </c>
      <c r="AG903" s="2">
        <v>91.8</v>
      </c>
      <c r="AH903" s="2">
        <v>10900</v>
      </c>
      <c r="AI903" s="2">
        <v>142</v>
      </c>
      <c r="AJ903" s="2" t="s">
        <v>57</v>
      </c>
      <c r="AK903" s="2">
        <v>6.42</v>
      </c>
      <c r="AO903" s="2" t="s">
        <v>57</v>
      </c>
      <c r="AP903" s="2"/>
      <c r="AU903" s="2" t="s">
        <v>815</v>
      </c>
      <c r="AV903" s="13" t="s">
        <v>819</v>
      </c>
    </row>
    <row r="904" spans="1:48" x14ac:dyDescent="0.35">
      <c r="A904">
        <v>903</v>
      </c>
      <c r="B904" s="2" t="s">
        <v>1883</v>
      </c>
      <c r="C904" t="s">
        <v>1400</v>
      </c>
      <c r="D904" t="s">
        <v>1399</v>
      </c>
      <c r="E904" t="s">
        <v>460</v>
      </c>
      <c r="F904" t="s">
        <v>893</v>
      </c>
      <c r="G904" t="s">
        <v>50</v>
      </c>
      <c r="H904" s="47">
        <v>37385</v>
      </c>
      <c r="I904" t="s">
        <v>1366</v>
      </c>
      <c r="J904" t="s">
        <v>8</v>
      </c>
      <c r="K904" t="s">
        <v>1405</v>
      </c>
      <c r="L904" t="s">
        <v>9</v>
      </c>
      <c r="M904">
        <v>35.224823000000001</v>
      </c>
      <c r="N904">
        <v>-119.55781899999999</v>
      </c>
      <c r="O904" t="s">
        <v>51</v>
      </c>
      <c r="P904" s="2">
        <v>700</v>
      </c>
      <c r="S904" s="2" t="s">
        <v>82</v>
      </c>
      <c r="T904" s="2">
        <v>969.1</v>
      </c>
      <c r="U904" s="2">
        <v>20131</v>
      </c>
      <c r="V904" s="2">
        <v>11092</v>
      </c>
      <c r="X904" s="2">
        <v>7.39</v>
      </c>
      <c r="Y904" s="2">
        <v>854</v>
      </c>
      <c r="Z904" s="2" t="s">
        <v>82</v>
      </c>
      <c r="AA904" s="13" t="s">
        <v>815</v>
      </c>
      <c r="AC904" s="2">
        <v>5500</v>
      </c>
      <c r="AD904" s="2">
        <v>1014</v>
      </c>
      <c r="AE904" s="2">
        <v>210</v>
      </c>
      <c r="AF904" s="2">
        <v>108</v>
      </c>
      <c r="AG904" s="2">
        <v>69.7</v>
      </c>
      <c r="AH904" s="2">
        <v>3770</v>
      </c>
      <c r="AI904" s="2">
        <v>42</v>
      </c>
      <c r="AJ904" s="2" t="s">
        <v>57</v>
      </c>
      <c r="AK904" s="2">
        <v>0.9</v>
      </c>
      <c r="AO904" s="2" t="s">
        <v>57</v>
      </c>
      <c r="AP904" s="2"/>
      <c r="AU904" s="2" t="s">
        <v>815</v>
      </c>
      <c r="AV904" s="13" t="s">
        <v>819</v>
      </c>
    </row>
    <row r="905" spans="1:48" x14ac:dyDescent="0.35">
      <c r="A905">
        <v>904</v>
      </c>
      <c r="B905" s="2" t="s">
        <v>1883</v>
      </c>
      <c r="C905" t="s">
        <v>1402</v>
      </c>
      <c r="D905" t="s">
        <v>1401</v>
      </c>
      <c r="E905" t="s">
        <v>460</v>
      </c>
      <c r="F905" t="s">
        <v>893</v>
      </c>
      <c r="G905" t="s">
        <v>50</v>
      </c>
      <c r="H905" s="47">
        <v>37385</v>
      </c>
      <c r="I905" t="s">
        <v>1366</v>
      </c>
      <c r="J905" t="s">
        <v>8</v>
      </c>
      <c r="K905" t="s">
        <v>1405</v>
      </c>
      <c r="L905" t="s">
        <v>9</v>
      </c>
      <c r="M905">
        <v>35.225324000000001</v>
      </c>
      <c r="N905">
        <v>-119.555831</v>
      </c>
      <c r="O905" t="s">
        <v>51</v>
      </c>
      <c r="P905" s="2">
        <v>500</v>
      </c>
      <c r="S905" s="2" t="s">
        <v>82</v>
      </c>
      <c r="T905" s="2">
        <v>1128</v>
      </c>
      <c r="U905" s="2">
        <v>21957</v>
      </c>
      <c r="V905" s="2">
        <v>13402</v>
      </c>
      <c r="X905" s="2">
        <v>8.0399999999999991</v>
      </c>
      <c r="Y905" s="2">
        <v>641</v>
      </c>
      <c r="Z905" s="2" t="s">
        <v>82</v>
      </c>
      <c r="AA905" s="13" t="s">
        <v>815</v>
      </c>
      <c r="AC905" s="2">
        <v>7000</v>
      </c>
      <c r="AD905" s="2">
        <v>972</v>
      </c>
      <c r="AE905" s="2">
        <v>252</v>
      </c>
      <c r="AF905" s="2">
        <v>121</v>
      </c>
      <c r="AG905" s="2">
        <v>57.1</v>
      </c>
      <c r="AH905" s="2">
        <v>4700</v>
      </c>
      <c r="AI905" s="2">
        <v>45</v>
      </c>
      <c r="AJ905" s="2">
        <v>50</v>
      </c>
      <c r="AK905" s="2">
        <v>1.1000000000000001</v>
      </c>
      <c r="AL905" s="2">
        <v>0.88</v>
      </c>
      <c r="AO905" s="2" t="s">
        <v>57</v>
      </c>
      <c r="AP905" s="2">
        <v>2.81</v>
      </c>
      <c r="AU905" s="2" t="s">
        <v>815</v>
      </c>
      <c r="AV905" s="13" t="s">
        <v>819</v>
      </c>
    </row>
    <row r="906" spans="1:48" x14ac:dyDescent="0.35">
      <c r="A906">
        <v>905</v>
      </c>
      <c r="B906" s="2" t="s">
        <v>1883</v>
      </c>
      <c r="C906" t="s">
        <v>1404</v>
      </c>
      <c r="D906" t="s">
        <v>1403</v>
      </c>
      <c r="E906" t="s">
        <v>460</v>
      </c>
      <c r="F906" t="s">
        <v>893</v>
      </c>
      <c r="G906" t="s">
        <v>50</v>
      </c>
      <c r="H906" s="47">
        <v>37385</v>
      </c>
      <c r="I906" t="s">
        <v>1366</v>
      </c>
      <c r="J906" t="s">
        <v>8</v>
      </c>
      <c r="K906" t="s">
        <v>1405</v>
      </c>
      <c r="L906" t="s">
        <v>9</v>
      </c>
      <c r="M906">
        <v>35.225000000000001</v>
      </c>
      <c r="N906">
        <v>-119.554458</v>
      </c>
      <c r="O906" t="s">
        <v>51</v>
      </c>
      <c r="P906" s="2">
        <v>400</v>
      </c>
      <c r="S906" s="2" t="s">
        <v>82</v>
      </c>
      <c r="T906" s="2">
        <v>1029</v>
      </c>
      <c r="U906" s="2">
        <v>19678</v>
      </c>
      <c r="V906" s="2">
        <v>11085</v>
      </c>
      <c r="X906" s="2">
        <v>8.01</v>
      </c>
      <c r="Y906" s="2">
        <v>488</v>
      </c>
      <c r="Z906" s="2" t="s">
        <v>82</v>
      </c>
      <c r="AA906" s="13" t="s">
        <v>815</v>
      </c>
      <c r="AC906" s="2">
        <v>5750</v>
      </c>
      <c r="AD906" s="2">
        <v>838</v>
      </c>
      <c r="AE906" s="2">
        <v>229</v>
      </c>
      <c r="AF906" s="2">
        <v>111</v>
      </c>
      <c r="AG906" s="2">
        <v>47.2</v>
      </c>
      <c r="AH906" s="2">
        <v>3870</v>
      </c>
      <c r="AI906" s="2">
        <v>44</v>
      </c>
      <c r="AJ906" s="2">
        <v>50</v>
      </c>
      <c r="AK906" s="2">
        <v>0.9</v>
      </c>
      <c r="AO906" s="2" t="s">
        <v>57</v>
      </c>
      <c r="AP906" s="2"/>
      <c r="AU906" s="2" t="s">
        <v>815</v>
      </c>
      <c r="AV906" s="13" t="s">
        <v>819</v>
      </c>
    </row>
    <row r="907" spans="1:48" x14ac:dyDescent="0.35">
      <c r="A907">
        <v>906</v>
      </c>
      <c r="B907" s="2" t="s">
        <v>879</v>
      </c>
      <c r="C907" t="s">
        <v>1407</v>
      </c>
      <c r="D907" t="s">
        <v>1406</v>
      </c>
      <c r="E907" t="s">
        <v>460</v>
      </c>
      <c r="F907" t="s">
        <v>881</v>
      </c>
      <c r="G907" t="s">
        <v>50</v>
      </c>
      <c r="H907" s="47">
        <v>37692</v>
      </c>
      <c r="I907" s="1" t="s">
        <v>1408</v>
      </c>
      <c r="J907" t="s">
        <v>8</v>
      </c>
      <c r="K907" t="s">
        <v>1405</v>
      </c>
      <c r="L907" t="s">
        <v>9</v>
      </c>
      <c r="M907">
        <v>35.141849000000001</v>
      </c>
      <c r="N907">
        <v>-119.428933</v>
      </c>
      <c r="O907" t="s">
        <v>51</v>
      </c>
      <c r="P907" s="2">
        <v>1775</v>
      </c>
      <c r="S907" s="2" t="s">
        <v>82</v>
      </c>
      <c r="T907" s="2">
        <v>646.4</v>
      </c>
      <c r="U907" s="2">
        <v>37043</v>
      </c>
      <c r="V907" s="2">
        <v>20374</v>
      </c>
      <c r="X907" s="2">
        <v>7.9</v>
      </c>
      <c r="Y907" s="2">
        <v>2166</v>
      </c>
      <c r="Z907" s="2" t="s">
        <v>82</v>
      </c>
      <c r="AA907" s="13" t="s">
        <v>815</v>
      </c>
      <c r="AC907" s="2">
        <v>11397</v>
      </c>
      <c r="AD907" s="2">
        <v>412</v>
      </c>
      <c r="AE907" s="2">
        <v>120</v>
      </c>
      <c r="AF907" s="2">
        <v>84.2</v>
      </c>
      <c r="AG907" s="2">
        <v>120</v>
      </c>
      <c r="AH907" s="2">
        <v>8620</v>
      </c>
      <c r="AI907" s="2">
        <v>98</v>
      </c>
      <c r="AJ907" s="2">
        <v>47</v>
      </c>
      <c r="AK907" s="2">
        <v>8.0299999999999994</v>
      </c>
      <c r="AL907" s="2">
        <v>1.5</v>
      </c>
      <c r="AO907" s="2">
        <v>180</v>
      </c>
      <c r="AP907" s="2">
        <v>9</v>
      </c>
      <c r="AU907" s="2" t="s">
        <v>815</v>
      </c>
      <c r="AV907" s="13" t="s">
        <v>819</v>
      </c>
    </row>
    <row r="908" spans="1:48" x14ac:dyDescent="0.35">
      <c r="A908">
        <v>907</v>
      </c>
      <c r="B908" s="2" t="s">
        <v>879</v>
      </c>
      <c r="C908" t="s">
        <v>1409</v>
      </c>
      <c r="D908" t="s">
        <v>1422</v>
      </c>
      <c r="E908" t="s">
        <v>460</v>
      </c>
      <c r="F908" t="s">
        <v>881</v>
      </c>
      <c r="G908" t="s">
        <v>50</v>
      </c>
      <c r="H908" s="47">
        <v>37692</v>
      </c>
      <c r="I908" s="1" t="s">
        <v>1408</v>
      </c>
      <c r="J908" t="s">
        <v>8</v>
      </c>
      <c r="K908" t="s">
        <v>1405</v>
      </c>
      <c r="L908" t="s">
        <v>9</v>
      </c>
      <c r="M908">
        <v>35.140093</v>
      </c>
      <c r="N908">
        <v>-119.425043</v>
      </c>
      <c r="O908" t="s">
        <v>51</v>
      </c>
      <c r="P908" s="2">
        <v>1825</v>
      </c>
      <c r="S908" s="2" t="s">
        <v>82</v>
      </c>
      <c r="T908" s="2">
        <v>497.2</v>
      </c>
      <c r="U908" s="2">
        <v>37215</v>
      </c>
      <c r="V908" s="2">
        <v>20468</v>
      </c>
      <c r="X908" s="2">
        <v>7.93</v>
      </c>
      <c r="Y908" s="2">
        <v>2227</v>
      </c>
      <c r="Z908" s="2" t="s">
        <v>82</v>
      </c>
      <c r="AA908" s="13" t="s">
        <v>815</v>
      </c>
      <c r="AC908" s="2">
        <v>10997</v>
      </c>
      <c r="AD908" s="2">
        <v>113</v>
      </c>
      <c r="AE908" s="2">
        <v>59.6</v>
      </c>
      <c r="AF908" s="2">
        <v>84.6</v>
      </c>
      <c r="AG908" s="2">
        <v>114</v>
      </c>
      <c r="AH908" s="2">
        <v>8620</v>
      </c>
      <c r="AI908" s="2">
        <v>102</v>
      </c>
      <c r="AJ908" s="2">
        <v>50</v>
      </c>
      <c r="AK908" s="2">
        <v>5.5</v>
      </c>
      <c r="AL908" s="2">
        <v>1.56</v>
      </c>
      <c r="AO908" s="2">
        <v>190</v>
      </c>
      <c r="AP908" s="2">
        <v>6.16</v>
      </c>
      <c r="AU908" s="2" t="s">
        <v>815</v>
      </c>
      <c r="AV908" s="13" t="s">
        <v>819</v>
      </c>
    </row>
    <row r="909" spans="1:48" x14ac:dyDescent="0.35">
      <c r="A909">
        <v>908</v>
      </c>
      <c r="B909" s="2" t="s">
        <v>879</v>
      </c>
      <c r="C909" t="s">
        <v>1410</v>
      </c>
      <c r="D909" t="s">
        <v>1423</v>
      </c>
      <c r="E909" t="s">
        <v>460</v>
      </c>
      <c r="F909" t="s">
        <v>881</v>
      </c>
      <c r="G909" t="s">
        <v>50</v>
      </c>
      <c r="H909" s="47">
        <v>37692</v>
      </c>
      <c r="I909" s="1" t="s">
        <v>1408</v>
      </c>
      <c r="J909" t="s">
        <v>8</v>
      </c>
      <c r="K909" t="s">
        <v>1405</v>
      </c>
      <c r="L909" t="s">
        <v>9</v>
      </c>
      <c r="M909">
        <v>35.140189999999997</v>
      </c>
      <c r="N909">
        <v>-119.424358</v>
      </c>
      <c r="O909" t="s">
        <v>51</v>
      </c>
      <c r="P909" s="2">
        <v>1800</v>
      </c>
      <c r="S909" s="2" t="s">
        <v>82</v>
      </c>
      <c r="T909" s="2">
        <v>486.1</v>
      </c>
      <c r="U909" s="2">
        <v>39306</v>
      </c>
      <c r="V909" s="2">
        <v>21618</v>
      </c>
      <c r="X909" s="2">
        <v>7.97</v>
      </c>
      <c r="Y909" s="2">
        <v>2196</v>
      </c>
      <c r="Z909" s="2" t="s">
        <v>82</v>
      </c>
      <c r="AA909" s="13" t="s">
        <v>815</v>
      </c>
      <c r="AC909" s="2">
        <v>10597</v>
      </c>
      <c r="AD909" s="2">
        <v>54</v>
      </c>
      <c r="AE909" s="2">
        <v>60.1</v>
      </c>
      <c r="AF909" s="2">
        <v>81.599999999999994</v>
      </c>
      <c r="AG909" s="2">
        <v>122</v>
      </c>
      <c r="AH909" s="2">
        <v>8270</v>
      </c>
      <c r="AI909" s="2">
        <v>99</v>
      </c>
      <c r="AJ909" s="2">
        <v>41</v>
      </c>
      <c r="AK909" s="2">
        <v>5.4</v>
      </c>
      <c r="AL909" s="2">
        <v>1.42</v>
      </c>
      <c r="AO909" s="2">
        <v>160</v>
      </c>
      <c r="AP909" s="2">
        <v>6.06</v>
      </c>
      <c r="AU909" s="2" t="s">
        <v>815</v>
      </c>
      <c r="AV909" s="13" t="s">
        <v>819</v>
      </c>
    </row>
    <row r="910" spans="1:48" x14ac:dyDescent="0.35">
      <c r="A910">
        <v>909</v>
      </c>
      <c r="B910" s="2" t="s">
        <v>1886</v>
      </c>
      <c r="C910" t="s">
        <v>1411</v>
      </c>
      <c r="D910" t="s">
        <v>1425</v>
      </c>
      <c r="E910" t="s">
        <v>460</v>
      </c>
      <c r="F910" t="s">
        <v>888</v>
      </c>
      <c r="G910" t="s">
        <v>50</v>
      </c>
      <c r="H910" s="47">
        <v>37692</v>
      </c>
      <c r="I910" s="1" t="s">
        <v>1408</v>
      </c>
      <c r="J910" t="s">
        <v>8</v>
      </c>
      <c r="K910" t="s">
        <v>1405</v>
      </c>
      <c r="L910" t="s">
        <v>9</v>
      </c>
      <c r="M910">
        <v>35.174430999999998</v>
      </c>
      <c r="N910">
        <v>-119.489431</v>
      </c>
      <c r="O910" t="s">
        <v>51</v>
      </c>
      <c r="P910" s="2">
        <v>1400</v>
      </c>
      <c r="S910" s="2" t="s">
        <v>82</v>
      </c>
      <c r="T910" s="2">
        <v>134.80000000000001</v>
      </c>
      <c r="U910" s="2">
        <v>7445</v>
      </c>
      <c r="V910" s="2">
        <v>3687</v>
      </c>
      <c r="X910" s="2">
        <v>7.86</v>
      </c>
      <c r="Y910" s="2">
        <v>1708</v>
      </c>
      <c r="Z910" s="2" t="s">
        <v>82</v>
      </c>
      <c r="AA910" s="13" t="s">
        <v>815</v>
      </c>
      <c r="AC910" s="2">
        <v>1600</v>
      </c>
      <c r="AD910" s="2">
        <v>126</v>
      </c>
      <c r="AE910" s="2">
        <v>29.4</v>
      </c>
      <c r="AF910" s="2">
        <v>14.9</v>
      </c>
      <c r="AG910" s="2">
        <v>50.1</v>
      </c>
      <c r="AH910" s="2">
        <v>1800</v>
      </c>
      <c r="AI910" s="2">
        <v>40</v>
      </c>
      <c r="AJ910" s="2">
        <v>5.5</v>
      </c>
      <c r="AK910" s="2">
        <v>1.63</v>
      </c>
      <c r="AL910" s="2">
        <v>1.0900000000000001</v>
      </c>
      <c r="AO910" s="2">
        <v>22</v>
      </c>
      <c r="AP910" s="2">
        <v>1.1499999999999999</v>
      </c>
      <c r="AU910" s="2" t="s">
        <v>815</v>
      </c>
      <c r="AV910" s="13" t="s">
        <v>819</v>
      </c>
    </row>
    <row r="911" spans="1:48" x14ac:dyDescent="0.35">
      <c r="A911">
        <v>910</v>
      </c>
      <c r="B911" s="2" t="s">
        <v>1886</v>
      </c>
      <c r="C911" t="s">
        <v>1412</v>
      </c>
      <c r="D911" t="s">
        <v>1424</v>
      </c>
      <c r="E911" t="s">
        <v>460</v>
      </c>
      <c r="F911" t="s">
        <v>888</v>
      </c>
      <c r="G911" t="s">
        <v>50</v>
      </c>
      <c r="H911" s="47">
        <v>37692</v>
      </c>
      <c r="I911" s="1" t="s">
        <v>1408</v>
      </c>
      <c r="J911" t="s">
        <v>8</v>
      </c>
      <c r="K911" t="s">
        <v>1405</v>
      </c>
      <c r="L911" t="s">
        <v>9</v>
      </c>
      <c r="M911">
        <v>35.174193000000002</v>
      </c>
      <c r="N911">
        <v>-119.48720299999999</v>
      </c>
      <c r="O911" t="s">
        <v>51</v>
      </c>
      <c r="P911" s="2">
        <v>1400</v>
      </c>
      <c r="S911" s="2" t="s">
        <v>82</v>
      </c>
      <c r="T911" s="2">
        <v>120.5</v>
      </c>
      <c r="U911" s="2">
        <v>9379</v>
      </c>
      <c r="V911" s="2">
        <v>5159</v>
      </c>
      <c r="X911" s="2">
        <v>7.89</v>
      </c>
      <c r="Y911" s="2">
        <v>1708</v>
      </c>
      <c r="Z911" s="2" t="s">
        <v>82</v>
      </c>
      <c r="AA911" s="13" t="s">
        <v>815</v>
      </c>
      <c r="AC911" s="2">
        <v>2199</v>
      </c>
      <c r="AD911" s="2">
        <v>179</v>
      </c>
      <c r="AE911" s="2">
        <v>15.6</v>
      </c>
      <c r="AF911" s="2">
        <v>19.8</v>
      </c>
      <c r="AG911" s="2">
        <v>47.1</v>
      </c>
      <c r="AH911" s="2">
        <v>2160</v>
      </c>
      <c r="AI911" s="2">
        <v>42</v>
      </c>
      <c r="AJ911" s="2">
        <v>8.1</v>
      </c>
      <c r="AK911" s="2">
        <v>1.43</v>
      </c>
      <c r="AL911" s="2">
        <v>1.44</v>
      </c>
      <c r="AO911" s="2">
        <v>26</v>
      </c>
      <c r="AP911" s="2">
        <v>1.1100000000000001</v>
      </c>
      <c r="AU911" s="2" t="s">
        <v>815</v>
      </c>
      <c r="AV911" s="13" t="s">
        <v>819</v>
      </c>
    </row>
    <row r="912" spans="1:48" x14ac:dyDescent="0.35">
      <c r="A912">
        <v>911</v>
      </c>
      <c r="B912" s="2" t="s">
        <v>1884</v>
      </c>
      <c r="C912" t="s">
        <v>1413</v>
      </c>
      <c r="D912" t="s">
        <v>1426</v>
      </c>
      <c r="E912" t="s">
        <v>460</v>
      </c>
      <c r="F912" t="s">
        <v>885</v>
      </c>
      <c r="G912" t="s">
        <v>50</v>
      </c>
      <c r="H912" s="47">
        <v>37692</v>
      </c>
      <c r="I912" s="1" t="s">
        <v>1408</v>
      </c>
      <c r="J912" t="s">
        <v>8</v>
      </c>
      <c r="K912" t="s">
        <v>1405</v>
      </c>
      <c r="L912" t="s">
        <v>9</v>
      </c>
      <c r="M912" s="19">
        <v>35.178054000000003</v>
      </c>
      <c r="N912" s="19">
        <v>-119.477262</v>
      </c>
      <c r="O912" t="s">
        <v>51</v>
      </c>
      <c r="P912" s="2">
        <v>1350</v>
      </c>
      <c r="S912" s="2" t="s">
        <v>82</v>
      </c>
      <c r="T912" s="2">
        <v>211.9</v>
      </c>
      <c r="U912" s="2">
        <v>12678</v>
      </c>
      <c r="V912" s="2">
        <v>6973</v>
      </c>
      <c r="X912" s="2">
        <v>7.82</v>
      </c>
      <c r="Y912" s="2">
        <v>1647</v>
      </c>
      <c r="Z912" s="2" t="s">
        <v>82</v>
      </c>
      <c r="AA912" s="13" t="s">
        <v>815</v>
      </c>
      <c r="AC912" s="2">
        <v>2999</v>
      </c>
      <c r="AD912" s="2">
        <v>212</v>
      </c>
      <c r="AE912" s="2">
        <v>28.3</v>
      </c>
      <c r="AF912" s="2">
        <v>34.299999999999997</v>
      </c>
      <c r="AG912" s="2">
        <v>63.3</v>
      </c>
      <c r="AH912" s="2">
        <v>2600</v>
      </c>
      <c r="AI912" s="2">
        <v>46</v>
      </c>
      <c r="AJ912" s="2">
        <v>10</v>
      </c>
      <c r="AK912" s="2">
        <v>1.43</v>
      </c>
      <c r="AL912" s="2">
        <v>2</v>
      </c>
      <c r="AO912" s="2">
        <v>36</v>
      </c>
      <c r="AP912" s="2">
        <v>1.51</v>
      </c>
      <c r="AU912" s="2" t="s">
        <v>815</v>
      </c>
      <c r="AV912" s="13" t="s">
        <v>819</v>
      </c>
    </row>
    <row r="913" spans="1:48" x14ac:dyDescent="0.35">
      <c r="A913">
        <v>912</v>
      </c>
      <c r="B913" s="2" t="s">
        <v>1884</v>
      </c>
      <c r="C913" t="s">
        <v>1414</v>
      </c>
      <c r="D913" t="s">
        <v>1427</v>
      </c>
      <c r="E913" t="s">
        <v>460</v>
      </c>
      <c r="F913" t="s">
        <v>885</v>
      </c>
      <c r="G913" t="s">
        <v>50</v>
      </c>
      <c r="H913" s="47">
        <v>37692</v>
      </c>
      <c r="I913" s="1" t="s">
        <v>1408</v>
      </c>
      <c r="J913" t="s">
        <v>8</v>
      </c>
      <c r="K913" t="s">
        <v>1405</v>
      </c>
      <c r="L913" t="s">
        <v>9</v>
      </c>
      <c r="M913" s="19">
        <v>35.195228</v>
      </c>
      <c r="N913" s="19">
        <v>-119.53296400000001</v>
      </c>
      <c r="O913" t="s">
        <v>51</v>
      </c>
      <c r="P913" s="2">
        <v>1000</v>
      </c>
      <c r="S913" s="2" t="s">
        <v>82</v>
      </c>
      <c r="T913" s="2">
        <v>138.6</v>
      </c>
      <c r="U913" s="2">
        <v>54234</v>
      </c>
      <c r="V913" s="2">
        <v>29829</v>
      </c>
      <c r="X913" s="2">
        <v>7.71</v>
      </c>
      <c r="Y913" s="2">
        <v>1220</v>
      </c>
      <c r="Z913" s="2" t="s">
        <v>82</v>
      </c>
      <c r="AA913" s="13" t="s">
        <v>815</v>
      </c>
      <c r="AC913" s="2">
        <v>14995</v>
      </c>
      <c r="AD913" s="2">
        <v>240</v>
      </c>
      <c r="AE913" s="2">
        <v>148</v>
      </c>
      <c r="AF913" s="2">
        <v>205</v>
      </c>
      <c r="AG913" s="2">
        <v>88.9</v>
      </c>
      <c r="AH913" s="2">
        <v>11100</v>
      </c>
      <c r="AI913" s="2">
        <v>119</v>
      </c>
      <c r="AJ913" s="2">
        <v>74</v>
      </c>
      <c r="AK913" s="2">
        <v>5.47</v>
      </c>
      <c r="AL913" s="2">
        <v>1.26</v>
      </c>
      <c r="AO913" s="2">
        <v>290</v>
      </c>
      <c r="AP913" s="2">
        <v>7.93</v>
      </c>
      <c r="AU913" s="2" t="s">
        <v>815</v>
      </c>
      <c r="AV913" s="13" t="s">
        <v>819</v>
      </c>
    </row>
    <row r="914" spans="1:48" x14ac:dyDescent="0.35">
      <c r="A914">
        <v>913</v>
      </c>
      <c r="B914" s="2" t="s">
        <v>1884</v>
      </c>
      <c r="C914" t="s">
        <v>1415</v>
      </c>
      <c r="D914" t="s">
        <v>1428</v>
      </c>
      <c r="E914" t="s">
        <v>460</v>
      </c>
      <c r="F914" t="s">
        <v>885</v>
      </c>
      <c r="G914" t="s">
        <v>50</v>
      </c>
      <c r="H914" s="47">
        <v>37692</v>
      </c>
      <c r="I914" s="1" t="s">
        <v>1408</v>
      </c>
      <c r="J914" t="s">
        <v>8</v>
      </c>
      <c r="K914" t="s">
        <v>1405</v>
      </c>
      <c r="L914" t="s">
        <v>9</v>
      </c>
      <c r="M914" s="19">
        <v>35.195552999999997</v>
      </c>
      <c r="N914" s="19">
        <v>-119.53229899999999</v>
      </c>
      <c r="O914" t="s">
        <v>51</v>
      </c>
      <c r="P914" s="2">
        <v>950</v>
      </c>
      <c r="S914" s="2" t="s">
        <v>82</v>
      </c>
      <c r="T914" s="2">
        <v>1134</v>
      </c>
      <c r="U914" s="2">
        <v>79277</v>
      </c>
      <c r="V914" s="2">
        <v>43602</v>
      </c>
      <c r="X914" s="2">
        <v>7.6</v>
      </c>
      <c r="Y914" s="2">
        <v>1159</v>
      </c>
      <c r="Z914" s="2" t="s">
        <v>82</v>
      </c>
      <c r="AA914" s="13" t="s">
        <v>815</v>
      </c>
      <c r="AC914" s="2">
        <v>17595</v>
      </c>
      <c r="AD914" s="2">
        <v>131</v>
      </c>
      <c r="AE914" s="2">
        <v>141</v>
      </c>
      <c r="AF914" s="2">
        <v>190</v>
      </c>
      <c r="AG914" s="2">
        <v>108</v>
      </c>
      <c r="AH914" s="2">
        <v>11000</v>
      </c>
      <c r="AI914" s="2">
        <v>123</v>
      </c>
      <c r="AJ914" s="2">
        <v>95</v>
      </c>
      <c r="AK914" s="2">
        <v>6</v>
      </c>
      <c r="AL914" s="2">
        <v>1.31</v>
      </c>
      <c r="AO914" s="2">
        <v>370</v>
      </c>
      <c r="AP914" s="2">
        <v>7.79</v>
      </c>
      <c r="AU914" s="2" t="s">
        <v>815</v>
      </c>
      <c r="AV914" s="13" t="s">
        <v>819</v>
      </c>
    </row>
    <row r="915" spans="1:48" x14ac:dyDescent="0.35">
      <c r="A915">
        <v>914</v>
      </c>
      <c r="B915" s="2" t="s">
        <v>1882</v>
      </c>
      <c r="C915" t="s">
        <v>1416</v>
      </c>
      <c r="D915" t="s">
        <v>1429</v>
      </c>
      <c r="E915" t="s">
        <v>460</v>
      </c>
      <c r="F915" t="s">
        <v>898</v>
      </c>
      <c r="G915" t="s">
        <v>50</v>
      </c>
      <c r="H915" s="47">
        <v>37692</v>
      </c>
      <c r="I915" s="1" t="s">
        <v>1408</v>
      </c>
      <c r="J915" t="s">
        <v>8</v>
      </c>
      <c r="K915" t="s">
        <v>1405</v>
      </c>
      <c r="L915" t="s">
        <v>9</v>
      </c>
      <c r="M915">
        <v>35.217725999999999</v>
      </c>
      <c r="N915">
        <v>-119.550225</v>
      </c>
      <c r="O915" t="s">
        <v>51</v>
      </c>
      <c r="P915" s="2">
        <v>1100</v>
      </c>
      <c r="S915" s="2" t="s">
        <v>82</v>
      </c>
      <c r="T915" s="2">
        <v>59.2</v>
      </c>
      <c r="U915" s="2">
        <v>5202</v>
      </c>
      <c r="V915" s="2">
        <v>2861</v>
      </c>
      <c r="X915" s="2">
        <v>8.23</v>
      </c>
      <c r="Y915" s="2">
        <v>1342</v>
      </c>
      <c r="Z915" s="2">
        <v>20</v>
      </c>
      <c r="AA915" s="13" t="s">
        <v>815</v>
      </c>
      <c r="AC915" s="2">
        <v>550</v>
      </c>
      <c r="AD915" s="2">
        <v>236</v>
      </c>
      <c r="AE915" s="2">
        <v>15.2</v>
      </c>
      <c r="AF915" s="2">
        <v>5.16</v>
      </c>
      <c r="AG915" s="2">
        <v>17.3</v>
      </c>
      <c r="AH915" s="2">
        <v>1021</v>
      </c>
      <c r="AI915" s="2">
        <v>22</v>
      </c>
      <c r="AJ915" s="2" t="s">
        <v>53</v>
      </c>
      <c r="AK915" s="2">
        <v>1.17</v>
      </c>
      <c r="AL915" s="2">
        <v>1.26</v>
      </c>
      <c r="AO915" s="2">
        <v>19</v>
      </c>
      <c r="AP915" s="2">
        <v>0.35</v>
      </c>
      <c r="AU915" s="2" t="s">
        <v>815</v>
      </c>
      <c r="AV915" s="13" t="s">
        <v>819</v>
      </c>
    </row>
    <row r="916" spans="1:48" x14ac:dyDescent="0.35">
      <c r="A916">
        <v>915</v>
      </c>
      <c r="B916" s="2" t="s">
        <v>1882</v>
      </c>
      <c r="C916" t="s">
        <v>1417</v>
      </c>
      <c r="D916" t="s">
        <v>1430</v>
      </c>
      <c r="E916" t="s">
        <v>460</v>
      </c>
      <c r="F916" t="s">
        <v>898</v>
      </c>
      <c r="G916" t="s">
        <v>50</v>
      </c>
      <c r="H916" s="47">
        <v>37692</v>
      </c>
      <c r="I916" s="1" t="s">
        <v>1408</v>
      </c>
      <c r="J916" t="s">
        <v>8</v>
      </c>
      <c r="K916" t="s">
        <v>1405</v>
      </c>
      <c r="L916" t="s">
        <v>9</v>
      </c>
      <c r="M916">
        <v>35.218245000000003</v>
      </c>
      <c r="N916">
        <v>-119.547341</v>
      </c>
      <c r="O916" t="s">
        <v>51</v>
      </c>
      <c r="P916" s="2">
        <v>1800</v>
      </c>
      <c r="S916" s="2" t="s">
        <v>82</v>
      </c>
      <c r="T916" s="2">
        <v>243.1</v>
      </c>
      <c r="U916" s="2">
        <v>37462</v>
      </c>
      <c r="V916" s="2">
        <v>20604</v>
      </c>
      <c r="X916" s="2">
        <v>7.95</v>
      </c>
      <c r="Y916" s="2">
        <v>2196</v>
      </c>
      <c r="Z916" s="2" t="s">
        <v>82</v>
      </c>
      <c r="AA916" s="13" t="s">
        <v>815</v>
      </c>
      <c r="AC916" s="2">
        <v>10197</v>
      </c>
      <c r="AD916" s="2">
        <v>115</v>
      </c>
      <c r="AE916" s="2">
        <v>41.6</v>
      </c>
      <c r="AF916" s="2">
        <v>33.799999999999997</v>
      </c>
      <c r="AG916" s="2">
        <v>60.8</v>
      </c>
      <c r="AH916" s="2">
        <v>7480</v>
      </c>
      <c r="AI916" s="2">
        <v>89</v>
      </c>
      <c r="AJ916" s="2">
        <v>62</v>
      </c>
      <c r="AK916" s="2">
        <v>8.1</v>
      </c>
      <c r="AL916" s="2">
        <v>1.95</v>
      </c>
      <c r="AO916" s="2">
        <v>250</v>
      </c>
      <c r="AP916" s="2">
        <v>8.7899999999999991</v>
      </c>
      <c r="AU916" s="2" t="s">
        <v>815</v>
      </c>
      <c r="AV916" s="13" t="s">
        <v>819</v>
      </c>
    </row>
    <row r="917" spans="1:48" x14ac:dyDescent="0.35">
      <c r="A917">
        <v>916</v>
      </c>
      <c r="B917" s="2" t="s">
        <v>1882</v>
      </c>
      <c r="C917" t="s">
        <v>1418</v>
      </c>
      <c r="D917" t="s">
        <v>1431</v>
      </c>
      <c r="E917" t="s">
        <v>460</v>
      </c>
      <c r="F917" t="s">
        <v>898</v>
      </c>
      <c r="G917" t="s">
        <v>50</v>
      </c>
      <c r="H917" s="47">
        <v>37692</v>
      </c>
      <c r="I917" s="1" t="s">
        <v>1408</v>
      </c>
      <c r="J917" t="s">
        <v>8</v>
      </c>
      <c r="K917" t="s">
        <v>1405</v>
      </c>
      <c r="L917" t="s">
        <v>9</v>
      </c>
      <c r="M917">
        <v>35.219101999999999</v>
      </c>
      <c r="N917" s="19">
        <v>-119.544162</v>
      </c>
      <c r="O917" t="s">
        <v>51</v>
      </c>
      <c r="P917" s="2">
        <v>2050</v>
      </c>
      <c r="S917" s="2" t="s">
        <v>82</v>
      </c>
      <c r="T917" s="2">
        <v>389.6</v>
      </c>
      <c r="U917" s="2">
        <v>56790</v>
      </c>
      <c r="V917" s="2">
        <v>31235</v>
      </c>
      <c r="X917" s="2">
        <v>8.2100000000000009</v>
      </c>
      <c r="Y917" s="2">
        <v>2501</v>
      </c>
      <c r="Z917" s="2">
        <v>10</v>
      </c>
      <c r="AA917" s="13" t="s">
        <v>815</v>
      </c>
      <c r="AC917" s="2">
        <v>11796</v>
      </c>
      <c r="AD917" s="2">
        <v>121</v>
      </c>
      <c r="AE917" s="2">
        <v>49.5</v>
      </c>
      <c r="AF917" s="2">
        <v>64.599999999999994</v>
      </c>
      <c r="AG917" s="2">
        <v>38.6</v>
      </c>
      <c r="AH917" s="2">
        <v>8840</v>
      </c>
      <c r="AI917" s="2">
        <v>124</v>
      </c>
      <c r="AJ917" s="2">
        <v>84</v>
      </c>
      <c r="AK917" s="2">
        <v>12.6</v>
      </c>
      <c r="AL917" s="2">
        <v>5.39</v>
      </c>
      <c r="AO917" s="2">
        <v>330</v>
      </c>
      <c r="AP917" s="2">
        <v>10.199999999999999</v>
      </c>
      <c r="AU917" s="2" t="s">
        <v>815</v>
      </c>
      <c r="AV917" s="13" t="s">
        <v>819</v>
      </c>
    </row>
    <row r="918" spans="1:48" x14ac:dyDescent="0.35">
      <c r="A918">
        <v>917</v>
      </c>
      <c r="B918" s="2" t="s">
        <v>1883</v>
      </c>
      <c r="C918" t="s">
        <v>1419</v>
      </c>
      <c r="D918" t="s">
        <v>1432</v>
      </c>
      <c r="E918" t="s">
        <v>460</v>
      </c>
      <c r="F918" t="s">
        <v>893</v>
      </c>
      <c r="G918" t="s">
        <v>50</v>
      </c>
      <c r="H918" s="47">
        <v>37692</v>
      </c>
      <c r="I918" s="1" t="s">
        <v>1408</v>
      </c>
      <c r="J918" t="s">
        <v>8</v>
      </c>
      <c r="K918" t="s">
        <v>1405</v>
      </c>
      <c r="L918" t="s">
        <v>9</v>
      </c>
      <c r="M918">
        <v>35.224823000000001</v>
      </c>
      <c r="N918">
        <v>-119.55781899999999</v>
      </c>
      <c r="O918" t="s">
        <v>51</v>
      </c>
      <c r="P918" s="2">
        <v>975</v>
      </c>
      <c r="S918" s="2" t="s">
        <v>82</v>
      </c>
      <c r="T918" s="2">
        <v>766.8</v>
      </c>
      <c r="U918" s="2">
        <v>26994</v>
      </c>
      <c r="V918" s="2">
        <v>14847</v>
      </c>
      <c r="X918" s="2">
        <v>7.87</v>
      </c>
      <c r="Y918" s="2">
        <v>1190</v>
      </c>
      <c r="Z918" s="2" t="s">
        <v>82</v>
      </c>
      <c r="AA918" s="13" t="s">
        <v>815</v>
      </c>
      <c r="AC918" s="2">
        <v>5598</v>
      </c>
      <c r="AD918" s="2">
        <v>414</v>
      </c>
      <c r="AE918" s="2">
        <v>82.8</v>
      </c>
      <c r="AF918" s="2">
        <v>136</v>
      </c>
      <c r="AG918" s="2">
        <v>39.700000000000003</v>
      </c>
      <c r="AH918" s="2">
        <v>4100</v>
      </c>
      <c r="AI918" s="2">
        <v>70</v>
      </c>
      <c r="AJ918" s="2">
        <v>27</v>
      </c>
      <c r="AK918" s="2">
        <v>4.3</v>
      </c>
      <c r="AL918" s="2">
        <v>2.23</v>
      </c>
      <c r="AO918" s="2">
        <v>59</v>
      </c>
      <c r="AP918" s="2">
        <v>4.2</v>
      </c>
      <c r="AU918" s="2" t="s">
        <v>815</v>
      </c>
      <c r="AV918" s="13" t="s">
        <v>819</v>
      </c>
    </row>
    <row r="919" spans="1:48" x14ac:dyDescent="0.35">
      <c r="A919">
        <v>918</v>
      </c>
      <c r="B919" s="2" t="s">
        <v>1883</v>
      </c>
      <c r="C919" t="s">
        <v>1420</v>
      </c>
      <c r="D919" t="s">
        <v>1433</v>
      </c>
      <c r="E919" t="s">
        <v>460</v>
      </c>
      <c r="F919" t="s">
        <v>893</v>
      </c>
      <c r="G919" t="s">
        <v>50</v>
      </c>
      <c r="H919" s="47">
        <v>37692</v>
      </c>
      <c r="I919" s="1" t="s">
        <v>1408</v>
      </c>
      <c r="J919" t="s">
        <v>8</v>
      </c>
      <c r="K919" t="s">
        <v>1405</v>
      </c>
      <c r="L919" t="s">
        <v>9</v>
      </c>
      <c r="M919">
        <v>35.225341999999998</v>
      </c>
      <c r="N919">
        <v>-119.556196</v>
      </c>
      <c r="O919" t="s">
        <v>51</v>
      </c>
      <c r="P919" s="2">
        <v>725</v>
      </c>
      <c r="S919" s="2" t="s">
        <v>82</v>
      </c>
      <c r="T919" s="2">
        <v>1116</v>
      </c>
      <c r="U919" s="2">
        <v>23500</v>
      </c>
      <c r="V919" s="2">
        <v>12925</v>
      </c>
      <c r="X919" s="2">
        <v>7.83</v>
      </c>
      <c r="Y919" s="2">
        <v>885</v>
      </c>
      <c r="Z919" s="2" t="s">
        <v>82</v>
      </c>
      <c r="AA919" s="13" t="s">
        <v>815</v>
      </c>
      <c r="AC919" s="2">
        <v>5198</v>
      </c>
      <c r="AD919" s="2">
        <v>152</v>
      </c>
      <c r="AE919" s="2">
        <v>193</v>
      </c>
      <c r="AF919" s="2">
        <v>154</v>
      </c>
      <c r="AG919" s="2">
        <v>37.700000000000003</v>
      </c>
      <c r="AH919" s="2">
        <v>3130</v>
      </c>
      <c r="AI919" s="2">
        <v>39</v>
      </c>
      <c r="AJ919" s="2">
        <v>25</v>
      </c>
      <c r="AK919" s="2">
        <v>2.77</v>
      </c>
      <c r="AL919" s="2">
        <v>1.35</v>
      </c>
      <c r="AO919" s="2">
        <v>29</v>
      </c>
      <c r="AP919" s="2">
        <v>4.58</v>
      </c>
      <c r="AU919" s="2" t="s">
        <v>815</v>
      </c>
      <c r="AV919" s="13" t="s">
        <v>819</v>
      </c>
    </row>
    <row r="920" spans="1:48" x14ac:dyDescent="0.35">
      <c r="A920">
        <v>919</v>
      </c>
      <c r="B920" s="2" t="s">
        <v>1883</v>
      </c>
      <c r="C920" t="s">
        <v>1421</v>
      </c>
      <c r="D920" t="s">
        <v>1434</v>
      </c>
      <c r="E920" t="s">
        <v>460</v>
      </c>
      <c r="F920" t="s">
        <v>893</v>
      </c>
      <c r="G920" t="s">
        <v>50</v>
      </c>
      <c r="H920" s="47">
        <v>37692</v>
      </c>
      <c r="I920" s="1" t="s">
        <v>1408</v>
      </c>
      <c r="J920" t="s">
        <v>8</v>
      </c>
      <c r="K920" t="s">
        <v>1405</v>
      </c>
      <c r="L920" t="s">
        <v>9</v>
      </c>
      <c r="M920">
        <v>35.225324000000001</v>
      </c>
      <c r="N920">
        <v>-119.555831</v>
      </c>
      <c r="O920" t="s">
        <v>51</v>
      </c>
      <c r="P920" s="2">
        <v>575</v>
      </c>
      <c r="S920" s="2" t="s">
        <v>82</v>
      </c>
      <c r="T920" s="2">
        <v>1521</v>
      </c>
      <c r="U920" s="2">
        <v>33549</v>
      </c>
      <c r="V920" s="2">
        <v>18452</v>
      </c>
      <c r="X920" s="2">
        <v>7.62</v>
      </c>
      <c r="Y920" s="2">
        <v>702</v>
      </c>
      <c r="Z920" s="2" t="s">
        <v>82</v>
      </c>
      <c r="AA920" s="13" t="s">
        <v>815</v>
      </c>
      <c r="AC920" s="2">
        <v>6198</v>
      </c>
      <c r="AD920" s="2">
        <v>444</v>
      </c>
      <c r="AE920" s="2">
        <v>327</v>
      </c>
      <c r="AF920" s="2">
        <v>171</v>
      </c>
      <c r="AG920" s="2">
        <v>35.5</v>
      </c>
      <c r="AH920" s="2">
        <v>4350</v>
      </c>
      <c r="AI920" s="2">
        <v>37</v>
      </c>
      <c r="AJ920" s="2">
        <v>27</v>
      </c>
      <c r="AK920" s="2">
        <v>2.87</v>
      </c>
      <c r="AL920" s="2">
        <v>1.52</v>
      </c>
      <c r="AO920" s="2">
        <v>23</v>
      </c>
      <c r="AP920" s="2">
        <v>5.71</v>
      </c>
      <c r="AU920" s="2" t="s">
        <v>815</v>
      </c>
      <c r="AV920" s="13" t="s">
        <v>819</v>
      </c>
    </row>
    <row r="921" spans="1:48" x14ac:dyDescent="0.35">
      <c r="A921">
        <v>920</v>
      </c>
      <c r="B921" s="2" t="s">
        <v>879</v>
      </c>
      <c r="C921" t="s">
        <v>1436</v>
      </c>
      <c r="D921" t="s">
        <v>1453</v>
      </c>
      <c r="E921" t="s">
        <v>460</v>
      </c>
      <c r="F921" t="s">
        <v>881</v>
      </c>
      <c r="G921" t="s">
        <v>50</v>
      </c>
      <c r="H921" s="47">
        <v>38065</v>
      </c>
      <c r="I921" s="1" t="s">
        <v>1435</v>
      </c>
      <c r="J921" t="s">
        <v>8</v>
      </c>
      <c r="K921" t="s">
        <v>1405</v>
      </c>
      <c r="L921" t="s">
        <v>9</v>
      </c>
      <c r="M921">
        <v>35.140171000000002</v>
      </c>
      <c r="N921">
        <v>-119.425836</v>
      </c>
      <c r="O921" t="s">
        <v>51</v>
      </c>
      <c r="P921" s="2">
        <v>1742</v>
      </c>
      <c r="S921" s="2" t="s">
        <v>82</v>
      </c>
      <c r="T921" s="2">
        <v>459.2</v>
      </c>
      <c r="U921" s="2">
        <v>36087</v>
      </c>
      <c r="V921" s="2">
        <v>19528</v>
      </c>
      <c r="X921" s="2">
        <v>7.68</v>
      </c>
      <c r="Y921" s="2">
        <v>2125</v>
      </c>
      <c r="Z921" s="2" t="s">
        <v>82</v>
      </c>
      <c r="AA921" s="13" t="s">
        <v>815</v>
      </c>
      <c r="AC921" s="2">
        <v>10247</v>
      </c>
      <c r="AD921" s="2">
        <v>69.3</v>
      </c>
      <c r="AE921" s="2">
        <v>90.9</v>
      </c>
      <c r="AF921" s="2">
        <v>56.4</v>
      </c>
      <c r="AG921" s="2">
        <v>85.4</v>
      </c>
      <c r="AH921" s="2">
        <v>7470</v>
      </c>
      <c r="AI921" s="2">
        <v>92</v>
      </c>
      <c r="AJ921" s="2">
        <v>32</v>
      </c>
      <c r="AK921" s="2">
        <v>6.7</v>
      </c>
      <c r="AL921" s="2">
        <v>1.55</v>
      </c>
      <c r="AO921" s="2">
        <v>130</v>
      </c>
      <c r="AP921" s="2">
        <v>7.95</v>
      </c>
      <c r="AS921" s="2">
        <v>46.1</v>
      </c>
      <c r="AU921" s="2" t="s">
        <v>815</v>
      </c>
      <c r="AV921" s="13" t="s">
        <v>819</v>
      </c>
    </row>
    <row r="922" spans="1:48" x14ac:dyDescent="0.35">
      <c r="A922">
        <v>921</v>
      </c>
      <c r="B922" s="2" t="s">
        <v>879</v>
      </c>
      <c r="C922" t="s">
        <v>1437</v>
      </c>
      <c r="D922" t="s">
        <v>1454</v>
      </c>
      <c r="E922" t="s">
        <v>460</v>
      </c>
      <c r="F922" t="s">
        <v>881</v>
      </c>
      <c r="G922" t="s">
        <v>50</v>
      </c>
      <c r="H922" s="47">
        <v>38065</v>
      </c>
      <c r="I922" s="1" t="s">
        <v>1435</v>
      </c>
      <c r="J922" t="s">
        <v>8</v>
      </c>
      <c r="K922" t="s">
        <v>1405</v>
      </c>
      <c r="L922" t="s">
        <v>9</v>
      </c>
      <c r="M922">
        <v>35.141849000000001</v>
      </c>
      <c r="N922">
        <v>-119.428933</v>
      </c>
      <c r="O922" t="s">
        <v>51</v>
      </c>
      <c r="P922" s="2">
        <v>1817</v>
      </c>
      <c r="S922" s="2" t="s">
        <v>82</v>
      </c>
      <c r="T922" s="2">
        <v>325.89999999999998</v>
      </c>
      <c r="U922" s="2">
        <v>35728</v>
      </c>
      <c r="V922" s="2">
        <v>22504</v>
      </c>
      <c r="X922" s="2">
        <v>7.17</v>
      </c>
      <c r="Y922" s="2">
        <v>2216</v>
      </c>
      <c r="Z922" s="2" t="s">
        <v>82</v>
      </c>
      <c r="AA922" s="13" t="s">
        <v>815</v>
      </c>
      <c r="AC922" s="2">
        <v>12096</v>
      </c>
      <c r="AD922" s="2">
        <v>73.900000000000006</v>
      </c>
      <c r="AE922" s="2">
        <v>42.6</v>
      </c>
      <c r="AF922" s="2">
        <v>53.3</v>
      </c>
      <c r="AG922" s="2">
        <v>92.6</v>
      </c>
      <c r="AH922" s="2">
        <v>8510</v>
      </c>
      <c r="AI922" s="2">
        <v>88</v>
      </c>
      <c r="AJ922" s="2">
        <v>29</v>
      </c>
      <c r="AK922" s="2">
        <v>6.3</v>
      </c>
      <c r="AL922" s="2">
        <v>1.91</v>
      </c>
      <c r="AO922" s="2">
        <v>110</v>
      </c>
      <c r="AP922" s="2">
        <v>5.91</v>
      </c>
      <c r="AS922" s="2">
        <v>55.1</v>
      </c>
      <c r="AU922" s="2">
        <v>80.400000000000006</v>
      </c>
      <c r="AV922" s="13">
        <f>AU922/4.42664</f>
        <v>18.162760016626606</v>
      </c>
    </row>
    <row r="923" spans="1:48" x14ac:dyDescent="0.35">
      <c r="A923">
        <v>922</v>
      </c>
      <c r="B923" s="2" t="s">
        <v>879</v>
      </c>
      <c r="C923" t="s">
        <v>1438</v>
      </c>
      <c r="D923" t="s">
        <v>1455</v>
      </c>
      <c r="E923" t="s">
        <v>460</v>
      </c>
      <c r="F923" t="s">
        <v>881</v>
      </c>
      <c r="G923" t="s">
        <v>50</v>
      </c>
      <c r="H923" s="47">
        <v>38065</v>
      </c>
      <c r="I923" s="1" t="s">
        <v>1435</v>
      </c>
      <c r="J923" t="s">
        <v>8</v>
      </c>
      <c r="K923" t="s">
        <v>1405</v>
      </c>
      <c r="L923" t="s">
        <v>9</v>
      </c>
      <c r="M923">
        <v>35.139704999999999</v>
      </c>
      <c r="N923">
        <v>-119.420967</v>
      </c>
      <c r="O923" t="s">
        <v>51</v>
      </c>
      <c r="P923" s="2">
        <v>1717</v>
      </c>
      <c r="S923" s="2" t="s">
        <v>82</v>
      </c>
      <c r="T923" s="2">
        <v>469.9</v>
      </c>
      <c r="U923" s="2">
        <v>41762</v>
      </c>
      <c r="V923" s="2">
        <v>18921</v>
      </c>
      <c r="X923" s="2">
        <v>8.23</v>
      </c>
      <c r="Y923" s="2">
        <v>1891</v>
      </c>
      <c r="Z923" s="2">
        <v>100</v>
      </c>
      <c r="AA923" s="13" t="s">
        <v>815</v>
      </c>
      <c r="AC923" s="2">
        <v>9697</v>
      </c>
      <c r="AD923" s="2">
        <v>55.1</v>
      </c>
      <c r="AE923" s="2">
        <v>84.8</v>
      </c>
      <c r="AF923" s="2">
        <v>62.7</v>
      </c>
      <c r="AG923" s="2">
        <v>100</v>
      </c>
      <c r="AH923" s="2">
        <v>7530</v>
      </c>
      <c r="AI923" s="2">
        <v>100</v>
      </c>
      <c r="AJ923" s="2">
        <v>37</v>
      </c>
      <c r="AK923" s="2">
        <v>7.2</v>
      </c>
      <c r="AL923" s="2">
        <v>1.88</v>
      </c>
      <c r="AO923" s="2">
        <v>130</v>
      </c>
      <c r="AP923" s="2">
        <v>8.19</v>
      </c>
      <c r="AS923" s="2">
        <v>0.4</v>
      </c>
      <c r="AU923" s="2" t="s">
        <v>815</v>
      </c>
      <c r="AV923" s="13" t="s">
        <v>819</v>
      </c>
    </row>
    <row r="924" spans="1:48" x14ac:dyDescent="0.35">
      <c r="A924">
        <v>923</v>
      </c>
      <c r="B924" s="2" t="s">
        <v>1886</v>
      </c>
      <c r="C924" t="s">
        <v>1439</v>
      </c>
      <c r="D924" t="s">
        <v>1456</v>
      </c>
      <c r="E924" t="s">
        <v>460</v>
      </c>
      <c r="F924" t="s">
        <v>888</v>
      </c>
      <c r="G924" t="s">
        <v>50</v>
      </c>
      <c r="H924" s="47">
        <v>38065</v>
      </c>
      <c r="I924" s="1" t="s">
        <v>1435</v>
      </c>
      <c r="J924" t="s">
        <v>8</v>
      </c>
      <c r="K924" t="s">
        <v>1405</v>
      </c>
      <c r="L924" t="s">
        <v>9</v>
      </c>
      <c r="M924">
        <v>35.174332999999997</v>
      </c>
      <c r="N924">
        <v>-119.48604400000001</v>
      </c>
      <c r="O924" t="s">
        <v>51</v>
      </c>
      <c r="P924" s="2">
        <v>1417</v>
      </c>
      <c r="S924" s="2" t="s">
        <v>82</v>
      </c>
      <c r="T924" s="2">
        <v>233.3</v>
      </c>
      <c r="U924" s="2">
        <v>12367</v>
      </c>
      <c r="V924" s="2">
        <v>7981</v>
      </c>
      <c r="X924" s="2">
        <v>8.2100000000000009</v>
      </c>
      <c r="Y924" s="2">
        <v>1667</v>
      </c>
      <c r="Z924" s="2">
        <v>30</v>
      </c>
      <c r="AA924" s="13" t="s">
        <v>815</v>
      </c>
      <c r="AC924" s="2">
        <v>3349</v>
      </c>
      <c r="AD924" s="2">
        <v>211</v>
      </c>
      <c r="AE924" s="2">
        <v>56.5</v>
      </c>
      <c r="AF924" s="2">
        <v>22.4</v>
      </c>
      <c r="AG924" s="2">
        <v>42.8</v>
      </c>
      <c r="AH924" s="2">
        <v>3096</v>
      </c>
      <c r="AI924" s="2">
        <v>44</v>
      </c>
      <c r="AJ924" s="2">
        <v>7.9</v>
      </c>
      <c r="AK924" s="2">
        <v>1.03</v>
      </c>
      <c r="AL924" s="2">
        <v>2.46</v>
      </c>
      <c r="AO924" s="2">
        <v>11</v>
      </c>
      <c r="AP924" s="2">
        <v>1.94</v>
      </c>
      <c r="AS924" s="2">
        <v>55.4</v>
      </c>
      <c r="AU924" s="2" t="s">
        <v>815</v>
      </c>
      <c r="AV924" s="13" t="s">
        <v>819</v>
      </c>
    </row>
    <row r="925" spans="1:48" x14ac:dyDescent="0.35">
      <c r="A925">
        <v>924</v>
      </c>
      <c r="B925" s="2" t="s">
        <v>1886</v>
      </c>
      <c r="C925" t="s">
        <v>1440</v>
      </c>
      <c r="D925" t="s">
        <v>1457</v>
      </c>
      <c r="E925" t="s">
        <v>460</v>
      </c>
      <c r="F925" t="s">
        <v>888</v>
      </c>
      <c r="G925" t="s">
        <v>50</v>
      </c>
      <c r="H925" s="47">
        <v>38065</v>
      </c>
      <c r="I925" s="1" t="s">
        <v>1435</v>
      </c>
      <c r="J925" t="s">
        <v>8</v>
      </c>
      <c r="K925" t="s">
        <v>1405</v>
      </c>
      <c r="L925" t="s">
        <v>9</v>
      </c>
      <c r="M925">
        <v>35.174193000000002</v>
      </c>
      <c r="N925">
        <v>-119.48720299999999</v>
      </c>
      <c r="O925" t="s">
        <v>51</v>
      </c>
      <c r="P925" s="2">
        <v>1500</v>
      </c>
      <c r="S925" s="2" t="s">
        <v>82</v>
      </c>
      <c r="T925" s="2">
        <v>152.1</v>
      </c>
      <c r="U925" s="2">
        <v>10210</v>
      </c>
      <c r="V925" s="2">
        <v>6370</v>
      </c>
      <c r="X925" s="2">
        <v>7.89</v>
      </c>
      <c r="Y925" s="2">
        <v>1830</v>
      </c>
      <c r="Z925" s="2" t="s">
        <v>82</v>
      </c>
      <c r="AA925" s="13" t="s">
        <v>815</v>
      </c>
      <c r="AC925" s="2">
        <v>2364</v>
      </c>
      <c r="AD925" s="2">
        <v>130</v>
      </c>
      <c r="AE925" s="2">
        <v>33.700000000000003</v>
      </c>
      <c r="AF925" s="2">
        <v>16.5</v>
      </c>
      <c r="AG925" s="2">
        <v>93.4</v>
      </c>
      <c r="AH925" s="2">
        <v>2500</v>
      </c>
      <c r="AI925" s="2">
        <v>46</v>
      </c>
      <c r="AJ925" s="2">
        <v>55</v>
      </c>
      <c r="AK925" s="2">
        <v>5.8</v>
      </c>
      <c r="AL925" s="2">
        <v>1.6</v>
      </c>
      <c r="AO925" s="2">
        <v>240</v>
      </c>
      <c r="AP925" s="2">
        <v>1.2</v>
      </c>
      <c r="AS925" s="2">
        <v>37</v>
      </c>
      <c r="AU925" s="2" t="s">
        <v>815</v>
      </c>
      <c r="AV925" s="13" t="s">
        <v>819</v>
      </c>
    </row>
    <row r="926" spans="1:48" x14ac:dyDescent="0.35">
      <c r="A926">
        <v>925</v>
      </c>
      <c r="B926" s="2" t="s">
        <v>1886</v>
      </c>
      <c r="C926" t="s">
        <v>1441</v>
      </c>
      <c r="D926" t="s">
        <v>1458</v>
      </c>
      <c r="E926" t="s">
        <v>460</v>
      </c>
      <c r="F926" t="s">
        <v>888</v>
      </c>
      <c r="G926" t="s">
        <v>50</v>
      </c>
      <c r="H926" s="47">
        <v>38065</v>
      </c>
      <c r="I926" s="1" t="s">
        <v>1435</v>
      </c>
      <c r="J926" t="s">
        <v>8</v>
      </c>
      <c r="K926" t="s">
        <v>1405</v>
      </c>
      <c r="L926" t="s">
        <v>9</v>
      </c>
      <c r="M926">
        <v>35.175753999999998</v>
      </c>
      <c r="N926">
        <v>-119.48490700000001</v>
      </c>
      <c r="O926" t="s">
        <v>51</v>
      </c>
      <c r="P926" s="2">
        <v>683</v>
      </c>
      <c r="S926" s="2" t="s">
        <v>82</v>
      </c>
      <c r="T926" s="2">
        <v>2872</v>
      </c>
      <c r="U926" s="2">
        <v>68723</v>
      </c>
      <c r="V926" s="2">
        <v>37253</v>
      </c>
      <c r="X926" s="2">
        <v>6.72</v>
      </c>
      <c r="Y926" s="2">
        <v>834</v>
      </c>
      <c r="Z926" s="2" t="s">
        <v>82</v>
      </c>
      <c r="AA926" s="13" t="s">
        <v>815</v>
      </c>
      <c r="AC926" s="2">
        <v>21818</v>
      </c>
      <c r="AD926" s="2">
        <v>29.9</v>
      </c>
      <c r="AE926" s="2">
        <v>461</v>
      </c>
      <c r="AF926" s="2">
        <v>418</v>
      </c>
      <c r="AG926" s="2">
        <v>176</v>
      </c>
      <c r="AH926" s="2">
        <v>13600</v>
      </c>
      <c r="AI926" s="2">
        <v>32</v>
      </c>
      <c r="AJ926" s="2">
        <v>70</v>
      </c>
      <c r="AK926" s="2">
        <v>1.32</v>
      </c>
      <c r="AL926" s="2">
        <v>2.56</v>
      </c>
      <c r="AO926" s="2">
        <v>320</v>
      </c>
      <c r="AP926" s="2">
        <v>11.9</v>
      </c>
      <c r="AS926" s="2">
        <v>155</v>
      </c>
      <c r="AU926" s="2" t="s">
        <v>815</v>
      </c>
      <c r="AV926" s="13" t="s">
        <v>819</v>
      </c>
    </row>
    <row r="927" spans="1:48" x14ac:dyDescent="0.35">
      <c r="A927">
        <v>926</v>
      </c>
      <c r="B927" s="2" t="s">
        <v>1884</v>
      </c>
      <c r="C927" t="s">
        <v>1442</v>
      </c>
      <c r="D927" t="s">
        <v>1459</v>
      </c>
      <c r="E927" t="s">
        <v>460</v>
      </c>
      <c r="F927" t="s">
        <v>885</v>
      </c>
      <c r="G927" t="s">
        <v>50</v>
      </c>
      <c r="H927" s="47">
        <v>38065</v>
      </c>
      <c r="I927" s="1" t="s">
        <v>1435</v>
      </c>
      <c r="J927" t="s">
        <v>8</v>
      </c>
      <c r="K927" t="s">
        <v>1405</v>
      </c>
      <c r="L927" t="s">
        <v>9</v>
      </c>
      <c r="M927" s="19">
        <v>35.178054000000003</v>
      </c>
      <c r="N927" s="19">
        <v>-119.477262</v>
      </c>
      <c r="O927" t="s">
        <v>51</v>
      </c>
      <c r="P927" s="2">
        <v>692</v>
      </c>
      <c r="S927" s="2" t="s">
        <v>82</v>
      </c>
      <c r="T927" s="2">
        <v>2600</v>
      </c>
      <c r="U927" s="2">
        <v>58456</v>
      </c>
      <c r="V927" s="2">
        <v>29666</v>
      </c>
      <c r="X927" s="2">
        <v>7.4</v>
      </c>
      <c r="Y927" s="2">
        <v>844</v>
      </c>
      <c r="Z927" s="2" t="s">
        <v>82</v>
      </c>
      <c r="AA927" s="13" t="s">
        <v>815</v>
      </c>
      <c r="AC927" s="2">
        <v>17220</v>
      </c>
      <c r="AD927" s="2">
        <v>30</v>
      </c>
      <c r="AE927" s="2">
        <v>761</v>
      </c>
      <c r="AF927" s="2">
        <v>170</v>
      </c>
      <c r="AG927" s="2">
        <v>138</v>
      </c>
      <c r="AH927" s="2">
        <v>10500</v>
      </c>
      <c r="AI927" s="2">
        <v>83</v>
      </c>
      <c r="AJ927" s="2">
        <v>63</v>
      </c>
      <c r="AK927" s="2">
        <v>5.7</v>
      </c>
      <c r="AL927" s="2">
        <v>3.49</v>
      </c>
      <c r="AO927" s="2">
        <v>280</v>
      </c>
      <c r="AP927" s="2">
        <v>14.8</v>
      </c>
      <c r="AS927" s="2">
        <v>153</v>
      </c>
      <c r="AU927" s="2" t="s">
        <v>815</v>
      </c>
      <c r="AV927" s="13" t="s">
        <v>819</v>
      </c>
    </row>
    <row r="928" spans="1:48" x14ac:dyDescent="0.35">
      <c r="A928">
        <v>927</v>
      </c>
      <c r="B928" s="2" t="s">
        <v>1884</v>
      </c>
      <c r="C928" t="s">
        <v>1443</v>
      </c>
      <c r="D928" t="s">
        <v>1460</v>
      </c>
      <c r="E928" t="s">
        <v>460</v>
      </c>
      <c r="F928" t="s">
        <v>885</v>
      </c>
      <c r="G928" t="s">
        <v>50</v>
      </c>
      <c r="H928" s="47">
        <v>38065</v>
      </c>
      <c r="I928" s="1" t="s">
        <v>1435</v>
      </c>
      <c r="J928" t="s">
        <v>8</v>
      </c>
      <c r="K928" t="s">
        <v>1405</v>
      </c>
      <c r="L928" t="s">
        <v>9</v>
      </c>
      <c r="M928" s="19">
        <v>35.178054000000003</v>
      </c>
      <c r="N928" s="19">
        <v>-119.477262</v>
      </c>
      <c r="O928" t="s">
        <v>51</v>
      </c>
      <c r="P928" s="2">
        <v>708</v>
      </c>
      <c r="S928" s="2" t="s">
        <v>82</v>
      </c>
      <c r="T928" s="2">
        <v>1297</v>
      </c>
      <c r="U928" s="2">
        <v>62627</v>
      </c>
      <c r="V928" s="2">
        <v>30123</v>
      </c>
      <c r="X928" s="2">
        <v>7.56</v>
      </c>
      <c r="Y928" s="2">
        <v>864</v>
      </c>
      <c r="Z928" s="2" t="s">
        <v>82</v>
      </c>
      <c r="AA928" s="13" t="s">
        <v>815</v>
      </c>
      <c r="AC928" s="2">
        <v>17295</v>
      </c>
      <c r="AD928" s="2">
        <v>17.600000000000001</v>
      </c>
      <c r="AE928" s="2">
        <v>254</v>
      </c>
      <c r="AF928" s="2">
        <v>161</v>
      </c>
      <c r="AG928" s="2">
        <v>119</v>
      </c>
      <c r="AH928" s="2">
        <v>11540</v>
      </c>
      <c r="AI928" s="2">
        <v>86</v>
      </c>
      <c r="AJ928" s="2">
        <v>8.1</v>
      </c>
      <c r="AK928" s="2">
        <v>4.59</v>
      </c>
      <c r="AL928" s="2">
        <v>1.58</v>
      </c>
      <c r="AO928" s="2">
        <v>27</v>
      </c>
      <c r="AP928" s="2">
        <v>9.81</v>
      </c>
      <c r="AS928" s="2">
        <v>126</v>
      </c>
      <c r="AU928" s="2" t="s">
        <v>815</v>
      </c>
      <c r="AV928" s="13" t="s">
        <v>819</v>
      </c>
    </row>
    <row r="929" spans="1:48" x14ac:dyDescent="0.35">
      <c r="A929">
        <v>928</v>
      </c>
      <c r="B929" s="2" t="s">
        <v>1883</v>
      </c>
      <c r="C929" t="s">
        <v>1444</v>
      </c>
      <c r="D929" t="s">
        <v>1461</v>
      </c>
      <c r="E929" t="s">
        <v>460</v>
      </c>
      <c r="F929" t="s">
        <v>893</v>
      </c>
      <c r="G929" t="s">
        <v>50</v>
      </c>
      <c r="H929" s="47">
        <v>38065</v>
      </c>
      <c r="I929" s="1" t="s">
        <v>1435</v>
      </c>
      <c r="J929" t="s">
        <v>8</v>
      </c>
      <c r="K929" t="s">
        <v>1405</v>
      </c>
      <c r="L929" t="s">
        <v>9</v>
      </c>
      <c r="M929">
        <v>35.224823000000001</v>
      </c>
      <c r="N929">
        <v>-119.55781899999999</v>
      </c>
      <c r="O929" t="s">
        <v>51</v>
      </c>
      <c r="P929" s="2">
        <v>583</v>
      </c>
      <c r="S929" s="2" t="s">
        <v>82</v>
      </c>
      <c r="T929" s="2">
        <v>1264</v>
      </c>
      <c r="U929" s="2">
        <v>27040</v>
      </c>
      <c r="V929" s="2">
        <v>14189</v>
      </c>
      <c r="X929" s="2">
        <v>7.51</v>
      </c>
      <c r="Y929" s="2">
        <v>712</v>
      </c>
      <c r="Z929" s="2" t="s">
        <v>82</v>
      </c>
      <c r="AA929" s="13" t="s">
        <v>815</v>
      </c>
      <c r="AC929" s="2">
        <v>7598</v>
      </c>
      <c r="AD929" s="2">
        <v>825</v>
      </c>
      <c r="AE929" s="2">
        <v>292</v>
      </c>
      <c r="AF929" s="2">
        <v>130</v>
      </c>
      <c r="AG929" s="2">
        <v>58.3</v>
      </c>
      <c r="AH929" s="2">
        <v>4710</v>
      </c>
      <c r="AI929" s="2">
        <v>27</v>
      </c>
      <c r="AJ929" s="2">
        <v>11</v>
      </c>
      <c r="AK929" s="2">
        <v>1.6</v>
      </c>
      <c r="AL929" s="2">
        <v>1.63</v>
      </c>
      <c r="AO929" s="2">
        <v>11</v>
      </c>
      <c r="AP929" s="2">
        <v>4.4400000000000004</v>
      </c>
      <c r="AS929" s="2">
        <v>79.5</v>
      </c>
      <c r="AU929" s="2" t="s">
        <v>815</v>
      </c>
      <c r="AV929" s="13" t="s">
        <v>819</v>
      </c>
    </row>
    <row r="930" spans="1:48" x14ac:dyDescent="0.35">
      <c r="A930">
        <v>929</v>
      </c>
      <c r="B930" s="2" t="s">
        <v>1883</v>
      </c>
      <c r="C930" t="s">
        <v>1445</v>
      </c>
      <c r="D930" t="s">
        <v>1462</v>
      </c>
      <c r="E930" t="s">
        <v>460</v>
      </c>
      <c r="F930" t="s">
        <v>893</v>
      </c>
      <c r="G930" t="s">
        <v>50</v>
      </c>
      <c r="H930" s="47">
        <v>38065</v>
      </c>
      <c r="I930" s="1" t="s">
        <v>1435</v>
      </c>
      <c r="J930" t="s">
        <v>8</v>
      </c>
      <c r="K930" t="s">
        <v>1405</v>
      </c>
      <c r="L930" t="s">
        <v>9</v>
      </c>
      <c r="M930">
        <v>35.225324000000001</v>
      </c>
      <c r="N930">
        <v>-119.555831</v>
      </c>
      <c r="O930" t="s">
        <v>51</v>
      </c>
      <c r="P930" s="2">
        <v>725</v>
      </c>
      <c r="S930" s="2" t="s">
        <v>82</v>
      </c>
      <c r="T930" s="2">
        <v>1104</v>
      </c>
      <c r="U930" s="2">
        <v>24620</v>
      </c>
      <c r="V930" s="2">
        <v>13777</v>
      </c>
      <c r="X930" s="2">
        <v>7.7</v>
      </c>
      <c r="Y930" s="2">
        <v>885</v>
      </c>
      <c r="Z930" s="2" t="s">
        <v>82</v>
      </c>
      <c r="AA930" s="13" t="s">
        <v>815</v>
      </c>
      <c r="AC930" s="2">
        <v>6973</v>
      </c>
      <c r="AD930" s="2">
        <v>596</v>
      </c>
      <c r="AE930" s="2">
        <v>208</v>
      </c>
      <c r="AF930" s="2">
        <v>142</v>
      </c>
      <c r="AG930" s="2">
        <v>458</v>
      </c>
      <c r="AH930" s="2">
        <v>4720</v>
      </c>
      <c r="AI930" s="2">
        <v>25</v>
      </c>
      <c r="AJ930" s="2">
        <v>8.9</v>
      </c>
      <c r="AK930" s="2">
        <v>1.59</v>
      </c>
      <c r="AL930" s="2">
        <v>1.61</v>
      </c>
      <c r="AO930" s="2">
        <v>13</v>
      </c>
      <c r="AP930" s="2">
        <v>4.09</v>
      </c>
      <c r="AS930" s="2">
        <v>74.599999999999994</v>
      </c>
      <c r="AU930" s="2" t="s">
        <v>815</v>
      </c>
      <c r="AV930" s="13" t="s">
        <v>819</v>
      </c>
    </row>
    <row r="931" spans="1:48" x14ac:dyDescent="0.35">
      <c r="A931">
        <v>930</v>
      </c>
      <c r="B931" s="2" t="s">
        <v>1883</v>
      </c>
      <c r="C931" t="s">
        <v>1446</v>
      </c>
      <c r="D931" t="s">
        <v>1463</v>
      </c>
      <c r="E931" t="s">
        <v>460</v>
      </c>
      <c r="F931" t="s">
        <v>893</v>
      </c>
      <c r="G931" t="s">
        <v>50</v>
      </c>
      <c r="H931" s="47">
        <v>38065</v>
      </c>
      <c r="I931" s="1" t="s">
        <v>1435</v>
      </c>
      <c r="J931" t="s">
        <v>8</v>
      </c>
      <c r="K931" t="s">
        <v>1405</v>
      </c>
      <c r="L931" t="s">
        <v>9</v>
      </c>
      <c r="M931">
        <v>35.225200999999998</v>
      </c>
      <c r="N931">
        <v>-119.554822</v>
      </c>
      <c r="O931" t="s">
        <v>51</v>
      </c>
      <c r="P931" s="2">
        <v>900</v>
      </c>
      <c r="S931" s="2" t="s">
        <v>82</v>
      </c>
      <c r="T931" s="2">
        <v>1363</v>
      </c>
      <c r="U931" s="2">
        <v>26392</v>
      </c>
      <c r="V931" s="2">
        <v>13661</v>
      </c>
      <c r="X931" s="2">
        <v>7.75</v>
      </c>
      <c r="Y931" s="2">
        <v>1098</v>
      </c>
      <c r="Z931" s="2" t="s">
        <v>82</v>
      </c>
      <c r="AA931" s="13" t="s">
        <v>815</v>
      </c>
      <c r="AC931" s="2">
        <v>7748</v>
      </c>
      <c r="AD931" s="2">
        <v>18.2</v>
      </c>
      <c r="AE931" s="2">
        <v>300</v>
      </c>
      <c r="AF931" s="2">
        <v>149</v>
      </c>
      <c r="AG931" s="2">
        <v>72.7</v>
      </c>
      <c r="AH931" s="2">
        <v>4510</v>
      </c>
      <c r="AI931" s="2">
        <v>27</v>
      </c>
      <c r="AJ931" s="2">
        <v>10</v>
      </c>
      <c r="AK931" s="2">
        <v>1.89</v>
      </c>
      <c r="AL931" s="2">
        <v>1.62</v>
      </c>
      <c r="AO931" s="2">
        <v>17</v>
      </c>
      <c r="AP931" s="2">
        <v>5.12</v>
      </c>
      <c r="AS931" s="2">
        <v>89.1</v>
      </c>
      <c r="AU931" s="2" t="s">
        <v>815</v>
      </c>
      <c r="AV931" s="13" t="s">
        <v>819</v>
      </c>
    </row>
    <row r="932" spans="1:48" x14ac:dyDescent="0.35">
      <c r="A932">
        <v>931</v>
      </c>
      <c r="B932" s="2" t="s">
        <v>1882</v>
      </c>
      <c r="C932" t="s">
        <v>1447</v>
      </c>
      <c r="D932" t="s">
        <v>1464</v>
      </c>
      <c r="E932" t="s">
        <v>460</v>
      </c>
      <c r="F932" t="s">
        <v>898</v>
      </c>
      <c r="G932" t="s">
        <v>50</v>
      </c>
      <c r="H932" s="47">
        <v>38065</v>
      </c>
      <c r="I932" s="1" t="s">
        <v>1435</v>
      </c>
      <c r="J932" t="s">
        <v>8</v>
      </c>
      <c r="K932" t="s">
        <v>1405</v>
      </c>
      <c r="L932" t="s">
        <v>9</v>
      </c>
      <c r="M932">
        <v>35.217874000000002</v>
      </c>
      <c r="N932" s="19">
        <v>-119.550061</v>
      </c>
      <c r="O932" t="s">
        <v>51</v>
      </c>
      <c r="P932" s="2">
        <v>2208</v>
      </c>
      <c r="S932" s="2" t="s">
        <v>82</v>
      </c>
      <c r="T932" s="2">
        <v>412.7</v>
      </c>
      <c r="U932" s="2">
        <v>58449</v>
      </c>
      <c r="V932" s="2">
        <v>27164</v>
      </c>
      <c r="X932" s="2">
        <v>7.65</v>
      </c>
      <c r="Y932" s="2">
        <v>2694</v>
      </c>
      <c r="Z932" s="2" t="s">
        <v>82</v>
      </c>
      <c r="AA932" s="13" t="s">
        <v>815</v>
      </c>
      <c r="AC932" s="2">
        <v>14695</v>
      </c>
      <c r="AD932" s="2">
        <v>23.6</v>
      </c>
      <c r="AE932" s="2">
        <v>91.9</v>
      </c>
      <c r="AF932" s="2">
        <v>44.5</v>
      </c>
      <c r="AG932" s="2">
        <v>81.3</v>
      </c>
      <c r="AH932" s="2">
        <v>10280</v>
      </c>
      <c r="AI932" s="2">
        <v>101</v>
      </c>
      <c r="AJ932" s="2">
        <v>57</v>
      </c>
      <c r="AK932" s="2">
        <v>13</v>
      </c>
      <c r="AL932" s="2">
        <v>3.8</v>
      </c>
      <c r="AO932" s="2">
        <v>260</v>
      </c>
      <c r="AP932" s="2">
        <v>13.9</v>
      </c>
      <c r="AS932" s="2">
        <v>123</v>
      </c>
      <c r="AU932" s="2" t="s">
        <v>815</v>
      </c>
      <c r="AV932" s="13" t="s">
        <v>819</v>
      </c>
    </row>
    <row r="933" spans="1:48" x14ac:dyDescent="0.35">
      <c r="A933">
        <v>932</v>
      </c>
      <c r="B933" s="2" t="s">
        <v>1882</v>
      </c>
      <c r="C933" t="s">
        <v>1448</v>
      </c>
      <c r="D933" t="s">
        <v>1465</v>
      </c>
      <c r="E933" t="s">
        <v>460</v>
      </c>
      <c r="F933" t="s">
        <v>898</v>
      </c>
      <c r="G933" t="s">
        <v>50</v>
      </c>
      <c r="H933" s="47">
        <v>38065</v>
      </c>
      <c r="I933" s="1" t="s">
        <v>1435</v>
      </c>
      <c r="J933" t="s">
        <v>8</v>
      </c>
      <c r="K933" t="s">
        <v>1405</v>
      </c>
      <c r="L933" t="s">
        <v>9</v>
      </c>
      <c r="M933">
        <v>35.218245000000003</v>
      </c>
      <c r="N933">
        <v>-119.545731</v>
      </c>
      <c r="O933" t="s">
        <v>51</v>
      </c>
      <c r="P933" s="2">
        <v>1767</v>
      </c>
      <c r="S933" s="2" t="s">
        <v>82</v>
      </c>
      <c r="T933" s="2">
        <v>111</v>
      </c>
      <c r="U933" s="2">
        <v>36001</v>
      </c>
      <c r="V933" s="2">
        <v>18802</v>
      </c>
      <c r="X933" s="2">
        <v>8.15</v>
      </c>
      <c r="Y933" s="2">
        <v>2094</v>
      </c>
      <c r="Z933" s="2" t="s">
        <v>82</v>
      </c>
      <c r="AA933" s="13" t="s">
        <v>815</v>
      </c>
      <c r="AC933" s="2">
        <v>9947</v>
      </c>
      <c r="AD933" s="2">
        <v>30.1</v>
      </c>
      <c r="AE933" s="2">
        <v>32</v>
      </c>
      <c r="AF933" s="2">
        <v>7.56</v>
      </c>
      <c r="AG933" s="2">
        <v>21.2</v>
      </c>
      <c r="AH933" s="2">
        <v>7300</v>
      </c>
      <c r="AI933" s="2">
        <v>29</v>
      </c>
      <c r="AJ933" s="2">
        <v>64</v>
      </c>
      <c r="AK933" s="2">
        <v>14</v>
      </c>
      <c r="AL933" s="2">
        <v>3.11</v>
      </c>
      <c r="AO933" s="2">
        <v>290</v>
      </c>
      <c r="AP933" s="2">
        <v>0.74</v>
      </c>
      <c r="AS933" s="2">
        <v>99.8</v>
      </c>
      <c r="AU933" s="2" t="s">
        <v>815</v>
      </c>
      <c r="AV933" s="13" t="s">
        <v>819</v>
      </c>
    </row>
    <row r="934" spans="1:48" x14ac:dyDescent="0.35">
      <c r="A934">
        <v>933</v>
      </c>
      <c r="B934" s="2" t="s">
        <v>1882</v>
      </c>
      <c r="C934" t="s">
        <v>1449</v>
      </c>
      <c r="D934" t="s">
        <v>1466</v>
      </c>
      <c r="E934" t="s">
        <v>460</v>
      </c>
      <c r="F934" t="s">
        <v>898</v>
      </c>
      <c r="G934" t="s">
        <v>50</v>
      </c>
      <c r="H934" s="47">
        <v>38065</v>
      </c>
      <c r="I934" s="1" t="s">
        <v>1435</v>
      </c>
      <c r="J934" t="s">
        <v>8</v>
      </c>
      <c r="K934" t="s">
        <v>1405</v>
      </c>
      <c r="L934" t="s">
        <v>9</v>
      </c>
      <c r="M934">
        <v>35.218224999999997</v>
      </c>
      <c r="N934" s="19">
        <v>-119.546694</v>
      </c>
      <c r="O934" t="s">
        <v>51</v>
      </c>
      <c r="P934" s="2">
        <v>1492</v>
      </c>
      <c r="S934" s="2" t="s">
        <v>82</v>
      </c>
      <c r="T934" s="2">
        <v>76</v>
      </c>
      <c r="U934" s="2">
        <v>34593</v>
      </c>
      <c r="V934" s="2">
        <v>12108</v>
      </c>
      <c r="X934" s="2">
        <v>7.88</v>
      </c>
      <c r="Y934" s="2">
        <v>1820</v>
      </c>
      <c r="Z934" s="2" t="s">
        <v>82</v>
      </c>
      <c r="AA934" s="13" t="s">
        <v>815</v>
      </c>
      <c r="AC934" s="2">
        <v>9697</v>
      </c>
      <c r="AD934" s="2">
        <v>24.2</v>
      </c>
      <c r="AE934" s="2">
        <v>20.399999999999999</v>
      </c>
      <c r="AF934" s="2">
        <v>6.08</v>
      </c>
      <c r="AG934" s="2">
        <v>38.9</v>
      </c>
      <c r="AH934" s="2">
        <v>1000</v>
      </c>
      <c r="AI934" s="2">
        <v>24</v>
      </c>
      <c r="AJ934" s="2">
        <v>40</v>
      </c>
      <c r="AK934" s="2">
        <v>8.5</v>
      </c>
      <c r="AL934" s="2">
        <v>1.85</v>
      </c>
      <c r="AO934" s="2">
        <v>180</v>
      </c>
      <c r="AP934" s="2">
        <v>0.62</v>
      </c>
      <c r="AS934" s="2">
        <v>152</v>
      </c>
      <c r="AU934" s="2" t="s">
        <v>815</v>
      </c>
      <c r="AV934" s="13" t="s">
        <v>819</v>
      </c>
    </row>
    <row r="935" spans="1:48" x14ac:dyDescent="0.35">
      <c r="A935">
        <v>934</v>
      </c>
      <c r="B935" s="2" t="s">
        <v>1884</v>
      </c>
      <c r="C935" t="s">
        <v>1450</v>
      </c>
      <c r="D935" t="s">
        <v>1467</v>
      </c>
      <c r="E935" t="s">
        <v>460</v>
      </c>
      <c r="F935" t="s">
        <v>885</v>
      </c>
      <c r="G935" t="s">
        <v>50</v>
      </c>
      <c r="H935" s="47">
        <v>38065</v>
      </c>
      <c r="I935" s="1" t="s">
        <v>1435</v>
      </c>
      <c r="J935" t="s">
        <v>8</v>
      </c>
      <c r="K935" t="s">
        <v>1405</v>
      </c>
      <c r="L935" t="s">
        <v>9</v>
      </c>
      <c r="M935" s="19">
        <v>35.196280999999999</v>
      </c>
      <c r="N935" s="19">
        <v>-119.52978899999999</v>
      </c>
      <c r="O935" t="s">
        <v>51</v>
      </c>
      <c r="P935" s="2">
        <v>1042</v>
      </c>
      <c r="S935" s="2" t="s">
        <v>82</v>
      </c>
      <c r="T935" s="2">
        <v>99.2</v>
      </c>
      <c r="U935" s="2">
        <v>8699</v>
      </c>
      <c r="V935" s="2">
        <v>5222</v>
      </c>
      <c r="X935" s="2">
        <v>8.2200000000000006</v>
      </c>
      <c r="Y935" s="2">
        <v>1210</v>
      </c>
      <c r="Z935" s="2">
        <v>30</v>
      </c>
      <c r="AA935" s="13" t="s">
        <v>815</v>
      </c>
      <c r="AC935" s="2">
        <v>2049</v>
      </c>
      <c r="AD935" s="2">
        <v>112</v>
      </c>
      <c r="AE935" s="2">
        <v>28.3</v>
      </c>
      <c r="AF935" s="2">
        <v>6.92</v>
      </c>
      <c r="AG935" s="2">
        <v>60.6</v>
      </c>
      <c r="AH935" s="2">
        <v>1940</v>
      </c>
      <c r="AI935" s="2">
        <v>32</v>
      </c>
      <c r="AJ935" s="2">
        <v>6.2</v>
      </c>
      <c r="AK935" s="2">
        <v>0.61</v>
      </c>
      <c r="AL935" s="2">
        <v>1.91</v>
      </c>
      <c r="AO935" s="2">
        <v>13</v>
      </c>
      <c r="AP935" s="2">
        <v>0.75</v>
      </c>
      <c r="AS935" s="2">
        <v>174</v>
      </c>
      <c r="AU935" s="2" t="s">
        <v>815</v>
      </c>
      <c r="AV935" s="13" t="s">
        <v>819</v>
      </c>
    </row>
    <row r="936" spans="1:48" x14ac:dyDescent="0.35">
      <c r="A936">
        <v>935</v>
      </c>
      <c r="B936" s="2" t="s">
        <v>1886</v>
      </c>
      <c r="C936" t="s">
        <v>1451</v>
      </c>
      <c r="D936" t="s">
        <v>1468</v>
      </c>
      <c r="E936" t="s">
        <v>460</v>
      </c>
      <c r="F936" t="s">
        <v>888</v>
      </c>
      <c r="G936" t="s">
        <v>50</v>
      </c>
      <c r="H936" s="47">
        <v>38065</v>
      </c>
      <c r="I936" s="1" t="s">
        <v>1435</v>
      </c>
      <c r="J936" t="s">
        <v>8</v>
      </c>
      <c r="K936" t="s">
        <v>1405</v>
      </c>
      <c r="L936" t="s">
        <v>9</v>
      </c>
      <c r="M936">
        <v>35.173859999999998</v>
      </c>
      <c r="N936" s="19">
        <v>-119.48855500000001</v>
      </c>
      <c r="O936" t="s">
        <v>51</v>
      </c>
      <c r="P936" s="2">
        <v>1083</v>
      </c>
      <c r="S936" s="2" t="s">
        <v>82</v>
      </c>
      <c r="T936" s="2">
        <v>102.1</v>
      </c>
      <c r="U936" s="2">
        <v>8907</v>
      </c>
      <c r="V936" s="2">
        <v>5104</v>
      </c>
      <c r="X936" s="2">
        <v>8.11</v>
      </c>
      <c r="Y936" s="2">
        <v>1301</v>
      </c>
      <c r="Z936" s="2">
        <v>10</v>
      </c>
      <c r="AA936" s="13" t="s">
        <v>815</v>
      </c>
      <c r="AC936" s="2">
        <v>1924</v>
      </c>
      <c r="AD936" s="2">
        <v>131</v>
      </c>
      <c r="AE936" s="2">
        <v>29.7</v>
      </c>
      <c r="AF936" s="2">
        <v>6.78</v>
      </c>
      <c r="AG936" s="2">
        <v>34.299999999999997</v>
      </c>
      <c r="AH936" s="2">
        <v>1910</v>
      </c>
      <c r="AI936" s="2">
        <v>29</v>
      </c>
      <c r="AJ936" s="2">
        <v>6.7</v>
      </c>
      <c r="AK936" s="2">
        <v>0.59</v>
      </c>
      <c r="AL936" s="2">
        <v>4.45</v>
      </c>
      <c r="AO936" s="2">
        <v>13</v>
      </c>
      <c r="AP936" s="2">
        <v>0.7</v>
      </c>
      <c r="AS936" s="2">
        <v>172</v>
      </c>
      <c r="AU936" s="2" t="s">
        <v>815</v>
      </c>
      <c r="AV936" s="13" t="s">
        <v>819</v>
      </c>
    </row>
    <row r="937" spans="1:48" x14ac:dyDescent="0.35">
      <c r="A937">
        <v>936</v>
      </c>
      <c r="B937" s="2" t="s">
        <v>1884</v>
      </c>
      <c r="C937" t="s">
        <v>1452</v>
      </c>
      <c r="D937" t="s">
        <v>1469</v>
      </c>
      <c r="E937" t="s">
        <v>460</v>
      </c>
      <c r="F937" t="s">
        <v>885</v>
      </c>
      <c r="G937" t="s">
        <v>50</v>
      </c>
      <c r="H937" s="47">
        <v>38065</v>
      </c>
      <c r="I937" s="1" t="s">
        <v>1435</v>
      </c>
      <c r="J937" t="s">
        <v>8</v>
      </c>
      <c r="K937" t="s">
        <v>1405</v>
      </c>
      <c r="L937" t="s">
        <v>9</v>
      </c>
      <c r="M937" s="19">
        <v>35.195298999999999</v>
      </c>
      <c r="N937" s="19">
        <v>-119.533286</v>
      </c>
      <c r="O937" t="s">
        <v>51</v>
      </c>
      <c r="P937" s="2">
        <v>1067</v>
      </c>
      <c r="S937" s="2" t="s">
        <v>82</v>
      </c>
      <c r="T937" s="2">
        <v>83.3</v>
      </c>
      <c r="U937" s="2">
        <v>6714</v>
      </c>
      <c r="V937" s="2">
        <v>4414</v>
      </c>
      <c r="X937" s="2">
        <v>8.02</v>
      </c>
      <c r="Y937" s="2">
        <v>1301</v>
      </c>
      <c r="Z937" s="2" t="s">
        <v>82</v>
      </c>
      <c r="AA937" s="13" t="s">
        <v>815</v>
      </c>
      <c r="AC937" s="2">
        <v>1425</v>
      </c>
      <c r="AD937" s="2">
        <v>137</v>
      </c>
      <c r="AE937" s="2">
        <v>23.1</v>
      </c>
      <c r="AF937" s="2">
        <v>6.21</v>
      </c>
      <c r="AG937" s="2">
        <v>60.9</v>
      </c>
      <c r="AH937" s="2">
        <v>1599</v>
      </c>
      <c r="AI937" s="2">
        <v>24</v>
      </c>
      <c r="AJ937" s="2" t="s">
        <v>53</v>
      </c>
      <c r="AK937" s="2">
        <v>0.56999999999999995</v>
      </c>
      <c r="AL937" s="2">
        <v>1.45</v>
      </c>
      <c r="AO937" s="2">
        <v>14</v>
      </c>
      <c r="AP937" s="2">
        <v>0.65</v>
      </c>
      <c r="AS937" s="2">
        <v>194</v>
      </c>
      <c r="AU937" s="2" t="s">
        <v>815</v>
      </c>
      <c r="AV937" s="13" t="s">
        <v>819</v>
      </c>
    </row>
    <row r="938" spans="1:48" x14ac:dyDescent="0.35">
      <c r="A938">
        <v>937</v>
      </c>
      <c r="B938" s="2" t="s">
        <v>1886</v>
      </c>
      <c r="C938" t="s">
        <v>1472</v>
      </c>
      <c r="D938" t="s">
        <v>1470</v>
      </c>
      <c r="E938" t="s">
        <v>460</v>
      </c>
      <c r="F938" t="s">
        <v>888</v>
      </c>
      <c r="G938" t="s">
        <v>50</v>
      </c>
      <c r="H938" s="47">
        <v>38065</v>
      </c>
      <c r="I938" s="1" t="s">
        <v>1435</v>
      </c>
      <c r="J938" t="s">
        <v>8</v>
      </c>
      <c r="K938" t="s">
        <v>1405</v>
      </c>
      <c r="L938" t="s">
        <v>9</v>
      </c>
      <c r="M938">
        <v>35.174754</v>
      </c>
      <c r="N938">
        <v>-119.48537899999999</v>
      </c>
      <c r="O938" t="s">
        <v>51</v>
      </c>
      <c r="P938" s="2">
        <v>1083</v>
      </c>
      <c r="S938" s="2" t="s">
        <v>82</v>
      </c>
      <c r="T938" s="2">
        <v>244.6</v>
      </c>
      <c r="U938" s="2">
        <v>13420</v>
      </c>
      <c r="V938" s="2">
        <v>7557</v>
      </c>
      <c r="X938" s="2">
        <v>8.32</v>
      </c>
      <c r="Y938" s="2">
        <v>1200</v>
      </c>
      <c r="Z938" s="2">
        <v>60</v>
      </c>
      <c r="AA938" s="13" t="s">
        <v>815</v>
      </c>
      <c r="AC938" s="2">
        <v>3499</v>
      </c>
      <c r="AD938" s="2">
        <v>125</v>
      </c>
      <c r="AE938" s="2">
        <v>57.9</v>
      </c>
      <c r="AF938" s="2">
        <v>24.3</v>
      </c>
      <c r="AG938" s="2">
        <v>45.4</v>
      </c>
      <c r="AH938" s="2">
        <v>2860</v>
      </c>
      <c r="AI938" s="2">
        <v>42</v>
      </c>
      <c r="AJ938" s="2" t="s">
        <v>11</v>
      </c>
      <c r="AK938" s="2">
        <v>1.0900000000000001</v>
      </c>
      <c r="AL938" s="2">
        <v>1.76</v>
      </c>
      <c r="AO938" s="2">
        <v>11</v>
      </c>
      <c r="AP938" s="2">
        <v>2</v>
      </c>
      <c r="AS938" s="2">
        <v>91.6</v>
      </c>
      <c r="AU938" s="2" t="s">
        <v>815</v>
      </c>
      <c r="AV938" s="13" t="s">
        <v>819</v>
      </c>
    </row>
    <row r="939" spans="1:48" x14ac:dyDescent="0.35">
      <c r="A939">
        <v>938</v>
      </c>
      <c r="B939" s="2" t="s">
        <v>1886</v>
      </c>
      <c r="C939" t="s">
        <v>1473</v>
      </c>
      <c r="D939" t="s">
        <v>1471</v>
      </c>
      <c r="E939" t="s">
        <v>460</v>
      </c>
      <c r="F939" t="s">
        <v>888</v>
      </c>
      <c r="G939" t="s">
        <v>50</v>
      </c>
      <c r="H939" s="47">
        <v>38065</v>
      </c>
      <c r="I939" s="1" t="s">
        <v>1435</v>
      </c>
      <c r="J939" t="s">
        <v>8</v>
      </c>
      <c r="K939" t="s">
        <v>1405</v>
      </c>
      <c r="L939" t="s">
        <v>9</v>
      </c>
      <c r="M939">
        <v>35.174430999999998</v>
      </c>
      <c r="N939">
        <v>-119.489431</v>
      </c>
      <c r="O939" t="s">
        <v>51</v>
      </c>
      <c r="P939" s="2">
        <v>1183</v>
      </c>
      <c r="S939" s="2" t="s">
        <v>82</v>
      </c>
      <c r="T939" s="2">
        <v>72</v>
      </c>
      <c r="U939" s="2">
        <v>8428</v>
      </c>
      <c r="V939" s="2">
        <v>4988</v>
      </c>
      <c r="X939" s="2">
        <v>7.9</v>
      </c>
      <c r="Y939" s="2">
        <v>1444</v>
      </c>
      <c r="Z939" s="2" t="s">
        <v>82</v>
      </c>
      <c r="AA939" s="13" t="s">
        <v>815</v>
      </c>
      <c r="AC939" s="2">
        <v>1849</v>
      </c>
      <c r="AD939" s="2">
        <v>112</v>
      </c>
      <c r="AE939" s="2">
        <v>17</v>
      </c>
      <c r="AF939" s="2">
        <v>7.18</v>
      </c>
      <c r="AG939" s="2">
        <v>65</v>
      </c>
      <c r="AH939" s="2">
        <v>1920</v>
      </c>
      <c r="AI939" s="2">
        <v>40</v>
      </c>
      <c r="AJ939" s="2">
        <v>7.5</v>
      </c>
      <c r="AK939" s="2">
        <v>0.54</v>
      </c>
      <c r="AL939" s="2">
        <v>1.49</v>
      </c>
      <c r="AO939" s="2">
        <v>25</v>
      </c>
      <c r="AP939" s="2">
        <v>0.51</v>
      </c>
      <c r="AS939" s="2">
        <v>49.9</v>
      </c>
      <c r="AU939" s="2" t="s">
        <v>815</v>
      </c>
      <c r="AV939" s="13" t="s">
        <v>819</v>
      </c>
    </row>
    <row r="940" spans="1:48" x14ac:dyDescent="0.35">
      <c r="A940">
        <v>939</v>
      </c>
      <c r="B940" s="2" t="s">
        <v>879</v>
      </c>
      <c r="C940" t="s">
        <v>1474</v>
      </c>
      <c r="D940" t="s">
        <v>1475</v>
      </c>
      <c r="E940" t="s">
        <v>460</v>
      </c>
      <c r="F940" t="s">
        <v>881</v>
      </c>
      <c r="G940" t="s">
        <v>50</v>
      </c>
      <c r="H940" s="47">
        <v>38450</v>
      </c>
      <c r="I940" s="1" t="s">
        <v>1523</v>
      </c>
      <c r="J940" t="s">
        <v>8</v>
      </c>
      <c r="K940" t="s">
        <v>1405</v>
      </c>
      <c r="L940" t="s">
        <v>9</v>
      </c>
      <c r="M940">
        <v>35.141755000000003</v>
      </c>
      <c r="N940">
        <v>-119.428984</v>
      </c>
      <c r="O940" t="s">
        <v>51</v>
      </c>
      <c r="P940" s="2">
        <v>2305</v>
      </c>
      <c r="S940" s="2" t="s">
        <v>82</v>
      </c>
      <c r="T940" s="2">
        <v>2384</v>
      </c>
      <c r="U940" s="2">
        <v>46048</v>
      </c>
      <c r="V940" s="2">
        <v>26942</v>
      </c>
      <c r="X940" s="2">
        <v>7.45</v>
      </c>
      <c r="Y940" s="2">
        <v>2812</v>
      </c>
      <c r="Z940" s="2" t="s">
        <v>82</v>
      </c>
      <c r="AA940" s="13" t="s">
        <v>815</v>
      </c>
      <c r="AC940" s="2">
        <v>13496</v>
      </c>
      <c r="AD940" s="2">
        <v>231</v>
      </c>
      <c r="AE940" s="2">
        <v>478</v>
      </c>
      <c r="AF940" s="2">
        <v>289</v>
      </c>
      <c r="AG940" s="2">
        <v>397</v>
      </c>
      <c r="AH940" s="2">
        <v>10000</v>
      </c>
      <c r="AI940" s="2">
        <v>94</v>
      </c>
      <c r="AK940" s="2">
        <v>35.700000000000003</v>
      </c>
      <c r="AL940" s="2">
        <v>12.7</v>
      </c>
      <c r="AP940">
        <v>40.299999999999997</v>
      </c>
      <c r="AS940" s="2">
        <v>51</v>
      </c>
      <c r="AU940" s="2" t="s">
        <v>815</v>
      </c>
      <c r="AV940" s="13" t="s">
        <v>819</v>
      </c>
    </row>
    <row r="941" spans="1:48" x14ac:dyDescent="0.35">
      <c r="A941">
        <v>940</v>
      </c>
      <c r="B941" s="2" t="s">
        <v>879</v>
      </c>
      <c r="C941" t="s">
        <v>1481</v>
      </c>
      <c r="D941" t="s">
        <v>1476</v>
      </c>
      <c r="E941" t="s">
        <v>460</v>
      </c>
      <c r="F941" t="s">
        <v>881</v>
      </c>
      <c r="G941" t="s">
        <v>50</v>
      </c>
      <c r="H941" s="47">
        <v>38450</v>
      </c>
      <c r="I941" s="1" t="s">
        <v>1523</v>
      </c>
      <c r="J941" t="s">
        <v>8</v>
      </c>
      <c r="K941" t="s">
        <v>1405</v>
      </c>
      <c r="L941" t="s">
        <v>9</v>
      </c>
      <c r="M941">
        <v>35.141952000000003</v>
      </c>
      <c r="N941">
        <v>-119.428308</v>
      </c>
      <c r="O941" t="s">
        <v>51</v>
      </c>
      <c r="P941" s="2">
        <v>1660</v>
      </c>
      <c r="S941" s="2" t="s">
        <v>82</v>
      </c>
      <c r="T941" s="2">
        <v>650.70000000000005</v>
      </c>
      <c r="U941" s="2">
        <v>45362</v>
      </c>
      <c r="V941" s="2">
        <v>24105</v>
      </c>
      <c r="X941" s="2">
        <v>7.35</v>
      </c>
      <c r="Y941" s="2">
        <v>2025</v>
      </c>
      <c r="Z941" s="2" t="s">
        <v>82</v>
      </c>
      <c r="AA941" s="13" t="s">
        <v>815</v>
      </c>
      <c r="AC941" s="2">
        <v>12996</v>
      </c>
      <c r="AD941" s="2">
        <v>458</v>
      </c>
      <c r="AE941" s="2">
        <v>128</v>
      </c>
      <c r="AF941" s="2">
        <v>80.400000000000006</v>
      </c>
      <c r="AG941" s="2">
        <v>172</v>
      </c>
      <c r="AH941" s="2">
        <v>8720</v>
      </c>
      <c r="AI941" s="2">
        <v>102</v>
      </c>
      <c r="AK941" s="2">
        <v>10</v>
      </c>
      <c r="AL941" s="2">
        <v>11.3</v>
      </c>
      <c r="AP941">
        <v>10.5</v>
      </c>
      <c r="AS941" s="2">
        <v>47.9</v>
      </c>
      <c r="AU941" s="2" t="s">
        <v>815</v>
      </c>
      <c r="AV941" s="13" t="s">
        <v>819</v>
      </c>
    </row>
    <row r="942" spans="1:48" x14ac:dyDescent="0.35">
      <c r="A942">
        <v>941</v>
      </c>
      <c r="B942" s="2" t="s">
        <v>879</v>
      </c>
      <c r="C942" t="s">
        <v>1482</v>
      </c>
      <c r="D942" t="s">
        <v>1477</v>
      </c>
      <c r="E942" t="s">
        <v>460</v>
      </c>
      <c r="F942" t="s">
        <v>881</v>
      </c>
      <c r="G942" t="s">
        <v>50</v>
      </c>
      <c r="H942" s="47">
        <v>38450</v>
      </c>
      <c r="I942" t="s">
        <v>1523</v>
      </c>
      <c r="J942" t="s">
        <v>8</v>
      </c>
      <c r="K942" t="s">
        <v>1405</v>
      </c>
      <c r="L942" t="s">
        <v>9</v>
      </c>
      <c r="M942">
        <v>35.140137000000003</v>
      </c>
      <c r="N942">
        <v>-119.423023</v>
      </c>
      <c r="O942" t="s">
        <v>51</v>
      </c>
      <c r="P942" s="2">
        <v>2060</v>
      </c>
      <c r="S942" s="2" t="s">
        <v>82</v>
      </c>
      <c r="T942" s="2">
        <v>730.4</v>
      </c>
      <c r="U942" s="2">
        <v>49329</v>
      </c>
      <c r="V942" s="2">
        <v>27081</v>
      </c>
      <c r="X942" s="2">
        <v>8.1999999999999993</v>
      </c>
      <c r="Y942" s="2">
        <v>2513</v>
      </c>
      <c r="Z942" s="2" t="s">
        <v>82</v>
      </c>
      <c r="AA942" s="13" t="s">
        <v>815</v>
      </c>
      <c r="AC942" s="2">
        <v>14496</v>
      </c>
      <c r="AD942" s="2">
        <v>463</v>
      </c>
      <c r="AE942" s="2">
        <v>153</v>
      </c>
      <c r="AF942" s="2">
        <v>84.6</v>
      </c>
      <c r="AG942" s="2">
        <v>110</v>
      </c>
      <c r="AH942" s="2">
        <v>9920</v>
      </c>
      <c r="AI942" s="2">
        <v>110</v>
      </c>
      <c r="AK942" s="2">
        <v>10.4</v>
      </c>
      <c r="AL942" s="2">
        <v>14.3</v>
      </c>
      <c r="AP942">
        <v>10.7</v>
      </c>
      <c r="AS942" s="2">
        <v>47.1</v>
      </c>
      <c r="AU942" s="2" t="s">
        <v>815</v>
      </c>
      <c r="AV942" s="13" t="s">
        <v>819</v>
      </c>
    </row>
    <row r="943" spans="1:48" x14ac:dyDescent="0.35">
      <c r="A943">
        <v>942</v>
      </c>
      <c r="B943" s="2" t="s">
        <v>879</v>
      </c>
      <c r="C943" t="s">
        <v>1483</v>
      </c>
      <c r="D943" t="s">
        <v>1478</v>
      </c>
      <c r="E943" t="s">
        <v>460</v>
      </c>
      <c r="F943" t="s">
        <v>881</v>
      </c>
      <c r="G943" t="s">
        <v>50</v>
      </c>
      <c r="H943" s="47">
        <v>38450</v>
      </c>
      <c r="I943" s="1" t="s">
        <v>1523</v>
      </c>
      <c r="J943" t="s">
        <v>8</v>
      </c>
      <c r="K943" t="s">
        <v>1405</v>
      </c>
      <c r="L943" t="s">
        <v>9</v>
      </c>
      <c r="M943">
        <v>35.137908000000003</v>
      </c>
      <c r="N943">
        <v>-119.439497</v>
      </c>
      <c r="O943" t="s">
        <v>51</v>
      </c>
      <c r="P943" s="2">
        <v>1600</v>
      </c>
      <c r="S943" s="2" t="s">
        <v>82</v>
      </c>
      <c r="T943" s="2">
        <v>949.7</v>
      </c>
      <c r="U943" s="2">
        <v>29383</v>
      </c>
      <c r="V943" s="2">
        <v>18065</v>
      </c>
      <c r="X943" s="2">
        <v>8.1</v>
      </c>
      <c r="Y943" s="2">
        <v>1952</v>
      </c>
      <c r="Z943" s="2" t="s">
        <v>82</v>
      </c>
      <c r="AA943" s="13" t="s">
        <v>815</v>
      </c>
      <c r="AC943" s="2">
        <v>9497</v>
      </c>
      <c r="AD943" s="2">
        <v>463</v>
      </c>
      <c r="AE943" s="2">
        <v>128</v>
      </c>
      <c r="AF943" s="2">
        <v>153</v>
      </c>
      <c r="AG943" s="2">
        <v>84.8</v>
      </c>
      <c r="AH943" s="2">
        <v>6290</v>
      </c>
      <c r="AI943" s="2">
        <v>44</v>
      </c>
      <c r="AK943" s="2">
        <v>3.91</v>
      </c>
      <c r="AL943" s="2">
        <v>12.3</v>
      </c>
      <c r="AP943">
        <v>4.99</v>
      </c>
      <c r="AS943" s="2">
        <v>59</v>
      </c>
      <c r="AU943" s="2" t="s">
        <v>815</v>
      </c>
      <c r="AV943" s="13" t="s">
        <v>819</v>
      </c>
    </row>
    <row r="944" spans="1:48" x14ac:dyDescent="0.35">
      <c r="A944">
        <v>943</v>
      </c>
      <c r="B944" s="2" t="s">
        <v>879</v>
      </c>
      <c r="C944" t="s">
        <v>1484</v>
      </c>
      <c r="D944" t="s">
        <v>1480</v>
      </c>
      <c r="E944" t="s">
        <v>460</v>
      </c>
      <c r="F944" t="s">
        <v>881</v>
      </c>
      <c r="G944" t="s">
        <v>50</v>
      </c>
      <c r="H944" s="47">
        <v>38450</v>
      </c>
      <c r="I944" s="1" t="s">
        <v>1523</v>
      </c>
      <c r="J944" t="s">
        <v>8</v>
      </c>
      <c r="K944" t="s">
        <v>1405</v>
      </c>
      <c r="L944" t="s">
        <v>9</v>
      </c>
      <c r="M944">
        <v>35.137860000000003</v>
      </c>
      <c r="N944">
        <v>-119.439081</v>
      </c>
      <c r="O944" t="s">
        <v>51</v>
      </c>
      <c r="P944" s="2">
        <v>1720</v>
      </c>
      <c r="S944" s="2" t="s">
        <v>82</v>
      </c>
      <c r="T944" s="2">
        <v>792.5</v>
      </c>
      <c r="U944" s="2">
        <v>27760</v>
      </c>
      <c r="V944" s="2">
        <v>17323</v>
      </c>
      <c r="X944" s="2">
        <v>8</v>
      </c>
      <c r="Y944" s="2">
        <v>2098</v>
      </c>
      <c r="Z944" s="2" t="s">
        <v>82</v>
      </c>
      <c r="AA944" s="13" t="s">
        <v>815</v>
      </c>
      <c r="AC944" s="2">
        <v>9197</v>
      </c>
      <c r="AD944" s="2">
        <v>428</v>
      </c>
      <c r="AE944" s="2">
        <v>79.900000000000006</v>
      </c>
      <c r="AF944" s="2">
        <v>144</v>
      </c>
      <c r="AG944" s="2">
        <v>80.900000000000006</v>
      </c>
      <c r="AH944" s="2">
        <v>5890</v>
      </c>
      <c r="AI944" s="2">
        <v>44</v>
      </c>
      <c r="AK944" s="2">
        <v>3.1</v>
      </c>
      <c r="AL944" s="2">
        <v>13.1</v>
      </c>
      <c r="AP944">
        <v>3.94</v>
      </c>
      <c r="AS944" s="2">
        <v>76</v>
      </c>
      <c r="AU944" s="2" t="s">
        <v>815</v>
      </c>
      <c r="AV944" s="13" t="s">
        <v>819</v>
      </c>
    </row>
    <row r="945" spans="1:48" x14ac:dyDescent="0.35">
      <c r="A945">
        <v>944</v>
      </c>
      <c r="B945" s="2" t="s">
        <v>879</v>
      </c>
      <c r="C945" t="s">
        <v>1500</v>
      </c>
      <c r="D945" t="s">
        <v>1485</v>
      </c>
      <c r="E945" t="s">
        <v>460</v>
      </c>
      <c r="F945" t="s">
        <v>881</v>
      </c>
      <c r="G945" t="s">
        <v>50</v>
      </c>
      <c r="H945" s="47">
        <v>38450</v>
      </c>
      <c r="I945" s="1" t="s">
        <v>1523</v>
      </c>
      <c r="J945" t="s">
        <v>8</v>
      </c>
      <c r="K945" t="s">
        <v>1405</v>
      </c>
      <c r="L945" t="s">
        <v>9</v>
      </c>
      <c r="M945">
        <v>35.138119000000003</v>
      </c>
      <c r="N945">
        <v>-119.438648</v>
      </c>
      <c r="O945" t="s">
        <v>51</v>
      </c>
      <c r="P945" s="2">
        <v>1970</v>
      </c>
      <c r="S945" s="2" t="s">
        <v>82</v>
      </c>
      <c r="T945" s="2">
        <v>821.4</v>
      </c>
      <c r="U945" s="2">
        <v>30896</v>
      </c>
      <c r="V945" s="2">
        <v>17761</v>
      </c>
      <c r="X945" s="2">
        <v>8.6999999999999993</v>
      </c>
      <c r="Y945" s="2">
        <v>2208</v>
      </c>
      <c r="Z945" s="2">
        <v>96</v>
      </c>
      <c r="AA945" s="13" t="s">
        <v>815</v>
      </c>
      <c r="AC945" s="2">
        <v>8997</v>
      </c>
      <c r="AD945" s="2">
        <v>411</v>
      </c>
      <c r="AE945" s="2">
        <v>71.7</v>
      </c>
      <c r="AF945" s="2">
        <v>156</v>
      </c>
      <c r="AG945" s="2">
        <v>135</v>
      </c>
      <c r="AH945" s="2">
        <v>6290</v>
      </c>
      <c r="AI945" s="2">
        <v>70</v>
      </c>
      <c r="AK945" s="2">
        <v>1.97</v>
      </c>
      <c r="AL945" s="2">
        <v>12.9</v>
      </c>
      <c r="AP945">
        <v>1.77</v>
      </c>
      <c r="AS945" s="2">
        <v>77</v>
      </c>
      <c r="AU945" s="2" t="s">
        <v>815</v>
      </c>
      <c r="AV945" s="13" t="s">
        <v>819</v>
      </c>
    </row>
    <row r="946" spans="1:48" x14ac:dyDescent="0.35">
      <c r="A946">
        <v>945</v>
      </c>
      <c r="B946" s="2" t="s">
        <v>1884</v>
      </c>
      <c r="C946" t="s">
        <v>1501</v>
      </c>
      <c r="D946" t="s">
        <v>1486</v>
      </c>
      <c r="E946" t="s">
        <v>460</v>
      </c>
      <c r="F946" t="s">
        <v>885</v>
      </c>
      <c r="G946" t="s">
        <v>50</v>
      </c>
      <c r="H946" s="47">
        <v>38450</v>
      </c>
      <c r="I946" s="1" t="s">
        <v>1523</v>
      </c>
      <c r="J946" t="s">
        <v>8</v>
      </c>
      <c r="K946" t="s">
        <v>1405</v>
      </c>
      <c r="L946" t="s">
        <v>9</v>
      </c>
      <c r="M946" s="19">
        <v>35.178054000000003</v>
      </c>
      <c r="N946" s="19">
        <v>-119.477262</v>
      </c>
      <c r="O946" t="s">
        <v>51</v>
      </c>
      <c r="P946" s="2">
        <v>1330</v>
      </c>
      <c r="S946" s="2" t="s">
        <v>82</v>
      </c>
      <c r="T946" s="2">
        <v>358.6</v>
      </c>
      <c r="U946" s="2">
        <v>18021</v>
      </c>
      <c r="V946" s="2">
        <v>10900</v>
      </c>
      <c r="X946" s="2">
        <v>8.4</v>
      </c>
      <c r="Y946" s="2">
        <v>1549</v>
      </c>
      <c r="Z946" s="2">
        <v>36</v>
      </c>
      <c r="AA946" s="13" t="s">
        <v>815</v>
      </c>
      <c r="AC946" s="2">
        <v>4497</v>
      </c>
      <c r="AD946" s="2">
        <v>692</v>
      </c>
      <c r="AE946" s="2">
        <v>80.099999999999994</v>
      </c>
      <c r="AF946" s="2">
        <v>38.5</v>
      </c>
      <c r="AG946" s="2">
        <v>17.3</v>
      </c>
      <c r="AH946" s="2">
        <v>4260</v>
      </c>
      <c r="AI946" s="2">
        <v>49</v>
      </c>
      <c r="AK946" s="2">
        <v>3.48</v>
      </c>
      <c r="AL946" s="2">
        <v>12.8</v>
      </c>
      <c r="AP946">
        <v>3.54</v>
      </c>
      <c r="AS946" s="2">
        <v>141</v>
      </c>
      <c r="AU946" s="2" t="s">
        <v>815</v>
      </c>
      <c r="AV946" s="13" t="s">
        <v>819</v>
      </c>
    </row>
    <row r="947" spans="1:48" x14ac:dyDescent="0.35">
      <c r="A947">
        <v>946</v>
      </c>
      <c r="B947" s="2" t="s">
        <v>1884</v>
      </c>
      <c r="C947" t="s">
        <v>1502</v>
      </c>
      <c r="D947" t="s">
        <v>1487</v>
      </c>
      <c r="E947" t="s">
        <v>460</v>
      </c>
      <c r="F947" t="s">
        <v>885</v>
      </c>
      <c r="G947" t="s">
        <v>50</v>
      </c>
      <c r="H947" s="47">
        <v>38450</v>
      </c>
      <c r="I947" s="1" t="s">
        <v>1523</v>
      </c>
      <c r="J947" t="s">
        <v>8</v>
      </c>
      <c r="K947" t="s">
        <v>1405</v>
      </c>
      <c r="L947" t="s">
        <v>9</v>
      </c>
      <c r="M947" s="19">
        <v>35.178054000000003</v>
      </c>
      <c r="N947" s="19">
        <v>-119.477262</v>
      </c>
      <c r="O947" t="s">
        <v>51</v>
      </c>
      <c r="P947" s="2">
        <v>1330</v>
      </c>
      <c r="S947" s="2" t="s">
        <v>82</v>
      </c>
      <c r="T947" s="2">
        <v>346.7</v>
      </c>
      <c r="U947" s="2">
        <v>16858</v>
      </c>
      <c r="V947" s="2">
        <v>10572</v>
      </c>
      <c r="X947" s="2">
        <v>8.1300000000000008</v>
      </c>
      <c r="Y947" s="2">
        <v>1574</v>
      </c>
      <c r="Z947" s="2">
        <v>24</v>
      </c>
      <c r="AA947" s="13" t="s">
        <v>815</v>
      </c>
      <c r="AC947" s="2">
        <v>5198</v>
      </c>
      <c r="AD947" s="2">
        <v>57.3</v>
      </c>
      <c r="AE947" s="2">
        <v>75.7</v>
      </c>
      <c r="AF947" s="2">
        <v>38.299999999999997</v>
      </c>
      <c r="AG947" s="2">
        <v>76.8</v>
      </c>
      <c r="AH947" s="2">
        <v>3820</v>
      </c>
      <c r="AI947" s="2">
        <v>51</v>
      </c>
      <c r="AK947" s="2">
        <v>3.31</v>
      </c>
      <c r="AL947" s="2">
        <v>8.74</v>
      </c>
      <c r="AP947">
        <v>3.43</v>
      </c>
      <c r="AS947" s="2">
        <v>127</v>
      </c>
      <c r="AU947" s="2" t="s">
        <v>815</v>
      </c>
      <c r="AV947" s="13" t="s">
        <v>819</v>
      </c>
    </row>
    <row r="948" spans="1:48" x14ac:dyDescent="0.35">
      <c r="A948">
        <v>947</v>
      </c>
      <c r="B948" s="2" t="s">
        <v>1884</v>
      </c>
      <c r="C948" t="s">
        <v>1503</v>
      </c>
      <c r="D948" t="s">
        <v>1488</v>
      </c>
      <c r="E948" t="s">
        <v>460</v>
      </c>
      <c r="F948" t="s">
        <v>885</v>
      </c>
      <c r="G948" t="s">
        <v>50</v>
      </c>
      <c r="H948" s="47">
        <v>38450</v>
      </c>
      <c r="I948" s="1" t="s">
        <v>1523</v>
      </c>
      <c r="J948" t="s">
        <v>8</v>
      </c>
      <c r="K948" t="s">
        <v>1405</v>
      </c>
      <c r="L948" t="s">
        <v>9</v>
      </c>
      <c r="M948" s="19">
        <v>35.178054000000003</v>
      </c>
      <c r="N948" s="19">
        <v>-119.477262</v>
      </c>
      <c r="O948" t="s">
        <v>51</v>
      </c>
      <c r="P948" s="2">
        <v>850</v>
      </c>
      <c r="S948" s="2" t="s">
        <v>82</v>
      </c>
      <c r="T948" s="2">
        <v>3438</v>
      </c>
      <c r="U948" s="2">
        <v>71624</v>
      </c>
      <c r="V948" s="2">
        <v>35811</v>
      </c>
      <c r="X948" s="2">
        <v>7</v>
      </c>
      <c r="Y948" s="2">
        <v>1037</v>
      </c>
      <c r="Z948" s="2" t="s">
        <v>82</v>
      </c>
      <c r="AA948" s="13" t="s">
        <v>815</v>
      </c>
      <c r="AC948" s="2">
        <v>20994</v>
      </c>
      <c r="AD948" s="2">
        <v>582</v>
      </c>
      <c r="AE948" s="2">
        <v>676</v>
      </c>
      <c r="AF948" s="2">
        <v>425</v>
      </c>
      <c r="AG948" s="2">
        <v>166</v>
      </c>
      <c r="AH948" s="2">
        <v>12000</v>
      </c>
      <c r="AI948" s="2">
        <v>43</v>
      </c>
      <c r="AK948" s="2">
        <v>5.69</v>
      </c>
      <c r="AL948" s="2">
        <v>17.600000000000001</v>
      </c>
      <c r="AP948">
        <v>13.3</v>
      </c>
      <c r="AS948" s="2">
        <v>112</v>
      </c>
      <c r="AU948" s="2" t="s">
        <v>815</v>
      </c>
      <c r="AV948" s="13" t="s">
        <v>819</v>
      </c>
    </row>
    <row r="949" spans="1:48" x14ac:dyDescent="0.35">
      <c r="A949">
        <v>948</v>
      </c>
      <c r="B949" s="2" t="s">
        <v>1886</v>
      </c>
      <c r="C949" t="s">
        <v>1504</v>
      </c>
      <c r="D949" t="s">
        <v>1489</v>
      </c>
      <c r="E949" t="s">
        <v>460</v>
      </c>
      <c r="F949" t="s">
        <v>888</v>
      </c>
      <c r="G949" t="s">
        <v>50</v>
      </c>
      <c r="H949" s="47">
        <v>38450</v>
      </c>
      <c r="I949" s="1" t="s">
        <v>1523</v>
      </c>
      <c r="J949" t="s">
        <v>8</v>
      </c>
      <c r="K949" t="s">
        <v>1405</v>
      </c>
      <c r="L949" t="s">
        <v>9</v>
      </c>
      <c r="M949">
        <v>35.174430999999998</v>
      </c>
      <c r="N949">
        <v>-119.489431</v>
      </c>
      <c r="O949" t="s">
        <v>51</v>
      </c>
      <c r="P949" s="2">
        <v>1740</v>
      </c>
      <c r="S949" s="2" t="s">
        <v>82</v>
      </c>
      <c r="T949" s="2">
        <v>88.4</v>
      </c>
      <c r="U949" s="2">
        <v>9370</v>
      </c>
      <c r="V949" s="2">
        <v>5730</v>
      </c>
      <c r="X949" s="2">
        <v>8.1</v>
      </c>
      <c r="Y949" s="2">
        <v>2122</v>
      </c>
      <c r="Z949" s="2">
        <v>84</v>
      </c>
      <c r="AA949" s="13" t="s">
        <v>815</v>
      </c>
      <c r="AC949" s="2">
        <v>1498</v>
      </c>
      <c r="AD949" s="2">
        <v>445</v>
      </c>
      <c r="AE949" s="2">
        <v>15.3</v>
      </c>
      <c r="AF949" s="2">
        <v>12.2</v>
      </c>
      <c r="AG949" s="2">
        <v>58.5</v>
      </c>
      <c r="AH949" s="2">
        <v>2100</v>
      </c>
      <c r="AI949" s="2">
        <v>52</v>
      </c>
      <c r="AK949" s="2">
        <v>0.55000000000000004</v>
      </c>
      <c r="AL949" s="2">
        <v>13.7</v>
      </c>
      <c r="AP949">
        <v>0.81</v>
      </c>
      <c r="AS949" s="2">
        <v>55.3</v>
      </c>
      <c r="AU949" s="2" t="s">
        <v>815</v>
      </c>
      <c r="AV949" s="13" t="s">
        <v>819</v>
      </c>
    </row>
    <row r="950" spans="1:48" x14ac:dyDescent="0.35">
      <c r="A950">
        <v>949</v>
      </c>
      <c r="B950" s="2" t="s">
        <v>1886</v>
      </c>
      <c r="C950" t="s">
        <v>1505</v>
      </c>
      <c r="D950" t="s">
        <v>1490</v>
      </c>
      <c r="E950" t="s">
        <v>460</v>
      </c>
      <c r="F950" t="s">
        <v>888</v>
      </c>
      <c r="G950" t="s">
        <v>50</v>
      </c>
      <c r="H950" s="47">
        <v>38450</v>
      </c>
      <c r="I950" s="1" t="s">
        <v>1523</v>
      </c>
      <c r="J950" t="s">
        <v>8</v>
      </c>
      <c r="K950" t="s">
        <v>1405</v>
      </c>
      <c r="L950" t="s">
        <v>9</v>
      </c>
      <c r="M950">
        <v>35.174430999999998</v>
      </c>
      <c r="N950">
        <v>-119.489431</v>
      </c>
      <c r="O950" t="s">
        <v>51</v>
      </c>
      <c r="P950" s="2">
        <v>1320</v>
      </c>
      <c r="S950" s="2" t="s">
        <v>82</v>
      </c>
      <c r="T950" s="2">
        <v>297.3</v>
      </c>
      <c r="U950" s="2">
        <v>24729</v>
      </c>
      <c r="V950" s="2">
        <v>16435</v>
      </c>
      <c r="X950" s="2">
        <v>7.45</v>
      </c>
      <c r="Y950" s="2">
        <v>1610</v>
      </c>
      <c r="Z950" s="2" t="s">
        <v>82</v>
      </c>
      <c r="AA950" s="13" t="s">
        <v>815</v>
      </c>
      <c r="AC950" s="2">
        <v>8197</v>
      </c>
      <c r="AD950" s="2">
        <v>778</v>
      </c>
      <c r="AE950" s="2">
        <v>64</v>
      </c>
      <c r="AF950" s="2">
        <v>33.4</v>
      </c>
      <c r="AG950" s="2">
        <v>115</v>
      </c>
      <c r="AH950" s="2">
        <v>5970</v>
      </c>
      <c r="AI950" s="2">
        <v>82</v>
      </c>
      <c r="AK950" s="2">
        <v>3.61</v>
      </c>
      <c r="AL950" s="2">
        <v>12.1</v>
      </c>
      <c r="AP950">
        <v>2.86</v>
      </c>
      <c r="AS950" s="2">
        <v>56.5</v>
      </c>
      <c r="AU950" s="2" t="s">
        <v>815</v>
      </c>
      <c r="AV950" s="13" t="s">
        <v>819</v>
      </c>
    </row>
    <row r="951" spans="1:48" x14ac:dyDescent="0.35">
      <c r="A951">
        <v>950</v>
      </c>
      <c r="B951" s="10" t="s">
        <v>1371</v>
      </c>
      <c r="C951" t="s">
        <v>1506</v>
      </c>
      <c r="D951" t="s">
        <v>1491</v>
      </c>
      <c r="E951" t="s">
        <v>460</v>
      </c>
      <c r="F951" t="s">
        <v>1374</v>
      </c>
      <c r="G951" t="s">
        <v>50</v>
      </c>
      <c r="H951" s="47">
        <v>38450</v>
      </c>
      <c r="I951" s="1" t="s">
        <v>1523</v>
      </c>
      <c r="J951" t="s">
        <v>8</v>
      </c>
      <c r="K951" t="s">
        <v>1405</v>
      </c>
      <c r="L951" t="s">
        <v>9</v>
      </c>
      <c r="M951">
        <v>35.142766000000002</v>
      </c>
      <c r="N951">
        <v>-119.48620699999999</v>
      </c>
      <c r="O951" s="22" t="s">
        <v>81</v>
      </c>
      <c r="P951" s="2">
        <v>820</v>
      </c>
      <c r="S951" s="2" t="s">
        <v>82</v>
      </c>
      <c r="T951" s="2">
        <v>157.1</v>
      </c>
      <c r="U951" s="2">
        <v>12327</v>
      </c>
      <c r="V951" s="2">
        <v>8613</v>
      </c>
      <c r="X951" s="2">
        <v>7.7</v>
      </c>
      <c r="Y951" s="2">
        <v>1000</v>
      </c>
      <c r="Z951" s="2" t="s">
        <v>82</v>
      </c>
      <c r="AA951" s="13" t="s">
        <v>815</v>
      </c>
      <c r="AC951" s="2">
        <v>3700</v>
      </c>
      <c r="AD951" s="2">
        <v>818</v>
      </c>
      <c r="AE951" s="2">
        <v>41</v>
      </c>
      <c r="AF951" s="2">
        <v>13.3</v>
      </c>
      <c r="AG951" s="2">
        <v>33.200000000000003</v>
      </c>
      <c r="AH951" s="2">
        <v>3100</v>
      </c>
      <c r="AI951" s="2">
        <v>40</v>
      </c>
      <c r="AK951" s="2">
        <v>1.96</v>
      </c>
      <c r="AL951" s="2">
        <v>9.7799999999999994</v>
      </c>
      <c r="AP951">
        <v>1.19</v>
      </c>
      <c r="AS951" s="2">
        <v>101</v>
      </c>
      <c r="AU951" s="2" t="s">
        <v>815</v>
      </c>
      <c r="AV951" s="13" t="s">
        <v>819</v>
      </c>
    </row>
    <row r="952" spans="1:48" x14ac:dyDescent="0.35">
      <c r="A952">
        <v>951</v>
      </c>
      <c r="B952" s="10" t="s">
        <v>1371</v>
      </c>
      <c r="C952" t="s">
        <v>1507</v>
      </c>
      <c r="D952" t="s">
        <v>1492</v>
      </c>
      <c r="E952" t="s">
        <v>460</v>
      </c>
      <c r="F952" t="s">
        <v>1374</v>
      </c>
      <c r="G952" t="s">
        <v>50</v>
      </c>
      <c r="H952" s="47">
        <v>38450</v>
      </c>
      <c r="I952" s="1" t="s">
        <v>1523</v>
      </c>
      <c r="J952" t="s">
        <v>8</v>
      </c>
      <c r="K952" t="s">
        <v>1405</v>
      </c>
      <c r="L952" t="s">
        <v>9</v>
      </c>
      <c r="M952">
        <v>35.142766000000002</v>
      </c>
      <c r="N952">
        <v>-119.48620699999999</v>
      </c>
      <c r="O952" s="22" t="s">
        <v>81</v>
      </c>
      <c r="P952" s="2">
        <v>1240</v>
      </c>
      <c r="S952" s="2" t="s">
        <v>82</v>
      </c>
      <c r="T952" s="2">
        <v>216.5</v>
      </c>
      <c r="U952" s="2">
        <v>11083</v>
      </c>
      <c r="V952" s="2">
        <v>7411</v>
      </c>
      <c r="X952" s="2">
        <v>8.1</v>
      </c>
      <c r="Y952" s="2">
        <v>1513</v>
      </c>
      <c r="Z952" s="2" t="s">
        <v>82</v>
      </c>
      <c r="AA952" s="13" t="s">
        <v>815</v>
      </c>
      <c r="AC952" s="2">
        <v>2999</v>
      </c>
      <c r="AD952" s="2">
        <v>450</v>
      </c>
      <c r="AE952" s="2">
        <v>49.1</v>
      </c>
      <c r="AF952" s="2">
        <v>22.8</v>
      </c>
      <c r="AG952" s="2">
        <v>93.4</v>
      </c>
      <c r="AH952" s="2">
        <v>2610</v>
      </c>
      <c r="AI952" s="2">
        <v>52</v>
      </c>
      <c r="AK952" s="2">
        <v>2.62</v>
      </c>
      <c r="AL952" s="2">
        <v>12.9</v>
      </c>
      <c r="AP952">
        <v>1.94</v>
      </c>
      <c r="AS952" s="2">
        <v>56</v>
      </c>
      <c r="AU952" s="2" t="s">
        <v>815</v>
      </c>
      <c r="AV952" s="13" t="s">
        <v>819</v>
      </c>
    </row>
    <row r="953" spans="1:48" x14ac:dyDescent="0.35">
      <c r="A953">
        <v>952</v>
      </c>
      <c r="B953" s="10" t="s">
        <v>1371</v>
      </c>
      <c r="C953" t="s">
        <v>1508</v>
      </c>
      <c r="D953" t="s">
        <v>1493</v>
      </c>
      <c r="E953" t="s">
        <v>460</v>
      </c>
      <c r="F953" t="s">
        <v>1374</v>
      </c>
      <c r="G953" t="s">
        <v>50</v>
      </c>
      <c r="H953" s="47">
        <v>38450</v>
      </c>
      <c r="I953" s="1" t="s">
        <v>1523</v>
      </c>
      <c r="J953" t="s">
        <v>8</v>
      </c>
      <c r="K953" t="s">
        <v>1405</v>
      </c>
      <c r="L953" t="s">
        <v>9</v>
      </c>
      <c r="M953">
        <v>35.142766000000002</v>
      </c>
      <c r="N953">
        <v>-119.48620699999999</v>
      </c>
      <c r="O953" s="22" t="s">
        <v>81</v>
      </c>
      <c r="P953" s="2">
        <v>1380</v>
      </c>
      <c r="S953" s="2" t="s">
        <v>82</v>
      </c>
      <c r="T953" s="2">
        <v>350.5</v>
      </c>
      <c r="U953" s="2">
        <v>15496</v>
      </c>
      <c r="V953" s="2">
        <v>10006</v>
      </c>
      <c r="X953" s="2">
        <v>8.1</v>
      </c>
      <c r="Y953" s="2">
        <v>1684</v>
      </c>
      <c r="Z953" s="2" t="s">
        <v>82</v>
      </c>
      <c r="AA953" s="13" t="s">
        <v>815</v>
      </c>
      <c r="AC953" s="2">
        <v>4100</v>
      </c>
      <c r="AD953" s="2">
        <v>705</v>
      </c>
      <c r="AE953" s="2">
        <v>78.2</v>
      </c>
      <c r="AF953" s="2">
        <v>37.700000000000003</v>
      </c>
      <c r="AG953" s="2">
        <v>76.8</v>
      </c>
      <c r="AH953" s="2">
        <v>3700</v>
      </c>
      <c r="AI953" s="2">
        <v>51</v>
      </c>
      <c r="AK953" s="2">
        <v>3.44</v>
      </c>
      <c r="AL953" s="2">
        <v>9.5399999999999991</v>
      </c>
      <c r="AP953">
        <v>3.35</v>
      </c>
      <c r="AS953" s="2">
        <v>77</v>
      </c>
      <c r="AU953" s="2" t="s">
        <v>815</v>
      </c>
      <c r="AV953" s="13" t="s">
        <v>819</v>
      </c>
    </row>
    <row r="954" spans="1:48" x14ac:dyDescent="0.35">
      <c r="A954">
        <v>953</v>
      </c>
      <c r="B954" s="2" t="s">
        <v>1884</v>
      </c>
      <c r="C954" t="s">
        <v>1509</v>
      </c>
      <c r="D954" t="s">
        <v>1494</v>
      </c>
      <c r="E954" t="s">
        <v>460</v>
      </c>
      <c r="F954" t="s">
        <v>885</v>
      </c>
      <c r="G954" t="s">
        <v>50</v>
      </c>
      <c r="H954" s="47">
        <v>38450</v>
      </c>
      <c r="I954" s="1" t="s">
        <v>1523</v>
      </c>
      <c r="J954" t="s">
        <v>8</v>
      </c>
      <c r="K954" t="s">
        <v>1405</v>
      </c>
      <c r="L954" t="s">
        <v>9</v>
      </c>
      <c r="M954" s="19">
        <v>35.195245999999997</v>
      </c>
      <c r="N954" s="19">
        <v>-119.53296400000001</v>
      </c>
      <c r="O954" t="s">
        <v>51</v>
      </c>
      <c r="P954" s="2">
        <v>620</v>
      </c>
      <c r="S954" s="2" t="s">
        <v>82</v>
      </c>
      <c r="T954" s="2">
        <v>2622</v>
      </c>
      <c r="U954" s="2">
        <v>71842</v>
      </c>
      <c r="V954" s="2">
        <v>33589</v>
      </c>
      <c r="X954" s="2">
        <v>7.4</v>
      </c>
      <c r="Y954" s="2">
        <v>756</v>
      </c>
      <c r="Z954" s="2" t="s">
        <v>82</v>
      </c>
      <c r="AA954" s="13" t="s">
        <v>815</v>
      </c>
      <c r="AC954" s="2">
        <v>19494</v>
      </c>
      <c r="AD954" s="2">
        <v>499</v>
      </c>
      <c r="AE954" s="2">
        <v>613</v>
      </c>
      <c r="AF954" s="2">
        <v>265</v>
      </c>
      <c r="AG954" s="2">
        <v>124</v>
      </c>
      <c r="AH954" s="2">
        <v>11700</v>
      </c>
      <c r="AI954" s="2">
        <v>82</v>
      </c>
      <c r="AK954" s="2">
        <v>6.97</v>
      </c>
      <c r="AL954" s="2">
        <v>15.6</v>
      </c>
      <c r="AP954">
        <v>15.2</v>
      </c>
      <c r="AS954" s="2">
        <v>166</v>
      </c>
      <c r="AU954" s="2" t="s">
        <v>815</v>
      </c>
      <c r="AV954" s="13" t="s">
        <v>819</v>
      </c>
    </row>
    <row r="955" spans="1:48" x14ac:dyDescent="0.35">
      <c r="A955">
        <v>954</v>
      </c>
      <c r="B955" s="2" t="s">
        <v>1884</v>
      </c>
      <c r="C955" t="s">
        <v>1510</v>
      </c>
      <c r="D955" t="s">
        <v>1495</v>
      </c>
      <c r="E955" t="s">
        <v>460</v>
      </c>
      <c r="F955" t="s">
        <v>885</v>
      </c>
      <c r="G955" t="s">
        <v>50</v>
      </c>
      <c r="H955" s="47">
        <v>38450</v>
      </c>
      <c r="I955" s="1" t="s">
        <v>1523</v>
      </c>
      <c r="J955" t="s">
        <v>8</v>
      </c>
      <c r="K955" t="s">
        <v>1405</v>
      </c>
      <c r="L955" t="s">
        <v>9</v>
      </c>
      <c r="M955" s="19">
        <v>35.195149999999998</v>
      </c>
      <c r="N955" s="19">
        <v>-119.53264299999999</v>
      </c>
      <c r="O955" t="s">
        <v>51</v>
      </c>
      <c r="P955" s="2">
        <v>760</v>
      </c>
      <c r="S955" s="2" t="s">
        <v>82</v>
      </c>
      <c r="T955" s="2">
        <v>2360</v>
      </c>
      <c r="U955" s="2">
        <v>77419</v>
      </c>
      <c r="V955" s="2">
        <v>36489</v>
      </c>
      <c r="X955" s="2">
        <v>7.7</v>
      </c>
      <c r="Y955" s="2">
        <v>927</v>
      </c>
      <c r="Z955" s="2" t="s">
        <v>82</v>
      </c>
      <c r="AA955" s="13" t="s">
        <v>815</v>
      </c>
      <c r="AC955" s="2">
        <v>21493</v>
      </c>
      <c r="AD955" s="2">
        <v>454</v>
      </c>
      <c r="AE955" s="2">
        <v>556</v>
      </c>
      <c r="AF955" s="2">
        <v>236</v>
      </c>
      <c r="AG955" s="2">
        <v>151</v>
      </c>
      <c r="AH955" s="2">
        <v>12600</v>
      </c>
      <c r="AI955" s="2">
        <v>85</v>
      </c>
      <c r="AK955" s="2">
        <v>7.42</v>
      </c>
      <c r="AL955" s="2">
        <v>11.4</v>
      </c>
      <c r="AP955">
        <v>14.4</v>
      </c>
      <c r="AS955" s="2">
        <v>171</v>
      </c>
      <c r="AU955" s="2" t="s">
        <v>815</v>
      </c>
      <c r="AV955" s="13" t="s">
        <v>819</v>
      </c>
    </row>
    <row r="956" spans="1:48" x14ac:dyDescent="0.35">
      <c r="A956">
        <v>955</v>
      </c>
      <c r="B956" s="2" t="s">
        <v>1884</v>
      </c>
      <c r="C956" t="s">
        <v>1511</v>
      </c>
      <c r="D956" t="s">
        <v>1496</v>
      </c>
      <c r="E956" t="s">
        <v>460</v>
      </c>
      <c r="F956" t="s">
        <v>885</v>
      </c>
      <c r="G956" t="s">
        <v>50</v>
      </c>
      <c r="H956" s="47">
        <v>38450</v>
      </c>
      <c r="I956" s="1" t="s">
        <v>1523</v>
      </c>
      <c r="J956" t="s">
        <v>8</v>
      </c>
      <c r="K956" t="s">
        <v>1405</v>
      </c>
      <c r="L956" t="s">
        <v>9</v>
      </c>
      <c r="M956" s="19">
        <v>35.195552999999997</v>
      </c>
      <c r="N956" s="19">
        <v>-119.53229899999999</v>
      </c>
      <c r="O956" t="s">
        <v>51</v>
      </c>
      <c r="P956" s="2">
        <v>620</v>
      </c>
      <c r="S956" s="2" t="s">
        <v>82</v>
      </c>
      <c r="T956" s="2">
        <v>2561</v>
      </c>
      <c r="U956" s="2">
        <v>79843</v>
      </c>
      <c r="V956" s="2">
        <v>39621</v>
      </c>
      <c r="X956" s="2">
        <v>7.9</v>
      </c>
      <c r="Y956" s="2">
        <v>756</v>
      </c>
      <c r="Z956" s="2" t="s">
        <v>82</v>
      </c>
      <c r="AA956" s="13" t="s">
        <v>815</v>
      </c>
      <c r="AC956" s="2">
        <v>23493</v>
      </c>
      <c r="AD956" s="2">
        <v>480</v>
      </c>
      <c r="AE956" s="2">
        <v>572</v>
      </c>
      <c r="AF956" s="2">
        <v>275</v>
      </c>
      <c r="AG956" s="2">
        <v>171</v>
      </c>
      <c r="AH956" s="2">
        <v>13760</v>
      </c>
      <c r="AI956" s="2">
        <v>100</v>
      </c>
      <c r="AK956" s="2">
        <v>6.7</v>
      </c>
      <c r="AL956" s="2">
        <v>14.8</v>
      </c>
      <c r="AP956">
        <v>16.100000000000001</v>
      </c>
      <c r="AS956" s="2">
        <v>124</v>
      </c>
      <c r="AU956" s="2" t="s">
        <v>815</v>
      </c>
      <c r="AV956" s="13" t="s">
        <v>819</v>
      </c>
    </row>
    <row r="957" spans="1:48" x14ac:dyDescent="0.35">
      <c r="A957">
        <v>956</v>
      </c>
      <c r="B957" s="2" t="s">
        <v>1883</v>
      </c>
      <c r="C957" t="s">
        <v>1512</v>
      </c>
      <c r="D957" t="s">
        <v>1497</v>
      </c>
      <c r="E957" t="s">
        <v>460</v>
      </c>
      <c r="F957" t="s">
        <v>893</v>
      </c>
      <c r="G957" t="s">
        <v>50</v>
      </c>
      <c r="H957" s="47">
        <v>38450</v>
      </c>
      <c r="I957" s="1" t="s">
        <v>1523</v>
      </c>
      <c r="J957" t="s">
        <v>8</v>
      </c>
      <c r="K957" t="s">
        <v>1405</v>
      </c>
      <c r="L957" t="s">
        <v>9</v>
      </c>
      <c r="M957">
        <v>35.224823000000001</v>
      </c>
      <c r="N957">
        <v>-119.55781899999999</v>
      </c>
      <c r="O957" t="s">
        <v>51</v>
      </c>
      <c r="P957" s="2">
        <v>540</v>
      </c>
      <c r="S957" s="2" t="s">
        <v>82</v>
      </c>
      <c r="T957" s="2">
        <v>951.6</v>
      </c>
      <c r="U957" s="2">
        <v>41161</v>
      </c>
      <c r="V957" s="2">
        <v>22615</v>
      </c>
      <c r="X957" s="2">
        <v>7.4</v>
      </c>
      <c r="Y957" s="2">
        <v>659</v>
      </c>
      <c r="Z957" s="2" t="s">
        <v>82</v>
      </c>
      <c r="AA957" s="13" t="s">
        <v>815</v>
      </c>
      <c r="AC957" s="2">
        <v>12496</v>
      </c>
      <c r="AD957" s="2">
        <v>1196</v>
      </c>
      <c r="AE957" s="2">
        <v>203</v>
      </c>
      <c r="AF957" s="2">
        <v>108</v>
      </c>
      <c r="AG957" s="2">
        <v>45.3</v>
      </c>
      <c r="AH957" s="2">
        <v>7870</v>
      </c>
      <c r="AI957" s="2">
        <v>32</v>
      </c>
      <c r="AK957" s="2">
        <v>2.57</v>
      </c>
      <c r="AL957" s="2">
        <v>9.0399999999999991</v>
      </c>
      <c r="AP957">
        <v>3.28</v>
      </c>
      <c r="AS957" s="2">
        <v>101</v>
      </c>
      <c r="AU957" s="2" t="s">
        <v>815</v>
      </c>
      <c r="AV957" s="13" t="s">
        <v>819</v>
      </c>
    </row>
    <row r="958" spans="1:48" x14ac:dyDescent="0.35">
      <c r="A958">
        <v>957</v>
      </c>
      <c r="B958" s="2" t="s">
        <v>1883</v>
      </c>
      <c r="C958" t="s">
        <v>1513</v>
      </c>
      <c r="D958" t="s">
        <v>1498</v>
      </c>
      <c r="E958" t="s">
        <v>460</v>
      </c>
      <c r="F958" t="s">
        <v>893</v>
      </c>
      <c r="G958" t="s">
        <v>50</v>
      </c>
      <c r="H958" s="47">
        <v>38450</v>
      </c>
      <c r="I958" s="1" t="s">
        <v>1523</v>
      </c>
      <c r="J958" t="s">
        <v>8</v>
      </c>
      <c r="K958" t="s">
        <v>1405</v>
      </c>
      <c r="L958" t="s">
        <v>9</v>
      </c>
      <c r="M958">
        <v>35.224823000000001</v>
      </c>
      <c r="N958">
        <v>-119.55781899999999</v>
      </c>
      <c r="O958" t="s">
        <v>51</v>
      </c>
      <c r="P958" s="2">
        <v>860</v>
      </c>
      <c r="S958" s="2" t="s">
        <v>82</v>
      </c>
      <c r="T958" s="2">
        <v>550.4</v>
      </c>
      <c r="U958" s="2">
        <v>12600</v>
      </c>
      <c r="V958" s="2">
        <v>8945</v>
      </c>
      <c r="X958" s="2">
        <v>7.7</v>
      </c>
      <c r="Y958" s="2">
        <v>1049</v>
      </c>
      <c r="Z958" s="2" t="s">
        <v>82</v>
      </c>
      <c r="AA958" s="13" t="s">
        <v>815</v>
      </c>
      <c r="AC958" s="2">
        <v>3499</v>
      </c>
      <c r="AD958" s="2">
        <v>923</v>
      </c>
      <c r="AE958" s="2">
        <v>118</v>
      </c>
      <c r="AF958" s="2">
        <v>62.1</v>
      </c>
      <c r="AG958" s="2">
        <v>57.8</v>
      </c>
      <c r="AH958" s="2">
        <v>3330</v>
      </c>
      <c r="AI958" s="2">
        <v>32</v>
      </c>
      <c r="AK958" s="2">
        <v>2.41</v>
      </c>
      <c r="AL958" s="2">
        <v>13.6</v>
      </c>
      <c r="AP958">
        <v>2.4500000000000002</v>
      </c>
      <c r="AS958" s="2">
        <v>121</v>
      </c>
      <c r="AU958" s="2" t="s">
        <v>815</v>
      </c>
      <c r="AV958" s="13" t="s">
        <v>819</v>
      </c>
    </row>
    <row r="959" spans="1:48" x14ac:dyDescent="0.35">
      <c r="A959">
        <v>958</v>
      </c>
      <c r="B959" s="2" t="s">
        <v>1883</v>
      </c>
      <c r="C959" t="s">
        <v>1514</v>
      </c>
      <c r="D959" t="s">
        <v>1499</v>
      </c>
      <c r="E959" t="s">
        <v>460</v>
      </c>
      <c r="F959" t="s">
        <v>893</v>
      </c>
      <c r="G959" t="s">
        <v>50</v>
      </c>
      <c r="H959" s="47">
        <v>38450</v>
      </c>
      <c r="I959" s="1" t="s">
        <v>1523</v>
      </c>
      <c r="J959" t="s">
        <v>8</v>
      </c>
      <c r="K959" t="s">
        <v>1405</v>
      </c>
      <c r="L959" t="s">
        <v>9</v>
      </c>
      <c r="M959">
        <v>35.224594000000003</v>
      </c>
      <c r="N959">
        <v>-119.55721800000001</v>
      </c>
      <c r="O959" t="s">
        <v>51</v>
      </c>
      <c r="P959" s="2">
        <v>740</v>
      </c>
      <c r="S959" s="2" t="s">
        <v>82</v>
      </c>
      <c r="T959" s="2">
        <v>1589</v>
      </c>
      <c r="U959" s="2">
        <v>34238</v>
      </c>
      <c r="V959" s="2">
        <v>20287</v>
      </c>
      <c r="X959" s="2">
        <v>7.4</v>
      </c>
      <c r="Y959" s="2">
        <v>903</v>
      </c>
      <c r="Z959" s="2" t="s">
        <v>82</v>
      </c>
      <c r="AA959" s="13" t="s">
        <v>815</v>
      </c>
      <c r="AC959" s="2">
        <v>10496</v>
      </c>
      <c r="AD959" s="2">
        <v>1252</v>
      </c>
      <c r="AE959" s="2">
        <v>369</v>
      </c>
      <c r="AF959" s="2">
        <v>162</v>
      </c>
      <c r="AG959" s="2">
        <v>179</v>
      </c>
      <c r="AH959" s="2">
        <v>6990</v>
      </c>
      <c r="AI959" s="2">
        <v>34</v>
      </c>
      <c r="AK959" s="2">
        <v>3.96</v>
      </c>
      <c r="AL959" s="2">
        <v>13.6</v>
      </c>
      <c r="AP959">
        <v>6.03</v>
      </c>
      <c r="AS959" s="2">
        <v>86.2</v>
      </c>
      <c r="AU959" s="2" t="s">
        <v>815</v>
      </c>
      <c r="AV959" s="13" t="s">
        <v>819</v>
      </c>
    </row>
    <row r="960" spans="1:48" x14ac:dyDescent="0.35">
      <c r="A960">
        <v>959</v>
      </c>
      <c r="B960" s="2" t="s">
        <v>1883</v>
      </c>
      <c r="C960" t="s">
        <v>1519</v>
      </c>
      <c r="D960" t="s">
        <v>1515</v>
      </c>
      <c r="E960" t="s">
        <v>460</v>
      </c>
      <c r="F960" t="s">
        <v>893</v>
      </c>
      <c r="G960" t="s">
        <v>50</v>
      </c>
      <c r="H960" s="47">
        <v>38450</v>
      </c>
      <c r="I960" s="1" t="s">
        <v>1523</v>
      </c>
      <c r="J960" t="s">
        <v>8</v>
      </c>
      <c r="K960" t="s">
        <v>1405</v>
      </c>
      <c r="L960" t="s">
        <v>9</v>
      </c>
      <c r="M960">
        <v>35.225000000000001</v>
      </c>
      <c r="N960">
        <v>-119.554458</v>
      </c>
      <c r="O960" t="s">
        <v>51</v>
      </c>
      <c r="P960" s="2">
        <v>560</v>
      </c>
      <c r="S960" s="2" t="s">
        <v>82</v>
      </c>
      <c r="T960" s="2">
        <v>1804</v>
      </c>
      <c r="U960" s="2">
        <v>35170</v>
      </c>
      <c r="V960" s="2">
        <v>22932</v>
      </c>
      <c r="X960" s="2">
        <v>8.1</v>
      </c>
      <c r="Y960" s="2">
        <v>683</v>
      </c>
      <c r="Z960" s="2" t="s">
        <v>82</v>
      </c>
      <c r="AA960" s="13" t="s">
        <v>815</v>
      </c>
      <c r="AC960" s="2">
        <v>11496</v>
      </c>
      <c r="AD960" s="2">
        <v>395</v>
      </c>
      <c r="AE960" s="2">
        <v>406</v>
      </c>
      <c r="AF960" s="2">
        <v>192</v>
      </c>
      <c r="AG960" s="2">
        <v>105</v>
      </c>
      <c r="AH960" s="2">
        <v>6560</v>
      </c>
      <c r="AI960" s="2">
        <v>44</v>
      </c>
      <c r="AJ960" s="2" t="s">
        <v>470</v>
      </c>
      <c r="AK960" s="2">
        <v>1.1000000000000001</v>
      </c>
      <c r="AL960" s="2">
        <v>14.1</v>
      </c>
      <c r="AO960" s="2" t="s">
        <v>450</v>
      </c>
      <c r="AP960" s="2">
        <v>5.95</v>
      </c>
      <c r="AS960" s="2">
        <v>115</v>
      </c>
      <c r="AU960" s="2" t="s">
        <v>815</v>
      </c>
      <c r="AV960" s="13" t="s">
        <v>819</v>
      </c>
    </row>
    <row r="961" spans="1:48" x14ac:dyDescent="0.35">
      <c r="A961">
        <v>960</v>
      </c>
      <c r="B961" s="2" t="s">
        <v>1882</v>
      </c>
      <c r="C961" t="s">
        <v>1520</v>
      </c>
      <c r="D961" t="s">
        <v>1516</v>
      </c>
      <c r="E961" t="s">
        <v>460</v>
      </c>
      <c r="F961" t="s">
        <v>898</v>
      </c>
      <c r="G961" t="s">
        <v>50</v>
      </c>
      <c r="H961" s="47">
        <v>38450</v>
      </c>
      <c r="I961" s="1" t="s">
        <v>1523</v>
      </c>
      <c r="J961" t="s">
        <v>8</v>
      </c>
      <c r="K961" t="s">
        <v>1405</v>
      </c>
      <c r="L961" t="s">
        <v>9</v>
      </c>
      <c r="M961">
        <v>35.217725999999999</v>
      </c>
      <c r="N961">
        <v>-119.550225</v>
      </c>
      <c r="O961" t="s">
        <v>51</v>
      </c>
      <c r="P961" s="2">
        <v>2060</v>
      </c>
      <c r="S961" s="2" t="s">
        <v>82</v>
      </c>
      <c r="T961" s="2">
        <v>571.4</v>
      </c>
      <c r="U961" s="2">
        <v>60317</v>
      </c>
      <c r="V961" s="2">
        <v>32611</v>
      </c>
      <c r="X961" s="2">
        <v>7.55</v>
      </c>
      <c r="Y961" s="2">
        <v>2513</v>
      </c>
      <c r="Z961" s="2" t="s">
        <v>82</v>
      </c>
      <c r="AA961" s="13" t="s">
        <v>815</v>
      </c>
      <c r="AC961" s="2">
        <v>16995</v>
      </c>
      <c r="AD961" s="2">
        <v>402</v>
      </c>
      <c r="AE961" s="2">
        <v>149</v>
      </c>
      <c r="AF961" s="2">
        <v>48.4</v>
      </c>
      <c r="AG961" s="2">
        <v>32.299999999999997</v>
      </c>
      <c r="AH961" s="2">
        <v>12990</v>
      </c>
      <c r="AI961" s="2">
        <v>127</v>
      </c>
      <c r="AJ961" s="2" t="s">
        <v>470</v>
      </c>
      <c r="AK961" s="2">
        <v>16.100000000000001</v>
      </c>
      <c r="AL961" s="2">
        <v>12</v>
      </c>
      <c r="AO961" s="2" t="s">
        <v>450</v>
      </c>
      <c r="AP961" s="2">
        <v>19.399999999999999</v>
      </c>
      <c r="AS961" s="2">
        <v>158</v>
      </c>
      <c r="AU961" s="2" t="s">
        <v>815</v>
      </c>
      <c r="AV961" s="13" t="s">
        <v>819</v>
      </c>
    </row>
    <row r="962" spans="1:48" x14ac:dyDescent="0.35">
      <c r="A962">
        <v>961</v>
      </c>
      <c r="B962" s="2" t="s">
        <v>1882</v>
      </c>
      <c r="C962" t="s">
        <v>1521</v>
      </c>
      <c r="D962" t="s">
        <v>1517</v>
      </c>
      <c r="E962" t="s">
        <v>460</v>
      </c>
      <c r="F962" t="s">
        <v>898</v>
      </c>
      <c r="G962" t="s">
        <v>50</v>
      </c>
      <c r="H962" s="47">
        <v>38450</v>
      </c>
      <c r="I962" s="1" t="s">
        <v>1523</v>
      </c>
      <c r="J962" t="s">
        <v>8</v>
      </c>
      <c r="K962" t="s">
        <v>1405</v>
      </c>
      <c r="L962" t="s">
        <v>9</v>
      </c>
      <c r="M962">
        <v>35.217379000000001</v>
      </c>
      <c r="N962">
        <v>-119.54967600000001</v>
      </c>
      <c r="O962" t="s">
        <v>51</v>
      </c>
      <c r="P962" s="2">
        <v>2320</v>
      </c>
      <c r="S962" s="2" t="s">
        <v>82</v>
      </c>
      <c r="T962" s="2">
        <v>508.4</v>
      </c>
      <c r="U962" s="2">
        <v>59527</v>
      </c>
      <c r="V962" s="2">
        <v>29946</v>
      </c>
      <c r="X962" s="2">
        <v>7.5</v>
      </c>
      <c r="Y962" s="2">
        <v>2830</v>
      </c>
      <c r="Z962" s="2" t="s">
        <v>82</v>
      </c>
      <c r="AA962" s="13" t="s">
        <v>815</v>
      </c>
      <c r="AC962" s="2">
        <v>15995</v>
      </c>
      <c r="AD962" s="2">
        <v>402</v>
      </c>
      <c r="AE962" s="2">
        <v>118</v>
      </c>
      <c r="AF962" s="2">
        <v>51.9</v>
      </c>
      <c r="AG962" s="2">
        <v>120</v>
      </c>
      <c r="AH962" s="2">
        <v>11100</v>
      </c>
      <c r="AI962" s="2">
        <v>139</v>
      </c>
      <c r="AJ962" s="2" t="s">
        <v>470</v>
      </c>
      <c r="AK962" s="2">
        <v>15</v>
      </c>
      <c r="AL962" s="2">
        <v>11.7</v>
      </c>
      <c r="AO962" s="2" t="s">
        <v>450</v>
      </c>
      <c r="AP962" s="2">
        <v>17.600000000000001</v>
      </c>
      <c r="AS962" s="2">
        <v>125</v>
      </c>
      <c r="AU962" s="2" t="s">
        <v>815</v>
      </c>
      <c r="AV962" s="13" t="s">
        <v>819</v>
      </c>
    </row>
    <row r="963" spans="1:48" x14ac:dyDescent="0.35">
      <c r="A963">
        <v>962</v>
      </c>
      <c r="B963" s="2" t="s">
        <v>1882</v>
      </c>
      <c r="C963" t="s">
        <v>1522</v>
      </c>
      <c r="D963" t="s">
        <v>1518</v>
      </c>
      <c r="E963" t="s">
        <v>460</v>
      </c>
      <c r="F963" t="s">
        <v>898</v>
      </c>
      <c r="G963" t="s">
        <v>50</v>
      </c>
      <c r="H963" s="47">
        <v>38450</v>
      </c>
      <c r="I963" s="1" t="s">
        <v>1523</v>
      </c>
      <c r="J963" t="s">
        <v>8</v>
      </c>
      <c r="K963" t="s">
        <v>1405</v>
      </c>
      <c r="L963" t="s">
        <v>9</v>
      </c>
      <c r="M963">
        <v>35.218245000000003</v>
      </c>
      <c r="N963">
        <v>-119.545731</v>
      </c>
      <c r="O963" t="s">
        <v>51</v>
      </c>
      <c r="P963" s="2">
        <v>2560</v>
      </c>
      <c r="S963" s="2" t="s">
        <v>82</v>
      </c>
      <c r="T963" s="2">
        <v>508.4</v>
      </c>
      <c r="U963" s="2">
        <v>63132</v>
      </c>
      <c r="V963" s="2">
        <v>34634</v>
      </c>
      <c r="X963" s="2">
        <v>8.3000000000000007</v>
      </c>
      <c r="Y963" s="2">
        <v>3123</v>
      </c>
      <c r="Z963" s="2" t="s">
        <v>82</v>
      </c>
      <c r="AA963" s="13" t="s">
        <v>815</v>
      </c>
      <c r="AC963" s="2">
        <v>18494</v>
      </c>
      <c r="AD963" s="2">
        <v>394</v>
      </c>
      <c r="AE963" s="2">
        <v>118</v>
      </c>
      <c r="AF963" s="2">
        <v>51.9</v>
      </c>
      <c r="AG963" s="2">
        <v>120</v>
      </c>
      <c r="AH963" s="2">
        <v>13100</v>
      </c>
      <c r="AI963" s="2">
        <v>139</v>
      </c>
      <c r="AJ963" s="2" t="s">
        <v>470</v>
      </c>
      <c r="AK963" s="2">
        <v>14</v>
      </c>
      <c r="AL963" s="2">
        <v>11.7</v>
      </c>
      <c r="AO963" s="2" t="s">
        <v>450</v>
      </c>
      <c r="AP963" s="2">
        <v>17.600000000000001</v>
      </c>
      <c r="AS963" s="2">
        <v>146</v>
      </c>
      <c r="AU963" s="2" t="s">
        <v>815</v>
      </c>
      <c r="AV963" s="13" t="s">
        <v>819</v>
      </c>
    </row>
    <row r="964" spans="1:48" x14ac:dyDescent="0.35">
      <c r="A964">
        <v>963</v>
      </c>
      <c r="B964" s="2" t="s">
        <v>879</v>
      </c>
      <c r="C964" t="s">
        <v>1527</v>
      </c>
      <c r="D964" t="s">
        <v>1475</v>
      </c>
      <c r="E964" t="s">
        <v>460</v>
      </c>
      <c r="F964" t="s">
        <v>881</v>
      </c>
      <c r="G964" t="s">
        <v>50</v>
      </c>
      <c r="H964" s="47">
        <v>38797</v>
      </c>
      <c r="I964" s="29" t="s">
        <v>1554</v>
      </c>
      <c r="J964" t="s">
        <v>8</v>
      </c>
      <c r="K964" t="s">
        <v>1405</v>
      </c>
      <c r="L964" t="s">
        <v>9</v>
      </c>
      <c r="M964">
        <v>35.141755000000003</v>
      </c>
      <c r="N964">
        <v>-119.428984</v>
      </c>
      <c r="O964" t="s">
        <v>51</v>
      </c>
      <c r="P964" s="2">
        <v>2060</v>
      </c>
      <c r="S964" s="2" t="s">
        <v>82</v>
      </c>
      <c r="T964" s="2">
        <v>670</v>
      </c>
      <c r="U964" s="2">
        <v>45745</v>
      </c>
      <c r="V964" s="2">
        <v>23038</v>
      </c>
      <c r="X964" s="2">
        <v>7.33</v>
      </c>
      <c r="Y964" s="2">
        <v>2513</v>
      </c>
      <c r="Z964" s="2" t="s">
        <v>82</v>
      </c>
      <c r="AA964" s="13" t="s">
        <v>815</v>
      </c>
      <c r="AC964" s="2">
        <v>12371</v>
      </c>
      <c r="AD964" s="2">
        <v>65.400000000000006</v>
      </c>
      <c r="AE964" s="2">
        <v>140</v>
      </c>
      <c r="AF964" s="2">
        <v>77.8</v>
      </c>
      <c r="AG964" s="2">
        <v>62.1</v>
      </c>
      <c r="AH964" s="2">
        <v>8490</v>
      </c>
      <c r="AI964" s="2">
        <v>102</v>
      </c>
      <c r="AJ964" s="2" t="s">
        <v>212</v>
      </c>
      <c r="AK964" s="2">
        <v>8.3000000000000007</v>
      </c>
      <c r="AL964" s="2">
        <v>16.100000000000001</v>
      </c>
      <c r="AO964" s="2" t="s">
        <v>450</v>
      </c>
      <c r="AP964" s="2">
        <v>10.6</v>
      </c>
      <c r="AS964" s="2">
        <v>96.5</v>
      </c>
      <c r="AU964" s="2">
        <v>56.2</v>
      </c>
      <c r="AV964" s="13">
        <f t="shared" ref="AV964:AV984" si="22">AU964/4.42664</f>
        <v>12.69585961361213</v>
      </c>
    </row>
    <row r="965" spans="1:48" x14ac:dyDescent="0.35">
      <c r="A965">
        <v>964</v>
      </c>
      <c r="B965" s="2" t="s">
        <v>879</v>
      </c>
      <c r="C965" t="s">
        <v>1528</v>
      </c>
      <c r="D965" t="s">
        <v>1476</v>
      </c>
      <c r="E965" t="s">
        <v>460</v>
      </c>
      <c r="F965" t="s">
        <v>881</v>
      </c>
      <c r="G965" t="s">
        <v>50</v>
      </c>
      <c r="H965" s="47">
        <v>38797</v>
      </c>
      <c r="I965" s="1" t="s">
        <v>1554</v>
      </c>
      <c r="J965" t="s">
        <v>8</v>
      </c>
      <c r="K965" t="s">
        <v>1405</v>
      </c>
      <c r="L965" t="s">
        <v>9</v>
      </c>
      <c r="M965">
        <v>35.141952000000003</v>
      </c>
      <c r="N965">
        <v>-119.428308</v>
      </c>
      <c r="O965" t="s">
        <v>51</v>
      </c>
      <c r="P965" s="2">
        <v>1320</v>
      </c>
      <c r="S965" s="2" t="s">
        <v>82</v>
      </c>
      <c r="T965" s="2">
        <v>628.5</v>
      </c>
      <c r="U965" s="2">
        <v>52151</v>
      </c>
      <c r="V965" s="2">
        <v>25466</v>
      </c>
      <c r="X965" s="2">
        <v>7.35</v>
      </c>
      <c r="Y965" s="2">
        <v>1610</v>
      </c>
      <c r="Z965" s="2" t="s">
        <v>82</v>
      </c>
      <c r="AA965" s="13" t="s">
        <v>815</v>
      </c>
      <c r="AC965" s="2">
        <v>13496</v>
      </c>
      <c r="AD965" s="2">
        <v>59.3</v>
      </c>
      <c r="AE965" s="2">
        <v>130</v>
      </c>
      <c r="AF965" s="2">
        <v>73.8</v>
      </c>
      <c r="AG965" s="2">
        <v>114</v>
      </c>
      <c r="AH965" s="2">
        <v>10300</v>
      </c>
      <c r="AI965" s="2">
        <v>107</v>
      </c>
      <c r="AJ965" s="2" t="s">
        <v>212</v>
      </c>
      <c r="AK965" s="2">
        <v>9.1199999999999992</v>
      </c>
      <c r="AL965" s="2">
        <v>6.07</v>
      </c>
      <c r="AO965" s="2" t="s">
        <v>450</v>
      </c>
      <c r="AP965" s="2">
        <v>10.8</v>
      </c>
      <c r="AS965" s="2">
        <v>97.5</v>
      </c>
      <c r="AU965" s="2">
        <v>52</v>
      </c>
      <c r="AV965" s="13">
        <f t="shared" si="22"/>
        <v>11.747058717221188</v>
      </c>
    </row>
    <row r="966" spans="1:48" x14ac:dyDescent="0.35">
      <c r="A966">
        <v>965</v>
      </c>
      <c r="B966" s="2" t="s">
        <v>879</v>
      </c>
      <c r="C966" t="s">
        <v>1529</v>
      </c>
      <c r="D966" t="s">
        <v>1477</v>
      </c>
      <c r="E966" t="s">
        <v>460</v>
      </c>
      <c r="F966" t="s">
        <v>881</v>
      </c>
      <c r="G966" t="s">
        <v>50</v>
      </c>
      <c r="H966" s="47">
        <v>38797</v>
      </c>
      <c r="I966" s="1" t="s">
        <v>1554</v>
      </c>
      <c r="J966" t="s">
        <v>8</v>
      </c>
      <c r="K966" t="s">
        <v>1405</v>
      </c>
      <c r="L966" t="s">
        <v>9</v>
      </c>
      <c r="M966">
        <v>35.140137000000003</v>
      </c>
      <c r="N966">
        <v>-119.423023</v>
      </c>
      <c r="O966" t="s">
        <v>51</v>
      </c>
      <c r="P966" s="2">
        <v>1600</v>
      </c>
      <c r="S966" s="2" t="s">
        <v>82</v>
      </c>
      <c r="T966" s="2">
        <v>614.79999999999995</v>
      </c>
      <c r="U966" s="2">
        <v>49201</v>
      </c>
      <c r="V966" s="2">
        <v>25332</v>
      </c>
      <c r="X966" s="2">
        <v>7.71</v>
      </c>
      <c r="Y966" s="2">
        <v>1952</v>
      </c>
      <c r="Z966" s="2" t="s">
        <v>82</v>
      </c>
      <c r="AA966" s="13" t="s">
        <v>815</v>
      </c>
      <c r="AC966" s="2">
        <v>13371</v>
      </c>
      <c r="AD966" s="2">
        <v>66.2</v>
      </c>
      <c r="AE966" s="2">
        <v>126</v>
      </c>
      <c r="AF966" s="2">
        <v>72.900000000000006</v>
      </c>
      <c r="AG966" s="2">
        <v>103</v>
      </c>
      <c r="AH966" s="2">
        <v>10100</v>
      </c>
      <c r="AI966" s="2">
        <v>108</v>
      </c>
      <c r="AJ966" s="2" t="s">
        <v>212</v>
      </c>
      <c r="AK966" s="2">
        <v>9.0399999999999991</v>
      </c>
      <c r="AL966" s="2">
        <v>7.88</v>
      </c>
      <c r="AO966" s="2" t="s">
        <v>450</v>
      </c>
      <c r="AP966" s="2">
        <v>10.8</v>
      </c>
      <c r="AS966" s="2">
        <v>92.5</v>
      </c>
      <c r="AU966" s="2">
        <v>50.3</v>
      </c>
      <c r="AV966" s="13">
        <f t="shared" si="22"/>
        <v>11.363020259158187</v>
      </c>
    </row>
    <row r="967" spans="1:48" x14ac:dyDescent="0.35">
      <c r="A967">
        <v>966</v>
      </c>
      <c r="B967" s="2" t="s">
        <v>879</v>
      </c>
      <c r="C967" t="s">
        <v>1530</v>
      </c>
      <c r="D967" t="s">
        <v>1478</v>
      </c>
      <c r="E967" t="s">
        <v>460</v>
      </c>
      <c r="F967" t="s">
        <v>881</v>
      </c>
      <c r="G967" t="s">
        <v>50</v>
      </c>
      <c r="H967" s="47">
        <v>38797</v>
      </c>
      <c r="I967" s="1" t="s">
        <v>1554</v>
      </c>
      <c r="J967" t="s">
        <v>8</v>
      </c>
      <c r="K967" t="s">
        <v>1405</v>
      </c>
      <c r="L967" t="s">
        <v>9</v>
      </c>
      <c r="M967">
        <v>35.137908000000003</v>
      </c>
      <c r="N967">
        <v>-119.439497</v>
      </c>
      <c r="O967" t="s">
        <v>51</v>
      </c>
      <c r="P967" s="2">
        <v>1060</v>
      </c>
      <c r="S967" s="2" t="s">
        <v>82</v>
      </c>
      <c r="T967" s="2">
        <v>793.7</v>
      </c>
      <c r="U967" s="2">
        <v>28970</v>
      </c>
      <c r="V967" s="2">
        <v>15887</v>
      </c>
      <c r="X967" s="2">
        <v>7.74</v>
      </c>
      <c r="Y967" s="2">
        <v>1293</v>
      </c>
      <c r="Z967" s="2" t="s">
        <v>82</v>
      </c>
      <c r="AA967" s="13" t="s">
        <v>815</v>
      </c>
      <c r="AC967" s="2">
        <v>8872</v>
      </c>
      <c r="AD967" s="2">
        <v>30.7</v>
      </c>
      <c r="AE967" s="2">
        <v>63.9</v>
      </c>
      <c r="AF967" s="2">
        <v>154</v>
      </c>
      <c r="AG967" s="2">
        <v>110</v>
      </c>
      <c r="AH967" s="2">
        <v>5690</v>
      </c>
      <c r="AI967" s="2">
        <v>42</v>
      </c>
      <c r="AJ967" s="2" t="s">
        <v>212</v>
      </c>
      <c r="AK967" s="2">
        <v>1.9</v>
      </c>
      <c r="AL967" s="2">
        <v>4.67</v>
      </c>
      <c r="AO967" s="2" t="s">
        <v>450</v>
      </c>
      <c r="AP967" s="2">
        <v>4.1900000000000004</v>
      </c>
      <c r="AS967" s="2">
        <v>69</v>
      </c>
      <c r="AU967" s="2">
        <v>33.299999999999997</v>
      </c>
      <c r="AV967" s="13">
        <f t="shared" si="22"/>
        <v>7.5226356785281832</v>
      </c>
    </row>
    <row r="968" spans="1:48" x14ac:dyDescent="0.35">
      <c r="A968">
        <v>967</v>
      </c>
      <c r="B968" s="2" t="s">
        <v>879</v>
      </c>
      <c r="C968" t="s">
        <v>1531</v>
      </c>
      <c r="D968" t="s">
        <v>1480</v>
      </c>
      <c r="E968" t="s">
        <v>460</v>
      </c>
      <c r="F968" t="s">
        <v>881</v>
      </c>
      <c r="G968" t="s">
        <v>50</v>
      </c>
      <c r="H968" s="47">
        <v>38797</v>
      </c>
      <c r="I968" s="1" t="s">
        <v>1554</v>
      </c>
      <c r="J968" t="s">
        <v>8</v>
      </c>
      <c r="K968" t="s">
        <v>1405</v>
      </c>
      <c r="L968" t="s">
        <v>9</v>
      </c>
      <c r="M968">
        <v>35.137860000000003</v>
      </c>
      <c r="N968">
        <v>-119.439081</v>
      </c>
      <c r="O968" t="s">
        <v>51</v>
      </c>
      <c r="P968" s="2">
        <v>920</v>
      </c>
      <c r="S968" s="2" t="s">
        <v>82</v>
      </c>
      <c r="T968" s="2">
        <v>831.5</v>
      </c>
      <c r="U968" s="2">
        <v>31065</v>
      </c>
      <c r="V968" s="2">
        <v>16546</v>
      </c>
      <c r="X968" s="2">
        <v>7.85</v>
      </c>
      <c r="Y968" s="2">
        <v>1122</v>
      </c>
      <c r="Z968" s="2" t="s">
        <v>82</v>
      </c>
      <c r="AA968" s="13" t="s">
        <v>815</v>
      </c>
      <c r="AC968" s="2">
        <v>9247</v>
      </c>
      <c r="AD968" s="2">
        <v>28.8</v>
      </c>
      <c r="AE968" s="2">
        <v>57.6</v>
      </c>
      <c r="AF968" s="2">
        <v>167</v>
      </c>
      <c r="AG968" s="2">
        <v>130</v>
      </c>
      <c r="AH968" s="2">
        <v>6040</v>
      </c>
      <c r="AI968" s="2">
        <v>43</v>
      </c>
      <c r="AJ968" s="2" t="s">
        <v>212</v>
      </c>
      <c r="AK968" s="2">
        <v>1.6</v>
      </c>
      <c r="AL968" s="2">
        <v>4.54</v>
      </c>
      <c r="AO968" s="2" t="s">
        <v>450</v>
      </c>
      <c r="AP968" s="2">
        <v>3.91</v>
      </c>
      <c r="AS968" s="2">
        <v>62.3</v>
      </c>
      <c r="AU968" s="2">
        <v>51.1</v>
      </c>
      <c r="AV968" s="13">
        <f t="shared" si="22"/>
        <v>11.54374423942313</v>
      </c>
    </row>
    <row r="969" spans="1:48" x14ac:dyDescent="0.35">
      <c r="A969">
        <v>968</v>
      </c>
      <c r="B969" s="2" t="s">
        <v>879</v>
      </c>
      <c r="C969" t="s">
        <v>1532</v>
      </c>
      <c r="D969" t="s">
        <v>1485</v>
      </c>
      <c r="E969" t="s">
        <v>460</v>
      </c>
      <c r="F969" t="s">
        <v>881</v>
      </c>
      <c r="G969" t="s">
        <v>50</v>
      </c>
      <c r="H969" s="47">
        <v>38797</v>
      </c>
      <c r="I969" s="1" t="s">
        <v>1554</v>
      </c>
      <c r="J969" t="s">
        <v>8</v>
      </c>
      <c r="K969" t="s">
        <v>1405</v>
      </c>
      <c r="L969" t="s">
        <v>9</v>
      </c>
      <c r="M969">
        <v>35.138119000000003</v>
      </c>
      <c r="N969">
        <v>-119.438648</v>
      </c>
      <c r="O969" t="s">
        <v>51</v>
      </c>
      <c r="P969" s="2">
        <v>640</v>
      </c>
      <c r="S969" s="2" t="s">
        <v>82</v>
      </c>
      <c r="T969" s="2">
        <v>945.5</v>
      </c>
      <c r="U969" s="2">
        <v>32534</v>
      </c>
      <c r="V969" s="2">
        <v>18915</v>
      </c>
      <c r="X969" s="2">
        <v>8.15</v>
      </c>
      <c r="Y969" s="2">
        <v>732</v>
      </c>
      <c r="Z969" s="2" t="s">
        <v>82</v>
      </c>
      <c r="AA969" s="13" t="s">
        <v>815</v>
      </c>
      <c r="AC969" s="2">
        <v>10350</v>
      </c>
      <c r="AD969" s="2" t="s">
        <v>336</v>
      </c>
      <c r="AE969" s="2">
        <v>81.8</v>
      </c>
      <c r="AF969" s="2">
        <v>180</v>
      </c>
      <c r="AG969" s="2">
        <v>140</v>
      </c>
      <c r="AH969" s="2">
        <v>7542</v>
      </c>
      <c r="AI969" s="2">
        <v>58</v>
      </c>
      <c r="AJ969" s="2" t="s">
        <v>212</v>
      </c>
      <c r="AK969" s="2">
        <v>1.2</v>
      </c>
      <c r="AL969" s="2">
        <v>4.3499999999999996</v>
      </c>
      <c r="AO969" s="2" t="s">
        <v>450</v>
      </c>
      <c r="AP969" s="2">
        <v>3.88</v>
      </c>
      <c r="AS969" s="2">
        <v>41.2</v>
      </c>
      <c r="AU969" s="2">
        <v>11.7</v>
      </c>
      <c r="AV969" s="13">
        <f t="shared" si="22"/>
        <v>2.6430882113747671</v>
      </c>
    </row>
    <row r="970" spans="1:48" x14ac:dyDescent="0.35">
      <c r="A970">
        <v>969</v>
      </c>
      <c r="B970" s="2" t="s">
        <v>1884</v>
      </c>
      <c r="C970" t="s">
        <v>1533</v>
      </c>
      <c r="D970" t="s">
        <v>1486</v>
      </c>
      <c r="E970" t="s">
        <v>460</v>
      </c>
      <c r="F970" t="s">
        <v>885</v>
      </c>
      <c r="G970" t="s">
        <v>50</v>
      </c>
      <c r="H970" s="47">
        <v>38797</v>
      </c>
      <c r="I970" s="1" t="s">
        <v>1554</v>
      </c>
      <c r="J970" t="s">
        <v>8</v>
      </c>
      <c r="K970" t="s">
        <v>1405</v>
      </c>
      <c r="L970" t="s">
        <v>9</v>
      </c>
      <c r="M970">
        <v>35.177937999999997</v>
      </c>
      <c r="N970">
        <v>-119.480062</v>
      </c>
      <c r="O970" t="s">
        <v>51</v>
      </c>
      <c r="P970" s="2">
        <v>1060</v>
      </c>
      <c r="S970" s="2" t="s">
        <v>82</v>
      </c>
      <c r="T970" s="2">
        <v>454.7</v>
      </c>
      <c r="U970" s="2">
        <v>14568</v>
      </c>
      <c r="V970" s="2">
        <v>9615</v>
      </c>
      <c r="X970" s="2">
        <v>8</v>
      </c>
      <c r="Y970" s="2">
        <v>1293</v>
      </c>
      <c r="Z970" s="2" t="s">
        <v>82</v>
      </c>
      <c r="AA970" s="13" t="s">
        <v>815</v>
      </c>
      <c r="AC970" s="2">
        <v>4249</v>
      </c>
      <c r="AD970" s="2">
        <v>444</v>
      </c>
      <c r="AE970" s="2">
        <v>86.3</v>
      </c>
      <c r="AF970" s="2">
        <v>58.1</v>
      </c>
      <c r="AG970" s="2">
        <v>93.9</v>
      </c>
      <c r="AH970" s="2">
        <v>3620</v>
      </c>
      <c r="AI970" s="2">
        <v>54</v>
      </c>
      <c r="AJ970" s="2" t="s">
        <v>212</v>
      </c>
      <c r="AK970" s="2">
        <v>1.2</v>
      </c>
      <c r="AL970" s="2">
        <v>4.0599999999999996</v>
      </c>
      <c r="AO970" s="2" t="s">
        <v>450</v>
      </c>
      <c r="AP970" s="2">
        <v>3.45</v>
      </c>
      <c r="AS970" s="2">
        <v>108</v>
      </c>
      <c r="AU970" s="2">
        <v>16.5</v>
      </c>
      <c r="AV970" s="13">
        <f t="shared" si="22"/>
        <v>3.7274320929644156</v>
      </c>
    </row>
    <row r="971" spans="1:48" x14ac:dyDescent="0.35">
      <c r="A971">
        <v>970</v>
      </c>
      <c r="B971" s="2" t="s">
        <v>1884</v>
      </c>
      <c r="C971" t="s">
        <v>1534</v>
      </c>
      <c r="D971" t="s">
        <v>1487</v>
      </c>
      <c r="E971" t="s">
        <v>460</v>
      </c>
      <c r="F971" t="s">
        <v>885</v>
      </c>
      <c r="G971" t="s">
        <v>50</v>
      </c>
      <c r="H971" s="47">
        <v>38797</v>
      </c>
      <c r="I971" s="1" t="s">
        <v>1554</v>
      </c>
      <c r="J971" t="s">
        <v>8</v>
      </c>
      <c r="K971" t="s">
        <v>1405</v>
      </c>
      <c r="L971" t="s">
        <v>9</v>
      </c>
      <c r="M971">
        <v>35.177526999999998</v>
      </c>
      <c r="N971">
        <v>-119.478241</v>
      </c>
      <c r="O971" t="s">
        <v>51</v>
      </c>
      <c r="P971" s="2">
        <v>960</v>
      </c>
      <c r="S971" s="2" t="s">
        <v>82</v>
      </c>
      <c r="T971" s="2">
        <v>446.8</v>
      </c>
      <c r="U971" s="2">
        <v>16505</v>
      </c>
      <c r="V971" s="2">
        <v>9832</v>
      </c>
      <c r="X971" s="2">
        <v>8.1999999999999993</v>
      </c>
      <c r="Y971" s="2">
        <v>1122</v>
      </c>
      <c r="Z971" s="2" t="s">
        <v>82</v>
      </c>
      <c r="AA971" s="13" t="s">
        <v>815</v>
      </c>
      <c r="AC971" s="2">
        <v>4624</v>
      </c>
      <c r="AD971" s="2">
        <v>363</v>
      </c>
      <c r="AE971" s="2">
        <v>78</v>
      </c>
      <c r="AF971" s="2">
        <v>61.2</v>
      </c>
      <c r="AG971" s="2">
        <v>76</v>
      </c>
      <c r="AH971" s="2">
        <v>3640</v>
      </c>
      <c r="AI971" s="2">
        <v>56</v>
      </c>
      <c r="AJ971" s="2" t="s">
        <v>212</v>
      </c>
      <c r="AK971" s="2">
        <v>1.4</v>
      </c>
      <c r="AL971" s="2">
        <v>3.8</v>
      </c>
      <c r="AO971" s="2" t="s">
        <v>450</v>
      </c>
      <c r="AP971" s="2">
        <v>3.3</v>
      </c>
      <c r="AS971" s="2">
        <v>122</v>
      </c>
      <c r="AU971" s="2">
        <v>15.2</v>
      </c>
      <c r="AV971" s="13">
        <f t="shared" si="22"/>
        <v>3.4337556250338857</v>
      </c>
    </row>
    <row r="972" spans="1:48" x14ac:dyDescent="0.35">
      <c r="A972">
        <v>971</v>
      </c>
      <c r="B972" s="2" t="s">
        <v>1884</v>
      </c>
      <c r="C972" t="s">
        <v>1535</v>
      </c>
      <c r="D972" t="s">
        <v>1488</v>
      </c>
      <c r="E972" t="s">
        <v>460</v>
      </c>
      <c r="F972" t="s">
        <v>885</v>
      </c>
      <c r="G972" t="s">
        <v>50</v>
      </c>
      <c r="H972" s="47">
        <v>38797</v>
      </c>
      <c r="I972" s="1" t="s">
        <v>1554</v>
      </c>
      <c r="J972" t="s">
        <v>8</v>
      </c>
      <c r="K972" t="s">
        <v>1405</v>
      </c>
      <c r="L972" t="s">
        <v>9</v>
      </c>
      <c r="M972">
        <v>35.179236000000003</v>
      </c>
      <c r="N972">
        <v>-119.477101</v>
      </c>
      <c r="O972" t="s">
        <v>51</v>
      </c>
      <c r="P972" s="2">
        <v>1000</v>
      </c>
      <c r="S972" s="2" t="s">
        <v>82</v>
      </c>
      <c r="T972" s="2">
        <v>345</v>
      </c>
      <c r="U972" s="2">
        <v>12931</v>
      </c>
      <c r="V972" s="2">
        <v>6457</v>
      </c>
      <c r="X972" s="2">
        <v>8.0500000000000007</v>
      </c>
      <c r="Y972" s="2">
        <v>1220</v>
      </c>
      <c r="Z972" s="2" t="s">
        <v>82</v>
      </c>
      <c r="AA972" s="13" t="s">
        <v>815</v>
      </c>
      <c r="AC972" s="2">
        <v>2305</v>
      </c>
      <c r="AD972" s="2">
        <v>576</v>
      </c>
      <c r="AE972" s="2">
        <v>85.4</v>
      </c>
      <c r="AF972" s="2">
        <v>32</v>
      </c>
      <c r="AG972" s="2">
        <v>74.099999999999994</v>
      </c>
      <c r="AH972" s="2">
        <v>2410</v>
      </c>
      <c r="AI972" s="2">
        <v>45</v>
      </c>
      <c r="AJ972" s="2" t="s">
        <v>212</v>
      </c>
      <c r="AK972" s="2">
        <v>1.4</v>
      </c>
      <c r="AL972" s="2">
        <v>7.06</v>
      </c>
      <c r="AO972" s="2" t="s">
        <v>450</v>
      </c>
      <c r="AP972" s="2">
        <v>2.73</v>
      </c>
      <c r="AS972" s="2">
        <v>92.5</v>
      </c>
      <c r="AU972" s="2">
        <v>13.4</v>
      </c>
      <c r="AV972" s="13">
        <f t="shared" si="22"/>
        <v>3.0271266694377679</v>
      </c>
    </row>
    <row r="973" spans="1:48" x14ac:dyDescent="0.35">
      <c r="A973">
        <v>972</v>
      </c>
      <c r="B973" s="2" t="s">
        <v>1886</v>
      </c>
      <c r="C973" t="s">
        <v>1536</v>
      </c>
      <c r="D973" t="s">
        <v>1489</v>
      </c>
      <c r="E973" t="s">
        <v>460</v>
      </c>
      <c r="F973" t="s">
        <v>888</v>
      </c>
      <c r="G973" t="s">
        <v>50</v>
      </c>
      <c r="H973" s="47">
        <v>38797</v>
      </c>
      <c r="I973" s="1" t="s">
        <v>1554</v>
      </c>
      <c r="J973" t="s">
        <v>8</v>
      </c>
      <c r="K973" t="s">
        <v>1405</v>
      </c>
      <c r="L973" t="s">
        <v>9</v>
      </c>
      <c r="M973">
        <v>35.174430999999998</v>
      </c>
      <c r="N973">
        <v>-119.489431</v>
      </c>
      <c r="O973" t="s">
        <v>51</v>
      </c>
      <c r="P973" s="2">
        <v>1080</v>
      </c>
      <c r="S973" s="2" t="s">
        <v>82</v>
      </c>
      <c r="T973" s="2">
        <v>133.80000000000001</v>
      </c>
      <c r="U973" s="2">
        <v>7838</v>
      </c>
      <c r="V973" s="2">
        <v>4318</v>
      </c>
      <c r="X973" s="2">
        <v>8.65</v>
      </c>
      <c r="Y973" s="2">
        <v>1220</v>
      </c>
      <c r="Z973" s="2" t="s">
        <v>82</v>
      </c>
      <c r="AA973" s="13" t="s">
        <v>815</v>
      </c>
      <c r="AC973" s="2">
        <v>1219</v>
      </c>
      <c r="AD973" s="2">
        <v>360</v>
      </c>
      <c r="AE973" s="2">
        <v>35.1</v>
      </c>
      <c r="AF973" s="2">
        <v>11.2</v>
      </c>
      <c r="AG973" s="2">
        <v>75</v>
      </c>
      <c r="AH973" s="2">
        <v>1590</v>
      </c>
      <c r="AI973" s="2">
        <v>59</v>
      </c>
      <c r="AJ973" s="2" t="s">
        <v>212</v>
      </c>
      <c r="AK973" s="2">
        <v>0.52</v>
      </c>
      <c r="AL973" s="2">
        <v>4.62</v>
      </c>
      <c r="AO973" s="2" t="s">
        <v>450</v>
      </c>
      <c r="AP973" s="2">
        <v>0.99</v>
      </c>
      <c r="AS973" s="2">
        <v>62.5</v>
      </c>
      <c r="AU973" s="2">
        <v>10.6</v>
      </c>
      <c r="AV973" s="13">
        <f t="shared" si="22"/>
        <v>2.3945927385104731</v>
      </c>
    </row>
    <row r="974" spans="1:48" x14ac:dyDescent="0.35">
      <c r="A974">
        <v>973</v>
      </c>
      <c r="B974" s="2" t="s">
        <v>1886</v>
      </c>
      <c r="C974" t="s">
        <v>1537</v>
      </c>
      <c r="D974" t="s">
        <v>1490</v>
      </c>
      <c r="E974" t="s">
        <v>460</v>
      </c>
      <c r="F974" t="s">
        <v>888</v>
      </c>
      <c r="G974" t="s">
        <v>50</v>
      </c>
      <c r="H974" s="47">
        <v>38797</v>
      </c>
      <c r="I974" s="1" t="s">
        <v>1554</v>
      </c>
      <c r="J974" t="s">
        <v>8</v>
      </c>
      <c r="K974" t="s">
        <v>1405</v>
      </c>
      <c r="L974" t="s">
        <v>9</v>
      </c>
      <c r="M974">
        <v>35.174430999999998</v>
      </c>
      <c r="N974">
        <v>-119.489431</v>
      </c>
      <c r="O974" t="s">
        <v>51</v>
      </c>
      <c r="P974" s="2">
        <v>840</v>
      </c>
      <c r="S974" s="2" t="s">
        <v>82</v>
      </c>
      <c r="T974" s="2">
        <v>168</v>
      </c>
      <c r="U974" s="2">
        <v>8462</v>
      </c>
      <c r="V974" s="2">
        <v>5922</v>
      </c>
      <c r="X974" s="2">
        <v>7.2</v>
      </c>
      <c r="Y974" s="2">
        <v>1025</v>
      </c>
      <c r="Z974" s="2" t="s">
        <v>82</v>
      </c>
      <c r="AA974" s="13" t="s">
        <v>815</v>
      </c>
      <c r="AC974" s="2">
        <v>2321</v>
      </c>
      <c r="AD974" s="2">
        <v>501</v>
      </c>
      <c r="AE974" s="2">
        <v>35.299999999999997</v>
      </c>
      <c r="AF974" s="2">
        <v>19.399999999999999</v>
      </c>
      <c r="AG974" s="2">
        <v>80.7</v>
      </c>
      <c r="AH974" s="2">
        <v>2140</v>
      </c>
      <c r="AI974" s="2">
        <v>54</v>
      </c>
      <c r="AJ974" s="2" t="s">
        <v>212</v>
      </c>
      <c r="AK974" s="2">
        <v>0.83</v>
      </c>
      <c r="AL974" s="2">
        <v>3.87</v>
      </c>
      <c r="AO974" s="2" t="s">
        <v>450</v>
      </c>
      <c r="AP974" s="2">
        <v>1.4</v>
      </c>
      <c r="AS974" s="2">
        <v>54.7</v>
      </c>
      <c r="AU974" s="2">
        <v>21</v>
      </c>
      <c r="AV974" s="13">
        <f t="shared" si="22"/>
        <v>4.7440044819547103</v>
      </c>
    </row>
    <row r="975" spans="1:48" x14ac:dyDescent="0.35">
      <c r="A975">
        <v>974</v>
      </c>
      <c r="B975" s="10" t="s">
        <v>1371</v>
      </c>
      <c r="C975" t="s">
        <v>1538</v>
      </c>
      <c r="D975" t="s">
        <v>1491</v>
      </c>
      <c r="E975" t="s">
        <v>460</v>
      </c>
      <c r="F975" t="s">
        <v>1374</v>
      </c>
      <c r="G975" t="s">
        <v>50</v>
      </c>
      <c r="H975" s="47">
        <v>38797</v>
      </c>
      <c r="I975" s="1" t="s">
        <v>1554</v>
      </c>
      <c r="J975" t="s">
        <v>8</v>
      </c>
      <c r="K975" t="s">
        <v>1405</v>
      </c>
      <c r="L975" t="s">
        <v>9</v>
      </c>
      <c r="M975">
        <v>35.142766000000002</v>
      </c>
      <c r="N975">
        <v>-119.48620699999999</v>
      </c>
      <c r="O975" s="22" t="s">
        <v>81</v>
      </c>
      <c r="P975" s="2">
        <v>830</v>
      </c>
      <c r="S975" s="2" t="s">
        <v>82</v>
      </c>
      <c r="T975" s="2">
        <v>60</v>
      </c>
      <c r="U975" s="2">
        <v>7243</v>
      </c>
      <c r="V975" s="2">
        <v>4387</v>
      </c>
      <c r="X975" s="2">
        <v>8.41</v>
      </c>
      <c r="Y975" s="2">
        <v>964</v>
      </c>
      <c r="Z975" s="2">
        <v>24</v>
      </c>
      <c r="AA975" s="13" t="s">
        <v>815</v>
      </c>
      <c r="AC975" s="2">
        <v>1249</v>
      </c>
      <c r="AD975" s="2">
        <v>662</v>
      </c>
      <c r="AE975" s="2">
        <v>17.2</v>
      </c>
      <c r="AF975" s="2">
        <v>4.1399999999999997</v>
      </c>
      <c r="AG975" s="2">
        <v>29.4</v>
      </c>
      <c r="AH975" s="2">
        <v>1530</v>
      </c>
      <c r="AI975" s="2">
        <v>34</v>
      </c>
      <c r="AJ975" s="2" t="s">
        <v>212</v>
      </c>
      <c r="AK975" s="2">
        <v>0.23</v>
      </c>
      <c r="AL975" s="2">
        <v>3.9</v>
      </c>
      <c r="AO975" s="2" t="s">
        <v>450</v>
      </c>
      <c r="AP975" s="2">
        <v>0.42</v>
      </c>
      <c r="AS975" s="2">
        <v>151</v>
      </c>
      <c r="AU975" s="2">
        <v>20.3</v>
      </c>
      <c r="AV975" s="13">
        <f t="shared" si="22"/>
        <v>4.5858709992228874</v>
      </c>
    </row>
    <row r="976" spans="1:48" x14ac:dyDescent="0.35">
      <c r="A976">
        <v>975</v>
      </c>
      <c r="B976" s="10" t="s">
        <v>1371</v>
      </c>
      <c r="C976" t="s">
        <v>1539</v>
      </c>
      <c r="D976" t="s">
        <v>1492</v>
      </c>
      <c r="E976" t="s">
        <v>460</v>
      </c>
      <c r="F976" t="s">
        <v>1374</v>
      </c>
      <c r="G976" t="s">
        <v>50</v>
      </c>
      <c r="H976" s="47">
        <v>38797</v>
      </c>
      <c r="I976" s="1" t="s">
        <v>1554</v>
      </c>
      <c r="J976" t="s">
        <v>8</v>
      </c>
      <c r="K976" t="s">
        <v>1405</v>
      </c>
      <c r="L976" t="s">
        <v>9</v>
      </c>
      <c r="M976">
        <v>35.142766000000002</v>
      </c>
      <c r="N976">
        <v>-119.48620699999999</v>
      </c>
      <c r="O976" s="22" t="s">
        <v>81</v>
      </c>
      <c r="P976" s="2">
        <v>1070</v>
      </c>
      <c r="S976" s="2" t="s">
        <v>82</v>
      </c>
      <c r="T976" s="2">
        <v>280.89999999999998</v>
      </c>
      <c r="U976" s="2">
        <v>13153</v>
      </c>
      <c r="V976" s="2">
        <v>8748</v>
      </c>
      <c r="X976" s="2">
        <v>8.1999999999999993</v>
      </c>
      <c r="Y976" s="2">
        <v>1281</v>
      </c>
      <c r="Z976" s="2">
        <v>12</v>
      </c>
      <c r="AA976" s="13" t="s">
        <v>815</v>
      </c>
      <c r="AC976" s="2">
        <v>3749</v>
      </c>
      <c r="AD976" s="2">
        <v>735</v>
      </c>
      <c r="AE976" s="2">
        <v>68.3</v>
      </c>
      <c r="AF976" s="2">
        <v>26.8</v>
      </c>
      <c r="AG976" s="2">
        <v>59.1</v>
      </c>
      <c r="AH976" s="2">
        <v>3100</v>
      </c>
      <c r="AI976" s="2">
        <v>44</v>
      </c>
      <c r="AJ976" s="2" t="s">
        <v>212</v>
      </c>
      <c r="AK976" s="2">
        <v>1.4</v>
      </c>
      <c r="AL976" s="2">
        <v>6.58</v>
      </c>
      <c r="AO976" s="2" t="s">
        <v>450</v>
      </c>
      <c r="AP976" s="2">
        <v>2.5499999999999998</v>
      </c>
      <c r="AS976" s="2">
        <v>76</v>
      </c>
      <c r="AU976" s="2">
        <v>18.899999999999999</v>
      </c>
      <c r="AV976" s="13">
        <f t="shared" si="22"/>
        <v>4.2696040337592391</v>
      </c>
    </row>
    <row r="977" spans="1:48" x14ac:dyDescent="0.35">
      <c r="A977">
        <v>976</v>
      </c>
      <c r="B977" s="10" t="s">
        <v>1371</v>
      </c>
      <c r="C977" t="s">
        <v>1540</v>
      </c>
      <c r="D977" t="s">
        <v>1493</v>
      </c>
      <c r="E977" t="s">
        <v>460</v>
      </c>
      <c r="F977" t="s">
        <v>1374</v>
      </c>
      <c r="G977" t="s">
        <v>50</v>
      </c>
      <c r="H977" s="47">
        <v>38797</v>
      </c>
      <c r="I977" s="1" t="s">
        <v>1554</v>
      </c>
      <c r="J977" t="s">
        <v>8</v>
      </c>
      <c r="K977" t="s">
        <v>1405</v>
      </c>
      <c r="L977" t="s">
        <v>9</v>
      </c>
      <c r="M977">
        <v>35.142766000000002</v>
      </c>
      <c r="N977">
        <v>-119.48620699999999</v>
      </c>
      <c r="O977" s="22" t="s">
        <v>81</v>
      </c>
      <c r="P977" s="2">
        <v>1025</v>
      </c>
      <c r="S977" s="2" t="s">
        <v>82</v>
      </c>
      <c r="T977" s="2">
        <v>278.2</v>
      </c>
      <c r="U977" s="2">
        <v>12736</v>
      </c>
      <c r="V977" s="2">
        <v>7958</v>
      </c>
      <c r="Y977" s="2">
        <v>1220</v>
      </c>
      <c r="Z977" s="2">
        <v>10</v>
      </c>
      <c r="AA977" s="13" t="s">
        <v>815</v>
      </c>
      <c r="AC977" s="2">
        <v>4124</v>
      </c>
      <c r="AD977" s="2">
        <v>635</v>
      </c>
      <c r="AE977" s="2">
        <v>67.2</v>
      </c>
      <c r="AF977" s="2">
        <v>26.8</v>
      </c>
      <c r="AG977" s="2">
        <v>46.6</v>
      </c>
      <c r="AH977" s="2">
        <v>2080</v>
      </c>
      <c r="AI977" s="2">
        <v>48</v>
      </c>
      <c r="AJ977" s="2" t="s">
        <v>212</v>
      </c>
      <c r="AK977" s="2">
        <v>1.4</v>
      </c>
      <c r="AL977" s="2">
        <v>7.4</v>
      </c>
      <c r="AO977" s="2" t="s">
        <v>450</v>
      </c>
      <c r="AP977" s="2">
        <v>2.4700000000000002</v>
      </c>
      <c r="AS977" s="2">
        <v>64.2</v>
      </c>
      <c r="AU977" s="2">
        <v>18</v>
      </c>
      <c r="AV977" s="13">
        <f t="shared" si="22"/>
        <v>4.0662895559611805</v>
      </c>
    </row>
    <row r="978" spans="1:48" x14ac:dyDescent="0.35">
      <c r="A978">
        <v>977</v>
      </c>
      <c r="B978" s="2" t="s">
        <v>1884</v>
      </c>
      <c r="C978" t="s">
        <v>1541</v>
      </c>
      <c r="D978" t="s">
        <v>1494</v>
      </c>
      <c r="E978" t="s">
        <v>460</v>
      </c>
      <c r="F978" t="s">
        <v>885</v>
      </c>
      <c r="G978" t="s">
        <v>50</v>
      </c>
      <c r="H978" s="47">
        <v>38797</v>
      </c>
      <c r="I978" s="1" t="s">
        <v>1554</v>
      </c>
      <c r="J978" t="s">
        <v>8</v>
      </c>
      <c r="K978" t="s">
        <v>1405</v>
      </c>
      <c r="L978" t="s">
        <v>9</v>
      </c>
      <c r="M978" s="19">
        <v>35.195245999999997</v>
      </c>
      <c r="N978" s="19">
        <v>-119.53296400000001</v>
      </c>
      <c r="O978" t="s">
        <v>51</v>
      </c>
      <c r="P978" s="2">
        <v>1008</v>
      </c>
      <c r="S978" s="2" t="s">
        <v>82</v>
      </c>
      <c r="T978" s="2">
        <v>1562</v>
      </c>
      <c r="U978" s="2">
        <v>58610</v>
      </c>
      <c r="V978" s="2">
        <v>29735</v>
      </c>
      <c r="X978" s="2">
        <v>7.43</v>
      </c>
      <c r="Y978" s="2">
        <v>1200</v>
      </c>
      <c r="Z978" s="2" t="s">
        <v>82</v>
      </c>
      <c r="AA978" s="13" t="s">
        <v>815</v>
      </c>
      <c r="AC978" s="2">
        <v>17245</v>
      </c>
      <c r="AD978" s="2">
        <v>122</v>
      </c>
      <c r="AE978" s="2">
        <v>355</v>
      </c>
      <c r="AF978" s="2">
        <v>164</v>
      </c>
      <c r="AG978" s="2">
        <v>86.8</v>
      </c>
      <c r="AH978" s="2">
        <v>10700</v>
      </c>
      <c r="AI978" s="2">
        <v>117</v>
      </c>
      <c r="AJ978" s="2" t="s">
        <v>212</v>
      </c>
      <c r="AK978" s="2">
        <v>7.1</v>
      </c>
      <c r="AL978" s="2">
        <v>6.42</v>
      </c>
      <c r="AO978" s="2" t="s">
        <v>450</v>
      </c>
      <c r="AP978" s="2">
        <v>9.32</v>
      </c>
      <c r="AS978" s="2">
        <v>90.5</v>
      </c>
      <c r="AU978" s="2">
        <v>77.599999999999994</v>
      </c>
      <c r="AV978" s="13">
        <f t="shared" si="22"/>
        <v>17.530226085699312</v>
      </c>
    </row>
    <row r="979" spans="1:48" x14ac:dyDescent="0.35">
      <c r="A979">
        <v>978</v>
      </c>
      <c r="B979" s="2" t="s">
        <v>1884</v>
      </c>
      <c r="C979" t="s">
        <v>1542</v>
      </c>
      <c r="D979" t="s">
        <v>1495</v>
      </c>
      <c r="E979" t="s">
        <v>460</v>
      </c>
      <c r="F979" t="s">
        <v>885</v>
      </c>
      <c r="G979" t="s">
        <v>50</v>
      </c>
      <c r="H979" s="47">
        <v>38797</v>
      </c>
      <c r="I979" s="1" t="s">
        <v>1554</v>
      </c>
      <c r="J979" t="s">
        <v>8</v>
      </c>
      <c r="K979" t="s">
        <v>1405</v>
      </c>
      <c r="L979" t="s">
        <v>9</v>
      </c>
      <c r="M979" s="19">
        <v>35.195149999999998</v>
      </c>
      <c r="N979" s="19">
        <v>-119.53264299999999</v>
      </c>
      <c r="O979" t="s">
        <v>51</v>
      </c>
      <c r="P979" s="2">
        <v>1126</v>
      </c>
      <c r="S979" s="2" t="s">
        <v>82</v>
      </c>
      <c r="T979" s="2">
        <v>1271</v>
      </c>
      <c r="U979" s="2">
        <v>59326</v>
      </c>
      <c r="V979" s="2">
        <v>31386</v>
      </c>
      <c r="X979" s="2">
        <v>7.55</v>
      </c>
      <c r="Y979" s="2">
        <v>1341</v>
      </c>
      <c r="Z979" s="2" t="s">
        <v>82</v>
      </c>
      <c r="AA979" s="13" t="s">
        <v>815</v>
      </c>
      <c r="AC979" s="2">
        <v>17994</v>
      </c>
      <c r="AD979" s="2">
        <v>124</v>
      </c>
      <c r="AE979" s="2">
        <v>237</v>
      </c>
      <c r="AF979" s="2">
        <v>165</v>
      </c>
      <c r="AG979" s="2">
        <v>82.6</v>
      </c>
      <c r="AH979" s="2">
        <v>11600</v>
      </c>
      <c r="AI979" s="2">
        <v>125</v>
      </c>
      <c r="AJ979" s="2" t="s">
        <v>212</v>
      </c>
      <c r="AK979" s="2">
        <v>6.7</v>
      </c>
      <c r="AL979" s="2">
        <v>6.57</v>
      </c>
      <c r="AO979" s="2" t="s">
        <v>450</v>
      </c>
      <c r="AP979" s="2">
        <v>9.2899999999999991</v>
      </c>
      <c r="AS979" s="2">
        <v>111</v>
      </c>
      <c r="AU979" s="2">
        <v>82.5</v>
      </c>
      <c r="AV979" s="13">
        <f t="shared" si="22"/>
        <v>18.637160464822077</v>
      </c>
    </row>
    <row r="980" spans="1:48" x14ac:dyDescent="0.35">
      <c r="A980">
        <v>979</v>
      </c>
      <c r="B980" s="2" t="s">
        <v>1884</v>
      </c>
      <c r="C980" t="s">
        <v>1543</v>
      </c>
      <c r="D980" t="s">
        <v>1496</v>
      </c>
      <c r="E980" t="s">
        <v>460</v>
      </c>
      <c r="F980" t="s">
        <v>885</v>
      </c>
      <c r="G980" t="s">
        <v>50</v>
      </c>
      <c r="H980" s="47">
        <v>38797</v>
      </c>
      <c r="I980" s="1" t="s">
        <v>1554</v>
      </c>
      <c r="J980" t="s">
        <v>8</v>
      </c>
      <c r="K980" t="s">
        <v>1405</v>
      </c>
      <c r="L980" t="s">
        <v>9</v>
      </c>
      <c r="M980" s="19">
        <v>35.195552999999997</v>
      </c>
      <c r="N980" s="19">
        <v>-119.53229899999999</v>
      </c>
      <c r="O980" t="s">
        <v>51</v>
      </c>
      <c r="P980" s="2">
        <v>1096</v>
      </c>
      <c r="S980" s="2" t="s">
        <v>82</v>
      </c>
      <c r="T980" s="2">
        <v>1610</v>
      </c>
      <c r="U980" s="2">
        <v>60886</v>
      </c>
      <c r="V980" s="2">
        <v>32956</v>
      </c>
      <c r="X980" s="2">
        <v>7.57</v>
      </c>
      <c r="Y980" s="2">
        <v>1305</v>
      </c>
      <c r="Z980" s="2" t="s">
        <v>82</v>
      </c>
      <c r="AA980" s="13" t="s">
        <v>815</v>
      </c>
      <c r="AC980" s="2">
        <v>18244</v>
      </c>
      <c r="AD980" s="2">
        <v>137</v>
      </c>
      <c r="AE980" s="2">
        <v>328</v>
      </c>
      <c r="AF980" s="2">
        <v>192</v>
      </c>
      <c r="AG980" s="2">
        <v>117</v>
      </c>
      <c r="AH980" s="2">
        <v>12800</v>
      </c>
      <c r="AI980" s="2">
        <v>123</v>
      </c>
      <c r="AJ980" s="2" t="s">
        <v>212</v>
      </c>
      <c r="AK980" s="2">
        <v>6.5</v>
      </c>
      <c r="AL980" s="2">
        <v>6.3</v>
      </c>
      <c r="AO980" s="2" t="s">
        <v>450</v>
      </c>
      <c r="AP980" s="2">
        <v>10.8</v>
      </c>
      <c r="AS980" s="2">
        <v>81.2</v>
      </c>
      <c r="AU980" s="2">
        <v>85.8</v>
      </c>
      <c r="AV980" s="13">
        <f t="shared" si="22"/>
        <v>19.38264688341496</v>
      </c>
    </row>
    <row r="981" spans="1:48" x14ac:dyDescent="0.35">
      <c r="A981">
        <v>980</v>
      </c>
      <c r="B981" s="2" t="s">
        <v>1883</v>
      </c>
      <c r="C981" t="s">
        <v>1544</v>
      </c>
      <c r="D981" t="s">
        <v>1545</v>
      </c>
      <c r="E981" t="s">
        <v>460</v>
      </c>
      <c r="F981" t="s">
        <v>893</v>
      </c>
      <c r="G981" t="s">
        <v>50</v>
      </c>
      <c r="H981" s="47">
        <v>38797</v>
      </c>
      <c r="I981" s="1" t="s">
        <v>1554</v>
      </c>
      <c r="J981" t="s">
        <v>8</v>
      </c>
      <c r="K981" t="s">
        <v>1405</v>
      </c>
      <c r="L981" t="s">
        <v>9</v>
      </c>
      <c r="M981">
        <v>35.224823000000001</v>
      </c>
      <c r="N981">
        <v>-119.55781899999999</v>
      </c>
      <c r="O981" t="s">
        <v>51</v>
      </c>
      <c r="P981" s="2">
        <v>1120</v>
      </c>
      <c r="S981" s="2" t="s">
        <v>82</v>
      </c>
      <c r="T981" s="2">
        <v>2312</v>
      </c>
      <c r="U981" s="2">
        <v>49583</v>
      </c>
      <c r="V981" s="2">
        <v>25322</v>
      </c>
      <c r="X981" s="2">
        <v>7.12</v>
      </c>
      <c r="Y981" s="2">
        <v>1366</v>
      </c>
      <c r="Z981" s="2" t="s">
        <v>82</v>
      </c>
      <c r="AA981" s="13" t="s">
        <v>815</v>
      </c>
      <c r="AC981" s="2">
        <v>13246</v>
      </c>
      <c r="AD981" s="2">
        <v>1960</v>
      </c>
      <c r="AE981" s="2">
        <v>459</v>
      </c>
      <c r="AF981" s="2">
        <v>283</v>
      </c>
      <c r="AG981" s="2">
        <v>93</v>
      </c>
      <c r="AH981" s="2">
        <v>8240</v>
      </c>
      <c r="AI981" s="2">
        <v>33</v>
      </c>
      <c r="AJ981" s="2" t="s">
        <v>212</v>
      </c>
      <c r="AK981" s="2">
        <v>3.2</v>
      </c>
      <c r="AL981" s="2">
        <v>7.04</v>
      </c>
      <c r="AO981" s="2" t="s">
        <v>450</v>
      </c>
      <c r="AP981" s="2">
        <v>8.36</v>
      </c>
      <c r="AS981" s="2">
        <v>79.900000000000006</v>
      </c>
      <c r="AU981" s="2">
        <v>22.2</v>
      </c>
      <c r="AV981" s="13">
        <f t="shared" si="22"/>
        <v>5.0150904523521227</v>
      </c>
    </row>
    <row r="982" spans="1:48" x14ac:dyDescent="0.35">
      <c r="A982">
        <v>981</v>
      </c>
      <c r="B982" s="2" t="s">
        <v>1883</v>
      </c>
      <c r="C982" t="s">
        <v>1546</v>
      </c>
      <c r="D982" t="s">
        <v>1547</v>
      </c>
      <c r="E982" t="s">
        <v>460</v>
      </c>
      <c r="F982" t="s">
        <v>893</v>
      </c>
      <c r="G982" t="s">
        <v>50</v>
      </c>
      <c r="H982" s="47">
        <v>38797</v>
      </c>
      <c r="I982" s="1" t="s">
        <v>1554</v>
      </c>
      <c r="J982" t="s">
        <v>8</v>
      </c>
      <c r="K982" t="s">
        <v>1405</v>
      </c>
      <c r="L982" t="s">
        <v>9</v>
      </c>
      <c r="M982">
        <v>35.224823000000001</v>
      </c>
      <c r="N982">
        <v>-119.55781899999999</v>
      </c>
      <c r="O982" t="s">
        <v>51</v>
      </c>
      <c r="P982" s="2">
        <v>800</v>
      </c>
      <c r="S982" s="2" t="s">
        <v>82</v>
      </c>
      <c r="T982" s="2">
        <v>895.6</v>
      </c>
      <c r="U982" s="2">
        <v>18726</v>
      </c>
      <c r="V982" s="2">
        <v>10637</v>
      </c>
      <c r="X982" s="2">
        <v>8.11</v>
      </c>
      <c r="Y982" s="2">
        <v>976</v>
      </c>
      <c r="Z982" s="2" t="s">
        <v>82</v>
      </c>
      <c r="AA982" s="13" t="s">
        <v>815</v>
      </c>
      <c r="AC982" s="2">
        <v>4623</v>
      </c>
      <c r="AD982" s="2">
        <v>1340</v>
      </c>
      <c r="AE982" s="2">
        <v>201</v>
      </c>
      <c r="AF982" s="2">
        <v>95.6</v>
      </c>
      <c r="AG982" s="2">
        <v>17.100000000000001</v>
      </c>
      <c r="AH982" s="2">
        <v>3570</v>
      </c>
      <c r="AI982" s="2">
        <v>34</v>
      </c>
      <c r="AJ982" s="2" t="s">
        <v>212</v>
      </c>
      <c r="AK982" s="2">
        <v>1.3</v>
      </c>
      <c r="AL982" s="2">
        <v>6.26</v>
      </c>
      <c r="AO982" s="2" t="s">
        <v>450</v>
      </c>
      <c r="AP982" s="2">
        <v>3.79</v>
      </c>
      <c r="AS982" s="2">
        <v>72</v>
      </c>
      <c r="AU982" s="2">
        <v>13.5</v>
      </c>
      <c r="AV982" s="13">
        <f t="shared" si="22"/>
        <v>3.0497171669708854</v>
      </c>
    </row>
    <row r="983" spans="1:48" x14ac:dyDescent="0.35">
      <c r="A983">
        <v>982</v>
      </c>
      <c r="B983" s="2" t="s">
        <v>1883</v>
      </c>
      <c r="C983" t="s">
        <v>1548</v>
      </c>
      <c r="D983" t="s">
        <v>1499</v>
      </c>
      <c r="E983" t="s">
        <v>460</v>
      </c>
      <c r="F983" t="s">
        <v>893</v>
      </c>
      <c r="G983" t="s">
        <v>50</v>
      </c>
      <c r="H983" s="47">
        <v>38797</v>
      </c>
      <c r="I983" s="1" t="s">
        <v>1554</v>
      </c>
      <c r="J983" t="s">
        <v>8</v>
      </c>
      <c r="K983" t="s">
        <v>1405</v>
      </c>
      <c r="L983" t="s">
        <v>9</v>
      </c>
      <c r="M983">
        <v>35.224594000000003</v>
      </c>
      <c r="N983">
        <v>-119.55721800000001</v>
      </c>
      <c r="O983" t="s">
        <v>51</v>
      </c>
      <c r="P983" s="2">
        <v>400</v>
      </c>
      <c r="S983" s="2" t="s">
        <v>82</v>
      </c>
      <c r="T983" s="2">
        <v>987.2</v>
      </c>
      <c r="U983" s="2">
        <v>22575</v>
      </c>
      <c r="V983" s="2">
        <v>11306</v>
      </c>
      <c r="X983" s="2">
        <v>7.73</v>
      </c>
      <c r="Y983" s="2">
        <v>488</v>
      </c>
      <c r="Z983" s="2" t="s">
        <v>82</v>
      </c>
      <c r="AA983" s="13" t="s">
        <v>815</v>
      </c>
      <c r="AC983" s="2">
        <v>4498</v>
      </c>
      <c r="AD983" s="2">
        <v>2115</v>
      </c>
      <c r="AE983" s="2">
        <v>209</v>
      </c>
      <c r="AF983" s="2">
        <v>113</v>
      </c>
      <c r="AG983" s="2">
        <v>53.1</v>
      </c>
      <c r="AH983" s="2">
        <v>3830</v>
      </c>
      <c r="AI983" s="2">
        <v>28</v>
      </c>
      <c r="AJ983" s="2" t="s">
        <v>212</v>
      </c>
      <c r="AK983" s="2">
        <v>1.1000000000000001</v>
      </c>
      <c r="AL983" s="2">
        <v>8.4499999999999993</v>
      </c>
      <c r="AO983" s="2" t="s">
        <v>450</v>
      </c>
      <c r="AP983" s="2">
        <v>3.26</v>
      </c>
      <c r="AS983" s="2">
        <v>62.5</v>
      </c>
      <c r="AU983" s="2">
        <v>19</v>
      </c>
      <c r="AV983" s="13">
        <f t="shared" si="22"/>
        <v>4.2921945312923571</v>
      </c>
    </row>
    <row r="984" spans="1:48" x14ac:dyDescent="0.35">
      <c r="A984">
        <v>983</v>
      </c>
      <c r="B984" s="2" t="s">
        <v>1883</v>
      </c>
      <c r="C984" t="s">
        <v>1549</v>
      </c>
      <c r="D984" t="s">
        <v>1515</v>
      </c>
      <c r="E984" t="s">
        <v>460</v>
      </c>
      <c r="F984" t="s">
        <v>893</v>
      </c>
      <c r="G984" t="s">
        <v>50</v>
      </c>
      <c r="H984" s="47">
        <v>38797</v>
      </c>
      <c r="I984" s="1" t="s">
        <v>1554</v>
      </c>
      <c r="J984" t="s">
        <v>8</v>
      </c>
      <c r="K984" t="s">
        <v>1405</v>
      </c>
      <c r="L984" t="s">
        <v>9</v>
      </c>
      <c r="M984">
        <v>35.225000000000001</v>
      </c>
      <c r="N984">
        <v>-119.554458</v>
      </c>
      <c r="O984" t="s">
        <v>51</v>
      </c>
      <c r="P984" s="2">
        <v>480</v>
      </c>
      <c r="S984" s="2" t="s">
        <v>82</v>
      </c>
      <c r="T984" s="2">
        <v>1049</v>
      </c>
      <c r="U984" s="2">
        <v>21080</v>
      </c>
      <c r="V984" s="2">
        <v>12883</v>
      </c>
      <c r="X984" s="2">
        <v>7.41</v>
      </c>
      <c r="Y984" s="2">
        <v>585</v>
      </c>
      <c r="Z984" s="2" t="s">
        <v>82</v>
      </c>
      <c r="AA984" s="13" t="s">
        <v>815</v>
      </c>
      <c r="AC984" s="2">
        <v>5973</v>
      </c>
      <c r="AD984" s="2">
        <v>1682</v>
      </c>
      <c r="AE984" s="2">
        <v>224</v>
      </c>
      <c r="AF984" s="2">
        <v>119</v>
      </c>
      <c r="AG984" s="2">
        <v>64.400000000000006</v>
      </c>
      <c r="AH984" s="2">
        <v>4300</v>
      </c>
      <c r="AI984" s="2">
        <v>29</v>
      </c>
      <c r="AJ984" s="2" t="s">
        <v>212</v>
      </c>
      <c r="AK984" s="2">
        <v>1.1000000000000001</v>
      </c>
      <c r="AL984" s="2">
        <v>6.15</v>
      </c>
      <c r="AO984" s="2" t="s">
        <v>450</v>
      </c>
      <c r="AP984" s="2">
        <v>3.33</v>
      </c>
      <c r="AS984" s="2">
        <v>44</v>
      </c>
      <c r="AU984" s="2">
        <v>17.3</v>
      </c>
      <c r="AV984" s="13">
        <f t="shared" si="22"/>
        <v>3.9081560732293572</v>
      </c>
    </row>
    <row r="985" spans="1:48" x14ac:dyDescent="0.35">
      <c r="A985">
        <v>984</v>
      </c>
      <c r="B985" s="2" t="s">
        <v>1882</v>
      </c>
      <c r="C985" t="s">
        <v>1550</v>
      </c>
      <c r="D985" t="s">
        <v>1516</v>
      </c>
      <c r="E985" t="s">
        <v>460</v>
      </c>
      <c r="F985" t="s">
        <v>898</v>
      </c>
      <c r="G985" t="s">
        <v>50</v>
      </c>
      <c r="H985" s="47">
        <v>38797</v>
      </c>
      <c r="I985" s="1" t="s">
        <v>1554</v>
      </c>
      <c r="J985" t="s">
        <v>8</v>
      </c>
      <c r="K985" t="s">
        <v>1405</v>
      </c>
      <c r="L985" t="s">
        <v>9</v>
      </c>
      <c r="M985">
        <v>35.217725999999999</v>
      </c>
      <c r="N985">
        <v>-119.550225</v>
      </c>
      <c r="O985" t="s">
        <v>51</v>
      </c>
      <c r="AJ985" s="2" t="s">
        <v>212</v>
      </c>
      <c r="AK985" s="2">
        <v>13</v>
      </c>
      <c r="AO985" s="2" t="s">
        <v>450</v>
      </c>
      <c r="AP985" s="2"/>
    </row>
    <row r="986" spans="1:48" x14ac:dyDescent="0.35">
      <c r="A986">
        <v>985</v>
      </c>
      <c r="B986" s="2" t="s">
        <v>1882</v>
      </c>
      <c r="C986" t="s">
        <v>1551</v>
      </c>
      <c r="D986" t="s">
        <v>1517</v>
      </c>
      <c r="E986" t="s">
        <v>460</v>
      </c>
      <c r="F986" t="s">
        <v>898</v>
      </c>
      <c r="G986" t="s">
        <v>50</v>
      </c>
      <c r="H986" s="47">
        <v>38797</v>
      </c>
      <c r="I986" s="1" t="s">
        <v>1554</v>
      </c>
      <c r="J986" t="s">
        <v>8</v>
      </c>
      <c r="K986" t="s">
        <v>1405</v>
      </c>
      <c r="L986" t="s">
        <v>9</v>
      </c>
      <c r="M986">
        <v>35.217379000000001</v>
      </c>
      <c r="N986">
        <v>-119.54967600000001</v>
      </c>
      <c r="O986" t="s">
        <v>51</v>
      </c>
      <c r="S986" s="2"/>
      <c r="Z986" s="2"/>
      <c r="AJ986" s="2" t="s">
        <v>212</v>
      </c>
      <c r="AK986" s="2">
        <v>13</v>
      </c>
      <c r="AO986" s="2" t="s">
        <v>450</v>
      </c>
      <c r="AP986" s="2"/>
    </row>
    <row r="987" spans="1:48" x14ac:dyDescent="0.35">
      <c r="A987">
        <v>986</v>
      </c>
      <c r="B987" s="2" t="s">
        <v>1882</v>
      </c>
      <c r="C987" t="s">
        <v>1552</v>
      </c>
      <c r="D987" t="s">
        <v>1553</v>
      </c>
      <c r="E987" t="s">
        <v>460</v>
      </c>
      <c r="F987" t="s">
        <v>898</v>
      </c>
      <c r="G987" t="s">
        <v>50</v>
      </c>
      <c r="H987" s="47">
        <v>38797</v>
      </c>
      <c r="I987" s="1" t="s">
        <v>1554</v>
      </c>
      <c r="J987" t="s">
        <v>8</v>
      </c>
      <c r="K987" t="s">
        <v>1405</v>
      </c>
      <c r="L987" t="s">
        <v>9</v>
      </c>
      <c r="M987">
        <v>35.218736</v>
      </c>
      <c r="N987">
        <v>-119.544723</v>
      </c>
      <c r="O987" t="s">
        <v>51</v>
      </c>
      <c r="P987" s="2">
        <v>1760</v>
      </c>
      <c r="S987" s="2" t="s">
        <v>82</v>
      </c>
      <c r="T987" s="2">
        <v>298</v>
      </c>
      <c r="U987" s="2">
        <v>57602</v>
      </c>
      <c r="V987" s="2">
        <v>29644</v>
      </c>
      <c r="X987" s="2">
        <v>7.66</v>
      </c>
      <c r="Y987" s="2">
        <v>2098</v>
      </c>
      <c r="Z987" s="2">
        <v>24</v>
      </c>
      <c r="AA987" s="13" t="s">
        <v>815</v>
      </c>
      <c r="AC987" s="2">
        <v>16495</v>
      </c>
      <c r="AD987" s="2">
        <v>72.900000000000006</v>
      </c>
      <c r="AE987" s="2">
        <v>38.200000000000003</v>
      </c>
      <c r="AF987" s="2">
        <v>49.2</v>
      </c>
      <c r="AG987" s="2">
        <v>83.3</v>
      </c>
      <c r="AH987" s="2">
        <v>11300</v>
      </c>
      <c r="AI987" s="2">
        <v>148</v>
      </c>
      <c r="AJ987" s="2" t="s">
        <v>212</v>
      </c>
      <c r="AK987" s="2">
        <v>10</v>
      </c>
      <c r="AL987" s="2">
        <v>7.12</v>
      </c>
      <c r="AO987" s="2" t="s">
        <v>450</v>
      </c>
      <c r="AP987" s="2">
        <v>11.8</v>
      </c>
      <c r="AS987" s="2">
        <v>65.3</v>
      </c>
      <c r="AU987" s="2">
        <v>65.8</v>
      </c>
      <c r="AV987" s="13">
        <f t="shared" ref="AV987:AV994" si="23">AU987/4.42664</f>
        <v>14.864547376791426</v>
      </c>
    </row>
    <row r="988" spans="1:48" x14ac:dyDescent="0.35">
      <c r="A988">
        <v>987</v>
      </c>
      <c r="B988" s="2" t="s">
        <v>879</v>
      </c>
      <c r="C988" t="s">
        <v>1557</v>
      </c>
      <c r="D988" t="s">
        <v>1475</v>
      </c>
      <c r="E988" t="s">
        <v>460</v>
      </c>
      <c r="F988" t="s">
        <v>881</v>
      </c>
      <c r="G988" t="s">
        <v>50</v>
      </c>
      <c r="H988" s="47">
        <v>39162</v>
      </c>
      <c r="I988" s="1" t="s">
        <v>1555</v>
      </c>
      <c r="J988" t="s">
        <v>8</v>
      </c>
      <c r="K988" t="s">
        <v>1340</v>
      </c>
      <c r="L988" t="s">
        <v>9</v>
      </c>
      <c r="M988">
        <v>35.141755000000003</v>
      </c>
      <c r="N988">
        <v>-119.428984</v>
      </c>
      <c r="O988" t="s">
        <v>51</v>
      </c>
      <c r="P988" s="2">
        <v>1024</v>
      </c>
      <c r="S988" s="2" t="s">
        <v>82</v>
      </c>
      <c r="T988" s="2">
        <v>520.70000000000005</v>
      </c>
      <c r="U988" s="2">
        <v>49019</v>
      </c>
      <c r="V988" s="2">
        <v>20527</v>
      </c>
      <c r="X988" s="2">
        <v>6.75</v>
      </c>
      <c r="Y988" s="2">
        <v>1293</v>
      </c>
      <c r="Z988" s="2" t="s">
        <v>82</v>
      </c>
      <c r="AA988" s="13" t="s">
        <v>815</v>
      </c>
      <c r="AC988" s="2">
        <v>11346</v>
      </c>
      <c r="AD988" s="2">
        <v>28.6</v>
      </c>
      <c r="AE988" s="2">
        <v>102</v>
      </c>
      <c r="AF988" s="2">
        <v>64.599999999999994</v>
      </c>
      <c r="AG988" s="2">
        <v>78.5</v>
      </c>
      <c r="AH988" s="2">
        <v>7870</v>
      </c>
      <c r="AI988" s="2">
        <v>87</v>
      </c>
      <c r="AJ988" s="2" t="s">
        <v>382</v>
      </c>
      <c r="AK988" s="2">
        <v>9.6</v>
      </c>
      <c r="AL988" s="2">
        <v>2.58</v>
      </c>
      <c r="AO988" s="2">
        <v>320</v>
      </c>
      <c r="AP988" s="2">
        <v>10.199999999999999</v>
      </c>
      <c r="AS988" s="2">
        <v>113</v>
      </c>
      <c r="AU988" s="2">
        <v>2.04</v>
      </c>
      <c r="AV988" s="13">
        <f t="shared" si="23"/>
        <v>0.46084614967560045</v>
      </c>
    </row>
    <row r="989" spans="1:48" x14ac:dyDescent="0.35">
      <c r="A989">
        <v>988</v>
      </c>
      <c r="B989" s="2" t="s">
        <v>879</v>
      </c>
      <c r="C989" t="s">
        <v>1558</v>
      </c>
      <c r="D989" t="s">
        <v>1476</v>
      </c>
      <c r="E989" t="s">
        <v>460</v>
      </c>
      <c r="F989" t="s">
        <v>881</v>
      </c>
      <c r="G989" t="s">
        <v>50</v>
      </c>
      <c r="H989" s="47">
        <v>39162</v>
      </c>
      <c r="I989" s="1" t="s">
        <v>1555</v>
      </c>
      <c r="J989" t="s">
        <v>8</v>
      </c>
      <c r="K989" t="s">
        <v>1340</v>
      </c>
      <c r="L989" t="s">
        <v>9</v>
      </c>
      <c r="M989">
        <v>35.141952000000003</v>
      </c>
      <c r="N989">
        <v>-119.428308</v>
      </c>
      <c r="O989" t="s">
        <v>51</v>
      </c>
      <c r="P989" s="2">
        <v>1850</v>
      </c>
      <c r="S989" s="2" t="s">
        <v>82</v>
      </c>
      <c r="T989" s="2">
        <v>455.6</v>
      </c>
      <c r="U989" s="2">
        <v>42131</v>
      </c>
      <c r="V989" s="2">
        <v>21543</v>
      </c>
      <c r="X989" s="2">
        <v>7.1</v>
      </c>
      <c r="Y989" s="2">
        <v>2257</v>
      </c>
      <c r="Z989" s="2" t="s">
        <v>82</v>
      </c>
      <c r="AA989" s="13" t="s">
        <v>815</v>
      </c>
      <c r="AC989" s="2">
        <v>11746</v>
      </c>
      <c r="AD989" s="2">
        <v>11.8</v>
      </c>
      <c r="AE989" s="2">
        <v>91.1</v>
      </c>
      <c r="AF989" s="2">
        <v>55.4</v>
      </c>
      <c r="AG989" s="2">
        <v>76.599999999999994</v>
      </c>
      <c r="AH989" s="2">
        <v>7980</v>
      </c>
      <c r="AI989" s="2">
        <v>80</v>
      </c>
      <c r="AJ989" s="2" t="s">
        <v>382</v>
      </c>
      <c r="AK989" s="2">
        <v>9.6999999999999993</v>
      </c>
      <c r="AL989" s="2">
        <v>2.98</v>
      </c>
      <c r="AO989" s="2">
        <v>340</v>
      </c>
      <c r="AP989" s="2">
        <v>8.93</v>
      </c>
      <c r="AS989" s="2">
        <v>92.6</v>
      </c>
      <c r="AU989" s="2">
        <v>1.86</v>
      </c>
      <c r="AV989" s="13">
        <f t="shared" si="23"/>
        <v>0.42018325411598867</v>
      </c>
    </row>
    <row r="990" spans="1:48" x14ac:dyDescent="0.35">
      <c r="A990">
        <v>989</v>
      </c>
      <c r="B990" s="2" t="s">
        <v>879</v>
      </c>
      <c r="C990" t="s">
        <v>1559</v>
      </c>
      <c r="D990" t="s">
        <v>1556</v>
      </c>
      <c r="E990" t="s">
        <v>460</v>
      </c>
      <c r="F990" t="s">
        <v>881</v>
      </c>
      <c r="G990" t="s">
        <v>50</v>
      </c>
      <c r="H990" s="47">
        <v>39162</v>
      </c>
      <c r="I990" s="1" t="s">
        <v>1555</v>
      </c>
      <c r="J990" t="s">
        <v>8</v>
      </c>
      <c r="K990" t="s">
        <v>1340</v>
      </c>
      <c r="L990" t="s">
        <v>9</v>
      </c>
      <c r="M990">
        <v>35.140135000000001</v>
      </c>
      <c r="N990">
        <v>-119.42364999999999</v>
      </c>
      <c r="O990" t="s">
        <v>51</v>
      </c>
      <c r="P990" s="2">
        <v>1567</v>
      </c>
      <c r="S990" s="2" t="s">
        <v>82</v>
      </c>
      <c r="T990" s="2">
        <v>372.7</v>
      </c>
      <c r="U990" s="2">
        <v>40628</v>
      </c>
      <c r="V990" s="2">
        <v>20245</v>
      </c>
      <c r="X990" s="2">
        <v>8.0500000000000007</v>
      </c>
      <c r="Y990" s="2">
        <v>1911</v>
      </c>
      <c r="Z990" s="2" t="s">
        <v>82</v>
      </c>
      <c r="AA990" s="13" t="s">
        <v>815</v>
      </c>
      <c r="AC990" s="2">
        <v>11159</v>
      </c>
      <c r="AD990" s="2">
        <v>22.9</v>
      </c>
      <c r="AE990" s="2">
        <v>50.3</v>
      </c>
      <c r="AF990" s="2">
        <v>60</v>
      </c>
      <c r="AG990" s="2">
        <v>68.599999999999994</v>
      </c>
      <c r="AH990" s="2">
        <v>7530</v>
      </c>
      <c r="AI990" s="2">
        <v>84</v>
      </c>
      <c r="AJ990" s="2" t="s">
        <v>382</v>
      </c>
      <c r="AK990" s="2">
        <v>8.3000000000000007</v>
      </c>
      <c r="AL990" s="2">
        <v>2.1800000000000002</v>
      </c>
      <c r="AO990" s="2">
        <v>180</v>
      </c>
      <c r="AP990" s="2">
        <v>6.79</v>
      </c>
      <c r="AS990" s="2">
        <v>68.8</v>
      </c>
      <c r="AU990" s="2">
        <v>5.0199999999999996</v>
      </c>
      <c r="AV990" s="13">
        <f t="shared" si="23"/>
        <v>1.1340429761625068</v>
      </c>
    </row>
    <row r="991" spans="1:48" x14ac:dyDescent="0.35">
      <c r="A991">
        <v>990</v>
      </c>
      <c r="B991" s="2" t="s">
        <v>879</v>
      </c>
      <c r="C991" t="s">
        <v>1560</v>
      </c>
      <c r="D991" t="s">
        <v>1478</v>
      </c>
      <c r="E991" t="s">
        <v>460</v>
      </c>
      <c r="F991" t="s">
        <v>881</v>
      </c>
      <c r="G991" t="s">
        <v>50</v>
      </c>
      <c r="H991" s="47">
        <v>39162</v>
      </c>
      <c r="I991" s="1" t="s">
        <v>1555</v>
      </c>
      <c r="J991" t="s">
        <v>8</v>
      </c>
      <c r="K991" t="s">
        <v>1340</v>
      </c>
      <c r="L991" t="s">
        <v>9</v>
      </c>
      <c r="M991">
        <v>35.137908000000003</v>
      </c>
      <c r="N991">
        <v>-119.439497</v>
      </c>
      <c r="O991" t="s">
        <v>51</v>
      </c>
      <c r="P991" s="2">
        <v>1867</v>
      </c>
      <c r="S991" s="2" t="s">
        <v>82</v>
      </c>
      <c r="T991" s="2">
        <v>437.8</v>
      </c>
      <c r="U991" s="2">
        <v>18956</v>
      </c>
      <c r="V991" s="2">
        <v>11628</v>
      </c>
      <c r="X991" s="2">
        <v>7.8</v>
      </c>
      <c r="Y991" s="2">
        <v>2277</v>
      </c>
      <c r="Z991" s="2" t="s">
        <v>82</v>
      </c>
      <c r="AA991" s="13" t="s">
        <v>815</v>
      </c>
      <c r="AC991" s="2">
        <v>5698</v>
      </c>
      <c r="AD991" s="2" t="s">
        <v>41</v>
      </c>
      <c r="AE991" s="2">
        <v>17</v>
      </c>
      <c r="AF991" s="2">
        <v>96</v>
      </c>
      <c r="AG991" s="2">
        <v>77.2</v>
      </c>
      <c r="AH991" s="2">
        <v>4250</v>
      </c>
      <c r="AI991" s="2">
        <v>32</v>
      </c>
      <c r="AJ991" s="2" t="s">
        <v>382</v>
      </c>
      <c r="AK991" s="2">
        <v>1.3</v>
      </c>
      <c r="AL991" s="2">
        <v>2.38</v>
      </c>
      <c r="AO991" s="2">
        <v>260</v>
      </c>
      <c r="AP991" s="2">
        <v>0.42</v>
      </c>
      <c r="AS991" s="2">
        <v>46.6</v>
      </c>
      <c r="AU991" s="2">
        <v>2.36</v>
      </c>
      <c r="AV991" s="13">
        <f t="shared" si="23"/>
        <v>0.53313574178157697</v>
      </c>
    </row>
    <row r="992" spans="1:48" x14ac:dyDescent="0.35">
      <c r="A992">
        <v>991</v>
      </c>
      <c r="B992" s="2" t="s">
        <v>879</v>
      </c>
      <c r="C992" t="s">
        <v>1561</v>
      </c>
      <c r="D992" t="s">
        <v>1479</v>
      </c>
      <c r="E992" t="s">
        <v>460</v>
      </c>
      <c r="F992" t="s">
        <v>881</v>
      </c>
      <c r="G992" t="s">
        <v>50</v>
      </c>
      <c r="H992" s="47">
        <v>39162</v>
      </c>
      <c r="I992" s="1" t="s">
        <v>1555</v>
      </c>
      <c r="J992" t="s">
        <v>8</v>
      </c>
      <c r="K992" t="s">
        <v>1340</v>
      </c>
      <c r="L992" t="s">
        <v>9</v>
      </c>
      <c r="M992">
        <v>35.137908000000003</v>
      </c>
      <c r="N992">
        <v>-119.439497</v>
      </c>
      <c r="O992" t="s">
        <v>51</v>
      </c>
      <c r="P992" s="2">
        <v>1417</v>
      </c>
      <c r="S992" s="2" t="s">
        <v>82</v>
      </c>
      <c r="T992" s="2">
        <v>485.7</v>
      </c>
      <c r="U992" s="2">
        <v>18253</v>
      </c>
      <c r="V992" s="2">
        <v>11768</v>
      </c>
      <c r="X992" s="2">
        <v>7.95</v>
      </c>
      <c r="Y992" s="2">
        <v>1728</v>
      </c>
      <c r="Z992" s="2" t="s">
        <v>82</v>
      </c>
      <c r="AA992" s="13" t="s">
        <v>815</v>
      </c>
      <c r="AC992" s="2">
        <v>6198</v>
      </c>
      <c r="AD992" s="2">
        <v>6.18</v>
      </c>
      <c r="AE992" s="2">
        <v>19.7</v>
      </c>
      <c r="AF992" s="2">
        <v>106</v>
      </c>
      <c r="AG992" s="2">
        <v>57.5</v>
      </c>
      <c r="AH992" s="2">
        <v>4230</v>
      </c>
      <c r="AI992" s="2">
        <v>34</v>
      </c>
      <c r="AJ992" s="2" t="s">
        <v>382</v>
      </c>
      <c r="AK992" s="2">
        <v>0.53</v>
      </c>
      <c r="AL992" s="2">
        <v>2.4500000000000002</v>
      </c>
      <c r="AO992" s="2">
        <v>160</v>
      </c>
      <c r="AP992" s="2">
        <v>0.13</v>
      </c>
      <c r="AS992" s="2">
        <v>41.2</v>
      </c>
      <c r="AU992" s="2">
        <v>4.26</v>
      </c>
      <c r="AV992" s="13">
        <f t="shared" si="23"/>
        <v>0.96235519491081267</v>
      </c>
    </row>
    <row r="993" spans="1:48" x14ac:dyDescent="0.35">
      <c r="A993">
        <v>992</v>
      </c>
      <c r="B993" s="2" t="s">
        <v>879</v>
      </c>
      <c r="C993" t="s">
        <v>1562</v>
      </c>
      <c r="D993" t="s">
        <v>1480</v>
      </c>
      <c r="E993" t="s">
        <v>460</v>
      </c>
      <c r="F993" t="s">
        <v>881</v>
      </c>
      <c r="G993" t="s">
        <v>50</v>
      </c>
      <c r="H993" s="47">
        <v>39162</v>
      </c>
      <c r="I993" s="1" t="s">
        <v>1555</v>
      </c>
      <c r="J993" t="s">
        <v>8</v>
      </c>
      <c r="K993" t="s">
        <v>1340</v>
      </c>
      <c r="L993" t="s">
        <v>9</v>
      </c>
      <c r="M993">
        <v>35.137860000000003</v>
      </c>
      <c r="N993">
        <v>-119.439081</v>
      </c>
      <c r="O993" t="s">
        <v>51</v>
      </c>
      <c r="P993" s="2">
        <v>1767</v>
      </c>
      <c r="S993" s="2" t="s">
        <v>82</v>
      </c>
      <c r="T993" s="2">
        <v>555.29999999999995</v>
      </c>
      <c r="U993" s="2">
        <v>26385</v>
      </c>
      <c r="V993" s="2">
        <v>13880</v>
      </c>
      <c r="X993" s="2">
        <v>7.9</v>
      </c>
      <c r="Y993" s="2">
        <v>2155</v>
      </c>
      <c r="Z993" s="2" t="s">
        <v>82</v>
      </c>
      <c r="AA993" s="13" t="s">
        <v>815</v>
      </c>
      <c r="AC993" s="2">
        <v>7298</v>
      </c>
      <c r="AD993" s="2">
        <v>6.2</v>
      </c>
      <c r="AE993" s="2">
        <v>17.899999999999999</v>
      </c>
      <c r="AF993" s="2">
        <v>124</v>
      </c>
      <c r="AG993" s="2">
        <v>80.400000000000006</v>
      </c>
      <c r="AH993" s="2">
        <v>4940</v>
      </c>
      <c r="AI993" s="2">
        <v>34</v>
      </c>
      <c r="AJ993" s="2" t="s">
        <v>382</v>
      </c>
      <c r="AK993" s="2">
        <v>0.85</v>
      </c>
      <c r="AL993" s="2">
        <v>2.59</v>
      </c>
      <c r="AO993" s="2" t="s">
        <v>383</v>
      </c>
      <c r="AP993" s="2">
        <v>0.28999999999999998</v>
      </c>
      <c r="AS993" s="2">
        <v>46.4</v>
      </c>
      <c r="AU993" s="2">
        <v>4.74</v>
      </c>
      <c r="AV993" s="13">
        <f t="shared" si="23"/>
        <v>1.0707895830697776</v>
      </c>
    </row>
    <row r="994" spans="1:48" x14ac:dyDescent="0.35">
      <c r="A994">
        <v>993</v>
      </c>
      <c r="B994" s="2" t="s">
        <v>1886</v>
      </c>
      <c r="C994" t="s">
        <v>1563</v>
      </c>
      <c r="D994" t="s">
        <v>1489</v>
      </c>
      <c r="E994" t="s">
        <v>460</v>
      </c>
      <c r="F994" t="s">
        <v>888</v>
      </c>
      <c r="G994" t="s">
        <v>50</v>
      </c>
      <c r="H994" s="47">
        <v>39162</v>
      </c>
      <c r="I994" s="1" t="s">
        <v>1555</v>
      </c>
      <c r="J994" t="s">
        <v>8</v>
      </c>
      <c r="K994" t="s">
        <v>1340</v>
      </c>
      <c r="L994" t="s">
        <v>9</v>
      </c>
      <c r="M994">
        <v>35.174430999999998</v>
      </c>
      <c r="N994">
        <v>-119.489431</v>
      </c>
      <c r="O994" t="s">
        <v>51</v>
      </c>
      <c r="P994" s="2">
        <v>1417</v>
      </c>
      <c r="S994" s="2" t="s">
        <v>82</v>
      </c>
      <c r="T994" s="2">
        <v>667.3</v>
      </c>
      <c r="U994" s="2">
        <v>29385</v>
      </c>
      <c r="V994" s="2">
        <v>12876</v>
      </c>
      <c r="X994" s="2">
        <v>7.22</v>
      </c>
      <c r="Y994" s="2">
        <v>1728</v>
      </c>
      <c r="Z994" s="2" t="s">
        <v>82</v>
      </c>
      <c r="AA994" s="13" t="s">
        <v>815</v>
      </c>
      <c r="AC994" s="2">
        <v>6598</v>
      </c>
      <c r="AD994" s="2">
        <v>152</v>
      </c>
      <c r="AE994" s="2">
        <v>166</v>
      </c>
      <c r="AF994" s="2">
        <v>61.4</v>
      </c>
      <c r="AG994" s="2">
        <v>101</v>
      </c>
      <c r="AH994" s="2">
        <v>4490</v>
      </c>
      <c r="AI994" s="2">
        <v>45</v>
      </c>
      <c r="AJ994" s="2" t="s">
        <v>382</v>
      </c>
      <c r="AK994" s="2">
        <v>4.4000000000000004</v>
      </c>
      <c r="AL994" s="2">
        <v>2.79</v>
      </c>
      <c r="AO994" s="2" t="s">
        <v>383</v>
      </c>
      <c r="AP994" s="2">
        <v>6.44</v>
      </c>
      <c r="AS994" s="2">
        <v>123</v>
      </c>
      <c r="AU994" s="2">
        <v>2.14</v>
      </c>
      <c r="AV994" s="13">
        <f t="shared" si="23"/>
        <v>0.48343664720871815</v>
      </c>
    </row>
    <row r="995" spans="1:48" x14ac:dyDescent="0.35">
      <c r="A995">
        <v>994</v>
      </c>
      <c r="B995" s="2" t="s">
        <v>1886</v>
      </c>
      <c r="C995" t="s">
        <v>1564</v>
      </c>
      <c r="D995" t="s">
        <v>1490</v>
      </c>
      <c r="E995" t="s">
        <v>460</v>
      </c>
      <c r="F995" t="s">
        <v>888</v>
      </c>
      <c r="G995" t="s">
        <v>50</v>
      </c>
      <c r="H995" s="47">
        <v>39162</v>
      </c>
      <c r="I995" s="1" t="s">
        <v>1555</v>
      </c>
      <c r="J995" t="s">
        <v>8</v>
      </c>
      <c r="K995" t="s">
        <v>1340</v>
      </c>
      <c r="L995" t="s">
        <v>9</v>
      </c>
      <c r="M995">
        <v>35.174430999999998</v>
      </c>
      <c r="N995">
        <v>-119.489431</v>
      </c>
      <c r="O995" t="s">
        <v>51</v>
      </c>
      <c r="P995" s="2">
        <v>1150</v>
      </c>
      <c r="S995" s="2" t="s">
        <v>82</v>
      </c>
      <c r="T995" s="2">
        <v>168.8</v>
      </c>
      <c r="U995" s="2">
        <v>13222</v>
      </c>
      <c r="V995" s="2">
        <v>8087</v>
      </c>
      <c r="X995" s="2">
        <v>7.13</v>
      </c>
      <c r="Y995" s="2">
        <v>1403</v>
      </c>
      <c r="Z995" s="2" t="s">
        <v>82</v>
      </c>
      <c r="AA995" s="13" t="s">
        <v>815</v>
      </c>
      <c r="AC995" s="2">
        <v>3749</v>
      </c>
      <c r="AD995" s="2">
        <v>113</v>
      </c>
      <c r="AE995" s="2">
        <v>40.9</v>
      </c>
      <c r="AF995" s="2">
        <v>16.2</v>
      </c>
      <c r="AG995" s="2">
        <v>60.1</v>
      </c>
      <c r="AH995" s="2">
        <v>3070</v>
      </c>
      <c r="AI995" s="2">
        <v>51</v>
      </c>
      <c r="AJ995" s="2" t="s">
        <v>382</v>
      </c>
      <c r="AK995" s="2">
        <v>1.06</v>
      </c>
      <c r="AL995" s="2">
        <v>2.56</v>
      </c>
      <c r="AO995" s="2" t="s">
        <v>383</v>
      </c>
      <c r="AP995" s="2">
        <v>1.05</v>
      </c>
      <c r="AS995" s="2">
        <v>63</v>
      </c>
      <c r="AU995" s="2" t="s">
        <v>815</v>
      </c>
      <c r="AV995" s="13" t="s">
        <v>819</v>
      </c>
    </row>
    <row r="996" spans="1:48" x14ac:dyDescent="0.35">
      <c r="A996">
        <v>995</v>
      </c>
      <c r="B996" s="10" t="s">
        <v>1371</v>
      </c>
      <c r="C996" t="s">
        <v>1565</v>
      </c>
      <c r="D996" t="s">
        <v>1491</v>
      </c>
      <c r="E996" t="s">
        <v>460</v>
      </c>
      <c r="F996" t="s">
        <v>1374</v>
      </c>
      <c r="G996" t="s">
        <v>50</v>
      </c>
      <c r="H996" s="47">
        <v>39162</v>
      </c>
      <c r="I996" s="1" t="s">
        <v>1555</v>
      </c>
      <c r="J996" t="s">
        <v>8</v>
      </c>
      <c r="K996" t="s">
        <v>1340</v>
      </c>
      <c r="L996" t="s">
        <v>9</v>
      </c>
      <c r="M996">
        <v>35.142766000000002</v>
      </c>
      <c r="N996">
        <v>-119.48620699999999</v>
      </c>
      <c r="O996" s="22" t="s">
        <v>81</v>
      </c>
      <c r="P996" s="2">
        <v>1150</v>
      </c>
      <c r="S996" s="2" t="s">
        <v>82</v>
      </c>
      <c r="T996" s="2">
        <v>98.3</v>
      </c>
      <c r="U996" s="2">
        <v>8805</v>
      </c>
      <c r="V996" s="2">
        <v>4975</v>
      </c>
      <c r="X996" s="2">
        <v>7.78</v>
      </c>
      <c r="Y996" s="2">
        <v>1403</v>
      </c>
      <c r="Z996" s="2" t="s">
        <v>82</v>
      </c>
      <c r="AA996" s="13" t="s">
        <v>815</v>
      </c>
      <c r="AC996" s="2">
        <v>1899</v>
      </c>
      <c r="AD996" s="2">
        <v>137</v>
      </c>
      <c r="AE996" s="2">
        <v>25.9</v>
      </c>
      <c r="AF996" s="2">
        <v>8.16</v>
      </c>
      <c r="AG996" s="2">
        <v>28.5</v>
      </c>
      <c r="AH996" s="2">
        <v>1790</v>
      </c>
      <c r="AI996" s="2">
        <v>31</v>
      </c>
      <c r="AJ996" s="2" t="s">
        <v>382</v>
      </c>
      <c r="AK996" s="2">
        <v>0.96</v>
      </c>
      <c r="AL996" s="2">
        <v>2.72</v>
      </c>
      <c r="AO996" s="2" t="s">
        <v>383</v>
      </c>
      <c r="AP996" s="2">
        <v>0.95</v>
      </c>
      <c r="AS996" s="2">
        <v>142</v>
      </c>
      <c r="AU996" s="2" t="s">
        <v>815</v>
      </c>
      <c r="AV996" s="13" t="s">
        <v>819</v>
      </c>
    </row>
    <row r="997" spans="1:48" x14ac:dyDescent="0.35">
      <c r="A997">
        <v>996</v>
      </c>
      <c r="B997" s="2" t="s">
        <v>1886</v>
      </c>
      <c r="C997" t="s">
        <v>1566</v>
      </c>
      <c r="D997" t="s">
        <v>1578</v>
      </c>
      <c r="E997" t="s">
        <v>460</v>
      </c>
      <c r="F997" t="s">
        <v>888</v>
      </c>
      <c r="G997" t="s">
        <v>50</v>
      </c>
      <c r="H997" s="47">
        <v>39162</v>
      </c>
      <c r="I997" s="1" t="s">
        <v>1555</v>
      </c>
      <c r="J997" t="s">
        <v>8</v>
      </c>
      <c r="K997" t="s">
        <v>1340</v>
      </c>
      <c r="L997" t="s">
        <v>9</v>
      </c>
      <c r="M997">
        <v>35.173876999999997</v>
      </c>
      <c r="N997">
        <v>-119.487374</v>
      </c>
      <c r="O997" t="s">
        <v>51</v>
      </c>
      <c r="P997" s="2">
        <v>1633</v>
      </c>
      <c r="S997" s="2" t="s">
        <v>82</v>
      </c>
      <c r="T997" s="2">
        <v>210.7</v>
      </c>
      <c r="U997" s="2">
        <v>10510</v>
      </c>
      <c r="V997" s="2">
        <v>7362</v>
      </c>
      <c r="X997" s="2">
        <v>7.62</v>
      </c>
      <c r="Y997" s="2">
        <v>1993</v>
      </c>
      <c r="Z997" s="2" t="s">
        <v>82</v>
      </c>
      <c r="AA997" s="13" t="s">
        <v>815</v>
      </c>
      <c r="AC997" s="2">
        <v>2999</v>
      </c>
      <c r="AD997" s="2">
        <v>105</v>
      </c>
      <c r="AE997" s="2">
        <v>50.9</v>
      </c>
      <c r="AF997" s="2">
        <v>20.3</v>
      </c>
      <c r="AG997" s="2">
        <v>73.3</v>
      </c>
      <c r="AH997" s="2">
        <v>2710</v>
      </c>
      <c r="AI997" s="2">
        <v>49</v>
      </c>
      <c r="AJ997" s="2" t="s">
        <v>382</v>
      </c>
      <c r="AK997" s="2">
        <v>1.46</v>
      </c>
      <c r="AL997" s="2">
        <v>2.94</v>
      </c>
      <c r="AO997" s="2" t="s">
        <v>383</v>
      </c>
      <c r="AP997" s="2">
        <v>1.82</v>
      </c>
      <c r="AS997" s="2">
        <v>70.400000000000006</v>
      </c>
      <c r="AU997" s="2" t="s">
        <v>815</v>
      </c>
      <c r="AV997" s="13" t="s">
        <v>819</v>
      </c>
    </row>
    <row r="998" spans="1:48" x14ac:dyDescent="0.35">
      <c r="A998">
        <v>997</v>
      </c>
      <c r="B998" s="2" t="s">
        <v>1886</v>
      </c>
      <c r="C998" t="s">
        <v>1567</v>
      </c>
      <c r="D998" t="s">
        <v>1579</v>
      </c>
      <c r="E998" t="s">
        <v>460</v>
      </c>
      <c r="F998" t="s">
        <v>888</v>
      </c>
      <c r="G998" t="s">
        <v>50</v>
      </c>
      <c r="H998" s="47">
        <v>39162</v>
      </c>
      <c r="I998" s="1" t="s">
        <v>1555</v>
      </c>
      <c r="J998" t="s">
        <v>8</v>
      </c>
      <c r="K998" t="s">
        <v>1340</v>
      </c>
      <c r="L998" t="s">
        <v>9</v>
      </c>
      <c r="M998">
        <v>35.175125999999999</v>
      </c>
      <c r="N998">
        <v>-119.485698</v>
      </c>
      <c r="O998" t="s">
        <v>51</v>
      </c>
      <c r="P998" s="2">
        <v>1333</v>
      </c>
      <c r="S998" s="2" t="s">
        <v>82</v>
      </c>
      <c r="T998" s="2">
        <v>145.80000000000001</v>
      </c>
      <c r="U998" s="2">
        <v>14556</v>
      </c>
      <c r="V998" s="2">
        <v>7593</v>
      </c>
      <c r="X998" s="2">
        <v>7.75</v>
      </c>
      <c r="Y998" s="2">
        <v>1627</v>
      </c>
      <c r="Z998" s="2" t="s">
        <v>82</v>
      </c>
      <c r="AA998" s="13" t="s">
        <v>815</v>
      </c>
      <c r="AC998" s="2">
        <v>3349</v>
      </c>
      <c r="AD998" s="2">
        <v>206</v>
      </c>
      <c r="AE998" s="2">
        <v>34.299999999999997</v>
      </c>
      <c r="AF998" s="2">
        <v>14.6</v>
      </c>
      <c r="AG998" s="2">
        <v>55.4</v>
      </c>
      <c r="AH998" s="2">
        <v>2760</v>
      </c>
      <c r="AI998" s="2">
        <v>34</v>
      </c>
      <c r="AJ998" s="2" t="s">
        <v>382</v>
      </c>
      <c r="AK998" s="2">
        <v>1.18</v>
      </c>
      <c r="AL998" s="2">
        <v>2.39</v>
      </c>
      <c r="AO998" s="2" t="s">
        <v>383</v>
      </c>
      <c r="AP998" s="2">
        <v>1.33</v>
      </c>
      <c r="AS998" s="2">
        <v>87.8</v>
      </c>
      <c r="AU998" s="2">
        <v>4.2</v>
      </c>
      <c r="AV998" s="13">
        <f>AU998/4.42664</f>
        <v>0.94880089639094223</v>
      </c>
    </row>
    <row r="999" spans="1:48" x14ac:dyDescent="0.35">
      <c r="A999">
        <v>998</v>
      </c>
      <c r="B999" s="2" t="s">
        <v>1884</v>
      </c>
      <c r="C999" t="s">
        <v>1568</v>
      </c>
      <c r="D999" t="s">
        <v>1494</v>
      </c>
      <c r="E999" t="s">
        <v>460</v>
      </c>
      <c r="F999" t="s">
        <v>885</v>
      </c>
      <c r="G999" t="s">
        <v>50</v>
      </c>
      <c r="H999" s="47">
        <v>39162</v>
      </c>
      <c r="I999" s="1" t="s">
        <v>1555</v>
      </c>
      <c r="J999" t="s">
        <v>8</v>
      </c>
      <c r="K999" t="s">
        <v>1340</v>
      </c>
      <c r="L999" t="s">
        <v>9</v>
      </c>
      <c r="M999" s="19">
        <v>35.195245999999997</v>
      </c>
      <c r="N999" s="19">
        <v>-119.53296400000001</v>
      </c>
      <c r="O999" t="s">
        <v>51</v>
      </c>
      <c r="P999" s="2">
        <v>1033</v>
      </c>
      <c r="S999" s="2" t="s">
        <v>82</v>
      </c>
      <c r="T999" s="2">
        <v>597.20000000000005</v>
      </c>
      <c r="U999" s="2">
        <v>53998</v>
      </c>
      <c r="V999" s="2">
        <v>25056</v>
      </c>
      <c r="X999" s="2">
        <v>7.13</v>
      </c>
      <c r="Y999" s="2">
        <v>1261</v>
      </c>
      <c r="Z999" s="2" t="s">
        <v>82</v>
      </c>
      <c r="AA999" s="13" t="s">
        <v>815</v>
      </c>
      <c r="AC999" s="2">
        <v>14494</v>
      </c>
      <c r="AD999" s="2">
        <v>21.2</v>
      </c>
      <c r="AE999" s="2">
        <v>114</v>
      </c>
      <c r="AF999" s="2">
        <v>75.900000000000006</v>
      </c>
      <c r="AG999" s="2">
        <v>65</v>
      </c>
      <c r="AH999" s="2">
        <v>9280</v>
      </c>
      <c r="AI999" s="2">
        <v>93</v>
      </c>
      <c r="AJ999" s="2" t="s">
        <v>382</v>
      </c>
      <c r="AK999" s="2">
        <v>5.9</v>
      </c>
      <c r="AL999" s="2">
        <v>2.2599999999999998</v>
      </c>
      <c r="AO999" s="2">
        <v>480</v>
      </c>
      <c r="AP999" s="2">
        <v>6.56</v>
      </c>
      <c r="AS999" s="2">
        <v>112</v>
      </c>
      <c r="AU999" s="2">
        <v>2.34</v>
      </c>
      <c r="AV999" s="13">
        <f>AU999/4.42664</f>
        <v>0.52861764227495345</v>
      </c>
    </row>
    <row r="1000" spans="1:48" x14ac:dyDescent="0.35">
      <c r="A1000">
        <v>999</v>
      </c>
      <c r="B1000" s="2" t="s">
        <v>1884</v>
      </c>
      <c r="C1000" t="s">
        <v>1569</v>
      </c>
      <c r="D1000" t="s">
        <v>1495</v>
      </c>
      <c r="E1000" t="s">
        <v>460</v>
      </c>
      <c r="F1000" t="s">
        <v>885</v>
      </c>
      <c r="G1000" t="s">
        <v>50</v>
      </c>
      <c r="H1000" s="47">
        <v>39162</v>
      </c>
      <c r="I1000" s="1" t="s">
        <v>1555</v>
      </c>
      <c r="J1000" t="s">
        <v>8</v>
      </c>
      <c r="K1000" t="s">
        <v>1340</v>
      </c>
      <c r="L1000" t="s">
        <v>9</v>
      </c>
      <c r="M1000" s="19">
        <v>35.195149999999998</v>
      </c>
      <c r="N1000" s="19">
        <v>-119.53264299999999</v>
      </c>
      <c r="O1000" t="s">
        <v>51</v>
      </c>
      <c r="P1000" s="2">
        <v>1017</v>
      </c>
      <c r="S1000" s="2" t="s">
        <v>82</v>
      </c>
      <c r="T1000" s="2">
        <v>596.9</v>
      </c>
      <c r="U1000" s="2">
        <v>56736</v>
      </c>
      <c r="V1000" s="2">
        <v>25374</v>
      </c>
      <c r="X1000" s="2">
        <v>7.43</v>
      </c>
      <c r="Y1000" s="2">
        <v>1240</v>
      </c>
      <c r="Z1000" s="2" t="s">
        <v>82</v>
      </c>
      <c r="AA1000" s="13" t="s">
        <v>815</v>
      </c>
      <c r="AC1000" s="2">
        <v>14745</v>
      </c>
      <c r="AD1000" s="2">
        <v>19.8</v>
      </c>
      <c r="AE1000" s="2">
        <v>119</v>
      </c>
      <c r="AF1000" s="2">
        <v>72.8</v>
      </c>
      <c r="AG1000" s="2">
        <v>78</v>
      </c>
      <c r="AH1000" s="2">
        <v>9380</v>
      </c>
      <c r="AI1000" s="2">
        <v>90</v>
      </c>
      <c r="AJ1000" s="2" t="s">
        <v>382</v>
      </c>
      <c r="AK1000" s="2">
        <v>6.2</v>
      </c>
      <c r="AL1000" s="2">
        <v>2.2000000000000002</v>
      </c>
      <c r="AO1000" s="2">
        <v>400</v>
      </c>
      <c r="AP1000" s="2">
        <v>6.22</v>
      </c>
      <c r="AS1000" s="2">
        <v>82.2</v>
      </c>
      <c r="AU1000" s="2">
        <v>2.2599999999999998</v>
      </c>
      <c r="AV1000" s="13">
        <f>AU1000/4.42664</f>
        <v>0.51054524424845926</v>
      </c>
    </row>
    <row r="1001" spans="1:48" x14ac:dyDescent="0.35">
      <c r="A1001">
        <v>1000</v>
      </c>
      <c r="B1001" s="2" t="s">
        <v>1884</v>
      </c>
      <c r="C1001" t="s">
        <v>1570</v>
      </c>
      <c r="D1001" t="s">
        <v>1496</v>
      </c>
      <c r="E1001" t="s">
        <v>460</v>
      </c>
      <c r="F1001" t="s">
        <v>885</v>
      </c>
      <c r="G1001" t="s">
        <v>50</v>
      </c>
      <c r="H1001" s="47">
        <v>39162</v>
      </c>
      <c r="I1001" s="1" t="s">
        <v>1555</v>
      </c>
      <c r="J1001" t="s">
        <v>8</v>
      </c>
      <c r="K1001" t="s">
        <v>1340</v>
      </c>
      <c r="L1001" t="s">
        <v>9</v>
      </c>
      <c r="M1001" s="19">
        <v>35.195552999999997</v>
      </c>
      <c r="N1001" s="19">
        <v>-119.53229899999999</v>
      </c>
      <c r="O1001" t="s">
        <v>51</v>
      </c>
      <c r="P1001" s="2">
        <v>717</v>
      </c>
      <c r="S1001" s="2" t="s">
        <v>82</v>
      </c>
      <c r="T1001" s="2">
        <v>1137</v>
      </c>
      <c r="U1001" s="2">
        <v>78876</v>
      </c>
      <c r="V1001" s="2">
        <v>35916</v>
      </c>
      <c r="X1001" s="2">
        <v>7.59</v>
      </c>
      <c r="Y1001" s="2">
        <v>874</v>
      </c>
      <c r="Z1001" s="2" t="s">
        <v>82</v>
      </c>
      <c r="AA1001" s="13" t="s">
        <v>815</v>
      </c>
      <c r="AC1001" s="2">
        <v>20744</v>
      </c>
      <c r="AD1001" s="2">
        <v>19.8</v>
      </c>
      <c r="AE1001" s="2">
        <v>236</v>
      </c>
      <c r="AF1001" s="2">
        <v>133</v>
      </c>
      <c r="AG1001" s="2">
        <v>102</v>
      </c>
      <c r="AH1001" s="2">
        <v>13900</v>
      </c>
      <c r="AI1001" s="2">
        <v>91</v>
      </c>
      <c r="AJ1001" s="2" t="s">
        <v>382</v>
      </c>
      <c r="AK1001" s="2">
        <v>22</v>
      </c>
      <c r="AL1001" s="2">
        <v>2.67</v>
      </c>
      <c r="AO1001" s="2">
        <v>400</v>
      </c>
      <c r="AP1001" s="2">
        <v>9.4700000000000006</v>
      </c>
      <c r="AS1001" s="2">
        <v>95.4</v>
      </c>
      <c r="AU1001" s="2">
        <v>2.2599999999999998</v>
      </c>
      <c r="AV1001" s="13">
        <f>AU1001/4.42664</f>
        <v>0.51054524424845926</v>
      </c>
    </row>
    <row r="1002" spans="1:48" x14ac:dyDescent="0.35">
      <c r="A1002">
        <v>1001</v>
      </c>
      <c r="B1002" s="2" t="s">
        <v>1883</v>
      </c>
      <c r="C1002" t="s">
        <v>1571</v>
      </c>
      <c r="D1002" t="s">
        <v>1545</v>
      </c>
      <c r="E1002" t="s">
        <v>460</v>
      </c>
      <c r="F1002" t="s">
        <v>893</v>
      </c>
      <c r="G1002" t="s">
        <v>50</v>
      </c>
      <c r="H1002" s="47">
        <v>39162</v>
      </c>
      <c r="I1002" s="1" t="s">
        <v>1555</v>
      </c>
      <c r="J1002" t="s">
        <v>8</v>
      </c>
      <c r="K1002" t="s">
        <v>1340</v>
      </c>
      <c r="L1002" t="s">
        <v>9</v>
      </c>
      <c r="M1002">
        <v>35.224823000000001</v>
      </c>
      <c r="N1002">
        <v>-119.55781899999999</v>
      </c>
      <c r="O1002" t="s">
        <v>51</v>
      </c>
      <c r="P1002" s="2">
        <v>983</v>
      </c>
      <c r="S1002" s="2" t="s">
        <v>82</v>
      </c>
      <c r="T1002" s="2">
        <v>282.10000000000002</v>
      </c>
      <c r="U1002" s="2">
        <v>18209</v>
      </c>
      <c r="V1002" s="2">
        <v>9430</v>
      </c>
      <c r="X1002" s="2">
        <v>6.9</v>
      </c>
      <c r="Y1002" s="2">
        <v>1199</v>
      </c>
      <c r="Z1002" s="2" t="s">
        <v>82</v>
      </c>
      <c r="AA1002" s="13" t="s">
        <v>815</v>
      </c>
      <c r="AC1002" s="2">
        <v>4749</v>
      </c>
      <c r="AD1002" s="2">
        <v>372</v>
      </c>
      <c r="AE1002" s="2">
        <v>64.5</v>
      </c>
      <c r="AF1002" s="2">
        <v>29.4</v>
      </c>
      <c r="AG1002" s="2">
        <v>22</v>
      </c>
      <c r="AH1002" s="2">
        <v>3340</v>
      </c>
      <c r="AI1002" s="2">
        <v>22</v>
      </c>
      <c r="AJ1002" s="2" t="s">
        <v>382</v>
      </c>
      <c r="AK1002" s="2">
        <v>0.94</v>
      </c>
      <c r="AL1002" s="2">
        <v>2.2799999999999998</v>
      </c>
      <c r="AO1002" s="2" t="s">
        <v>383</v>
      </c>
      <c r="AP1002" s="2">
        <v>1.19</v>
      </c>
      <c r="AS1002" s="2">
        <v>55.6</v>
      </c>
      <c r="AU1002" s="2">
        <v>0.7</v>
      </c>
      <c r="AV1002" s="13">
        <f>AU1002/4.42664</f>
        <v>0.15813348273182368</v>
      </c>
    </row>
    <row r="1003" spans="1:48" x14ac:dyDescent="0.35">
      <c r="A1003">
        <v>1002</v>
      </c>
      <c r="B1003" s="2" t="s">
        <v>1883</v>
      </c>
      <c r="C1003" t="s">
        <v>1572</v>
      </c>
      <c r="D1003" t="s">
        <v>1547</v>
      </c>
      <c r="E1003" t="s">
        <v>460</v>
      </c>
      <c r="F1003" t="s">
        <v>893</v>
      </c>
      <c r="G1003" t="s">
        <v>50</v>
      </c>
      <c r="H1003" s="47">
        <v>39162</v>
      </c>
      <c r="I1003" s="1" t="s">
        <v>1555</v>
      </c>
      <c r="J1003" t="s">
        <v>8</v>
      </c>
      <c r="K1003" t="s">
        <v>1340</v>
      </c>
      <c r="L1003" t="s">
        <v>9</v>
      </c>
      <c r="M1003">
        <v>35.224823000000001</v>
      </c>
      <c r="N1003">
        <v>-119.55781899999999</v>
      </c>
      <c r="O1003" t="s">
        <v>51</v>
      </c>
      <c r="P1003" s="2">
        <v>708</v>
      </c>
      <c r="S1003" s="2" t="s">
        <v>82</v>
      </c>
      <c r="T1003" s="2">
        <v>406.9</v>
      </c>
      <c r="U1003" s="2">
        <v>19583</v>
      </c>
      <c r="V1003" s="2">
        <v>11804</v>
      </c>
      <c r="X1003" s="2">
        <v>7.05</v>
      </c>
      <c r="Y1003" s="2">
        <v>864</v>
      </c>
      <c r="Z1003" s="2" t="s">
        <v>82</v>
      </c>
      <c r="AA1003" s="13" t="s">
        <v>815</v>
      </c>
      <c r="AC1003" s="2">
        <v>6498</v>
      </c>
      <c r="AD1003" s="2">
        <v>301</v>
      </c>
      <c r="AE1003" s="2">
        <v>85.1</v>
      </c>
      <c r="AF1003" s="2">
        <v>47.2</v>
      </c>
      <c r="AG1003" s="2">
        <v>38.299999999999997</v>
      </c>
      <c r="AH1003" s="2">
        <v>4190</v>
      </c>
      <c r="AI1003" s="2">
        <v>16</v>
      </c>
      <c r="AJ1003" s="2" t="s">
        <v>382</v>
      </c>
      <c r="AK1003" s="2">
        <v>0.95</v>
      </c>
      <c r="AL1003" s="2">
        <v>2.4900000000000002</v>
      </c>
      <c r="AO1003" s="2">
        <v>430</v>
      </c>
      <c r="AP1003" s="2">
        <v>1.32</v>
      </c>
      <c r="AS1003" s="2">
        <v>57</v>
      </c>
      <c r="AU1003" s="2" t="s">
        <v>815</v>
      </c>
      <c r="AV1003" s="13" t="s">
        <v>819</v>
      </c>
    </row>
    <row r="1004" spans="1:48" x14ac:dyDescent="0.35">
      <c r="A1004">
        <v>1003</v>
      </c>
      <c r="B1004" s="2" t="s">
        <v>1883</v>
      </c>
      <c r="C1004" t="s">
        <v>1573</v>
      </c>
      <c r="D1004" t="s">
        <v>1499</v>
      </c>
      <c r="E1004" t="s">
        <v>460</v>
      </c>
      <c r="F1004" t="s">
        <v>893</v>
      </c>
      <c r="G1004" t="s">
        <v>50</v>
      </c>
      <c r="H1004" s="47">
        <v>39162</v>
      </c>
      <c r="I1004" s="1" t="s">
        <v>1555</v>
      </c>
      <c r="J1004" t="s">
        <v>8</v>
      </c>
      <c r="K1004" t="s">
        <v>1340</v>
      </c>
      <c r="L1004" t="s">
        <v>9</v>
      </c>
      <c r="M1004">
        <v>35.224594000000003</v>
      </c>
      <c r="N1004">
        <v>-119.55721800000001</v>
      </c>
      <c r="O1004" t="s">
        <v>51</v>
      </c>
      <c r="P1004" s="2">
        <v>792</v>
      </c>
      <c r="S1004" s="2" t="s">
        <v>82</v>
      </c>
      <c r="T1004" s="2">
        <v>1384</v>
      </c>
      <c r="U1004" s="2">
        <v>32127</v>
      </c>
      <c r="V1004" s="2">
        <v>16260</v>
      </c>
      <c r="X1004" s="2">
        <v>7.55</v>
      </c>
      <c r="Y1004" s="2">
        <v>966</v>
      </c>
      <c r="Z1004" s="2" t="s">
        <v>82</v>
      </c>
      <c r="AA1004" s="13" t="s">
        <v>815</v>
      </c>
      <c r="AC1004" s="2">
        <v>9047</v>
      </c>
      <c r="AD1004" s="2">
        <v>5.09</v>
      </c>
      <c r="AE1004" s="2">
        <v>302</v>
      </c>
      <c r="AF1004" s="2">
        <v>153</v>
      </c>
      <c r="AG1004" s="2">
        <v>93.2</v>
      </c>
      <c r="AH1004" s="2">
        <v>5910</v>
      </c>
      <c r="AI1004" s="2">
        <v>21</v>
      </c>
      <c r="AJ1004" s="2" t="s">
        <v>382</v>
      </c>
      <c r="AK1004" s="2">
        <v>2.13</v>
      </c>
      <c r="AL1004" s="2">
        <v>2.64</v>
      </c>
      <c r="AO1004" s="2" t="s">
        <v>383</v>
      </c>
      <c r="AP1004" s="2">
        <v>4.67</v>
      </c>
      <c r="AS1004" s="2">
        <v>89.2</v>
      </c>
      <c r="AU1004" s="2">
        <v>0.56999999999999995</v>
      </c>
      <c r="AV1004" s="13">
        <f>AU1004/4.42664</f>
        <v>0.1287658359387707</v>
      </c>
    </row>
    <row r="1005" spans="1:48" x14ac:dyDescent="0.35">
      <c r="A1005">
        <v>1004</v>
      </c>
      <c r="B1005" s="2" t="s">
        <v>1883</v>
      </c>
      <c r="C1005" t="s">
        <v>1574</v>
      </c>
      <c r="D1005" t="s">
        <v>1580</v>
      </c>
      <c r="E1005" t="s">
        <v>460</v>
      </c>
      <c r="F1005" t="s">
        <v>893</v>
      </c>
      <c r="G1005" t="s">
        <v>50</v>
      </c>
      <c r="H1005" s="47">
        <v>39162</v>
      </c>
      <c r="I1005" s="1" t="s">
        <v>1555</v>
      </c>
      <c r="J1005" t="s">
        <v>8</v>
      </c>
      <c r="K1005" t="s">
        <v>1340</v>
      </c>
      <c r="L1005" t="s">
        <v>9</v>
      </c>
      <c r="M1005">
        <v>35.225200999999998</v>
      </c>
      <c r="N1005">
        <v>-119.554822</v>
      </c>
      <c r="O1005" t="s">
        <v>51</v>
      </c>
      <c r="P1005" s="2">
        <v>858</v>
      </c>
      <c r="S1005" s="2" t="s">
        <v>82</v>
      </c>
      <c r="T1005" s="2">
        <v>1221</v>
      </c>
      <c r="U1005" s="2">
        <v>37118</v>
      </c>
      <c r="V1005" s="2">
        <v>17856</v>
      </c>
      <c r="X1005" s="2">
        <v>7.62</v>
      </c>
      <c r="Y1005" s="2">
        <v>1047</v>
      </c>
      <c r="Z1005" s="2" t="s">
        <v>82</v>
      </c>
      <c r="AA1005" s="13" t="s">
        <v>815</v>
      </c>
      <c r="AC1005" s="2">
        <v>10247</v>
      </c>
      <c r="AD1005" s="2">
        <v>374</v>
      </c>
      <c r="AE1005" s="2">
        <v>273</v>
      </c>
      <c r="AF1005" s="2">
        <v>131</v>
      </c>
      <c r="AG1005" s="2">
        <v>71.5</v>
      </c>
      <c r="AH1005" s="2">
        <v>5990</v>
      </c>
      <c r="AI1005" s="2">
        <v>17</v>
      </c>
      <c r="AJ1005" s="2" t="s">
        <v>382</v>
      </c>
      <c r="AK1005" s="2">
        <v>2</v>
      </c>
      <c r="AL1005" s="2">
        <v>2.57</v>
      </c>
      <c r="AO1005" s="2" t="s">
        <v>383</v>
      </c>
      <c r="AP1005" s="2">
        <v>4.1399999999999997</v>
      </c>
      <c r="AS1005" s="2">
        <v>66.400000000000006</v>
      </c>
      <c r="AU1005" s="2">
        <v>2.33</v>
      </c>
      <c r="AV1005" s="13">
        <f>AU1005/4.42664</f>
        <v>0.52635859252164174</v>
      </c>
    </row>
    <row r="1006" spans="1:48" x14ac:dyDescent="0.35">
      <c r="A1006">
        <v>1005</v>
      </c>
      <c r="B1006" s="2" t="s">
        <v>1882</v>
      </c>
      <c r="C1006" t="s">
        <v>1575</v>
      </c>
      <c r="D1006" t="s">
        <v>1516</v>
      </c>
      <c r="E1006" t="s">
        <v>460</v>
      </c>
      <c r="F1006" t="s">
        <v>898</v>
      </c>
      <c r="G1006" t="s">
        <v>50</v>
      </c>
      <c r="H1006" s="47">
        <v>39162</v>
      </c>
      <c r="I1006" s="1" t="s">
        <v>1555</v>
      </c>
      <c r="J1006" t="s">
        <v>8</v>
      </c>
      <c r="K1006" t="s">
        <v>1340</v>
      </c>
      <c r="L1006" t="s">
        <v>9</v>
      </c>
      <c r="M1006">
        <v>35.217725999999999</v>
      </c>
      <c r="N1006">
        <v>-119.550225</v>
      </c>
      <c r="O1006" t="s">
        <v>51</v>
      </c>
      <c r="P1006" s="2">
        <v>850</v>
      </c>
      <c r="S1006" s="2" t="s">
        <v>82</v>
      </c>
      <c r="T1006" s="2">
        <v>439.5</v>
      </c>
      <c r="U1006" s="2">
        <v>62539</v>
      </c>
      <c r="V1006" s="2">
        <v>26668</v>
      </c>
      <c r="X1006" s="2">
        <v>7.31</v>
      </c>
      <c r="Y1006" s="2">
        <v>1037</v>
      </c>
      <c r="Z1006" s="2" t="s">
        <v>82</v>
      </c>
      <c r="AA1006" s="13" t="s">
        <v>815</v>
      </c>
      <c r="AC1006" s="2">
        <v>15745</v>
      </c>
      <c r="AD1006" s="2">
        <v>6.17</v>
      </c>
      <c r="AE1006" s="2">
        <v>113</v>
      </c>
      <c r="AF1006" s="2">
        <v>38.200000000000003</v>
      </c>
      <c r="AG1006" s="2">
        <v>73.5</v>
      </c>
      <c r="AH1006" s="2">
        <v>9820</v>
      </c>
      <c r="AI1006" s="2">
        <v>102</v>
      </c>
      <c r="AJ1006" s="2" t="s">
        <v>382</v>
      </c>
      <c r="AK1006" s="2">
        <v>12</v>
      </c>
      <c r="AL1006" s="2">
        <v>4.37</v>
      </c>
      <c r="AO1006" s="2">
        <v>150</v>
      </c>
      <c r="AP1006" s="2">
        <v>14</v>
      </c>
      <c r="AS1006" s="2">
        <v>93.8</v>
      </c>
      <c r="AU1006" s="2">
        <v>1.71</v>
      </c>
      <c r="AV1006" s="13">
        <f>AU1006/4.42664</f>
        <v>0.38629750781631217</v>
      </c>
    </row>
    <row r="1007" spans="1:48" x14ac:dyDescent="0.35">
      <c r="A1007">
        <v>1006</v>
      </c>
      <c r="B1007" s="2" t="s">
        <v>1882</v>
      </c>
      <c r="C1007" t="s">
        <v>1576</v>
      </c>
      <c r="D1007" t="s">
        <v>1581</v>
      </c>
      <c r="E1007" t="s">
        <v>460</v>
      </c>
      <c r="F1007" t="s">
        <v>898</v>
      </c>
      <c r="G1007" t="s">
        <v>50</v>
      </c>
      <c r="H1007" s="47">
        <v>39162</v>
      </c>
      <c r="I1007" s="1" t="s">
        <v>1555</v>
      </c>
      <c r="J1007" t="s">
        <v>8</v>
      </c>
      <c r="K1007" t="s">
        <v>1340</v>
      </c>
      <c r="L1007" t="s">
        <v>9</v>
      </c>
      <c r="M1007">
        <v>35.218383000000003</v>
      </c>
      <c r="N1007">
        <v>-119.547659</v>
      </c>
      <c r="O1007" t="s">
        <v>51</v>
      </c>
      <c r="P1007" s="2">
        <v>683</v>
      </c>
      <c r="S1007" s="2" t="s">
        <v>82</v>
      </c>
      <c r="T1007" s="2">
        <v>232.9</v>
      </c>
      <c r="U1007" s="2">
        <v>62602</v>
      </c>
      <c r="V1007" s="2">
        <v>29280</v>
      </c>
      <c r="X1007" s="2">
        <v>7.44</v>
      </c>
      <c r="Y1007" s="2">
        <v>834</v>
      </c>
      <c r="Z1007" s="2" t="s">
        <v>82</v>
      </c>
      <c r="AA1007" s="13" t="s">
        <v>815</v>
      </c>
      <c r="AC1007" s="2">
        <v>17495</v>
      </c>
      <c r="AD1007" s="2">
        <v>14.5</v>
      </c>
      <c r="AE1007" s="2">
        <v>40</v>
      </c>
      <c r="AF1007" s="2">
        <v>32.299999999999997</v>
      </c>
      <c r="AG1007" s="2">
        <v>50.6</v>
      </c>
      <c r="AH1007" s="2">
        <v>10940</v>
      </c>
      <c r="AI1007" s="2">
        <v>86</v>
      </c>
      <c r="AJ1007" s="2" t="s">
        <v>382</v>
      </c>
      <c r="AK1007" s="2">
        <v>12</v>
      </c>
      <c r="AL1007" s="2">
        <v>3.8</v>
      </c>
      <c r="AO1007" s="2">
        <v>190</v>
      </c>
      <c r="AP1007" s="2">
        <v>8.8699999999999992</v>
      </c>
      <c r="AS1007" s="2">
        <v>80.599999999999994</v>
      </c>
      <c r="AU1007" s="2">
        <v>1.7</v>
      </c>
      <c r="AV1007" s="13">
        <f>AU1007/4.42664</f>
        <v>0.38403845806300035</v>
      </c>
    </row>
    <row r="1008" spans="1:48" x14ac:dyDescent="0.35">
      <c r="A1008">
        <v>1007</v>
      </c>
      <c r="B1008" s="2" t="s">
        <v>1882</v>
      </c>
      <c r="C1008" t="s">
        <v>1577</v>
      </c>
      <c r="D1008" t="s">
        <v>1582</v>
      </c>
      <c r="E1008" t="s">
        <v>460</v>
      </c>
      <c r="F1008" t="s">
        <v>898</v>
      </c>
      <c r="G1008" t="s">
        <v>50</v>
      </c>
      <c r="H1008" s="47">
        <v>39162</v>
      </c>
      <c r="I1008" s="1" t="s">
        <v>1555</v>
      </c>
      <c r="J1008" t="s">
        <v>8</v>
      </c>
      <c r="K1008" t="s">
        <v>1340</v>
      </c>
      <c r="L1008" t="s">
        <v>9</v>
      </c>
      <c r="M1008">
        <v>35.217246000000003</v>
      </c>
      <c r="N1008">
        <v>-119.544968</v>
      </c>
      <c r="O1008" t="s">
        <v>51</v>
      </c>
      <c r="P1008" s="2">
        <v>767</v>
      </c>
      <c r="S1008" s="2" t="s">
        <v>82</v>
      </c>
      <c r="T1008" s="2">
        <v>308.5</v>
      </c>
      <c r="U1008" s="2">
        <v>57225</v>
      </c>
      <c r="V1008" s="2">
        <v>30351</v>
      </c>
      <c r="X1008" s="2">
        <v>7.51</v>
      </c>
      <c r="Y1008" s="2">
        <v>935</v>
      </c>
      <c r="Z1008" s="2" t="s">
        <v>82</v>
      </c>
      <c r="AA1008" s="13" t="s">
        <v>815</v>
      </c>
      <c r="AC1008" s="2">
        <v>17994</v>
      </c>
      <c r="AD1008" s="2">
        <v>7.74</v>
      </c>
      <c r="AE1008" s="2">
        <v>40.700000000000003</v>
      </c>
      <c r="AF1008" s="2">
        <v>38.1</v>
      </c>
      <c r="AG1008" s="2">
        <v>72.099999999999994</v>
      </c>
      <c r="AH1008" s="2">
        <v>11400</v>
      </c>
      <c r="AI1008" s="2">
        <v>107</v>
      </c>
      <c r="AJ1008" s="2" t="s">
        <v>382</v>
      </c>
      <c r="AK1008" s="2">
        <v>9.8000000000000007</v>
      </c>
      <c r="AL1008" s="2">
        <v>2.9</v>
      </c>
      <c r="AO1008" s="2" t="s">
        <v>383</v>
      </c>
      <c r="AP1008" s="2">
        <v>10.7</v>
      </c>
      <c r="AS1008" s="2">
        <v>80</v>
      </c>
      <c r="AU1008" s="2">
        <v>1.96</v>
      </c>
      <c r="AV1008" s="13">
        <f>AU1008/4.42664</f>
        <v>0.44277375164910632</v>
      </c>
    </row>
    <row r="1009" spans="1:48" x14ac:dyDescent="0.35">
      <c r="A1009">
        <v>1008</v>
      </c>
      <c r="B1009" s="2" t="s">
        <v>879</v>
      </c>
      <c r="C1009" t="s">
        <v>1584</v>
      </c>
      <c r="D1009" t="s">
        <v>1475</v>
      </c>
      <c r="E1009" t="s">
        <v>460</v>
      </c>
      <c r="F1009" t="s">
        <v>881</v>
      </c>
      <c r="G1009" t="s">
        <v>50</v>
      </c>
      <c r="H1009" s="47">
        <v>39520</v>
      </c>
      <c r="I1009" s="1" t="s">
        <v>1609</v>
      </c>
      <c r="J1009" t="s">
        <v>8</v>
      </c>
      <c r="K1009" t="s">
        <v>1340</v>
      </c>
      <c r="L1009" t="s">
        <v>9</v>
      </c>
      <c r="M1009">
        <v>35.141755000000003</v>
      </c>
      <c r="N1009">
        <v>-119.428984</v>
      </c>
      <c r="O1009" t="s">
        <v>51</v>
      </c>
      <c r="P1009" s="2">
        <v>1588</v>
      </c>
      <c r="S1009" s="2" t="s">
        <v>82</v>
      </c>
      <c r="T1009" s="2">
        <v>563.79999999999995</v>
      </c>
      <c r="U1009" s="2">
        <v>38880</v>
      </c>
      <c r="V1009" s="2">
        <v>20011</v>
      </c>
      <c r="X1009" s="2">
        <v>7.1</v>
      </c>
      <c r="Y1009" s="2">
        <v>1937</v>
      </c>
      <c r="Z1009" s="2" t="s">
        <v>82</v>
      </c>
      <c r="AA1009" s="13" t="s">
        <v>815</v>
      </c>
      <c r="AC1009" s="2">
        <v>10900</v>
      </c>
      <c r="AD1009" s="2">
        <v>23</v>
      </c>
      <c r="AE1009" s="2">
        <v>97.8</v>
      </c>
      <c r="AF1009" s="2">
        <v>77.599999999999994</v>
      </c>
      <c r="AG1009" s="2">
        <v>69.900000000000006</v>
      </c>
      <c r="AH1009" s="2">
        <v>7510</v>
      </c>
      <c r="AI1009" s="2">
        <v>95</v>
      </c>
      <c r="AJ1009" s="2" t="s">
        <v>1610</v>
      </c>
      <c r="AK1009" s="2">
        <v>6.6</v>
      </c>
      <c r="AL1009" s="2">
        <v>1.91</v>
      </c>
      <c r="AO1009" s="2" t="s">
        <v>405</v>
      </c>
      <c r="AP1009" s="2">
        <v>8.57</v>
      </c>
      <c r="AS1009" s="2">
        <v>29.7</v>
      </c>
      <c r="AU1009" s="2" t="s">
        <v>815</v>
      </c>
      <c r="AV1009" s="13" t="s">
        <v>819</v>
      </c>
    </row>
    <row r="1010" spans="1:48" x14ac:dyDescent="0.35">
      <c r="A1010">
        <v>1009</v>
      </c>
      <c r="B1010" s="2" t="s">
        <v>879</v>
      </c>
      <c r="C1010" t="s">
        <v>1585</v>
      </c>
      <c r="D1010" t="s">
        <v>1476</v>
      </c>
      <c r="E1010" t="s">
        <v>460</v>
      </c>
      <c r="F1010" t="s">
        <v>881</v>
      </c>
      <c r="G1010" t="s">
        <v>50</v>
      </c>
      <c r="H1010" s="47">
        <v>39520</v>
      </c>
      <c r="I1010" s="1" t="s">
        <v>1609</v>
      </c>
      <c r="J1010" t="s">
        <v>8</v>
      </c>
      <c r="K1010" t="s">
        <v>1340</v>
      </c>
      <c r="L1010" t="s">
        <v>9</v>
      </c>
      <c r="M1010">
        <v>35.141952000000003</v>
      </c>
      <c r="N1010">
        <v>-119.428308</v>
      </c>
      <c r="O1010" t="s">
        <v>51</v>
      </c>
      <c r="P1010" s="2">
        <v>1713</v>
      </c>
      <c r="S1010" s="2" t="s">
        <v>82</v>
      </c>
      <c r="T1010" s="2">
        <v>516</v>
      </c>
      <c r="U1010" s="2">
        <v>41257</v>
      </c>
      <c r="V1010" s="2">
        <v>20509</v>
      </c>
      <c r="X1010" s="2">
        <v>7.17</v>
      </c>
      <c r="Y1010" s="2">
        <v>2089</v>
      </c>
      <c r="Z1010" s="2" t="s">
        <v>82</v>
      </c>
      <c r="AA1010" s="13" t="s">
        <v>815</v>
      </c>
      <c r="AC1010" s="2">
        <v>11000</v>
      </c>
      <c r="AD1010" s="2">
        <v>21</v>
      </c>
      <c r="AE1010" s="2">
        <v>98.3</v>
      </c>
      <c r="AF1010" s="2">
        <v>65.7</v>
      </c>
      <c r="AG1010" s="2">
        <v>86.4</v>
      </c>
      <c r="AH1010" s="2">
        <v>7800</v>
      </c>
      <c r="AI1010" s="2">
        <v>105</v>
      </c>
      <c r="AJ1010" s="2" t="s">
        <v>1610</v>
      </c>
      <c r="AK1010" s="2">
        <v>9.4</v>
      </c>
      <c r="AL1010" s="2">
        <v>1.53</v>
      </c>
      <c r="AO1010" s="2" t="s">
        <v>405</v>
      </c>
      <c r="AP1010" s="2">
        <v>9.6</v>
      </c>
      <c r="AS1010" s="2">
        <v>28</v>
      </c>
      <c r="AU1010" s="2" t="s">
        <v>815</v>
      </c>
      <c r="AV1010" s="13" t="s">
        <v>819</v>
      </c>
    </row>
    <row r="1011" spans="1:48" x14ac:dyDescent="0.35">
      <c r="A1011">
        <v>1010</v>
      </c>
      <c r="B1011" s="2" t="s">
        <v>879</v>
      </c>
      <c r="C1011" t="s">
        <v>1586</v>
      </c>
      <c r="D1011" t="s">
        <v>1556</v>
      </c>
      <c r="E1011" t="s">
        <v>460</v>
      </c>
      <c r="F1011" t="s">
        <v>881</v>
      </c>
      <c r="G1011" t="s">
        <v>50</v>
      </c>
      <c r="H1011" s="47">
        <v>39520</v>
      </c>
      <c r="I1011" s="1" t="s">
        <v>1609</v>
      </c>
      <c r="J1011" t="s">
        <v>8</v>
      </c>
      <c r="K1011" t="s">
        <v>1340</v>
      </c>
      <c r="L1011" t="s">
        <v>9</v>
      </c>
      <c r="M1011">
        <v>35.140135000000001</v>
      </c>
      <c r="N1011">
        <v>-119.42364999999999</v>
      </c>
      <c r="O1011" t="s">
        <v>51</v>
      </c>
      <c r="P1011" s="2">
        <v>1800</v>
      </c>
      <c r="S1011" s="2" t="s">
        <v>82</v>
      </c>
      <c r="T1011" s="2">
        <v>548.4</v>
      </c>
      <c r="U1011" s="2">
        <v>45483</v>
      </c>
      <c r="V1011" s="2">
        <v>22367</v>
      </c>
      <c r="X1011" s="2">
        <v>8.2200000000000006</v>
      </c>
      <c r="Y1011" s="2">
        <v>1891</v>
      </c>
      <c r="Z1011" s="2">
        <v>150</v>
      </c>
      <c r="AA1011" s="13" t="s">
        <v>815</v>
      </c>
      <c r="AC1011" s="2">
        <v>11780</v>
      </c>
      <c r="AD1011" s="2">
        <v>25</v>
      </c>
      <c r="AE1011" s="2">
        <v>95.1</v>
      </c>
      <c r="AF1011" s="2">
        <v>75.5</v>
      </c>
      <c r="AG1011" s="2">
        <v>98.9</v>
      </c>
      <c r="AH1011" s="2">
        <v>8850</v>
      </c>
      <c r="AI1011" s="2">
        <v>121</v>
      </c>
      <c r="AJ1011" s="2" t="s">
        <v>1610</v>
      </c>
      <c r="AK1011" s="2">
        <v>9.6</v>
      </c>
      <c r="AL1011" s="2">
        <v>1.53</v>
      </c>
      <c r="AO1011" s="2" t="s">
        <v>405</v>
      </c>
      <c r="AP1011" s="2">
        <v>9.16</v>
      </c>
      <c r="AS1011" s="2">
        <v>21.2</v>
      </c>
      <c r="AU1011" s="2" t="s">
        <v>815</v>
      </c>
      <c r="AV1011" s="13" t="s">
        <v>819</v>
      </c>
    </row>
    <row r="1012" spans="1:48" x14ac:dyDescent="0.35">
      <c r="A1012">
        <v>1011</v>
      </c>
      <c r="B1012" s="2" t="s">
        <v>879</v>
      </c>
      <c r="C1012" t="s">
        <v>1587</v>
      </c>
      <c r="D1012" t="s">
        <v>1478</v>
      </c>
      <c r="E1012" t="s">
        <v>460</v>
      </c>
      <c r="F1012" t="s">
        <v>881</v>
      </c>
      <c r="G1012" t="s">
        <v>50</v>
      </c>
      <c r="H1012" s="47">
        <v>39520</v>
      </c>
      <c r="I1012" s="1" t="s">
        <v>1609</v>
      </c>
      <c r="J1012" t="s">
        <v>8</v>
      </c>
      <c r="K1012" t="s">
        <v>1340</v>
      </c>
      <c r="L1012" t="s">
        <v>9</v>
      </c>
      <c r="M1012">
        <v>35.137908000000003</v>
      </c>
      <c r="N1012">
        <v>-119.439497</v>
      </c>
      <c r="O1012" t="s">
        <v>51</v>
      </c>
      <c r="P1012" s="2">
        <v>1450</v>
      </c>
      <c r="S1012" s="2" t="s">
        <v>82</v>
      </c>
      <c r="T1012" s="2">
        <v>626.20000000000005</v>
      </c>
      <c r="U1012" s="2">
        <v>26942</v>
      </c>
      <c r="V1012" s="2">
        <v>12345</v>
      </c>
      <c r="X1012" s="2">
        <v>7.71</v>
      </c>
      <c r="Y1012" s="2">
        <v>1769</v>
      </c>
      <c r="Z1012" s="2" t="s">
        <v>82</v>
      </c>
      <c r="AA1012" s="13" t="s">
        <v>815</v>
      </c>
      <c r="AC1012" s="2">
        <v>6447</v>
      </c>
      <c r="AD1012" s="2" t="s">
        <v>193</v>
      </c>
      <c r="AE1012" s="2">
        <v>77.599999999999994</v>
      </c>
      <c r="AF1012" s="2">
        <v>105</v>
      </c>
      <c r="AG1012" s="2">
        <v>76.5</v>
      </c>
      <c r="AH1012" s="2">
        <v>4460</v>
      </c>
      <c r="AI1012" s="2">
        <v>43</v>
      </c>
      <c r="AJ1012" s="2" t="s">
        <v>1610</v>
      </c>
      <c r="AK1012" s="2">
        <v>4</v>
      </c>
      <c r="AL1012" s="2">
        <v>0.85</v>
      </c>
      <c r="AO1012" s="2" t="s">
        <v>405</v>
      </c>
      <c r="AP1012" s="2">
        <v>2.69</v>
      </c>
      <c r="AS1012" s="2">
        <v>23.4</v>
      </c>
      <c r="AU1012" s="2" t="s">
        <v>815</v>
      </c>
      <c r="AV1012" s="13" t="s">
        <v>819</v>
      </c>
    </row>
    <row r="1013" spans="1:48" x14ac:dyDescent="0.35">
      <c r="A1013">
        <v>1012</v>
      </c>
      <c r="B1013" s="2" t="s">
        <v>879</v>
      </c>
      <c r="C1013" t="s">
        <v>1588</v>
      </c>
      <c r="D1013" t="s">
        <v>1479</v>
      </c>
      <c r="E1013" t="s">
        <v>460</v>
      </c>
      <c r="F1013" t="s">
        <v>881</v>
      </c>
      <c r="G1013" t="s">
        <v>50</v>
      </c>
      <c r="H1013" s="47">
        <v>39520</v>
      </c>
      <c r="I1013" s="1" t="s">
        <v>1609</v>
      </c>
      <c r="J1013" t="s">
        <v>8</v>
      </c>
      <c r="K1013" t="s">
        <v>1340</v>
      </c>
      <c r="L1013" t="s">
        <v>9</v>
      </c>
      <c r="M1013">
        <v>35.137908000000003</v>
      </c>
      <c r="N1013">
        <v>-119.439497</v>
      </c>
      <c r="O1013" t="s">
        <v>51</v>
      </c>
      <c r="P1013" s="2">
        <v>1356</v>
      </c>
      <c r="S1013" s="2" t="s">
        <v>82</v>
      </c>
      <c r="T1013" s="2">
        <v>561.70000000000005</v>
      </c>
      <c r="U1013" s="2">
        <v>27775</v>
      </c>
      <c r="V1013" s="2">
        <v>11502</v>
      </c>
      <c r="X1013" s="2">
        <v>7.88</v>
      </c>
      <c r="Y1013" s="2">
        <v>1655</v>
      </c>
      <c r="Z1013" s="2" t="s">
        <v>82</v>
      </c>
      <c r="AA1013" s="13" t="s">
        <v>815</v>
      </c>
      <c r="AC1013" s="2">
        <v>5971</v>
      </c>
      <c r="AD1013" s="2" t="s">
        <v>193</v>
      </c>
      <c r="AE1013" s="2">
        <v>58.4</v>
      </c>
      <c r="AF1013" s="2">
        <v>101</v>
      </c>
      <c r="AG1013" s="2">
        <v>72.599999999999994</v>
      </c>
      <c r="AH1013" s="2">
        <v>4190</v>
      </c>
      <c r="AI1013" s="2">
        <v>40</v>
      </c>
      <c r="AJ1013" s="2" t="s">
        <v>1610</v>
      </c>
      <c r="AK1013" s="2">
        <v>2.9</v>
      </c>
      <c r="AL1013" s="2">
        <v>0.96</v>
      </c>
      <c r="AO1013" s="2" t="s">
        <v>405</v>
      </c>
      <c r="AP1013" s="2">
        <v>1.86</v>
      </c>
      <c r="AS1013" s="2">
        <v>21.2</v>
      </c>
      <c r="AU1013" s="2">
        <v>8.1</v>
      </c>
      <c r="AV1013" s="13">
        <f>AU1013/4.42664</f>
        <v>1.8298303001825311</v>
      </c>
    </row>
    <row r="1014" spans="1:48" x14ac:dyDescent="0.35">
      <c r="A1014">
        <v>1013</v>
      </c>
      <c r="B1014" s="2" t="s">
        <v>879</v>
      </c>
      <c r="C1014" t="s">
        <v>1589</v>
      </c>
      <c r="D1014" t="s">
        <v>1480</v>
      </c>
      <c r="E1014" t="s">
        <v>460</v>
      </c>
      <c r="F1014" t="s">
        <v>881</v>
      </c>
      <c r="G1014" t="s">
        <v>50</v>
      </c>
      <c r="H1014" s="47">
        <v>39520</v>
      </c>
      <c r="I1014" s="1" t="s">
        <v>1609</v>
      </c>
      <c r="J1014" t="s">
        <v>8</v>
      </c>
      <c r="K1014" t="s">
        <v>1340</v>
      </c>
      <c r="L1014" t="s">
        <v>9</v>
      </c>
      <c r="M1014">
        <v>35.137860000000003</v>
      </c>
      <c r="N1014">
        <v>-119.439081</v>
      </c>
      <c r="O1014" t="s">
        <v>51</v>
      </c>
      <c r="P1014" s="2">
        <v>1350</v>
      </c>
      <c r="S1014" s="2" t="s">
        <v>82</v>
      </c>
      <c r="T1014" s="2">
        <v>612</v>
      </c>
      <c r="U1014" s="2">
        <v>25924</v>
      </c>
      <c r="V1014" s="2">
        <v>12668</v>
      </c>
      <c r="X1014" s="2">
        <v>8.0500000000000007</v>
      </c>
      <c r="Y1014" s="2">
        <v>1647</v>
      </c>
      <c r="Z1014" s="2" t="s">
        <v>82</v>
      </c>
      <c r="AA1014" s="13" t="s">
        <v>815</v>
      </c>
      <c r="AC1014" s="2">
        <v>6712</v>
      </c>
      <c r="AD1014" s="2" t="s">
        <v>193</v>
      </c>
      <c r="AE1014" s="2">
        <v>53.8</v>
      </c>
      <c r="AF1014" s="2">
        <v>116</v>
      </c>
      <c r="AG1014" s="2">
        <v>85.6</v>
      </c>
      <c r="AH1014" s="2">
        <v>4590</v>
      </c>
      <c r="AI1014" s="2">
        <v>41</v>
      </c>
      <c r="AJ1014" s="2" t="s">
        <v>1610</v>
      </c>
      <c r="AK1014" s="2">
        <v>2.5</v>
      </c>
      <c r="AL1014" s="2">
        <v>0.88</v>
      </c>
      <c r="AO1014" s="2" t="s">
        <v>405</v>
      </c>
      <c r="AP1014" s="2">
        <v>1.77</v>
      </c>
      <c r="AS1014" s="2">
        <v>19</v>
      </c>
      <c r="AU1014" s="2">
        <v>14</v>
      </c>
      <c r="AV1014" s="13">
        <f>AU1014/4.42664</f>
        <v>3.1626696546364736</v>
      </c>
    </row>
    <row r="1015" spans="1:48" x14ac:dyDescent="0.35">
      <c r="A1015">
        <v>1014</v>
      </c>
      <c r="B1015" s="2" t="s">
        <v>1884</v>
      </c>
      <c r="C1015" t="s">
        <v>1590</v>
      </c>
      <c r="D1015" t="s">
        <v>1591</v>
      </c>
      <c r="E1015" t="s">
        <v>460</v>
      </c>
      <c r="F1015" t="s">
        <v>885</v>
      </c>
      <c r="G1015" t="s">
        <v>50</v>
      </c>
      <c r="H1015" s="47">
        <v>39520</v>
      </c>
      <c r="I1015" s="1" t="s">
        <v>1609</v>
      </c>
      <c r="J1015" t="s">
        <v>8</v>
      </c>
      <c r="K1015" t="s">
        <v>1340</v>
      </c>
      <c r="L1015" t="s">
        <v>9</v>
      </c>
      <c r="M1015">
        <v>35.177570000000003</v>
      </c>
      <c r="N1015">
        <v>-119.480298</v>
      </c>
      <c r="O1015" t="s">
        <v>51</v>
      </c>
      <c r="P1015" s="2">
        <v>750</v>
      </c>
      <c r="S1015" s="2" t="s">
        <v>82</v>
      </c>
      <c r="T1015" s="2">
        <v>220.6</v>
      </c>
      <c r="U1015" s="2">
        <v>9738</v>
      </c>
      <c r="V1015" s="2">
        <v>5478</v>
      </c>
      <c r="X1015" s="2">
        <v>8.26</v>
      </c>
      <c r="Y1015" s="2">
        <v>824</v>
      </c>
      <c r="Z1015" s="2">
        <v>45</v>
      </c>
      <c r="AA1015" s="13" t="s">
        <v>815</v>
      </c>
      <c r="AC1015" s="2">
        <v>2310</v>
      </c>
      <c r="AD1015" s="2">
        <v>150</v>
      </c>
      <c r="AE1015" s="2">
        <v>43.8</v>
      </c>
      <c r="AF1015" s="2">
        <v>27</v>
      </c>
      <c r="AG1015" s="2">
        <v>56.5</v>
      </c>
      <c r="AH1015" s="2">
        <v>2170</v>
      </c>
      <c r="AI1015" s="2">
        <v>63</v>
      </c>
      <c r="AJ1015" s="2" t="s">
        <v>1610</v>
      </c>
      <c r="AK1015" s="2">
        <v>1</v>
      </c>
      <c r="AL1015" s="2">
        <v>1.2</v>
      </c>
      <c r="AO1015" s="2" t="s">
        <v>405</v>
      </c>
      <c r="AP1015" s="2">
        <v>1.46</v>
      </c>
      <c r="AS1015" s="2">
        <v>17.399999999999999</v>
      </c>
      <c r="AU1015" s="2" t="s">
        <v>815</v>
      </c>
      <c r="AV1015" s="13" t="s">
        <v>819</v>
      </c>
    </row>
    <row r="1016" spans="1:48" x14ac:dyDescent="0.35">
      <c r="A1016">
        <v>1015</v>
      </c>
      <c r="B1016" s="2" t="s">
        <v>1884</v>
      </c>
      <c r="C1016" t="s">
        <v>1592</v>
      </c>
      <c r="D1016" t="s">
        <v>1487</v>
      </c>
      <c r="E1016" t="s">
        <v>460</v>
      </c>
      <c r="F1016" t="s">
        <v>885</v>
      </c>
      <c r="G1016" t="s">
        <v>50</v>
      </c>
      <c r="H1016" s="47">
        <v>39520</v>
      </c>
      <c r="I1016" s="1" t="s">
        <v>1609</v>
      </c>
      <c r="J1016" t="s">
        <v>8</v>
      </c>
      <c r="K1016" t="s">
        <v>1340</v>
      </c>
      <c r="L1016" t="s">
        <v>9</v>
      </c>
      <c r="M1016">
        <v>35.177526999999998</v>
      </c>
      <c r="N1016">
        <v>-119.478241</v>
      </c>
      <c r="O1016" t="s">
        <v>51</v>
      </c>
      <c r="P1016" s="2">
        <v>138</v>
      </c>
      <c r="S1016" s="2" t="s">
        <v>82</v>
      </c>
      <c r="T1016" s="2">
        <v>216.8</v>
      </c>
      <c r="U1016" s="2">
        <v>9595</v>
      </c>
      <c r="V1016" s="2">
        <v>4843</v>
      </c>
      <c r="X1016" s="2">
        <v>6.91</v>
      </c>
      <c r="Y1016" s="2">
        <v>168</v>
      </c>
      <c r="Z1016" s="2" t="s">
        <v>82</v>
      </c>
      <c r="AA1016" s="13" t="s">
        <v>815</v>
      </c>
      <c r="AC1016" s="2">
        <v>2370</v>
      </c>
      <c r="AD1016" s="2">
        <v>72</v>
      </c>
      <c r="AE1016" s="2">
        <v>43.3</v>
      </c>
      <c r="AF1016" s="2">
        <v>26.4</v>
      </c>
      <c r="AG1016" s="2">
        <v>45</v>
      </c>
      <c r="AH1016" s="2">
        <v>2000</v>
      </c>
      <c r="AI1016" s="2">
        <v>54</v>
      </c>
      <c r="AJ1016" s="2" t="s">
        <v>1610</v>
      </c>
      <c r="AK1016" s="2">
        <v>6</v>
      </c>
      <c r="AL1016" s="2">
        <v>1.03</v>
      </c>
      <c r="AO1016" s="2" t="s">
        <v>405</v>
      </c>
      <c r="AP1016" s="2">
        <v>1.45</v>
      </c>
      <c r="AS1016" s="2">
        <v>22.2</v>
      </c>
      <c r="AU1016" s="2" t="s">
        <v>815</v>
      </c>
      <c r="AV1016" s="13" t="s">
        <v>819</v>
      </c>
    </row>
    <row r="1017" spans="1:48" x14ac:dyDescent="0.35">
      <c r="A1017">
        <v>1016</v>
      </c>
      <c r="B1017" s="2" t="s">
        <v>1884</v>
      </c>
      <c r="C1017" t="s">
        <v>1593</v>
      </c>
      <c r="D1017" t="s">
        <v>1594</v>
      </c>
      <c r="E1017" t="s">
        <v>460</v>
      </c>
      <c r="F1017" t="s">
        <v>885</v>
      </c>
      <c r="G1017" t="s">
        <v>50</v>
      </c>
      <c r="H1017" s="47">
        <v>39520</v>
      </c>
      <c r="I1017" s="1" t="s">
        <v>1609</v>
      </c>
      <c r="J1017" t="s">
        <v>8</v>
      </c>
      <c r="K1017" t="s">
        <v>1340</v>
      </c>
      <c r="L1017" t="s">
        <v>9</v>
      </c>
      <c r="M1017">
        <v>35.179077999999997</v>
      </c>
      <c r="N1017">
        <v>-119.477358</v>
      </c>
      <c r="O1017" t="s">
        <v>51</v>
      </c>
      <c r="P1017" s="2">
        <v>688</v>
      </c>
      <c r="S1017" s="2" t="s">
        <v>82</v>
      </c>
      <c r="T1017" s="2">
        <v>4280</v>
      </c>
      <c r="U1017" s="2">
        <v>88503</v>
      </c>
      <c r="V1017" s="2">
        <v>40132</v>
      </c>
      <c r="X1017" s="2">
        <v>6.51</v>
      </c>
      <c r="Y1017" s="2">
        <v>839</v>
      </c>
      <c r="Z1017" s="2" t="s">
        <v>82</v>
      </c>
      <c r="AA1017" s="13" t="s">
        <v>815</v>
      </c>
      <c r="AC1017" s="2">
        <v>24111</v>
      </c>
      <c r="AD1017" s="2" t="s">
        <v>193</v>
      </c>
      <c r="AE1017" s="2">
        <v>845</v>
      </c>
      <c r="AF1017" s="2">
        <v>527</v>
      </c>
      <c r="AG1017" s="2">
        <v>222</v>
      </c>
      <c r="AH1017" s="2">
        <v>13700</v>
      </c>
      <c r="AI1017" s="2">
        <v>39</v>
      </c>
      <c r="AJ1017" s="2" t="s">
        <v>1610</v>
      </c>
      <c r="AK1017" s="2">
        <v>5.0599999999999996</v>
      </c>
      <c r="AL1017" s="2">
        <v>77.400000000000006</v>
      </c>
      <c r="AO1017" s="2" t="s">
        <v>405</v>
      </c>
      <c r="AP1017" s="2">
        <v>15.5</v>
      </c>
      <c r="AS1017" s="2">
        <v>47</v>
      </c>
      <c r="AU1017" s="2">
        <v>0.31</v>
      </c>
      <c r="AV1017" s="13">
        <f>AU1017/4.42664</f>
        <v>7.0030542352664774E-2</v>
      </c>
    </row>
    <row r="1018" spans="1:48" x14ac:dyDescent="0.35">
      <c r="A1018">
        <v>1017</v>
      </c>
      <c r="B1018" s="2" t="s">
        <v>1886</v>
      </c>
      <c r="C1018" t="s">
        <v>1595</v>
      </c>
      <c r="D1018" t="s">
        <v>1489</v>
      </c>
      <c r="E1018" t="s">
        <v>460</v>
      </c>
      <c r="F1018" t="s">
        <v>888</v>
      </c>
      <c r="G1018" t="s">
        <v>50</v>
      </c>
      <c r="H1018" s="47">
        <v>39520</v>
      </c>
      <c r="I1018" s="1" t="s">
        <v>1609</v>
      </c>
      <c r="J1018" t="s">
        <v>8</v>
      </c>
      <c r="K1018" t="s">
        <v>1340</v>
      </c>
      <c r="L1018" t="s">
        <v>9</v>
      </c>
      <c r="M1018">
        <v>35.174430999999998</v>
      </c>
      <c r="N1018">
        <v>-119.489431</v>
      </c>
      <c r="O1018" t="s">
        <v>51</v>
      </c>
      <c r="P1018" s="2">
        <v>939</v>
      </c>
      <c r="S1018" s="2" t="s">
        <v>82</v>
      </c>
      <c r="T1018" s="2">
        <v>1136</v>
      </c>
      <c r="U1018" s="2">
        <v>34008</v>
      </c>
      <c r="V1018" s="2">
        <v>16715</v>
      </c>
      <c r="X1018" s="2">
        <v>8.31</v>
      </c>
      <c r="Y1018" s="2">
        <v>1083</v>
      </c>
      <c r="Z1018" s="2">
        <v>30</v>
      </c>
      <c r="AA1018" s="13" t="s">
        <v>815</v>
      </c>
      <c r="AC1018" s="2">
        <v>8758</v>
      </c>
      <c r="AD1018" s="2">
        <v>52</v>
      </c>
      <c r="AE1018" s="2">
        <v>277</v>
      </c>
      <c r="AF1018" s="2">
        <v>108</v>
      </c>
      <c r="AG1018" s="2">
        <v>158</v>
      </c>
      <c r="AH1018" s="2">
        <v>6550</v>
      </c>
      <c r="AI1018" s="2">
        <v>58</v>
      </c>
      <c r="AJ1018" s="2" t="s">
        <v>1610</v>
      </c>
      <c r="AK1018" s="2">
        <v>6.8</v>
      </c>
      <c r="AL1018" s="2">
        <v>0.92</v>
      </c>
      <c r="AO1018" s="2" t="s">
        <v>405</v>
      </c>
      <c r="AP1018" s="2">
        <v>11</v>
      </c>
      <c r="AS1018" s="2">
        <v>18.399999999999999</v>
      </c>
      <c r="AU1018" s="2" t="s">
        <v>815</v>
      </c>
      <c r="AV1018" s="13" t="s">
        <v>819</v>
      </c>
    </row>
    <row r="1019" spans="1:48" x14ac:dyDescent="0.35">
      <c r="A1019">
        <v>1018</v>
      </c>
      <c r="B1019" s="2" t="s">
        <v>1886</v>
      </c>
      <c r="C1019" t="s">
        <v>1596</v>
      </c>
      <c r="D1019" t="s">
        <v>1490</v>
      </c>
      <c r="E1019" t="s">
        <v>460</v>
      </c>
      <c r="F1019" t="s">
        <v>888</v>
      </c>
      <c r="G1019" t="s">
        <v>50</v>
      </c>
      <c r="H1019" s="47">
        <v>39520</v>
      </c>
      <c r="I1019" s="1" t="s">
        <v>1609</v>
      </c>
      <c r="J1019" t="s">
        <v>8</v>
      </c>
      <c r="K1019" t="s">
        <v>1340</v>
      </c>
      <c r="L1019" t="s">
        <v>9</v>
      </c>
      <c r="M1019">
        <v>35.174430999999998</v>
      </c>
      <c r="N1019">
        <v>-119.489431</v>
      </c>
      <c r="O1019" t="s">
        <v>51</v>
      </c>
      <c r="P1019" s="2">
        <v>1775</v>
      </c>
      <c r="S1019" s="2" t="s">
        <v>82</v>
      </c>
      <c r="T1019" s="2">
        <v>186.2</v>
      </c>
      <c r="U1019" s="2">
        <v>7836</v>
      </c>
      <c r="V1019" s="2">
        <v>5392</v>
      </c>
      <c r="X1019" s="2">
        <v>8.01</v>
      </c>
      <c r="Y1019" s="2">
        <v>2166</v>
      </c>
      <c r="Z1019" s="2" t="s">
        <v>82</v>
      </c>
      <c r="AA1019" s="13" t="s">
        <v>815</v>
      </c>
      <c r="AC1019" s="2">
        <v>1710</v>
      </c>
      <c r="AD1019" s="2">
        <v>81</v>
      </c>
      <c r="AE1019" s="2">
        <v>29.7</v>
      </c>
      <c r="AF1019" s="2">
        <v>27.2</v>
      </c>
      <c r="AG1019" s="2">
        <v>57</v>
      </c>
      <c r="AH1019" s="2">
        <v>2040</v>
      </c>
      <c r="AI1019" s="2">
        <v>60</v>
      </c>
      <c r="AJ1019" s="2" t="s">
        <v>1610</v>
      </c>
      <c r="AK1019" s="2">
        <v>0.66</v>
      </c>
      <c r="AL1019" s="2">
        <v>3.18</v>
      </c>
      <c r="AO1019" s="2" t="s">
        <v>405</v>
      </c>
      <c r="AP1019" s="2">
        <v>0.81</v>
      </c>
      <c r="AS1019" s="2">
        <v>15.6</v>
      </c>
      <c r="AU1019" s="2" t="s">
        <v>815</v>
      </c>
      <c r="AV1019" s="13" t="s">
        <v>819</v>
      </c>
    </row>
    <row r="1020" spans="1:48" x14ac:dyDescent="0.35">
      <c r="A1020">
        <v>1019</v>
      </c>
      <c r="B1020" s="10" t="s">
        <v>1371</v>
      </c>
      <c r="C1020" t="s">
        <v>1597</v>
      </c>
      <c r="D1020" t="s">
        <v>1491</v>
      </c>
      <c r="E1020" t="s">
        <v>460</v>
      </c>
      <c r="F1020" t="s">
        <v>1374</v>
      </c>
      <c r="G1020" t="s">
        <v>50</v>
      </c>
      <c r="H1020" s="47">
        <v>39520</v>
      </c>
      <c r="I1020" s="1" t="s">
        <v>1609</v>
      </c>
      <c r="J1020" t="s">
        <v>8</v>
      </c>
      <c r="K1020" t="s">
        <v>1340</v>
      </c>
      <c r="L1020" t="s">
        <v>9</v>
      </c>
      <c r="M1020">
        <v>35.142766000000002</v>
      </c>
      <c r="N1020">
        <v>-119.48620699999999</v>
      </c>
      <c r="O1020" s="22" t="s">
        <v>81</v>
      </c>
      <c r="P1020" s="2">
        <v>1038</v>
      </c>
      <c r="S1020" s="2" t="s">
        <v>82</v>
      </c>
      <c r="T1020" s="2">
        <v>135.6</v>
      </c>
      <c r="U1020" s="2">
        <v>8806</v>
      </c>
      <c r="V1020" s="2">
        <v>4032</v>
      </c>
      <c r="X1020" s="2">
        <v>7.99</v>
      </c>
      <c r="Y1020" s="2">
        <v>1266</v>
      </c>
      <c r="Z1020" s="2" t="s">
        <v>82</v>
      </c>
      <c r="AA1020" s="13" t="s">
        <v>815</v>
      </c>
      <c r="AC1020" s="2">
        <v>1466</v>
      </c>
      <c r="AD1020" s="2">
        <v>71</v>
      </c>
      <c r="AE1020" s="2">
        <v>18.5</v>
      </c>
      <c r="AF1020" s="2">
        <v>21.7</v>
      </c>
      <c r="AG1020" s="2">
        <v>23.7</v>
      </c>
      <c r="AH1020" s="2">
        <v>1520</v>
      </c>
      <c r="AI1020" s="2">
        <v>36</v>
      </c>
      <c r="AJ1020" s="2" t="s">
        <v>1610</v>
      </c>
      <c r="AK1020" s="2">
        <v>0.81</v>
      </c>
      <c r="AL1020" s="2">
        <v>1.06</v>
      </c>
      <c r="AO1020" s="2" t="s">
        <v>405</v>
      </c>
      <c r="AP1020" s="2">
        <v>0.76</v>
      </c>
      <c r="AS1020" s="2">
        <v>34.6</v>
      </c>
      <c r="AU1020" s="2" t="s">
        <v>815</v>
      </c>
      <c r="AV1020" s="13" t="s">
        <v>819</v>
      </c>
    </row>
    <row r="1021" spans="1:48" x14ac:dyDescent="0.35">
      <c r="A1021">
        <v>1020</v>
      </c>
      <c r="B1021" s="2" t="s">
        <v>1886</v>
      </c>
      <c r="C1021" t="s">
        <v>1598</v>
      </c>
      <c r="D1021" t="s">
        <v>1578</v>
      </c>
      <c r="E1021" t="s">
        <v>460</v>
      </c>
      <c r="F1021" t="s">
        <v>888</v>
      </c>
      <c r="G1021" t="s">
        <v>50</v>
      </c>
      <c r="H1021" s="47">
        <v>39520</v>
      </c>
      <c r="I1021" s="1" t="s">
        <v>1609</v>
      </c>
      <c r="J1021" t="s">
        <v>8</v>
      </c>
      <c r="K1021" t="s">
        <v>1340</v>
      </c>
      <c r="L1021" t="s">
        <v>9</v>
      </c>
      <c r="M1021">
        <v>35.173876999999997</v>
      </c>
      <c r="N1021">
        <v>-119.487374</v>
      </c>
      <c r="O1021" t="s">
        <v>51</v>
      </c>
      <c r="P1021" s="2">
        <v>1375</v>
      </c>
      <c r="S1021" s="2" t="s">
        <v>82</v>
      </c>
      <c r="T1021" s="2">
        <v>237.8</v>
      </c>
      <c r="U1021" s="2">
        <v>8726</v>
      </c>
      <c r="V1021" s="2">
        <v>5287</v>
      </c>
      <c r="X1021" s="2">
        <v>8.15</v>
      </c>
      <c r="Y1021" s="2">
        <v>1617</v>
      </c>
      <c r="Z1021" s="2">
        <v>30</v>
      </c>
      <c r="AA1021" s="13" t="s">
        <v>815</v>
      </c>
      <c r="AC1021" s="2">
        <v>1897</v>
      </c>
      <c r="AD1021" s="2">
        <v>62</v>
      </c>
      <c r="AE1021" s="2">
        <v>45.1</v>
      </c>
      <c r="AF1021" s="2">
        <v>30.4</v>
      </c>
      <c r="AG1021" s="2">
        <v>56.6</v>
      </c>
      <c r="AH1021" s="2">
        <v>1950</v>
      </c>
      <c r="AI1021" s="2">
        <v>55</v>
      </c>
      <c r="AJ1021" s="2" t="s">
        <v>1610</v>
      </c>
      <c r="AK1021" s="2">
        <v>0.85</v>
      </c>
      <c r="AL1021" s="2">
        <v>0.87</v>
      </c>
      <c r="AO1021" s="2" t="s">
        <v>405</v>
      </c>
      <c r="AP1021" s="2">
        <v>1.54</v>
      </c>
      <c r="AS1021" s="2">
        <v>21.5</v>
      </c>
      <c r="AU1021" s="2" t="s">
        <v>815</v>
      </c>
      <c r="AV1021" s="13" t="s">
        <v>819</v>
      </c>
    </row>
    <row r="1022" spans="1:48" x14ac:dyDescent="0.35">
      <c r="A1022">
        <v>1021</v>
      </c>
      <c r="B1022" s="2" t="s">
        <v>1886</v>
      </c>
      <c r="C1022" t="s">
        <v>1599</v>
      </c>
      <c r="D1022" t="s">
        <v>1579</v>
      </c>
      <c r="E1022" t="s">
        <v>460</v>
      </c>
      <c r="F1022" t="s">
        <v>888</v>
      </c>
      <c r="G1022" t="s">
        <v>50</v>
      </c>
      <c r="H1022" s="47">
        <v>39520</v>
      </c>
      <c r="I1022" s="1" t="s">
        <v>1609</v>
      </c>
      <c r="J1022" t="s">
        <v>8</v>
      </c>
      <c r="K1022" t="s">
        <v>1340</v>
      </c>
      <c r="L1022" t="s">
        <v>9</v>
      </c>
      <c r="M1022">
        <v>35.175125999999999</v>
      </c>
      <c r="N1022">
        <v>-119.485698</v>
      </c>
      <c r="O1022" t="s">
        <v>51</v>
      </c>
      <c r="P1022" s="2">
        <v>1688</v>
      </c>
      <c r="S1022" s="2" t="s">
        <v>82</v>
      </c>
      <c r="T1022" s="2">
        <v>228</v>
      </c>
      <c r="U1022" s="2">
        <v>8670</v>
      </c>
      <c r="V1022" s="2">
        <v>4995</v>
      </c>
      <c r="X1022" s="2">
        <v>8.15</v>
      </c>
      <c r="Y1022" s="2">
        <v>1998</v>
      </c>
      <c r="Z1022" s="2">
        <v>30</v>
      </c>
      <c r="AA1022" s="13" t="s">
        <v>815</v>
      </c>
      <c r="AC1022" s="2">
        <v>1561</v>
      </c>
      <c r="AD1022" s="2">
        <v>61</v>
      </c>
      <c r="AE1022" s="2">
        <v>44.8</v>
      </c>
      <c r="AF1022" s="2">
        <v>28.2</v>
      </c>
      <c r="AG1022" s="2">
        <v>48</v>
      </c>
      <c r="AH1022" s="2">
        <v>1850</v>
      </c>
      <c r="AI1022" s="2">
        <v>49</v>
      </c>
      <c r="AJ1022" s="2" t="s">
        <v>1610</v>
      </c>
      <c r="AK1022" s="2">
        <v>0.8</v>
      </c>
      <c r="AL1022" s="2">
        <v>1.01</v>
      </c>
      <c r="AO1022" s="2" t="s">
        <v>405</v>
      </c>
      <c r="AP1022" s="2">
        <v>1.44</v>
      </c>
      <c r="AS1022" s="2">
        <v>27.2</v>
      </c>
      <c r="AU1022" s="2" t="s">
        <v>815</v>
      </c>
      <c r="AV1022" s="13" t="s">
        <v>819</v>
      </c>
    </row>
    <row r="1023" spans="1:48" x14ac:dyDescent="0.35">
      <c r="A1023">
        <v>1022</v>
      </c>
      <c r="B1023" s="2" t="s">
        <v>1884</v>
      </c>
      <c r="C1023" t="s">
        <v>1600</v>
      </c>
      <c r="D1023" t="s">
        <v>1494</v>
      </c>
      <c r="E1023" t="s">
        <v>460</v>
      </c>
      <c r="F1023" t="s">
        <v>885</v>
      </c>
      <c r="G1023" t="s">
        <v>50</v>
      </c>
      <c r="H1023" s="47">
        <v>39520</v>
      </c>
      <c r="I1023" s="1" t="s">
        <v>1609</v>
      </c>
      <c r="J1023" t="s">
        <v>8</v>
      </c>
      <c r="K1023" t="s">
        <v>1340</v>
      </c>
      <c r="L1023" t="s">
        <v>9</v>
      </c>
      <c r="M1023" s="19">
        <v>35.195245999999997</v>
      </c>
      <c r="N1023" s="19">
        <v>-119.53296400000001</v>
      </c>
      <c r="O1023" t="s">
        <v>51</v>
      </c>
      <c r="P1023" s="2">
        <v>563</v>
      </c>
      <c r="S1023" s="2" t="s">
        <v>82</v>
      </c>
      <c r="T1023" s="2">
        <v>985.4</v>
      </c>
      <c r="U1023" s="2">
        <v>50764</v>
      </c>
      <c r="V1023" s="2">
        <v>23817</v>
      </c>
      <c r="X1023" s="2">
        <v>7.48</v>
      </c>
      <c r="Y1023" s="2">
        <v>686</v>
      </c>
      <c r="Z1023" s="2" t="s">
        <v>82</v>
      </c>
      <c r="AA1023" s="13" t="s">
        <v>815</v>
      </c>
      <c r="AC1023" s="2">
        <v>13900</v>
      </c>
      <c r="AD1023" s="2">
        <v>88</v>
      </c>
      <c r="AE1023" s="2">
        <v>251</v>
      </c>
      <c r="AF1023" s="2">
        <v>87.1</v>
      </c>
      <c r="AG1023" s="2">
        <v>72.7</v>
      </c>
      <c r="AH1023" s="2">
        <v>8800</v>
      </c>
      <c r="AI1023" s="2">
        <v>123</v>
      </c>
      <c r="AJ1023" s="2" t="s">
        <v>1610</v>
      </c>
      <c r="AK1023" s="2">
        <v>4.82</v>
      </c>
      <c r="AL1023" s="2">
        <v>1.86</v>
      </c>
      <c r="AO1023" s="2" t="s">
        <v>405</v>
      </c>
      <c r="AP1023" s="2">
        <v>7.86</v>
      </c>
      <c r="AS1023" s="2">
        <v>33.799999999999997</v>
      </c>
      <c r="AU1023" s="2" t="s">
        <v>815</v>
      </c>
      <c r="AV1023" s="13" t="s">
        <v>819</v>
      </c>
    </row>
    <row r="1024" spans="1:48" x14ac:dyDescent="0.35">
      <c r="A1024">
        <v>1023</v>
      </c>
      <c r="B1024" s="2" t="s">
        <v>1884</v>
      </c>
      <c r="C1024" t="s">
        <v>1601</v>
      </c>
      <c r="D1024" t="s">
        <v>1495</v>
      </c>
      <c r="E1024" t="s">
        <v>460</v>
      </c>
      <c r="F1024" t="s">
        <v>885</v>
      </c>
      <c r="G1024" t="s">
        <v>50</v>
      </c>
      <c r="H1024" s="47">
        <v>39520</v>
      </c>
      <c r="I1024" s="1" t="s">
        <v>1609</v>
      </c>
      <c r="J1024" t="s">
        <v>8</v>
      </c>
      <c r="K1024" t="s">
        <v>1340</v>
      </c>
      <c r="L1024" t="s">
        <v>9</v>
      </c>
      <c r="M1024" s="19">
        <v>35.195149999999998</v>
      </c>
      <c r="N1024" s="19">
        <v>-119.53264299999999</v>
      </c>
      <c r="O1024" t="s">
        <v>51</v>
      </c>
      <c r="P1024" s="2">
        <v>438</v>
      </c>
      <c r="S1024" s="2" t="s">
        <v>82</v>
      </c>
      <c r="T1024" s="2">
        <v>969.6</v>
      </c>
      <c r="U1024" s="2">
        <v>51438</v>
      </c>
      <c r="V1024" s="2">
        <v>22553</v>
      </c>
      <c r="X1024" s="2">
        <v>7.6</v>
      </c>
      <c r="Y1024" s="2">
        <v>534</v>
      </c>
      <c r="Z1024" s="2" t="s">
        <v>82</v>
      </c>
      <c r="AA1024" s="13" t="s">
        <v>815</v>
      </c>
      <c r="AC1024" s="2">
        <v>13109</v>
      </c>
      <c r="AD1024" s="2">
        <f>0.27*48</f>
        <v>12.96</v>
      </c>
      <c r="AE1024" s="2">
        <v>246</v>
      </c>
      <c r="AF1024" s="2">
        <v>86.3</v>
      </c>
      <c r="AG1024" s="2">
        <v>73.3</v>
      </c>
      <c r="AH1024" s="2">
        <v>8500</v>
      </c>
      <c r="AI1024" s="2">
        <v>122</v>
      </c>
      <c r="AJ1024" s="2" t="s">
        <v>1610</v>
      </c>
      <c r="AK1024" s="2">
        <v>4.7</v>
      </c>
      <c r="AL1024" s="2">
        <v>1.49</v>
      </c>
      <c r="AO1024" s="2" t="s">
        <v>405</v>
      </c>
      <c r="AP1024" s="2">
        <v>7.54</v>
      </c>
      <c r="AS1024" s="2">
        <v>37</v>
      </c>
      <c r="AU1024" s="2">
        <v>0.66</v>
      </c>
      <c r="AV1024" s="13">
        <f>AU1024/4.42664</f>
        <v>0.14909728371857664</v>
      </c>
    </row>
    <row r="1025" spans="1:48" x14ac:dyDescent="0.35">
      <c r="A1025">
        <v>1024</v>
      </c>
      <c r="B1025" s="2" t="s">
        <v>1883</v>
      </c>
      <c r="C1025" t="s">
        <v>1602</v>
      </c>
      <c r="D1025" t="s">
        <v>1545</v>
      </c>
      <c r="E1025" t="s">
        <v>460</v>
      </c>
      <c r="F1025" t="s">
        <v>893</v>
      </c>
      <c r="G1025" t="s">
        <v>50</v>
      </c>
      <c r="H1025" s="47">
        <v>39520</v>
      </c>
      <c r="I1025" s="1" t="s">
        <v>1609</v>
      </c>
      <c r="J1025" t="s">
        <v>8</v>
      </c>
      <c r="K1025" t="s">
        <v>1340</v>
      </c>
      <c r="L1025" t="s">
        <v>9</v>
      </c>
      <c r="M1025">
        <v>35.224823000000001</v>
      </c>
      <c r="N1025">
        <v>-119.55781899999999</v>
      </c>
      <c r="O1025" t="s">
        <v>51</v>
      </c>
      <c r="P1025" s="2">
        <v>763</v>
      </c>
      <c r="S1025" s="2" t="s">
        <v>82</v>
      </c>
      <c r="T1025" s="2">
        <v>384.4</v>
      </c>
      <c r="U1025" s="2">
        <v>11938</v>
      </c>
      <c r="V1025" s="2">
        <v>5196</v>
      </c>
      <c r="X1025" s="2">
        <v>7.31</v>
      </c>
      <c r="Y1025" s="2">
        <v>930</v>
      </c>
      <c r="Z1025" s="2" t="s">
        <v>82</v>
      </c>
      <c r="AA1025" s="13" t="s">
        <v>815</v>
      </c>
      <c r="AC1025" s="2">
        <v>2507</v>
      </c>
      <c r="AD1025" s="2">
        <v>20</v>
      </c>
      <c r="AE1025" s="2">
        <v>83.2</v>
      </c>
      <c r="AF1025" s="2">
        <v>42.9</v>
      </c>
      <c r="AG1025" s="2">
        <v>18.7</v>
      </c>
      <c r="AH1025" s="2">
        <v>1830</v>
      </c>
      <c r="AI1025" s="2">
        <v>30</v>
      </c>
      <c r="AJ1025" s="2" t="s">
        <v>1610</v>
      </c>
      <c r="AK1025" s="2">
        <v>1.9</v>
      </c>
      <c r="AL1025" s="2">
        <v>2.5</v>
      </c>
      <c r="AO1025" s="2" t="s">
        <v>405</v>
      </c>
      <c r="AP1025" s="2">
        <v>1.25</v>
      </c>
      <c r="AS1025" s="2">
        <v>41.7</v>
      </c>
      <c r="AU1025" s="2">
        <v>0.44</v>
      </c>
      <c r="AV1025" s="13">
        <f>AU1025/4.42664</f>
        <v>9.9398189145717741E-2</v>
      </c>
    </row>
    <row r="1026" spans="1:48" x14ac:dyDescent="0.35">
      <c r="A1026">
        <v>1025</v>
      </c>
      <c r="B1026" s="2" t="s">
        <v>1883</v>
      </c>
      <c r="C1026" t="s">
        <v>1603</v>
      </c>
      <c r="D1026" t="s">
        <v>1547</v>
      </c>
      <c r="E1026" t="s">
        <v>460</v>
      </c>
      <c r="F1026" t="s">
        <v>893</v>
      </c>
      <c r="G1026" t="s">
        <v>50</v>
      </c>
      <c r="H1026" s="47">
        <v>39520</v>
      </c>
      <c r="I1026" s="1" t="s">
        <v>1609</v>
      </c>
      <c r="J1026" t="s">
        <v>8</v>
      </c>
      <c r="K1026" t="s">
        <v>1340</v>
      </c>
      <c r="L1026" t="s">
        <v>9</v>
      </c>
      <c r="M1026">
        <v>35.224823000000001</v>
      </c>
      <c r="N1026">
        <v>-119.55781899999999</v>
      </c>
      <c r="O1026" t="s">
        <v>51</v>
      </c>
      <c r="P1026" s="2">
        <v>875</v>
      </c>
      <c r="S1026" s="2" t="s">
        <v>82</v>
      </c>
      <c r="T1026" s="2">
        <v>534.5</v>
      </c>
      <c r="U1026" s="2">
        <v>17968</v>
      </c>
      <c r="V1026" s="2">
        <v>8639</v>
      </c>
      <c r="X1026" s="2">
        <v>7.63</v>
      </c>
      <c r="Y1026" s="2">
        <v>1068</v>
      </c>
      <c r="Z1026" s="2" t="s">
        <v>82</v>
      </c>
      <c r="AA1026" s="13" t="s">
        <v>815</v>
      </c>
      <c r="AC1026" s="2">
        <v>4280</v>
      </c>
      <c r="AD1026" s="2">
        <v>220</v>
      </c>
      <c r="AE1026" s="2">
        <v>110</v>
      </c>
      <c r="AF1026" s="2">
        <v>63.1</v>
      </c>
      <c r="AG1026" s="2">
        <v>45</v>
      </c>
      <c r="AH1026" s="2">
        <v>3120</v>
      </c>
      <c r="AI1026" s="2">
        <v>24</v>
      </c>
      <c r="AJ1026" s="2">
        <v>160</v>
      </c>
      <c r="AK1026" s="2">
        <v>6.8</v>
      </c>
      <c r="AL1026" s="2">
        <v>1.18</v>
      </c>
      <c r="AO1026" s="2" t="s">
        <v>405</v>
      </c>
      <c r="AP1026" s="2">
        <v>1.38</v>
      </c>
      <c r="AS1026" s="2">
        <v>39.4</v>
      </c>
      <c r="AU1026" s="2" t="s">
        <v>815</v>
      </c>
      <c r="AV1026" s="13" t="s">
        <v>819</v>
      </c>
    </row>
    <row r="1027" spans="1:48" x14ac:dyDescent="0.35">
      <c r="A1027">
        <v>1026</v>
      </c>
      <c r="B1027" s="2" t="s">
        <v>1883</v>
      </c>
      <c r="C1027" t="s">
        <v>1604</v>
      </c>
      <c r="D1027" t="s">
        <v>1499</v>
      </c>
      <c r="E1027" t="s">
        <v>460</v>
      </c>
      <c r="F1027" t="s">
        <v>893</v>
      </c>
      <c r="G1027" t="s">
        <v>50</v>
      </c>
      <c r="H1027" s="47">
        <v>39520</v>
      </c>
      <c r="I1027" s="1" t="s">
        <v>1609</v>
      </c>
      <c r="J1027" t="s">
        <v>8</v>
      </c>
      <c r="K1027" t="s">
        <v>1340</v>
      </c>
      <c r="L1027" t="s">
        <v>9</v>
      </c>
      <c r="M1027">
        <v>35.224594000000003</v>
      </c>
      <c r="N1027">
        <v>-119.55721800000001</v>
      </c>
      <c r="O1027" t="s">
        <v>51</v>
      </c>
      <c r="P1027" s="2">
        <v>625</v>
      </c>
      <c r="S1027" s="2" t="s">
        <v>82</v>
      </c>
      <c r="T1027" s="2">
        <v>1514</v>
      </c>
      <c r="U1027" s="2">
        <v>28565</v>
      </c>
      <c r="V1027" s="2">
        <v>15574</v>
      </c>
      <c r="X1027" s="2">
        <v>7.4</v>
      </c>
      <c r="Y1027" s="2">
        <v>763</v>
      </c>
      <c r="Z1027" s="2" t="s">
        <v>82</v>
      </c>
      <c r="AA1027" s="13" t="s">
        <v>815</v>
      </c>
      <c r="AC1027" s="2">
        <v>8790</v>
      </c>
      <c r="AD1027" s="2">
        <v>200</v>
      </c>
      <c r="AE1027" s="2">
        <v>344</v>
      </c>
      <c r="AF1027" s="2">
        <v>159</v>
      </c>
      <c r="AG1027" s="2">
        <v>82.3</v>
      </c>
      <c r="AH1027" s="2">
        <v>5370</v>
      </c>
      <c r="AI1027" s="2">
        <v>29</v>
      </c>
      <c r="AJ1027" s="2" t="s">
        <v>1610</v>
      </c>
      <c r="AK1027" s="2">
        <v>2.7</v>
      </c>
      <c r="AL1027" s="2">
        <v>4.17</v>
      </c>
      <c r="AO1027" s="2" t="s">
        <v>405</v>
      </c>
      <c r="AP1027" s="2">
        <v>4.5999999999999996</v>
      </c>
      <c r="AS1027" s="2">
        <v>33.200000000000003</v>
      </c>
      <c r="AU1027" s="2" t="s">
        <v>815</v>
      </c>
      <c r="AV1027" s="13" t="s">
        <v>819</v>
      </c>
    </row>
    <row r="1028" spans="1:48" x14ac:dyDescent="0.35">
      <c r="A1028">
        <v>1027</v>
      </c>
      <c r="B1028" s="2" t="s">
        <v>1883</v>
      </c>
      <c r="C1028" t="s">
        <v>1605</v>
      </c>
      <c r="D1028" t="s">
        <v>1580</v>
      </c>
      <c r="E1028" t="s">
        <v>460</v>
      </c>
      <c r="F1028" t="s">
        <v>893</v>
      </c>
      <c r="G1028" t="s">
        <v>50</v>
      </c>
      <c r="H1028" s="47">
        <v>39520</v>
      </c>
      <c r="I1028" s="1" t="s">
        <v>1609</v>
      </c>
      <c r="J1028" t="s">
        <v>8</v>
      </c>
      <c r="K1028" t="s">
        <v>1340</v>
      </c>
      <c r="L1028" t="s">
        <v>9</v>
      </c>
      <c r="M1028">
        <v>35.225200999999998</v>
      </c>
      <c r="N1028">
        <v>-119.554822</v>
      </c>
      <c r="O1028" t="s">
        <v>51</v>
      </c>
      <c r="P1028" s="2">
        <v>625</v>
      </c>
      <c r="S1028" s="2" t="s">
        <v>82</v>
      </c>
      <c r="T1028" s="2">
        <v>1462</v>
      </c>
      <c r="U1028" s="2">
        <v>35139</v>
      </c>
      <c r="V1028" s="2">
        <v>15339</v>
      </c>
      <c r="X1028" s="2">
        <v>8.07</v>
      </c>
      <c r="Y1028" s="2">
        <v>717</v>
      </c>
      <c r="Z1028" s="2" t="s">
        <v>82</v>
      </c>
      <c r="AA1028" s="13" t="s">
        <v>815</v>
      </c>
      <c r="AC1028" s="2">
        <v>8721</v>
      </c>
      <c r="AD1028" s="2">
        <v>440</v>
      </c>
      <c r="AE1028" s="2">
        <v>335</v>
      </c>
      <c r="AF1028" s="2">
        <v>152</v>
      </c>
      <c r="AG1028" s="2">
        <v>76.5</v>
      </c>
      <c r="AH1028" s="2">
        <v>5060</v>
      </c>
      <c r="AI1028" s="2">
        <v>27</v>
      </c>
      <c r="AJ1028" s="2">
        <v>130</v>
      </c>
      <c r="AK1028" s="2">
        <v>2.6</v>
      </c>
      <c r="AL1028" s="2">
        <v>1.41</v>
      </c>
      <c r="AO1028" s="2" t="s">
        <v>405</v>
      </c>
      <c r="AP1028" s="2">
        <v>4.59</v>
      </c>
      <c r="AS1028" s="2">
        <v>30.6</v>
      </c>
      <c r="AU1028" s="2">
        <v>1.4</v>
      </c>
      <c r="AV1028" s="13">
        <f>AU1028/4.42664</f>
        <v>0.31626696546364735</v>
      </c>
    </row>
    <row r="1029" spans="1:48" x14ac:dyDescent="0.35">
      <c r="A1029">
        <v>1028</v>
      </c>
      <c r="B1029" s="2" t="s">
        <v>1882</v>
      </c>
      <c r="C1029" t="s">
        <v>1606</v>
      </c>
      <c r="D1029" t="s">
        <v>1516</v>
      </c>
      <c r="E1029" t="s">
        <v>460</v>
      </c>
      <c r="F1029" t="s">
        <v>898</v>
      </c>
      <c r="G1029" t="s">
        <v>50</v>
      </c>
      <c r="H1029" s="47">
        <v>39520</v>
      </c>
      <c r="I1029" s="1" t="s">
        <v>1609</v>
      </c>
      <c r="J1029" t="s">
        <v>8</v>
      </c>
      <c r="K1029" t="s">
        <v>1340</v>
      </c>
      <c r="L1029" t="s">
        <v>9</v>
      </c>
      <c r="M1029">
        <v>35.217725999999999</v>
      </c>
      <c r="N1029">
        <v>-119.550225</v>
      </c>
      <c r="O1029" t="s">
        <v>51</v>
      </c>
      <c r="P1029" s="2">
        <v>1625</v>
      </c>
      <c r="S1029" s="2" t="s">
        <v>82</v>
      </c>
      <c r="T1029" s="2">
        <v>449.9</v>
      </c>
      <c r="U1029" s="2">
        <v>53253</v>
      </c>
      <c r="V1029" s="2">
        <v>22454</v>
      </c>
      <c r="X1029" s="2">
        <v>7.67</v>
      </c>
      <c r="Y1029" s="2">
        <v>1983</v>
      </c>
      <c r="Z1029" s="2" t="s">
        <v>82</v>
      </c>
      <c r="AA1029" s="13" t="s">
        <v>815</v>
      </c>
      <c r="AC1029" s="2">
        <v>12109</v>
      </c>
      <c r="AD1029" s="2">
        <v>12.96</v>
      </c>
      <c r="AE1029" s="2">
        <v>104</v>
      </c>
      <c r="AF1029" s="2">
        <v>46.2</v>
      </c>
      <c r="AG1029" s="2">
        <v>58.4</v>
      </c>
      <c r="AH1029" s="2">
        <v>8700</v>
      </c>
      <c r="AI1029" s="2">
        <v>117</v>
      </c>
      <c r="AJ1029" s="2" t="s">
        <v>1610</v>
      </c>
      <c r="AK1029" s="2">
        <v>14</v>
      </c>
      <c r="AL1029" s="2">
        <v>1.3</v>
      </c>
      <c r="AO1029" s="2" t="s">
        <v>405</v>
      </c>
      <c r="AP1029" s="2">
        <v>12.1</v>
      </c>
      <c r="AS1029" s="2">
        <v>37.200000000000003</v>
      </c>
      <c r="AU1029" s="2" t="s">
        <v>815</v>
      </c>
      <c r="AV1029" s="13" t="s">
        <v>819</v>
      </c>
    </row>
    <row r="1030" spans="1:48" x14ac:dyDescent="0.35">
      <c r="A1030">
        <v>1029</v>
      </c>
      <c r="B1030" s="2" t="s">
        <v>1882</v>
      </c>
      <c r="C1030" t="s">
        <v>1607</v>
      </c>
      <c r="D1030" t="s">
        <v>1581</v>
      </c>
      <c r="E1030" t="s">
        <v>460</v>
      </c>
      <c r="F1030" t="s">
        <v>898</v>
      </c>
      <c r="G1030" t="s">
        <v>50</v>
      </c>
      <c r="H1030" s="47">
        <v>39520</v>
      </c>
      <c r="I1030" s="1" t="s">
        <v>1609</v>
      </c>
      <c r="J1030" t="s">
        <v>8</v>
      </c>
      <c r="K1030" t="s">
        <v>1340</v>
      </c>
      <c r="L1030" t="s">
        <v>9</v>
      </c>
      <c r="M1030">
        <v>35.218383000000003</v>
      </c>
      <c r="N1030">
        <v>-119.547659</v>
      </c>
      <c r="O1030" t="s">
        <v>51</v>
      </c>
      <c r="P1030" s="2">
        <v>1438</v>
      </c>
      <c r="S1030" s="2" t="s">
        <v>82</v>
      </c>
      <c r="T1030" s="2">
        <v>294.8</v>
      </c>
      <c r="U1030" s="2">
        <v>53893</v>
      </c>
      <c r="V1030" s="2">
        <v>24461</v>
      </c>
      <c r="X1030" s="2">
        <v>7.76</v>
      </c>
      <c r="Y1030" s="2">
        <v>1754</v>
      </c>
      <c r="Z1030" s="2" t="s">
        <v>82</v>
      </c>
      <c r="AA1030" s="13" t="s">
        <v>815</v>
      </c>
      <c r="AC1030" s="2">
        <v>13257</v>
      </c>
      <c r="AD1030" s="2">
        <v>12.96</v>
      </c>
      <c r="AE1030" s="2">
        <v>41.2</v>
      </c>
      <c r="AF1030" s="2">
        <v>46.6</v>
      </c>
      <c r="AG1030" s="2">
        <v>68.099999999999994</v>
      </c>
      <c r="AH1030" s="2">
        <v>9750</v>
      </c>
      <c r="AI1030" s="2">
        <v>131</v>
      </c>
      <c r="AJ1030" s="2" t="s">
        <v>1610</v>
      </c>
      <c r="AK1030" s="2">
        <v>15</v>
      </c>
      <c r="AL1030" s="2">
        <v>2.02</v>
      </c>
      <c r="AO1030" s="2" t="s">
        <v>405</v>
      </c>
      <c r="AP1030" s="2">
        <v>9.44</v>
      </c>
      <c r="AS1030" s="2">
        <v>27.8</v>
      </c>
      <c r="AU1030" s="2" t="s">
        <v>815</v>
      </c>
      <c r="AV1030" s="13" t="s">
        <v>819</v>
      </c>
    </row>
    <row r="1031" spans="1:48" x14ac:dyDescent="0.35">
      <c r="A1031">
        <v>1030</v>
      </c>
      <c r="B1031" s="2" t="s">
        <v>1882</v>
      </c>
      <c r="C1031" t="s">
        <v>1608</v>
      </c>
      <c r="D1031" t="s">
        <v>1582</v>
      </c>
      <c r="E1031" t="s">
        <v>460</v>
      </c>
      <c r="F1031" t="s">
        <v>898</v>
      </c>
      <c r="G1031" t="s">
        <v>50</v>
      </c>
      <c r="H1031" s="47">
        <v>39520</v>
      </c>
      <c r="I1031" s="1" t="s">
        <v>1609</v>
      </c>
      <c r="J1031" t="s">
        <v>8</v>
      </c>
      <c r="K1031" t="s">
        <v>1340</v>
      </c>
      <c r="L1031" t="s">
        <v>9</v>
      </c>
      <c r="M1031">
        <v>35.217246000000003</v>
      </c>
      <c r="N1031">
        <v>-119.544968</v>
      </c>
      <c r="O1031" t="s">
        <v>51</v>
      </c>
      <c r="P1031" s="2">
        <v>1738</v>
      </c>
      <c r="S1031" s="2" t="s">
        <v>82</v>
      </c>
      <c r="T1031" s="2">
        <v>235.3</v>
      </c>
      <c r="U1031" s="2">
        <v>53817</v>
      </c>
      <c r="V1031" s="2">
        <v>26067</v>
      </c>
      <c r="X1031" s="2">
        <v>7.91</v>
      </c>
      <c r="Y1031" s="2">
        <v>2120</v>
      </c>
      <c r="Z1031" s="2" t="s">
        <v>82</v>
      </c>
      <c r="AA1031" s="13" t="s">
        <v>815</v>
      </c>
      <c r="AC1031" s="2">
        <v>14100</v>
      </c>
      <c r="AD1031" s="2">
        <v>12.96</v>
      </c>
      <c r="AE1031" s="2">
        <v>19.7</v>
      </c>
      <c r="AF1031" s="2">
        <v>45.2</v>
      </c>
      <c r="AG1031" s="2">
        <v>75.2</v>
      </c>
      <c r="AH1031" s="2">
        <v>10300</v>
      </c>
      <c r="AI1031" s="2">
        <v>141</v>
      </c>
      <c r="AJ1031" s="2" t="s">
        <v>1610</v>
      </c>
      <c r="AK1031" s="2">
        <v>13</v>
      </c>
      <c r="AL1031" s="2">
        <v>1.55</v>
      </c>
      <c r="AO1031" s="2" t="s">
        <v>405</v>
      </c>
      <c r="AP1031" s="2">
        <v>7.04</v>
      </c>
      <c r="AS1031" s="2">
        <v>31.4</v>
      </c>
      <c r="AU1031" s="2" t="s">
        <v>815</v>
      </c>
      <c r="AV1031" s="13" t="s">
        <v>819</v>
      </c>
    </row>
    <row r="1032" spans="1:48" x14ac:dyDescent="0.35">
      <c r="A1032">
        <v>1031</v>
      </c>
      <c r="B1032" s="2" t="s">
        <v>879</v>
      </c>
      <c r="C1032" t="s">
        <v>1614</v>
      </c>
      <c r="D1032" t="s">
        <v>1475</v>
      </c>
      <c r="E1032" t="s">
        <v>460</v>
      </c>
      <c r="F1032" t="s">
        <v>881</v>
      </c>
      <c r="G1032" t="s">
        <v>50</v>
      </c>
      <c r="H1032" s="47">
        <v>39905</v>
      </c>
      <c r="I1032" s="1" t="s">
        <v>1613</v>
      </c>
      <c r="J1032" t="s">
        <v>8</v>
      </c>
      <c r="K1032" t="s">
        <v>1340</v>
      </c>
      <c r="L1032" t="s">
        <v>9</v>
      </c>
      <c r="M1032">
        <v>35.141755000000003</v>
      </c>
      <c r="N1032">
        <v>-119.428984</v>
      </c>
      <c r="O1032" t="s">
        <v>51</v>
      </c>
      <c r="P1032" s="2">
        <v>1578</v>
      </c>
      <c r="S1032" s="2" t="s">
        <v>82</v>
      </c>
      <c r="T1032">
        <v>151.5</v>
      </c>
      <c r="U1032" s="2">
        <v>30318</v>
      </c>
      <c r="V1032" s="2">
        <v>17955</v>
      </c>
      <c r="X1032" s="2">
        <v>7.44</v>
      </c>
      <c r="Y1032" s="2">
        <v>1925</v>
      </c>
      <c r="Z1032" s="2" t="s">
        <v>82</v>
      </c>
      <c r="AA1032" s="13" t="s">
        <v>815</v>
      </c>
      <c r="AC1032" s="2">
        <v>9547</v>
      </c>
      <c r="AD1032" s="2">
        <v>26.1</v>
      </c>
      <c r="AE1032" s="2">
        <v>72</v>
      </c>
      <c r="AF1032" s="2">
        <v>49.8</v>
      </c>
      <c r="AG1032" s="2">
        <v>83</v>
      </c>
      <c r="AH1032" s="2">
        <v>6830</v>
      </c>
      <c r="AI1032" s="2">
        <v>91</v>
      </c>
      <c r="AJ1032" s="2" t="s">
        <v>1122</v>
      </c>
      <c r="AK1032" s="2">
        <v>8.1999999999999993</v>
      </c>
      <c r="AL1032" s="2">
        <v>1.92</v>
      </c>
      <c r="AO1032" s="2" t="s">
        <v>1612</v>
      </c>
      <c r="AP1032" s="2">
        <v>9.07</v>
      </c>
      <c r="AS1032" s="2">
        <v>31.3</v>
      </c>
      <c r="AU1032" s="13" t="s">
        <v>622</v>
      </c>
      <c r="AV1032" s="2" t="s">
        <v>154</v>
      </c>
    </row>
    <row r="1033" spans="1:48" x14ac:dyDescent="0.35">
      <c r="A1033">
        <v>1032</v>
      </c>
      <c r="B1033" s="2" t="s">
        <v>879</v>
      </c>
      <c r="C1033" t="s">
        <v>1615</v>
      </c>
      <c r="D1033" t="s">
        <v>1476</v>
      </c>
      <c r="E1033" t="s">
        <v>460</v>
      </c>
      <c r="F1033" t="s">
        <v>881</v>
      </c>
      <c r="G1033" t="s">
        <v>50</v>
      </c>
      <c r="H1033" s="47">
        <v>39905</v>
      </c>
      <c r="I1033" s="1" t="s">
        <v>1613</v>
      </c>
      <c r="J1033" t="s">
        <v>8</v>
      </c>
      <c r="K1033" t="s">
        <v>1340</v>
      </c>
      <c r="L1033" t="s">
        <v>9</v>
      </c>
      <c r="M1033">
        <v>35.141952000000003</v>
      </c>
      <c r="N1033">
        <v>-119.428308</v>
      </c>
      <c r="O1033" t="s">
        <v>51</v>
      </c>
      <c r="P1033" s="2">
        <v>1678</v>
      </c>
      <c r="S1033" s="2" t="s">
        <v>82</v>
      </c>
      <c r="T1033" s="2">
        <v>416.9</v>
      </c>
      <c r="U1033" s="2">
        <v>30334</v>
      </c>
      <c r="V1033" s="2">
        <v>20591</v>
      </c>
      <c r="X1033" s="2">
        <v>7.44</v>
      </c>
      <c r="Y1033" s="2">
        <v>2048</v>
      </c>
      <c r="Z1033" s="2" t="s">
        <v>82</v>
      </c>
      <c r="AA1033" s="13" t="s">
        <v>815</v>
      </c>
      <c r="AC1033" s="2">
        <v>11247</v>
      </c>
      <c r="AD1033" s="2">
        <v>25.1</v>
      </c>
      <c r="AE1033" s="2">
        <v>79.400000000000006</v>
      </c>
      <c r="AF1033" s="2">
        <v>53.1</v>
      </c>
      <c r="AG1033" s="2">
        <v>78.099999999999994</v>
      </c>
      <c r="AH1033" s="2">
        <v>7680</v>
      </c>
      <c r="AI1033" s="2">
        <v>100</v>
      </c>
      <c r="AJ1033" s="2" t="s">
        <v>1122</v>
      </c>
      <c r="AK1033" s="2">
        <v>15</v>
      </c>
      <c r="AL1033" s="2">
        <v>1.68</v>
      </c>
      <c r="AO1033" s="2" t="s">
        <v>1612</v>
      </c>
      <c r="AP1033" s="2">
        <v>9.02</v>
      </c>
      <c r="AS1033" s="2">
        <v>25.4</v>
      </c>
      <c r="AU1033" s="13" t="s">
        <v>622</v>
      </c>
      <c r="AV1033" s="2" t="s">
        <v>154</v>
      </c>
    </row>
    <row r="1034" spans="1:48" x14ac:dyDescent="0.35">
      <c r="A1034">
        <v>1033</v>
      </c>
      <c r="B1034" s="2" t="s">
        <v>879</v>
      </c>
      <c r="C1034" t="s">
        <v>1616</v>
      </c>
      <c r="D1034" t="s">
        <v>1477</v>
      </c>
      <c r="E1034" t="s">
        <v>460</v>
      </c>
      <c r="F1034" t="s">
        <v>881</v>
      </c>
      <c r="G1034" t="s">
        <v>50</v>
      </c>
      <c r="H1034" s="47">
        <v>39905</v>
      </c>
      <c r="I1034" s="1" t="s">
        <v>1613</v>
      </c>
      <c r="J1034" t="s">
        <v>8</v>
      </c>
      <c r="K1034" t="s">
        <v>1340</v>
      </c>
      <c r="L1034" t="s">
        <v>9</v>
      </c>
      <c r="M1034">
        <v>35.140137000000003</v>
      </c>
      <c r="N1034">
        <v>-119.423023</v>
      </c>
      <c r="O1034" t="s">
        <v>51</v>
      </c>
      <c r="P1034" s="2">
        <v>1854</v>
      </c>
      <c r="S1034" s="2" t="s">
        <v>82</v>
      </c>
      <c r="T1034" s="2">
        <v>421.4</v>
      </c>
      <c r="U1034" s="2">
        <v>41342</v>
      </c>
      <c r="V1034" s="2">
        <v>28443</v>
      </c>
      <c r="X1034" s="2">
        <v>8.7100000000000009</v>
      </c>
      <c r="Y1034" s="2">
        <v>1375</v>
      </c>
      <c r="Z1034" s="2">
        <v>436</v>
      </c>
      <c r="AA1034" s="13" t="s">
        <v>815</v>
      </c>
      <c r="AC1034" s="2">
        <v>15995</v>
      </c>
      <c r="AD1034" s="2">
        <v>34.700000000000003</v>
      </c>
      <c r="AE1034" s="2">
        <v>48.7</v>
      </c>
      <c r="AF1034" s="2">
        <v>72.8</v>
      </c>
      <c r="AG1034" s="2">
        <v>127</v>
      </c>
      <c r="AH1034" s="2">
        <v>10800</v>
      </c>
      <c r="AI1034" s="2">
        <v>141</v>
      </c>
      <c r="AJ1034" s="2" t="s">
        <v>1122</v>
      </c>
      <c r="AK1034" s="2">
        <v>5.5</v>
      </c>
      <c r="AL1034" s="2">
        <v>1.73</v>
      </c>
      <c r="AO1034" s="2" t="s">
        <v>1612</v>
      </c>
      <c r="AP1034" s="2">
        <v>11.3</v>
      </c>
      <c r="AS1034" s="2">
        <v>26.7</v>
      </c>
      <c r="AU1034" s="13" t="s">
        <v>622</v>
      </c>
      <c r="AV1034" s="2" t="s">
        <v>154</v>
      </c>
    </row>
    <row r="1035" spans="1:48" x14ac:dyDescent="0.35">
      <c r="A1035">
        <v>1034</v>
      </c>
      <c r="B1035" s="2" t="s">
        <v>879</v>
      </c>
      <c r="C1035" t="s">
        <v>1617</v>
      </c>
      <c r="D1035" t="s">
        <v>1478</v>
      </c>
      <c r="E1035" t="s">
        <v>460</v>
      </c>
      <c r="F1035" t="s">
        <v>881</v>
      </c>
      <c r="G1035" t="s">
        <v>50</v>
      </c>
      <c r="H1035" s="47">
        <v>39905</v>
      </c>
      <c r="I1035" s="1" t="s">
        <v>1613</v>
      </c>
      <c r="J1035" t="s">
        <v>8</v>
      </c>
      <c r="K1035" t="s">
        <v>1340</v>
      </c>
      <c r="L1035" t="s">
        <v>9</v>
      </c>
      <c r="M1035">
        <v>35.137908000000003</v>
      </c>
      <c r="N1035">
        <v>-119.439497</v>
      </c>
      <c r="O1035" t="s">
        <v>51</v>
      </c>
      <c r="P1035" s="2">
        <v>1390</v>
      </c>
      <c r="S1035" s="2" t="s">
        <v>82</v>
      </c>
      <c r="T1035" s="2">
        <v>1330</v>
      </c>
      <c r="U1035" s="2">
        <v>26551</v>
      </c>
      <c r="V1035" s="2">
        <v>17389</v>
      </c>
      <c r="X1035" s="2">
        <v>7.66</v>
      </c>
      <c r="Y1035" s="2">
        <v>1696</v>
      </c>
      <c r="Z1035" s="2" t="s">
        <v>82</v>
      </c>
      <c r="AA1035" s="13" t="s">
        <v>815</v>
      </c>
      <c r="AC1035" s="2">
        <v>9722</v>
      </c>
      <c r="AD1035" s="2">
        <v>17.8</v>
      </c>
      <c r="AE1035" s="2">
        <v>249</v>
      </c>
      <c r="AF1035" s="2">
        <v>172</v>
      </c>
      <c r="AG1035" s="2">
        <v>143</v>
      </c>
      <c r="AH1035" s="2">
        <v>5900</v>
      </c>
      <c r="AI1035" s="2">
        <v>47</v>
      </c>
      <c r="AJ1035" s="2" t="s">
        <v>1122</v>
      </c>
      <c r="AK1035" s="2">
        <v>3.6</v>
      </c>
      <c r="AL1035" s="2">
        <v>7.11</v>
      </c>
      <c r="AO1035" s="2" t="s">
        <v>1612</v>
      </c>
      <c r="AP1035" s="2">
        <v>6.44</v>
      </c>
      <c r="AS1035" s="2">
        <v>39</v>
      </c>
      <c r="AU1035" s="13" t="s">
        <v>622</v>
      </c>
      <c r="AV1035" s="2" t="s">
        <v>154</v>
      </c>
    </row>
    <row r="1036" spans="1:48" x14ac:dyDescent="0.35">
      <c r="A1036">
        <v>1035</v>
      </c>
      <c r="B1036" s="2" t="s">
        <v>879</v>
      </c>
      <c r="C1036" t="s">
        <v>1618</v>
      </c>
      <c r="D1036" t="s">
        <v>1480</v>
      </c>
      <c r="E1036" t="s">
        <v>460</v>
      </c>
      <c r="F1036" t="s">
        <v>881</v>
      </c>
      <c r="G1036" t="s">
        <v>50</v>
      </c>
      <c r="H1036" s="47">
        <v>39905</v>
      </c>
      <c r="I1036" s="1" t="s">
        <v>1613</v>
      </c>
      <c r="J1036" t="s">
        <v>8</v>
      </c>
      <c r="K1036" t="s">
        <v>1340</v>
      </c>
      <c r="L1036" t="s">
        <v>9</v>
      </c>
      <c r="M1036">
        <v>35.137860000000003</v>
      </c>
      <c r="N1036">
        <v>-119.439081</v>
      </c>
      <c r="O1036" t="s">
        <v>51</v>
      </c>
      <c r="P1036" s="2">
        <v>1240</v>
      </c>
      <c r="S1036" s="2" t="s">
        <v>82</v>
      </c>
      <c r="T1036" s="2">
        <v>1135</v>
      </c>
      <c r="U1036" s="2">
        <v>28376</v>
      </c>
      <c r="V1036" s="2">
        <v>17662</v>
      </c>
      <c r="X1036" s="2">
        <v>7.9</v>
      </c>
      <c r="Y1036" s="2">
        <v>1513</v>
      </c>
      <c r="Z1036" s="2" t="s">
        <v>82</v>
      </c>
      <c r="AA1036" s="13" t="s">
        <v>815</v>
      </c>
      <c r="AC1036" s="2">
        <v>10007</v>
      </c>
      <c r="AD1036" s="2">
        <v>19.8</v>
      </c>
      <c r="AE1036" s="2">
        <v>161</v>
      </c>
      <c r="AF1036" s="2">
        <v>178</v>
      </c>
      <c r="AG1036" s="2">
        <v>144</v>
      </c>
      <c r="AH1036" s="2">
        <v>6090</v>
      </c>
      <c r="AI1036" s="2">
        <v>46</v>
      </c>
      <c r="AJ1036" s="2" t="s">
        <v>1122</v>
      </c>
      <c r="AK1036" s="2">
        <v>2.5</v>
      </c>
      <c r="AL1036" s="2">
        <v>3.25</v>
      </c>
      <c r="AO1036" s="2" t="s">
        <v>1612</v>
      </c>
      <c r="AP1036" s="2">
        <v>5.69</v>
      </c>
      <c r="AS1036" s="2">
        <v>24.7</v>
      </c>
      <c r="AU1036" s="13">
        <f>AV1036*4.43</f>
        <v>7.0880000000000001</v>
      </c>
      <c r="AV1036" s="2">
        <v>1.6</v>
      </c>
    </row>
    <row r="1037" spans="1:48" x14ac:dyDescent="0.35">
      <c r="A1037">
        <v>1036</v>
      </c>
      <c r="B1037" s="2" t="s">
        <v>879</v>
      </c>
      <c r="C1037" t="s">
        <v>1619</v>
      </c>
      <c r="D1037" t="s">
        <v>1485</v>
      </c>
      <c r="E1037" t="s">
        <v>460</v>
      </c>
      <c r="F1037" t="s">
        <v>881</v>
      </c>
      <c r="G1037" t="s">
        <v>50</v>
      </c>
      <c r="H1037" s="47">
        <v>39905</v>
      </c>
      <c r="I1037" s="1" t="s">
        <v>1613</v>
      </c>
      <c r="J1037" t="s">
        <v>8</v>
      </c>
      <c r="K1037" t="s">
        <v>1340</v>
      </c>
      <c r="L1037" t="s">
        <v>9</v>
      </c>
      <c r="M1037">
        <v>35.138119000000003</v>
      </c>
      <c r="N1037">
        <v>-119.438648</v>
      </c>
      <c r="O1037" t="s">
        <v>51</v>
      </c>
      <c r="P1037" s="2">
        <v>1240</v>
      </c>
      <c r="S1037" s="2" t="s">
        <v>82</v>
      </c>
      <c r="T1037" s="2">
        <v>1122</v>
      </c>
      <c r="U1037" s="2">
        <v>31502</v>
      </c>
      <c r="V1037" s="2">
        <v>20405</v>
      </c>
      <c r="X1037" s="2">
        <v>8.11</v>
      </c>
      <c r="Y1037" s="2">
        <v>1482</v>
      </c>
      <c r="Z1037" s="2">
        <v>15</v>
      </c>
      <c r="AA1037" s="13" t="s">
        <v>815</v>
      </c>
      <c r="AC1037" s="2">
        <v>11709</v>
      </c>
      <c r="AD1037" s="2">
        <v>20.8</v>
      </c>
      <c r="AE1037" s="2">
        <v>110</v>
      </c>
      <c r="AF1037" s="2">
        <v>206</v>
      </c>
      <c r="AG1037" s="2">
        <v>156</v>
      </c>
      <c r="AH1037" s="2">
        <v>7200</v>
      </c>
      <c r="AI1037" s="2">
        <v>46</v>
      </c>
      <c r="AJ1037" s="2" t="s">
        <v>1122</v>
      </c>
      <c r="AK1037" s="2">
        <v>1.8</v>
      </c>
      <c r="AL1037" s="2">
        <v>1.98</v>
      </c>
      <c r="AO1037" s="2" t="s">
        <v>1612</v>
      </c>
      <c r="AP1037" s="2">
        <v>3.42</v>
      </c>
      <c r="AS1037" s="2">
        <v>15.7</v>
      </c>
      <c r="AU1037" s="13">
        <f>AV1037*4.43</f>
        <v>13.29</v>
      </c>
      <c r="AV1037" s="2">
        <v>3</v>
      </c>
    </row>
    <row r="1038" spans="1:48" x14ac:dyDescent="0.35">
      <c r="A1038">
        <v>1037</v>
      </c>
      <c r="B1038" s="2" t="s">
        <v>1884</v>
      </c>
      <c r="C1038" t="s">
        <v>1620</v>
      </c>
      <c r="D1038" t="s">
        <v>1591</v>
      </c>
      <c r="E1038" t="s">
        <v>460</v>
      </c>
      <c r="F1038" t="s">
        <v>885</v>
      </c>
      <c r="G1038" t="s">
        <v>50</v>
      </c>
      <c r="H1038" s="47">
        <v>39905</v>
      </c>
      <c r="I1038" s="1" t="s">
        <v>1613</v>
      </c>
      <c r="J1038" t="s">
        <v>8</v>
      </c>
      <c r="K1038" t="s">
        <v>1340</v>
      </c>
      <c r="L1038" t="s">
        <v>9</v>
      </c>
      <c r="M1038">
        <v>35.177570000000003</v>
      </c>
      <c r="N1038">
        <v>-119.480298</v>
      </c>
      <c r="O1038" t="s">
        <v>51</v>
      </c>
      <c r="P1038" s="2">
        <v>1040</v>
      </c>
      <c r="S1038" s="2" t="s">
        <v>82</v>
      </c>
      <c r="T1038" s="2">
        <v>155.19999999999999</v>
      </c>
      <c r="U1038" s="2">
        <v>8576</v>
      </c>
      <c r="V1038" s="2">
        <v>5624</v>
      </c>
      <c r="X1038" s="2">
        <v>8.1</v>
      </c>
      <c r="Y1038" s="2">
        <v>951</v>
      </c>
      <c r="Z1038" s="2" t="s">
        <v>82</v>
      </c>
      <c r="AA1038" s="13" t="s">
        <v>815</v>
      </c>
      <c r="AC1038" s="2">
        <v>2549</v>
      </c>
      <c r="AD1038" s="2">
        <v>84.1</v>
      </c>
      <c r="AE1038" s="2">
        <v>31.3</v>
      </c>
      <c r="AF1038" s="2">
        <v>18.7</v>
      </c>
      <c r="AG1038" s="2">
        <v>88.7</v>
      </c>
      <c r="AH1038" s="2">
        <v>2060</v>
      </c>
      <c r="AI1038" s="2">
        <v>56</v>
      </c>
      <c r="AJ1038" s="2" t="s">
        <v>1122</v>
      </c>
      <c r="AK1038" s="2">
        <v>0.94</v>
      </c>
      <c r="AL1038" s="2">
        <v>1.3</v>
      </c>
      <c r="AO1038" s="2" t="s">
        <v>1612</v>
      </c>
      <c r="AP1038" s="2">
        <v>1.23</v>
      </c>
      <c r="AS1038" s="2">
        <v>24.1</v>
      </c>
      <c r="AU1038" s="13" t="s">
        <v>622</v>
      </c>
      <c r="AV1038" s="2" t="s">
        <v>154</v>
      </c>
    </row>
    <row r="1039" spans="1:48" x14ac:dyDescent="0.35">
      <c r="A1039">
        <v>1038</v>
      </c>
      <c r="B1039" s="2" t="s">
        <v>1884</v>
      </c>
      <c r="C1039" t="s">
        <v>1621</v>
      </c>
      <c r="D1039" t="s">
        <v>1487</v>
      </c>
      <c r="E1039" t="s">
        <v>460</v>
      </c>
      <c r="F1039" t="s">
        <v>885</v>
      </c>
      <c r="G1039" t="s">
        <v>50</v>
      </c>
      <c r="H1039" s="47">
        <v>39905</v>
      </c>
      <c r="I1039" s="1" t="s">
        <v>1613</v>
      </c>
      <c r="J1039" t="s">
        <v>8</v>
      </c>
      <c r="K1039" t="s">
        <v>1340</v>
      </c>
      <c r="L1039" t="s">
        <v>9</v>
      </c>
      <c r="M1039">
        <v>35.177526999999998</v>
      </c>
      <c r="N1039">
        <v>-119.478241</v>
      </c>
      <c r="O1039" t="s">
        <v>51</v>
      </c>
      <c r="P1039" s="2">
        <v>1190</v>
      </c>
      <c r="S1039" s="2" t="s">
        <v>82</v>
      </c>
      <c r="T1039" s="2">
        <v>199.2</v>
      </c>
      <c r="U1039" s="2">
        <v>9903</v>
      </c>
      <c r="V1039" s="2">
        <v>6362</v>
      </c>
      <c r="X1039" s="2">
        <v>8.1999999999999993</v>
      </c>
      <c r="Y1039" s="2">
        <v>1075</v>
      </c>
      <c r="Z1039" s="2">
        <v>37.6</v>
      </c>
      <c r="AA1039" s="13" t="s">
        <v>815</v>
      </c>
      <c r="AC1039" s="2">
        <v>2899</v>
      </c>
      <c r="AD1039" s="2">
        <v>74.900000000000006</v>
      </c>
      <c r="AE1039" s="2">
        <v>45.3</v>
      </c>
      <c r="AF1039" s="2">
        <v>20.9</v>
      </c>
      <c r="AG1039" s="2">
        <v>88.8</v>
      </c>
      <c r="AH1039" s="2">
        <v>2350</v>
      </c>
      <c r="AI1039" s="2">
        <v>60</v>
      </c>
      <c r="AJ1039" s="2" t="s">
        <v>1122</v>
      </c>
      <c r="AK1039" s="2">
        <v>1.1000000000000001</v>
      </c>
      <c r="AL1039" s="2">
        <v>1.1000000000000001</v>
      </c>
      <c r="AO1039" s="2" t="s">
        <v>1612</v>
      </c>
      <c r="AP1039" s="2">
        <v>1.64</v>
      </c>
      <c r="AS1039" s="2">
        <v>27.1</v>
      </c>
      <c r="AU1039" s="13" t="s">
        <v>622</v>
      </c>
      <c r="AV1039" s="2" t="s">
        <v>154</v>
      </c>
    </row>
    <row r="1040" spans="1:48" x14ac:dyDescent="0.35">
      <c r="A1040">
        <v>1039</v>
      </c>
      <c r="B1040" s="2" t="s">
        <v>1884</v>
      </c>
      <c r="C1040" t="s">
        <v>1622</v>
      </c>
      <c r="D1040" t="s">
        <v>1594</v>
      </c>
      <c r="E1040" t="s">
        <v>460</v>
      </c>
      <c r="F1040" t="s">
        <v>885</v>
      </c>
      <c r="G1040" t="s">
        <v>50</v>
      </c>
      <c r="H1040" s="47">
        <v>39905</v>
      </c>
      <c r="I1040" s="1" t="s">
        <v>1613</v>
      </c>
      <c r="J1040" t="s">
        <v>8</v>
      </c>
      <c r="K1040" t="s">
        <v>1340</v>
      </c>
      <c r="L1040" t="s">
        <v>9</v>
      </c>
      <c r="M1040">
        <v>35.179077999999997</v>
      </c>
      <c r="N1040">
        <v>-119.477358</v>
      </c>
      <c r="O1040" t="s">
        <v>51</v>
      </c>
      <c r="P1040" s="2">
        <v>802</v>
      </c>
      <c r="S1040" s="2" t="s">
        <v>82</v>
      </c>
      <c r="T1040" s="2">
        <v>3433</v>
      </c>
      <c r="U1040" s="2">
        <v>56470</v>
      </c>
      <c r="V1040" s="2">
        <v>37621</v>
      </c>
      <c r="X1040" s="2">
        <v>7.61</v>
      </c>
      <c r="Y1040" s="2">
        <v>978</v>
      </c>
      <c r="Z1040" s="2" t="s">
        <v>82</v>
      </c>
      <c r="AA1040" s="13" t="s">
        <v>815</v>
      </c>
      <c r="AC1040" s="2">
        <v>21494</v>
      </c>
      <c r="AD1040" s="2">
        <v>33.200000000000003</v>
      </c>
      <c r="AE1040" s="2">
        <v>621</v>
      </c>
      <c r="AF1040" s="2">
        <v>457</v>
      </c>
      <c r="AG1040" s="2">
        <v>192</v>
      </c>
      <c r="AH1040" s="2">
        <v>14000</v>
      </c>
      <c r="AI1040" s="2">
        <v>45</v>
      </c>
      <c r="AJ1040" s="2" t="s">
        <v>1122</v>
      </c>
      <c r="AK1040" s="2">
        <v>8.5</v>
      </c>
      <c r="AL1040" s="2">
        <v>55.4</v>
      </c>
      <c r="AO1040" s="2" t="s">
        <v>1612</v>
      </c>
      <c r="AP1040" s="2">
        <v>14.5</v>
      </c>
      <c r="AS1040" s="2">
        <v>39.6</v>
      </c>
      <c r="AU1040" s="13" t="s">
        <v>622</v>
      </c>
      <c r="AV1040" s="2" t="s">
        <v>154</v>
      </c>
    </row>
    <row r="1041" spans="1:48" x14ac:dyDescent="0.35">
      <c r="A1041">
        <v>1040</v>
      </c>
      <c r="B1041" s="2" t="s">
        <v>1886</v>
      </c>
      <c r="C1041" t="s">
        <v>1623</v>
      </c>
      <c r="D1041" t="s">
        <v>1489</v>
      </c>
      <c r="E1041" t="s">
        <v>460</v>
      </c>
      <c r="F1041" t="s">
        <v>888</v>
      </c>
      <c r="G1041" t="s">
        <v>50</v>
      </c>
      <c r="H1041" s="47">
        <v>39905</v>
      </c>
      <c r="I1041" s="1" t="s">
        <v>1613</v>
      </c>
      <c r="J1041" t="s">
        <v>8</v>
      </c>
      <c r="K1041" t="s">
        <v>1340</v>
      </c>
      <c r="L1041" t="s">
        <v>9</v>
      </c>
      <c r="M1041">
        <v>35.174430999999998</v>
      </c>
      <c r="N1041">
        <v>-119.489431</v>
      </c>
      <c r="O1041" t="s">
        <v>51</v>
      </c>
      <c r="P1041" s="2">
        <v>864</v>
      </c>
      <c r="S1041" s="2" t="s">
        <v>82</v>
      </c>
      <c r="T1041" s="2">
        <v>165.6</v>
      </c>
      <c r="U1041" s="2">
        <v>10502</v>
      </c>
      <c r="V1041" s="2">
        <v>6945</v>
      </c>
      <c r="X1041" s="2">
        <v>7.47</v>
      </c>
      <c r="Y1041" s="2">
        <v>1054</v>
      </c>
      <c r="Z1041" s="2" t="s">
        <v>82</v>
      </c>
      <c r="AA1041" s="13" t="s">
        <v>815</v>
      </c>
      <c r="AC1041" s="2">
        <v>3114</v>
      </c>
      <c r="AD1041" s="2">
        <v>108</v>
      </c>
      <c r="AE1041" s="2">
        <v>32</v>
      </c>
      <c r="AF1041" s="2">
        <v>20.8</v>
      </c>
      <c r="AG1041" s="2">
        <v>145</v>
      </c>
      <c r="AH1041" s="2">
        <v>2600</v>
      </c>
      <c r="AI1041" s="2">
        <v>87</v>
      </c>
      <c r="AJ1041" s="2" t="s">
        <v>1122</v>
      </c>
      <c r="AK1041" s="2">
        <v>0.92</v>
      </c>
      <c r="AL1041" s="2">
        <v>1.68</v>
      </c>
      <c r="AO1041" s="2" t="s">
        <v>1612</v>
      </c>
      <c r="AP1041" s="2" t="s">
        <v>157</v>
      </c>
      <c r="AS1041" s="2">
        <v>17.399999999999999</v>
      </c>
      <c r="AU1041" s="13" t="s">
        <v>622</v>
      </c>
      <c r="AV1041" s="2" t="s">
        <v>154</v>
      </c>
    </row>
    <row r="1042" spans="1:48" x14ac:dyDescent="0.35">
      <c r="A1042">
        <v>1041</v>
      </c>
      <c r="B1042" s="2" t="s">
        <v>1886</v>
      </c>
      <c r="C1042" t="s">
        <v>1624</v>
      </c>
      <c r="D1042" t="s">
        <v>1630</v>
      </c>
      <c r="E1042" t="s">
        <v>460</v>
      </c>
      <c r="F1042" t="s">
        <v>888</v>
      </c>
      <c r="G1042" t="s">
        <v>50</v>
      </c>
      <c r="H1042" s="47">
        <v>39905</v>
      </c>
      <c r="I1042" s="1" t="s">
        <v>1613</v>
      </c>
      <c r="J1042" t="s">
        <v>8</v>
      </c>
      <c r="K1042" t="s">
        <v>1340</v>
      </c>
      <c r="L1042" t="s">
        <v>9</v>
      </c>
      <c r="M1042">
        <v>35.174430999999998</v>
      </c>
      <c r="N1042">
        <v>-119.489431</v>
      </c>
      <c r="O1042" t="s">
        <v>51</v>
      </c>
      <c r="P1042" s="2">
        <v>1033</v>
      </c>
      <c r="S1042" s="2" t="s">
        <v>82</v>
      </c>
      <c r="T1042" s="2">
        <v>137.80000000000001</v>
      </c>
      <c r="U1042" s="2">
        <v>7391</v>
      </c>
      <c r="V1042" s="2">
        <v>5007</v>
      </c>
      <c r="X1042" s="2">
        <v>7.65</v>
      </c>
      <c r="Y1042" s="2">
        <v>1261</v>
      </c>
      <c r="Z1042" s="2" t="s">
        <v>82</v>
      </c>
      <c r="AA1042" s="13" t="s">
        <v>815</v>
      </c>
      <c r="AC1042" s="2">
        <v>1887</v>
      </c>
      <c r="AD1042" s="2">
        <v>111</v>
      </c>
      <c r="AE1042" s="2">
        <v>27.5</v>
      </c>
      <c r="AF1042" s="2">
        <v>16.8</v>
      </c>
      <c r="AG1042" s="2">
        <v>51.1</v>
      </c>
      <c r="AH1042" s="2">
        <v>1880</v>
      </c>
      <c r="AI1042" s="2">
        <v>59</v>
      </c>
      <c r="AJ1042" s="2" t="s">
        <v>1122</v>
      </c>
      <c r="AK1042" s="2">
        <v>0.63</v>
      </c>
      <c r="AL1042" s="2">
        <v>2.62</v>
      </c>
      <c r="AO1042" s="2" t="s">
        <v>1612</v>
      </c>
      <c r="AP1042" s="2">
        <v>0.72</v>
      </c>
      <c r="AS1042" s="2">
        <v>18.8</v>
      </c>
      <c r="AU1042" s="13" t="s">
        <v>622</v>
      </c>
      <c r="AV1042" s="2" t="s">
        <v>154</v>
      </c>
    </row>
    <row r="1043" spans="1:48" x14ac:dyDescent="0.35">
      <c r="A1043">
        <v>1042</v>
      </c>
      <c r="B1043" s="10" t="s">
        <v>1371</v>
      </c>
      <c r="C1043" t="s">
        <v>1625</v>
      </c>
      <c r="D1043" t="s">
        <v>1491</v>
      </c>
      <c r="E1043" t="s">
        <v>460</v>
      </c>
      <c r="F1043" t="s">
        <v>1374</v>
      </c>
      <c r="G1043" t="s">
        <v>50</v>
      </c>
      <c r="H1043" s="47">
        <v>39905</v>
      </c>
      <c r="I1043" s="1" t="s">
        <v>1613</v>
      </c>
      <c r="J1043" t="s">
        <v>8</v>
      </c>
      <c r="K1043" t="s">
        <v>1340</v>
      </c>
      <c r="L1043" t="s">
        <v>9</v>
      </c>
      <c r="M1043">
        <v>35.142766000000002</v>
      </c>
      <c r="N1043">
        <v>-119.48620699999999</v>
      </c>
      <c r="O1043" s="22" t="s">
        <v>81</v>
      </c>
      <c r="P1043" s="2">
        <v>1359</v>
      </c>
      <c r="S1043" s="2" t="s">
        <v>82</v>
      </c>
      <c r="T1043" s="2">
        <v>151.80000000000001</v>
      </c>
      <c r="U1043" s="2">
        <v>7434</v>
      </c>
      <c r="V1043" s="2">
        <v>5026</v>
      </c>
      <c r="X1043" s="2">
        <v>7.49</v>
      </c>
      <c r="Y1043" s="2">
        <v>1658</v>
      </c>
      <c r="Z1043" s="2" t="s">
        <v>82</v>
      </c>
      <c r="AA1043" s="13" t="s">
        <v>815</v>
      </c>
      <c r="AC1043" s="2">
        <v>1799</v>
      </c>
      <c r="AD1043" s="2">
        <v>52</v>
      </c>
      <c r="AE1043" s="2">
        <v>32.6</v>
      </c>
      <c r="AF1043" s="2">
        <v>17.100000000000001</v>
      </c>
      <c r="AG1043" s="2">
        <v>31.3</v>
      </c>
      <c r="AH1043" s="2">
        <v>1790</v>
      </c>
      <c r="AI1043" s="2">
        <v>29</v>
      </c>
      <c r="AJ1043" s="2" t="s">
        <v>1122</v>
      </c>
      <c r="AK1043" s="2">
        <v>0.89</v>
      </c>
      <c r="AL1043" s="2">
        <v>1.07</v>
      </c>
      <c r="AO1043" s="2" t="s">
        <v>1612</v>
      </c>
      <c r="AP1043" s="2">
        <v>1.19</v>
      </c>
      <c r="AS1043" s="2">
        <v>41.3</v>
      </c>
      <c r="AU1043" s="13" t="s">
        <v>622</v>
      </c>
      <c r="AV1043" s="2" t="s">
        <v>154</v>
      </c>
    </row>
    <row r="1044" spans="1:48" x14ac:dyDescent="0.35">
      <c r="A1044">
        <v>1043</v>
      </c>
      <c r="B1044" s="2" t="s">
        <v>1886</v>
      </c>
      <c r="C1044" t="s">
        <v>1626</v>
      </c>
      <c r="D1044" t="s">
        <v>1633</v>
      </c>
      <c r="E1044" t="s">
        <v>460</v>
      </c>
      <c r="F1044" t="s">
        <v>888</v>
      </c>
      <c r="G1044" t="s">
        <v>50</v>
      </c>
      <c r="H1044" s="47">
        <v>39905</v>
      </c>
      <c r="I1044" s="1" t="s">
        <v>1613</v>
      </c>
      <c r="J1044" t="s">
        <v>8</v>
      </c>
      <c r="K1044" t="s">
        <v>1340</v>
      </c>
      <c r="L1044" t="s">
        <v>9</v>
      </c>
      <c r="M1044">
        <v>35.173895000000002</v>
      </c>
      <c r="N1044">
        <v>-119.487846</v>
      </c>
      <c r="O1044" t="s">
        <v>51</v>
      </c>
      <c r="P1044" s="2">
        <v>977</v>
      </c>
      <c r="S1044" s="2" t="s">
        <v>82</v>
      </c>
      <c r="T1044" s="2">
        <v>125.4</v>
      </c>
      <c r="U1044" s="2">
        <v>8556</v>
      </c>
      <c r="V1044" s="2">
        <v>5414</v>
      </c>
      <c r="X1044" s="2">
        <v>7.94</v>
      </c>
      <c r="Y1044" s="2">
        <v>1192</v>
      </c>
      <c r="Z1044" s="2" t="s">
        <v>82</v>
      </c>
      <c r="AA1044" s="13" t="s">
        <v>815</v>
      </c>
      <c r="AC1044" s="2">
        <v>2009</v>
      </c>
      <c r="AD1044" s="2">
        <v>216</v>
      </c>
      <c r="AE1044" s="2">
        <v>21.2</v>
      </c>
      <c r="AF1044" s="2">
        <v>17.600000000000001</v>
      </c>
      <c r="AG1044" s="2">
        <v>135</v>
      </c>
      <c r="AH1044" s="2">
        <v>2000</v>
      </c>
      <c r="AI1044" s="2">
        <v>67</v>
      </c>
      <c r="AJ1044" s="2" t="s">
        <v>1122</v>
      </c>
      <c r="AK1044" s="2">
        <v>3.01</v>
      </c>
      <c r="AL1044" s="2">
        <v>1.33</v>
      </c>
      <c r="AO1044" s="2" t="s">
        <v>1612</v>
      </c>
      <c r="AP1044" s="2">
        <v>0.79</v>
      </c>
      <c r="AS1044" s="2">
        <v>26.9</v>
      </c>
      <c r="AU1044" s="13" t="s">
        <v>622</v>
      </c>
      <c r="AV1044" s="2" t="s">
        <v>154</v>
      </c>
    </row>
    <row r="1045" spans="1:48" x14ac:dyDescent="0.35">
      <c r="A1045">
        <v>1044</v>
      </c>
      <c r="B1045" s="2" t="s">
        <v>1886</v>
      </c>
      <c r="C1045" t="s">
        <v>1627</v>
      </c>
      <c r="D1045" t="s">
        <v>1632</v>
      </c>
      <c r="E1045" t="s">
        <v>460</v>
      </c>
      <c r="F1045" t="s">
        <v>888</v>
      </c>
      <c r="G1045" t="s">
        <v>50</v>
      </c>
      <c r="H1045" s="47">
        <v>39905</v>
      </c>
      <c r="I1045" s="1" t="s">
        <v>1613</v>
      </c>
      <c r="J1045" t="s">
        <v>8</v>
      </c>
      <c r="K1045" t="s">
        <v>1340</v>
      </c>
      <c r="L1045" t="s">
        <v>9</v>
      </c>
      <c r="M1045">
        <v>35.174491000000003</v>
      </c>
      <c r="N1045">
        <v>-119.48570100000001</v>
      </c>
      <c r="O1045" t="s">
        <v>51</v>
      </c>
      <c r="P1045" s="2">
        <v>752</v>
      </c>
      <c r="S1045" s="2" t="s">
        <v>82</v>
      </c>
      <c r="T1045" s="2">
        <v>138.19999999999999</v>
      </c>
      <c r="U1045" s="2">
        <v>7786</v>
      </c>
      <c r="V1045" s="2">
        <v>4912</v>
      </c>
      <c r="X1045" s="2">
        <v>8.02</v>
      </c>
      <c r="Y1045" s="2">
        <v>916</v>
      </c>
      <c r="Z1045" s="2" t="s">
        <v>82</v>
      </c>
      <c r="AA1045" s="13" t="s">
        <v>815</v>
      </c>
      <c r="AC1045" s="2">
        <v>1899</v>
      </c>
      <c r="AD1045" s="2">
        <v>208</v>
      </c>
      <c r="AE1045" s="2">
        <v>28.3</v>
      </c>
      <c r="AF1045" s="2">
        <v>16.399999999999999</v>
      </c>
      <c r="AG1045" s="2">
        <v>66.400000000000006</v>
      </c>
      <c r="AH1045" s="2">
        <v>1820</v>
      </c>
      <c r="AI1045" s="2">
        <v>56</v>
      </c>
      <c r="AJ1045" s="2" t="s">
        <v>1122</v>
      </c>
      <c r="AK1045" s="2">
        <v>0.73</v>
      </c>
      <c r="AL1045" s="2">
        <v>1.6</v>
      </c>
      <c r="AO1045" s="2" t="s">
        <v>1612</v>
      </c>
      <c r="AP1045" s="2">
        <v>0.72</v>
      </c>
      <c r="AS1045" s="2">
        <v>33.200000000000003</v>
      </c>
      <c r="AU1045" s="13" t="s">
        <v>622</v>
      </c>
      <c r="AV1045" s="2" t="s">
        <v>154</v>
      </c>
    </row>
    <row r="1046" spans="1:48" x14ac:dyDescent="0.35">
      <c r="A1046">
        <v>1045</v>
      </c>
      <c r="B1046" s="2" t="s">
        <v>1886</v>
      </c>
      <c r="C1046" t="s">
        <v>1628</v>
      </c>
      <c r="D1046" t="s">
        <v>1631</v>
      </c>
      <c r="E1046" t="s">
        <v>460</v>
      </c>
      <c r="F1046" t="s">
        <v>888</v>
      </c>
      <c r="G1046" t="s">
        <v>50</v>
      </c>
      <c r="H1046" s="47">
        <v>39905</v>
      </c>
      <c r="I1046" s="1" t="s">
        <v>1613</v>
      </c>
      <c r="J1046" t="s">
        <v>8</v>
      </c>
      <c r="K1046" t="s">
        <v>1340</v>
      </c>
      <c r="L1046" t="s">
        <v>9</v>
      </c>
      <c r="M1046">
        <v>35.177174999999998</v>
      </c>
      <c r="N1046">
        <v>-119.48437</v>
      </c>
      <c r="O1046" t="s">
        <v>51</v>
      </c>
      <c r="P1046" s="2">
        <v>626</v>
      </c>
      <c r="S1046" s="2" t="s">
        <v>82</v>
      </c>
      <c r="T1046" s="2">
        <v>167.5</v>
      </c>
      <c r="U1046" s="2">
        <v>8568</v>
      </c>
      <c r="V1046" s="2">
        <v>5563</v>
      </c>
      <c r="X1046" s="2">
        <v>6.61</v>
      </c>
      <c r="Y1046" s="2">
        <v>764</v>
      </c>
      <c r="Z1046" s="2" t="s">
        <v>82</v>
      </c>
      <c r="AA1046" s="13" t="s">
        <v>815</v>
      </c>
      <c r="AC1046" s="2">
        <v>2581</v>
      </c>
      <c r="AD1046" s="2">
        <v>26.5</v>
      </c>
      <c r="AE1046" s="2">
        <v>35.9</v>
      </c>
      <c r="AF1046" s="2">
        <v>18.899999999999999</v>
      </c>
      <c r="AG1046" s="2">
        <v>105</v>
      </c>
      <c r="AH1046" s="2">
        <v>2030</v>
      </c>
      <c r="AI1046" s="2">
        <v>56</v>
      </c>
      <c r="AJ1046" s="2" t="s">
        <v>1122</v>
      </c>
      <c r="AK1046" s="2">
        <v>0.9</v>
      </c>
      <c r="AL1046" s="2">
        <v>1.04</v>
      </c>
      <c r="AO1046" s="2" t="s">
        <v>1612</v>
      </c>
      <c r="AP1046" s="2">
        <v>1.03</v>
      </c>
      <c r="AS1046" s="2">
        <v>24.9</v>
      </c>
      <c r="AU1046" s="13" t="s">
        <v>622</v>
      </c>
      <c r="AV1046" s="2" t="s">
        <v>154</v>
      </c>
    </row>
    <row r="1047" spans="1:48" x14ac:dyDescent="0.35">
      <c r="A1047">
        <v>1046</v>
      </c>
      <c r="B1047" s="2" t="s">
        <v>1883</v>
      </c>
      <c r="C1047" t="s">
        <v>1634</v>
      </c>
      <c r="D1047" t="s">
        <v>1545</v>
      </c>
      <c r="E1047" t="s">
        <v>460</v>
      </c>
      <c r="F1047" t="s">
        <v>893</v>
      </c>
      <c r="G1047" t="s">
        <v>50</v>
      </c>
      <c r="H1047" s="47">
        <v>39905</v>
      </c>
      <c r="I1047" s="1" t="s">
        <v>1613</v>
      </c>
      <c r="J1047" t="s">
        <v>8</v>
      </c>
      <c r="K1047" t="s">
        <v>1340</v>
      </c>
      <c r="L1047" t="s">
        <v>9</v>
      </c>
      <c r="M1047">
        <v>35.224823000000001</v>
      </c>
      <c r="N1047">
        <v>-119.55781899999999</v>
      </c>
      <c r="O1047" t="s">
        <v>51</v>
      </c>
      <c r="P1047" s="2">
        <v>814</v>
      </c>
      <c r="S1047" s="2" t="s">
        <v>82</v>
      </c>
      <c r="T1047" s="2">
        <v>506.4</v>
      </c>
      <c r="U1047" s="2">
        <v>13576</v>
      </c>
      <c r="V1047" s="2">
        <v>8416</v>
      </c>
      <c r="X1047" s="2">
        <v>7.39</v>
      </c>
      <c r="Y1047" s="2">
        <v>993</v>
      </c>
      <c r="Z1047" s="2" t="s">
        <v>82</v>
      </c>
      <c r="AA1047" s="13" t="s">
        <v>815</v>
      </c>
      <c r="AC1047" s="2">
        <v>4198</v>
      </c>
      <c r="AD1047" s="2">
        <v>207</v>
      </c>
      <c r="AE1047" s="2">
        <v>107</v>
      </c>
      <c r="AF1047" s="2">
        <v>58.1</v>
      </c>
      <c r="AG1047" s="2">
        <v>37</v>
      </c>
      <c r="AH1047" s="2">
        <v>2920</v>
      </c>
      <c r="AI1047" s="2">
        <v>38</v>
      </c>
      <c r="AJ1047" s="2" t="s">
        <v>1122</v>
      </c>
      <c r="AK1047" s="2">
        <v>0.99</v>
      </c>
      <c r="AL1047" s="2">
        <v>1.45</v>
      </c>
      <c r="AO1047" s="2" t="s">
        <v>1612</v>
      </c>
      <c r="AP1047" s="2">
        <v>1.38</v>
      </c>
      <c r="AS1047" s="2">
        <v>53.7</v>
      </c>
      <c r="AU1047" s="13" t="s">
        <v>622</v>
      </c>
      <c r="AV1047" s="2" t="s">
        <v>154</v>
      </c>
    </row>
    <row r="1048" spans="1:48" x14ac:dyDescent="0.35">
      <c r="A1048">
        <v>1047</v>
      </c>
      <c r="B1048" s="2" t="s">
        <v>1883</v>
      </c>
      <c r="C1048" t="s">
        <v>1635</v>
      </c>
      <c r="D1048" t="s">
        <v>1643</v>
      </c>
      <c r="E1048" t="s">
        <v>460</v>
      </c>
      <c r="F1048" t="s">
        <v>893</v>
      </c>
      <c r="G1048" t="s">
        <v>50</v>
      </c>
      <c r="H1048" s="47">
        <v>39905</v>
      </c>
      <c r="I1048" s="1" t="s">
        <v>1613</v>
      </c>
      <c r="J1048" t="s">
        <v>8</v>
      </c>
      <c r="K1048" t="s">
        <v>1340</v>
      </c>
      <c r="L1048" t="s">
        <v>9</v>
      </c>
      <c r="M1048">
        <v>35.224823000000001</v>
      </c>
      <c r="N1048">
        <v>-119.55781899999999</v>
      </c>
      <c r="O1048" t="s">
        <v>51</v>
      </c>
      <c r="P1048" s="2">
        <v>639</v>
      </c>
      <c r="S1048" s="2" t="s">
        <v>82</v>
      </c>
      <c r="T1048" s="2">
        <v>519.29999999999995</v>
      </c>
      <c r="U1048" s="2">
        <v>7851</v>
      </c>
      <c r="V1048" s="2">
        <v>5274</v>
      </c>
      <c r="X1048" s="2">
        <v>7.31</v>
      </c>
      <c r="Y1048" s="2">
        <v>779</v>
      </c>
      <c r="Z1048" s="2" t="s">
        <v>82</v>
      </c>
      <c r="AA1048" s="13" t="s">
        <v>815</v>
      </c>
      <c r="AC1048" s="2">
        <v>2299</v>
      </c>
      <c r="AD1048" s="2">
        <v>277</v>
      </c>
      <c r="AE1048" s="2">
        <v>125</v>
      </c>
      <c r="AF1048" s="2">
        <v>50.3</v>
      </c>
      <c r="AG1048" s="2">
        <v>33.4</v>
      </c>
      <c r="AH1048" s="2">
        <v>1730</v>
      </c>
      <c r="AI1048" s="2">
        <v>30</v>
      </c>
      <c r="AJ1048" s="2" t="s">
        <v>1122</v>
      </c>
      <c r="AK1048" s="2">
        <v>0.64</v>
      </c>
      <c r="AL1048" s="2">
        <v>1.1299999999999999</v>
      </c>
      <c r="AO1048" s="2" t="s">
        <v>1612</v>
      </c>
      <c r="AP1048" s="2">
        <v>1.3</v>
      </c>
      <c r="AS1048" s="2">
        <v>29.6</v>
      </c>
      <c r="AU1048" s="13" t="s">
        <v>622</v>
      </c>
      <c r="AV1048" s="2" t="s">
        <v>154</v>
      </c>
    </row>
    <row r="1049" spans="1:48" x14ac:dyDescent="0.35">
      <c r="A1049">
        <v>1048</v>
      </c>
      <c r="B1049" s="2" t="s">
        <v>1883</v>
      </c>
      <c r="C1049" t="s">
        <v>1636</v>
      </c>
      <c r="D1049" t="s">
        <v>1547</v>
      </c>
      <c r="E1049" t="s">
        <v>460</v>
      </c>
      <c r="F1049" t="s">
        <v>893</v>
      </c>
      <c r="G1049" t="s">
        <v>50</v>
      </c>
      <c r="H1049" s="47">
        <v>39905</v>
      </c>
      <c r="I1049" s="1" t="s">
        <v>1613</v>
      </c>
      <c r="J1049" t="s">
        <v>8</v>
      </c>
      <c r="K1049" t="s">
        <v>1340</v>
      </c>
      <c r="L1049" t="s">
        <v>9</v>
      </c>
      <c r="M1049">
        <v>35.224823000000001</v>
      </c>
      <c r="N1049">
        <v>-119.55781899999999</v>
      </c>
      <c r="O1049" t="s">
        <v>51</v>
      </c>
      <c r="P1049" s="2">
        <v>1228</v>
      </c>
      <c r="S1049" s="2" t="s">
        <v>82</v>
      </c>
      <c r="T1049" s="2">
        <v>366.8</v>
      </c>
      <c r="U1049" s="2">
        <v>39444</v>
      </c>
      <c r="V1049" s="2">
        <v>26343</v>
      </c>
      <c r="X1049" s="2">
        <v>7.56</v>
      </c>
      <c r="Y1049" s="2">
        <v>1498</v>
      </c>
      <c r="Z1049" s="2" t="s">
        <v>82</v>
      </c>
      <c r="AA1049" s="13" t="s">
        <v>815</v>
      </c>
      <c r="AC1049" s="2">
        <v>14596</v>
      </c>
      <c r="AD1049" s="2">
        <v>328</v>
      </c>
      <c r="AE1049" s="2">
        <v>87.7</v>
      </c>
      <c r="AF1049" s="2">
        <v>35.9</v>
      </c>
      <c r="AG1049" s="2">
        <v>70.2</v>
      </c>
      <c r="AH1049" s="2">
        <v>9990</v>
      </c>
      <c r="AI1049" s="2">
        <v>112</v>
      </c>
      <c r="AJ1049" s="2" t="s">
        <v>1122</v>
      </c>
      <c r="AK1049" s="2">
        <v>14</v>
      </c>
      <c r="AL1049" s="2">
        <v>7.82</v>
      </c>
      <c r="AO1049" s="2" t="s">
        <v>1612</v>
      </c>
      <c r="AP1049" s="2">
        <v>12.4</v>
      </c>
      <c r="AS1049" s="2">
        <v>47.4</v>
      </c>
      <c r="AU1049" s="13" t="s">
        <v>622</v>
      </c>
      <c r="AV1049" s="2" t="s">
        <v>154</v>
      </c>
    </row>
    <row r="1050" spans="1:48" x14ac:dyDescent="0.35">
      <c r="A1050">
        <v>1049</v>
      </c>
      <c r="B1050" s="2" t="s">
        <v>1883</v>
      </c>
      <c r="C1050" t="s">
        <v>1637</v>
      </c>
      <c r="D1050" t="s">
        <v>1499</v>
      </c>
      <c r="E1050" t="s">
        <v>460</v>
      </c>
      <c r="F1050" t="s">
        <v>893</v>
      </c>
      <c r="G1050" t="s">
        <v>50</v>
      </c>
      <c r="H1050" s="47">
        <v>39905</v>
      </c>
      <c r="I1050" s="1" t="s">
        <v>1613</v>
      </c>
      <c r="J1050" t="s">
        <v>8</v>
      </c>
      <c r="K1050" t="s">
        <v>1340</v>
      </c>
      <c r="L1050" t="s">
        <v>9</v>
      </c>
      <c r="M1050">
        <v>35.224594000000003</v>
      </c>
      <c r="N1050">
        <v>-119.55721800000001</v>
      </c>
      <c r="O1050" t="s">
        <v>51</v>
      </c>
      <c r="P1050" s="2">
        <v>764</v>
      </c>
      <c r="S1050" s="2" t="s">
        <v>82</v>
      </c>
      <c r="T1050" s="2">
        <v>841.2</v>
      </c>
      <c r="U1050" s="2">
        <v>21162</v>
      </c>
      <c r="V1050" s="2">
        <v>11692</v>
      </c>
      <c r="X1050" s="2">
        <v>7.41</v>
      </c>
      <c r="Y1050" s="2">
        <v>932</v>
      </c>
      <c r="Z1050" s="2" t="s">
        <v>82</v>
      </c>
      <c r="AA1050" s="13" t="s">
        <v>815</v>
      </c>
      <c r="AC1050" s="2">
        <v>5748</v>
      </c>
      <c r="AD1050" s="2">
        <v>328</v>
      </c>
      <c r="AE1050" s="2">
        <v>185</v>
      </c>
      <c r="AF1050" s="2">
        <v>92.1</v>
      </c>
      <c r="AG1050" s="2">
        <v>57.3</v>
      </c>
      <c r="AH1050" s="2">
        <v>4420</v>
      </c>
      <c r="AI1050" s="2">
        <v>53</v>
      </c>
      <c r="AJ1050" s="2">
        <v>73</v>
      </c>
      <c r="AK1050" s="2">
        <v>2.2000000000000002</v>
      </c>
      <c r="AL1050" s="2">
        <v>1.33</v>
      </c>
      <c r="AO1050" s="2" t="s">
        <v>400</v>
      </c>
      <c r="AP1050" s="2">
        <v>3.64</v>
      </c>
      <c r="AS1050" s="2">
        <v>28.9</v>
      </c>
      <c r="AU1050" s="13" t="s">
        <v>622</v>
      </c>
      <c r="AV1050" s="2" t="s">
        <v>154</v>
      </c>
    </row>
    <row r="1051" spans="1:48" x14ac:dyDescent="0.35">
      <c r="A1051">
        <v>1050</v>
      </c>
      <c r="B1051" s="2" t="s">
        <v>1883</v>
      </c>
      <c r="C1051" t="s">
        <v>1638</v>
      </c>
      <c r="D1051" t="s">
        <v>1515</v>
      </c>
      <c r="E1051" t="s">
        <v>460</v>
      </c>
      <c r="F1051" t="s">
        <v>893</v>
      </c>
      <c r="G1051" t="s">
        <v>50</v>
      </c>
      <c r="H1051" s="47">
        <v>39905</v>
      </c>
      <c r="I1051" s="1" t="s">
        <v>1613</v>
      </c>
      <c r="J1051" t="s">
        <v>8</v>
      </c>
      <c r="K1051" t="s">
        <v>1340</v>
      </c>
      <c r="L1051" t="s">
        <v>9</v>
      </c>
      <c r="M1051">
        <v>35.225000000000001</v>
      </c>
      <c r="N1051">
        <v>-119.554458</v>
      </c>
      <c r="O1051" t="s">
        <v>51</v>
      </c>
      <c r="P1051" s="2">
        <v>651</v>
      </c>
      <c r="S1051" s="2" t="s">
        <v>82</v>
      </c>
      <c r="T1051" s="2">
        <v>854.1</v>
      </c>
      <c r="U1051" s="2">
        <v>24830</v>
      </c>
      <c r="V1051" s="2">
        <v>13184</v>
      </c>
      <c r="X1051" s="2">
        <v>7.91</v>
      </c>
      <c r="Y1051" s="2">
        <v>795</v>
      </c>
      <c r="Z1051" s="2" t="s">
        <v>82</v>
      </c>
      <c r="AA1051" s="13" t="s">
        <v>815</v>
      </c>
      <c r="AC1051" s="2">
        <v>6999</v>
      </c>
      <c r="AD1051" s="2">
        <v>243</v>
      </c>
      <c r="AE1051" s="2">
        <v>159</v>
      </c>
      <c r="AF1051" s="2">
        <v>111</v>
      </c>
      <c r="AG1051" s="2">
        <v>71.599999999999994</v>
      </c>
      <c r="AH1051" s="2">
        <v>4860</v>
      </c>
      <c r="AI1051" s="2">
        <v>53</v>
      </c>
      <c r="AJ1051" s="2" t="s">
        <v>1122</v>
      </c>
      <c r="AK1051" s="2">
        <v>2.4</v>
      </c>
      <c r="AL1051" s="2">
        <v>1.03</v>
      </c>
      <c r="AO1051" s="2" t="s">
        <v>1612</v>
      </c>
      <c r="AP1051" s="2">
        <v>3.56</v>
      </c>
      <c r="AS1051" s="2">
        <v>37.200000000000003</v>
      </c>
      <c r="AU1051" s="13">
        <f>AV1051*4.43</f>
        <v>0.2215</v>
      </c>
      <c r="AV1051" s="2">
        <v>0.05</v>
      </c>
    </row>
    <row r="1052" spans="1:48" x14ac:dyDescent="0.35">
      <c r="A1052">
        <v>1051</v>
      </c>
      <c r="B1052" s="2" t="s">
        <v>1882</v>
      </c>
      <c r="C1052" t="s">
        <v>1639</v>
      </c>
      <c r="D1052" t="s">
        <v>1644</v>
      </c>
      <c r="E1052" t="s">
        <v>460</v>
      </c>
      <c r="F1052" t="s">
        <v>898</v>
      </c>
      <c r="G1052" t="s">
        <v>50</v>
      </c>
      <c r="H1052" s="47">
        <v>39905</v>
      </c>
      <c r="I1052" s="1" t="s">
        <v>1613</v>
      </c>
      <c r="J1052" t="s">
        <v>8</v>
      </c>
      <c r="K1052" t="s">
        <v>1340</v>
      </c>
      <c r="L1052" t="s">
        <v>9</v>
      </c>
      <c r="M1052">
        <v>35.217725999999999</v>
      </c>
      <c r="N1052">
        <v>-119.550225</v>
      </c>
      <c r="O1052" t="s">
        <v>51</v>
      </c>
      <c r="P1052" s="2">
        <v>664</v>
      </c>
      <c r="S1052" s="2" t="s">
        <v>82</v>
      </c>
      <c r="T1052" s="2">
        <v>389.2</v>
      </c>
      <c r="U1052" s="2">
        <v>39159</v>
      </c>
      <c r="V1052" s="2">
        <v>28207</v>
      </c>
      <c r="X1052" s="2">
        <v>8.01</v>
      </c>
      <c r="Y1052" s="2">
        <v>810</v>
      </c>
      <c r="Z1052" s="2" t="s">
        <v>82</v>
      </c>
      <c r="AA1052" s="13" t="s">
        <v>815</v>
      </c>
      <c r="AC1052" s="2">
        <v>16095</v>
      </c>
      <c r="AD1052" s="2" t="s">
        <v>193</v>
      </c>
      <c r="AE1052" s="2">
        <v>94.5</v>
      </c>
      <c r="AF1052" s="2">
        <v>37.200000000000003</v>
      </c>
      <c r="AG1052" s="2">
        <v>76.959999999999994</v>
      </c>
      <c r="AH1052" s="2">
        <v>11124</v>
      </c>
      <c r="AI1052" s="2">
        <v>111</v>
      </c>
      <c r="AJ1052" s="2">
        <v>30</v>
      </c>
      <c r="AK1052" s="2">
        <v>13</v>
      </c>
      <c r="AL1052" s="2">
        <v>10.5</v>
      </c>
      <c r="AO1052" s="2" t="s">
        <v>400</v>
      </c>
      <c r="AP1052" s="2">
        <v>13.2</v>
      </c>
      <c r="AS1052" s="2">
        <v>44.9</v>
      </c>
      <c r="AU1052" s="13" t="s">
        <v>622</v>
      </c>
      <c r="AV1052" s="2" t="s">
        <v>154</v>
      </c>
    </row>
    <row r="1053" spans="1:48" x14ac:dyDescent="0.35">
      <c r="A1053">
        <v>1052</v>
      </c>
      <c r="B1053" s="2" t="s">
        <v>1882</v>
      </c>
      <c r="C1053" t="s">
        <v>1640</v>
      </c>
      <c r="D1053" t="s">
        <v>1645</v>
      </c>
      <c r="E1053" t="s">
        <v>460</v>
      </c>
      <c r="F1053" t="s">
        <v>898</v>
      </c>
      <c r="G1053" t="s">
        <v>50</v>
      </c>
      <c r="H1053" s="47">
        <v>39905</v>
      </c>
      <c r="I1053" s="1" t="s">
        <v>1613</v>
      </c>
      <c r="J1053" t="s">
        <v>8</v>
      </c>
      <c r="K1053" t="s">
        <v>1340</v>
      </c>
      <c r="L1053" t="s">
        <v>9</v>
      </c>
      <c r="M1053">
        <v>35.217725999999999</v>
      </c>
      <c r="N1053">
        <v>-119.550225</v>
      </c>
      <c r="O1053" t="s">
        <v>51</v>
      </c>
      <c r="P1053" s="2">
        <v>1666</v>
      </c>
      <c r="S1053" s="2" t="s">
        <v>82</v>
      </c>
      <c r="T1053" s="2">
        <v>1210</v>
      </c>
      <c r="U1053" s="2">
        <v>26913</v>
      </c>
      <c r="V1053" s="2">
        <v>16164</v>
      </c>
      <c r="X1053" s="2">
        <v>7.31</v>
      </c>
      <c r="Y1053" s="2">
        <v>2032</v>
      </c>
      <c r="Z1053" s="2" t="s">
        <v>82</v>
      </c>
      <c r="AA1053" s="13" t="s">
        <v>815</v>
      </c>
      <c r="AC1053" s="2">
        <v>8707</v>
      </c>
      <c r="AD1053" s="2" t="s">
        <v>193</v>
      </c>
      <c r="AE1053" s="2">
        <v>224</v>
      </c>
      <c r="AF1053" s="2">
        <v>158</v>
      </c>
      <c r="AG1053" s="2">
        <v>97.3</v>
      </c>
      <c r="AH1053" s="2">
        <v>5500</v>
      </c>
      <c r="AI1053" s="2">
        <v>41</v>
      </c>
      <c r="AJ1053" s="2">
        <v>57</v>
      </c>
      <c r="AK1053" s="2">
        <v>5.6</v>
      </c>
      <c r="AL1053" s="2">
        <v>12</v>
      </c>
      <c r="AO1053" s="2" t="s">
        <v>400</v>
      </c>
      <c r="AP1053" s="2">
        <v>3.57</v>
      </c>
      <c r="AS1053" s="2">
        <v>34.1</v>
      </c>
      <c r="AU1053" s="13" t="s">
        <v>622</v>
      </c>
      <c r="AV1053" s="2" t="s">
        <v>154</v>
      </c>
    </row>
    <row r="1054" spans="1:48" x14ac:dyDescent="0.35">
      <c r="A1054">
        <v>1053</v>
      </c>
      <c r="B1054" s="2" t="s">
        <v>1882</v>
      </c>
      <c r="C1054" t="s">
        <v>1641</v>
      </c>
      <c r="D1054" t="s">
        <v>1517</v>
      </c>
      <c r="E1054" t="s">
        <v>460</v>
      </c>
      <c r="F1054" t="s">
        <v>898</v>
      </c>
      <c r="G1054" t="s">
        <v>50</v>
      </c>
      <c r="H1054" s="47">
        <v>39905</v>
      </c>
      <c r="I1054" s="1" t="s">
        <v>1613</v>
      </c>
      <c r="J1054" t="s">
        <v>8</v>
      </c>
      <c r="K1054" t="s">
        <v>1340</v>
      </c>
      <c r="L1054" t="s">
        <v>9</v>
      </c>
      <c r="M1054">
        <v>35.217379000000001</v>
      </c>
      <c r="N1054">
        <v>-119.54967600000001</v>
      </c>
      <c r="O1054" t="s">
        <v>51</v>
      </c>
      <c r="P1054" s="2">
        <v>1566</v>
      </c>
      <c r="S1054" s="2" t="s">
        <v>82</v>
      </c>
      <c r="T1054" s="2">
        <v>464.1</v>
      </c>
      <c r="U1054" s="2">
        <v>39348</v>
      </c>
      <c r="V1054" s="2">
        <v>27372</v>
      </c>
      <c r="X1054" s="2">
        <v>7.78</v>
      </c>
      <c r="Y1054" s="2">
        <v>1910</v>
      </c>
      <c r="Z1054" s="2" t="s">
        <v>82</v>
      </c>
      <c r="AA1054" s="13" t="s">
        <v>815</v>
      </c>
      <c r="AC1054" s="2">
        <v>15455</v>
      </c>
      <c r="AD1054" s="2" t="s">
        <v>193</v>
      </c>
      <c r="AE1054" s="2">
        <v>109</v>
      </c>
      <c r="AF1054" s="2">
        <v>46.6</v>
      </c>
      <c r="AG1054" s="2">
        <v>79.2</v>
      </c>
      <c r="AH1054" s="2">
        <v>10200</v>
      </c>
      <c r="AI1054" s="2">
        <v>122</v>
      </c>
      <c r="AJ1054" s="2">
        <v>35</v>
      </c>
      <c r="AK1054" s="2">
        <v>13</v>
      </c>
      <c r="AL1054" s="2">
        <v>15</v>
      </c>
      <c r="AO1054" s="2" t="s">
        <v>400</v>
      </c>
      <c r="AP1054" s="2">
        <v>14</v>
      </c>
      <c r="AS1054" s="2">
        <v>32.299999999999997</v>
      </c>
      <c r="AU1054" s="13" t="s">
        <v>622</v>
      </c>
      <c r="AV1054" s="2" t="s">
        <v>154</v>
      </c>
    </row>
    <row r="1055" spans="1:48" x14ac:dyDescent="0.35">
      <c r="A1055">
        <v>1054</v>
      </c>
      <c r="B1055" s="2" t="s">
        <v>1882</v>
      </c>
      <c r="C1055" t="s">
        <v>1642</v>
      </c>
      <c r="D1055" t="s">
        <v>1646</v>
      </c>
      <c r="E1055" t="s">
        <v>460</v>
      </c>
      <c r="F1055" t="s">
        <v>898</v>
      </c>
      <c r="G1055" t="s">
        <v>50</v>
      </c>
      <c r="H1055" s="47">
        <v>39905</v>
      </c>
      <c r="I1055" s="1" t="s">
        <v>1613</v>
      </c>
      <c r="J1055" t="s">
        <v>8</v>
      </c>
      <c r="K1055" t="s">
        <v>1340</v>
      </c>
      <c r="L1055" t="s">
        <v>9</v>
      </c>
      <c r="M1055">
        <v>35.218333000000001</v>
      </c>
      <c r="N1055">
        <v>-119.547963</v>
      </c>
      <c r="O1055" t="s">
        <v>51</v>
      </c>
      <c r="P1055" s="2">
        <v>1283</v>
      </c>
      <c r="S1055" s="2" t="s">
        <v>82</v>
      </c>
      <c r="T1055" s="2">
        <v>482.8</v>
      </c>
      <c r="U1055" s="2">
        <v>41740</v>
      </c>
      <c r="V1055" s="2">
        <v>26900</v>
      </c>
      <c r="X1055" s="2">
        <v>8.0299999999999994</v>
      </c>
      <c r="Y1055" s="2">
        <v>1565</v>
      </c>
      <c r="Z1055" s="2" t="s">
        <v>82</v>
      </c>
      <c r="AA1055" s="13" t="s">
        <v>815</v>
      </c>
      <c r="AC1055" s="2">
        <v>14845</v>
      </c>
      <c r="AD1055" s="2" t="s">
        <v>193</v>
      </c>
      <c r="AE1055" s="2">
        <v>117</v>
      </c>
      <c r="AF1055" s="2">
        <v>46.3</v>
      </c>
      <c r="AG1055" s="2">
        <v>115</v>
      </c>
      <c r="AH1055" s="2">
        <v>10500</v>
      </c>
      <c r="AI1055" s="2">
        <v>129</v>
      </c>
      <c r="AJ1055" s="2">
        <v>47</v>
      </c>
      <c r="AK1055" s="2">
        <v>14</v>
      </c>
      <c r="AL1055" s="2">
        <v>5.64</v>
      </c>
      <c r="AO1055" s="2" t="s">
        <v>400</v>
      </c>
      <c r="AP1055" s="2">
        <v>15</v>
      </c>
      <c r="AS1055" s="2">
        <v>32.9</v>
      </c>
      <c r="AU1055" s="13" t="s">
        <v>622</v>
      </c>
      <c r="AV1055" s="2" t="s">
        <v>154</v>
      </c>
    </row>
    <row r="1056" spans="1:48" x14ac:dyDescent="0.35">
      <c r="A1056">
        <v>1055</v>
      </c>
      <c r="B1056" s="2" t="s">
        <v>879</v>
      </c>
      <c r="C1056" t="s">
        <v>1648</v>
      </c>
      <c r="D1056" t="s">
        <v>1475</v>
      </c>
      <c r="E1056" t="s">
        <v>460</v>
      </c>
      <c r="F1056" t="s">
        <v>881</v>
      </c>
      <c r="G1056" t="s">
        <v>50</v>
      </c>
      <c r="H1056" s="47">
        <v>40242</v>
      </c>
      <c r="I1056" s="1" t="s">
        <v>1647</v>
      </c>
      <c r="J1056" t="s">
        <v>8</v>
      </c>
      <c r="K1056" t="s">
        <v>1340</v>
      </c>
      <c r="L1056" t="s">
        <v>9</v>
      </c>
      <c r="M1056">
        <v>35.141755000000003</v>
      </c>
      <c r="N1056">
        <v>-119.428984</v>
      </c>
      <c r="O1056" t="s">
        <v>51</v>
      </c>
      <c r="P1056" s="2">
        <v>1643</v>
      </c>
      <c r="S1056" s="2" t="s">
        <v>82</v>
      </c>
      <c r="T1056" s="2">
        <v>272.8</v>
      </c>
      <c r="U1056" s="2">
        <v>18999</v>
      </c>
      <c r="V1056" s="2">
        <v>12566</v>
      </c>
      <c r="X1056" s="2">
        <v>7.01</v>
      </c>
      <c r="Y1056" s="2">
        <v>2005</v>
      </c>
      <c r="Z1056" s="2" t="s">
        <v>82</v>
      </c>
      <c r="AA1056" s="13" t="s">
        <v>815</v>
      </c>
      <c r="AC1056" s="2">
        <v>6000</v>
      </c>
      <c r="AD1056" s="2">
        <v>189</v>
      </c>
      <c r="AE1056" s="2">
        <v>52.5</v>
      </c>
      <c r="AF1056" s="2">
        <v>34.4</v>
      </c>
      <c r="AG1056" s="2">
        <v>80</v>
      </c>
      <c r="AH1056" s="2">
        <v>4205</v>
      </c>
      <c r="AI1056" s="2">
        <v>79</v>
      </c>
      <c r="AJ1056" s="2" t="s">
        <v>470</v>
      </c>
      <c r="AK1056" s="2">
        <v>3.7</v>
      </c>
      <c r="AO1056" s="2" t="s">
        <v>470</v>
      </c>
      <c r="AP1056" s="2"/>
      <c r="AU1056" s="2" t="s">
        <v>1674</v>
      </c>
      <c r="AV1056" s="2" t="s">
        <v>155</v>
      </c>
    </row>
    <row r="1057" spans="1:48" x14ac:dyDescent="0.35">
      <c r="A1057">
        <v>1056</v>
      </c>
      <c r="B1057" s="2" t="s">
        <v>879</v>
      </c>
      <c r="C1057" t="s">
        <v>1649</v>
      </c>
      <c r="D1057" t="s">
        <v>1476</v>
      </c>
      <c r="E1057" t="s">
        <v>460</v>
      </c>
      <c r="F1057" t="s">
        <v>881</v>
      </c>
      <c r="G1057" t="s">
        <v>50</v>
      </c>
      <c r="H1057" s="47">
        <v>40242</v>
      </c>
      <c r="I1057" s="1" t="s">
        <v>1647</v>
      </c>
      <c r="J1057" t="s">
        <v>8</v>
      </c>
      <c r="K1057" t="s">
        <v>1340</v>
      </c>
      <c r="L1057" t="s">
        <v>9</v>
      </c>
      <c r="M1057">
        <v>35.141952000000003</v>
      </c>
      <c r="N1057">
        <v>-119.428308</v>
      </c>
      <c r="O1057" t="s">
        <v>51</v>
      </c>
      <c r="P1057" s="2">
        <v>1673</v>
      </c>
      <c r="S1057" s="2" t="s">
        <v>82</v>
      </c>
      <c r="T1057" s="2">
        <v>217.2</v>
      </c>
      <c r="U1057" s="2">
        <v>21601</v>
      </c>
      <c r="V1057" s="2">
        <v>12690</v>
      </c>
      <c r="X1057" s="2">
        <v>7.02</v>
      </c>
      <c r="Y1057" s="2">
        <v>2042</v>
      </c>
      <c r="Z1057" s="2" t="s">
        <v>82</v>
      </c>
      <c r="AA1057" s="13" t="s">
        <v>815</v>
      </c>
      <c r="AC1057" s="2">
        <v>5998</v>
      </c>
      <c r="AD1057" s="2">
        <v>146</v>
      </c>
      <c r="AE1057" s="2">
        <v>31.9</v>
      </c>
      <c r="AF1057" s="2">
        <v>33.4</v>
      </c>
      <c r="AG1057" s="2">
        <v>89.9</v>
      </c>
      <c r="AH1057" s="2">
        <v>4350</v>
      </c>
      <c r="AI1057" s="2">
        <v>78</v>
      </c>
      <c r="AJ1057" s="2" t="s">
        <v>470</v>
      </c>
      <c r="AK1057" s="2">
        <v>4.0999999999999996</v>
      </c>
      <c r="AO1057" s="2" t="s">
        <v>470</v>
      </c>
      <c r="AP1057" s="2"/>
      <c r="AU1057" s="2" t="s">
        <v>1674</v>
      </c>
      <c r="AV1057" s="2" t="s">
        <v>155</v>
      </c>
    </row>
    <row r="1058" spans="1:48" x14ac:dyDescent="0.35">
      <c r="A1058">
        <v>1057</v>
      </c>
      <c r="B1058" s="2" t="s">
        <v>879</v>
      </c>
      <c r="C1058" t="s">
        <v>1650</v>
      </c>
      <c r="D1058" t="s">
        <v>1670</v>
      </c>
      <c r="E1058" t="s">
        <v>460</v>
      </c>
      <c r="F1058" t="s">
        <v>881</v>
      </c>
      <c r="G1058" t="s">
        <v>50</v>
      </c>
      <c r="H1058" s="47">
        <v>40242</v>
      </c>
      <c r="I1058" s="1" t="s">
        <v>1647</v>
      </c>
      <c r="J1058" t="s">
        <v>8</v>
      </c>
      <c r="K1058" t="s">
        <v>1340</v>
      </c>
      <c r="L1058" t="s">
        <v>9</v>
      </c>
      <c r="M1058">
        <v>35.140189999999997</v>
      </c>
      <c r="N1058">
        <v>-119.424358</v>
      </c>
      <c r="O1058" t="s">
        <v>51</v>
      </c>
      <c r="P1058" s="2">
        <v>1653</v>
      </c>
      <c r="S1058" s="2" t="s">
        <v>82</v>
      </c>
      <c r="T1058" s="2">
        <v>369</v>
      </c>
      <c r="U1058" s="2">
        <v>22933</v>
      </c>
      <c r="V1058" s="2">
        <v>13619</v>
      </c>
      <c r="X1058" s="2">
        <v>8.24</v>
      </c>
      <c r="Y1058" s="2">
        <v>1895</v>
      </c>
      <c r="Z1058" s="2">
        <v>60.1</v>
      </c>
      <c r="AA1058" s="13" t="s">
        <v>815</v>
      </c>
      <c r="AC1058" s="2">
        <v>6748</v>
      </c>
      <c r="AD1058" s="2">
        <v>68.3</v>
      </c>
      <c r="AE1058" s="2">
        <v>83.8</v>
      </c>
      <c r="AF1058" s="2">
        <v>38.799999999999997</v>
      </c>
      <c r="AG1058" s="2">
        <v>115</v>
      </c>
      <c r="AH1058" s="2">
        <v>4670</v>
      </c>
      <c r="AI1058" s="2">
        <v>80</v>
      </c>
      <c r="AJ1058" s="2" t="s">
        <v>470</v>
      </c>
      <c r="AK1058" s="2">
        <v>5</v>
      </c>
      <c r="AO1058" s="2" t="s">
        <v>470</v>
      </c>
      <c r="AP1058" s="2"/>
      <c r="AU1058" s="2" t="s">
        <v>1674</v>
      </c>
      <c r="AV1058" s="2" t="s">
        <v>155</v>
      </c>
    </row>
    <row r="1059" spans="1:48" x14ac:dyDescent="0.35">
      <c r="A1059">
        <v>1058</v>
      </c>
      <c r="B1059" s="2" t="s">
        <v>879</v>
      </c>
      <c r="C1059" t="s">
        <v>1651</v>
      </c>
      <c r="D1059" t="s">
        <v>1478</v>
      </c>
      <c r="E1059" t="s">
        <v>460</v>
      </c>
      <c r="F1059" t="s">
        <v>881</v>
      </c>
      <c r="G1059" t="s">
        <v>50</v>
      </c>
      <c r="H1059" s="47">
        <v>40242</v>
      </c>
      <c r="I1059" s="1" t="s">
        <v>1647</v>
      </c>
      <c r="J1059" t="s">
        <v>8</v>
      </c>
      <c r="K1059" t="s">
        <v>1340</v>
      </c>
      <c r="L1059" t="s">
        <v>9</v>
      </c>
      <c r="M1059">
        <v>35.137908000000003</v>
      </c>
      <c r="N1059">
        <v>-119.439497</v>
      </c>
      <c r="O1059" t="s">
        <v>51</v>
      </c>
      <c r="P1059" s="2">
        <v>2024</v>
      </c>
      <c r="S1059" s="2" t="s">
        <v>82</v>
      </c>
      <c r="T1059" s="2">
        <v>546.4</v>
      </c>
      <c r="U1059" s="2">
        <v>23545</v>
      </c>
      <c r="V1059" s="2">
        <v>13464</v>
      </c>
      <c r="X1059" s="2">
        <v>7.76</v>
      </c>
      <c r="Y1059" s="2">
        <v>2469</v>
      </c>
      <c r="Z1059" s="2" t="s">
        <v>82</v>
      </c>
      <c r="AA1059" s="13" t="s">
        <v>815</v>
      </c>
      <c r="AC1059" s="2">
        <v>6198</v>
      </c>
      <c r="AD1059" s="2" t="s">
        <v>193</v>
      </c>
      <c r="AE1059" s="2">
        <v>68.900000000000006</v>
      </c>
      <c r="AF1059" s="2">
        <v>90.9</v>
      </c>
      <c r="AG1059" s="2">
        <v>97.2</v>
      </c>
      <c r="AH1059" s="2">
        <v>4540</v>
      </c>
      <c r="AI1059" s="2">
        <v>40</v>
      </c>
      <c r="AJ1059" s="2" t="s">
        <v>470</v>
      </c>
      <c r="AK1059" s="2">
        <v>2.6</v>
      </c>
      <c r="AO1059" s="2" t="s">
        <v>470</v>
      </c>
      <c r="AP1059" s="2"/>
      <c r="AU1059" s="2">
        <v>0.45</v>
      </c>
      <c r="AV1059" s="2">
        <v>0.1</v>
      </c>
    </row>
    <row r="1060" spans="1:48" x14ac:dyDescent="0.35">
      <c r="A1060">
        <v>1059</v>
      </c>
      <c r="B1060" s="2" t="s">
        <v>879</v>
      </c>
      <c r="C1060" t="s">
        <v>1652</v>
      </c>
      <c r="D1060" t="s">
        <v>1480</v>
      </c>
      <c r="E1060" t="s">
        <v>460</v>
      </c>
      <c r="F1060" t="s">
        <v>881</v>
      </c>
      <c r="G1060" t="s">
        <v>50</v>
      </c>
      <c r="H1060" s="47">
        <v>40242</v>
      </c>
      <c r="I1060" s="1" t="s">
        <v>1647</v>
      </c>
      <c r="J1060" t="s">
        <v>8</v>
      </c>
      <c r="K1060" t="s">
        <v>1340</v>
      </c>
      <c r="L1060" t="s">
        <v>9</v>
      </c>
      <c r="M1060">
        <v>35.137860000000003</v>
      </c>
      <c r="N1060">
        <v>-119.439081</v>
      </c>
      <c r="O1060" t="s">
        <v>51</v>
      </c>
      <c r="P1060" s="2">
        <v>1383</v>
      </c>
      <c r="S1060" s="2" t="s">
        <v>82</v>
      </c>
      <c r="T1060" s="2">
        <v>683.5</v>
      </c>
      <c r="U1060" s="2">
        <v>27265</v>
      </c>
      <c r="V1060" s="2">
        <v>13862</v>
      </c>
      <c r="X1060" s="2">
        <v>7.84</v>
      </c>
      <c r="Y1060" s="2">
        <v>1687</v>
      </c>
      <c r="Z1060" s="2" t="s">
        <v>82</v>
      </c>
      <c r="AA1060" s="13" t="s">
        <v>815</v>
      </c>
      <c r="AC1060" s="2">
        <v>7298</v>
      </c>
      <c r="AD1060" s="2" t="s">
        <v>193</v>
      </c>
      <c r="AE1060" s="2">
        <v>44.5</v>
      </c>
      <c r="AF1060" s="2">
        <v>139</v>
      </c>
      <c r="AG1060" s="2">
        <v>103</v>
      </c>
      <c r="AH1060" s="2">
        <v>4590</v>
      </c>
      <c r="AI1060" s="2">
        <v>42</v>
      </c>
      <c r="AJ1060" s="2" t="s">
        <v>470</v>
      </c>
      <c r="AK1060" s="2">
        <v>1.9</v>
      </c>
      <c r="AO1060" s="2" t="s">
        <v>470</v>
      </c>
      <c r="AP1060" s="2"/>
      <c r="AU1060" s="2">
        <v>6.9</v>
      </c>
      <c r="AV1060" s="2">
        <v>1.6</v>
      </c>
    </row>
    <row r="1061" spans="1:48" x14ac:dyDescent="0.35">
      <c r="A1061">
        <v>1060</v>
      </c>
      <c r="B1061" s="2" t="s">
        <v>879</v>
      </c>
      <c r="C1061" t="s">
        <v>1653</v>
      </c>
      <c r="D1061" t="s">
        <v>1485</v>
      </c>
      <c r="E1061" t="s">
        <v>460</v>
      </c>
      <c r="F1061" t="s">
        <v>881</v>
      </c>
      <c r="G1061" t="s">
        <v>50</v>
      </c>
      <c r="H1061" s="47">
        <v>40242</v>
      </c>
      <c r="I1061" s="1" t="s">
        <v>1647</v>
      </c>
      <c r="J1061" t="s">
        <v>8</v>
      </c>
      <c r="K1061" t="s">
        <v>1340</v>
      </c>
      <c r="L1061" t="s">
        <v>9</v>
      </c>
      <c r="M1061">
        <v>35.138119000000003</v>
      </c>
      <c r="N1061">
        <v>-119.438648</v>
      </c>
      <c r="O1061" t="s">
        <v>51</v>
      </c>
      <c r="P1061" s="2">
        <v>1383</v>
      </c>
      <c r="S1061" s="2" t="s">
        <v>82</v>
      </c>
      <c r="T1061" s="2">
        <v>715.7</v>
      </c>
      <c r="U1061" s="2">
        <v>26739</v>
      </c>
      <c r="V1061" s="2">
        <v>14424</v>
      </c>
      <c r="X1061" s="2">
        <v>8.1199999999999992</v>
      </c>
      <c r="Y1061" s="2">
        <v>1681</v>
      </c>
      <c r="Z1061" s="2">
        <v>3</v>
      </c>
      <c r="AA1061" s="13" t="s">
        <v>815</v>
      </c>
      <c r="AC1061" s="2">
        <v>7698</v>
      </c>
      <c r="AD1061" s="2" t="s">
        <v>193</v>
      </c>
      <c r="AE1061" s="2">
        <v>50.8</v>
      </c>
      <c r="AF1061" s="2">
        <v>143</v>
      </c>
      <c r="AG1061" s="2">
        <v>141</v>
      </c>
      <c r="AH1061" s="2">
        <v>4710</v>
      </c>
      <c r="AI1061" s="2">
        <v>43</v>
      </c>
      <c r="AJ1061" s="2" t="s">
        <v>470</v>
      </c>
      <c r="AK1061" s="2">
        <v>1.8</v>
      </c>
      <c r="AO1061" s="2" t="s">
        <v>470</v>
      </c>
      <c r="AP1061" s="2"/>
      <c r="AU1061" s="2">
        <v>14</v>
      </c>
      <c r="AV1061" s="2">
        <v>3.2</v>
      </c>
    </row>
    <row r="1062" spans="1:48" x14ac:dyDescent="0.35">
      <c r="A1062">
        <v>1061</v>
      </c>
      <c r="B1062" s="2" t="s">
        <v>1884</v>
      </c>
      <c r="C1062" t="s">
        <v>1654</v>
      </c>
      <c r="D1062" t="s">
        <v>1671</v>
      </c>
      <c r="E1062" t="s">
        <v>460</v>
      </c>
      <c r="F1062" t="s">
        <v>885</v>
      </c>
      <c r="G1062" t="s">
        <v>50</v>
      </c>
      <c r="H1062" s="47">
        <v>40242</v>
      </c>
      <c r="I1062" s="1" t="s">
        <v>1647</v>
      </c>
      <c r="J1062" t="s">
        <v>8</v>
      </c>
      <c r="K1062" t="s">
        <v>1340</v>
      </c>
      <c r="L1062" t="s">
        <v>9</v>
      </c>
      <c r="M1062">
        <v>35.177937999999997</v>
      </c>
      <c r="N1062">
        <v>-119.480062</v>
      </c>
      <c r="O1062" t="s">
        <v>51</v>
      </c>
      <c r="P1062" s="2">
        <v>1433</v>
      </c>
      <c r="S1062" s="2" t="s">
        <v>82</v>
      </c>
      <c r="T1062" s="2">
        <v>180.5</v>
      </c>
      <c r="U1062" s="2">
        <v>12513</v>
      </c>
      <c r="V1062" s="2">
        <v>7581</v>
      </c>
      <c r="X1062" s="2">
        <v>8.1300000000000008</v>
      </c>
      <c r="Y1062" s="2">
        <v>1742</v>
      </c>
      <c r="Z1062" s="2">
        <v>3</v>
      </c>
      <c r="AA1062" s="13" t="s">
        <v>815</v>
      </c>
      <c r="AC1062" s="2">
        <v>3099</v>
      </c>
      <c r="AD1062" s="2">
        <v>160</v>
      </c>
      <c r="AE1062" s="2">
        <v>45.9</v>
      </c>
      <c r="AF1062" s="2">
        <v>16</v>
      </c>
      <c r="AG1062" s="2">
        <v>58.4</v>
      </c>
      <c r="AH1062" s="2">
        <v>2460</v>
      </c>
      <c r="AI1062" s="2">
        <v>53</v>
      </c>
      <c r="AJ1062" s="2" t="s">
        <v>470</v>
      </c>
      <c r="AK1062" s="2">
        <v>1</v>
      </c>
      <c r="AO1062" s="2" t="s">
        <v>470</v>
      </c>
      <c r="AP1062" s="2"/>
      <c r="AU1062" s="2">
        <v>0.19</v>
      </c>
      <c r="AV1062" s="2">
        <v>4.2999999999999997E-2</v>
      </c>
    </row>
    <row r="1063" spans="1:48" x14ac:dyDescent="0.35">
      <c r="A1063">
        <v>1062</v>
      </c>
      <c r="B1063" s="2" t="s">
        <v>1884</v>
      </c>
      <c r="C1063" t="s">
        <v>1655</v>
      </c>
      <c r="D1063" t="s">
        <v>1487</v>
      </c>
      <c r="E1063" t="s">
        <v>460</v>
      </c>
      <c r="F1063" t="s">
        <v>885</v>
      </c>
      <c r="G1063" t="s">
        <v>50</v>
      </c>
      <c r="H1063" s="47">
        <v>40242</v>
      </c>
      <c r="I1063" s="1" t="s">
        <v>1647</v>
      </c>
      <c r="J1063" t="s">
        <v>8</v>
      </c>
      <c r="K1063" t="s">
        <v>1340</v>
      </c>
      <c r="L1063" t="s">
        <v>9</v>
      </c>
      <c r="M1063">
        <v>35.177526999999998</v>
      </c>
      <c r="N1063">
        <v>-119.478241</v>
      </c>
      <c r="O1063" t="s">
        <v>51</v>
      </c>
      <c r="P1063" s="2">
        <v>1403</v>
      </c>
      <c r="S1063" s="2" t="s">
        <v>82</v>
      </c>
      <c r="T1063" s="2">
        <v>199.1</v>
      </c>
      <c r="U1063" s="2">
        <v>12587</v>
      </c>
      <c r="V1063" s="2">
        <v>7324</v>
      </c>
      <c r="X1063" s="2">
        <v>8.06</v>
      </c>
      <c r="Y1063" s="2">
        <v>1711</v>
      </c>
      <c r="Z1063" s="2" t="s">
        <v>82</v>
      </c>
      <c r="AA1063" s="13" t="s">
        <v>815</v>
      </c>
      <c r="AC1063" s="2">
        <v>2994</v>
      </c>
      <c r="AD1063" s="2">
        <v>165</v>
      </c>
      <c r="AE1063" s="2">
        <v>53</v>
      </c>
      <c r="AF1063" s="2">
        <v>16.2</v>
      </c>
      <c r="AG1063" s="2">
        <v>64.7</v>
      </c>
      <c r="AH1063" s="2">
        <v>2320</v>
      </c>
      <c r="AI1063" s="2">
        <v>53</v>
      </c>
      <c r="AJ1063" s="2" t="s">
        <v>470</v>
      </c>
      <c r="AK1063" s="2">
        <v>1.1000000000000001</v>
      </c>
      <c r="AO1063" s="2" t="s">
        <v>470</v>
      </c>
      <c r="AP1063" s="2"/>
      <c r="AU1063" s="2" t="s">
        <v>1674</v>
      </c>
      <c r="AV1063" s="2" t="s">
        <v>155</v>
      </c>
    </row>
    <row r="1064" spans="1:48" x14ac:dyDescent="0.35">
      <c r="A1064">
        <v>1063</v>
      </c>
      <c r="B1064" s="2" t="s">
        <v>1884</v>
      </c>
      <c r="C1064" t="s">
        <v>1656</v>
      </c>
      <c r="D1064" t="s">
        <v>1594</v>
      </c>
      <c r="E1064" t="s">
        <v>460</v>
      </c>
      <c r="F1064" t="s">
        <v>885</v>
      </c>
      <c r="G1064" t="s">
        <v>50</v>
      </c>
      <c r="H1064" s="47">
        <v>40242</v>
      </c>
      <c r="I1064" s="1" t="s">
        <v>1647</v>
      </c>
      <c r="J1064" t="s">
        <v>8</v>
      </c>
      <c r="K1064" t="s">
        <v>1340</v>
      </c>
      <c r="L1064" t="s">
        <v>9</v>
      </c>
      <c r="M1064">
        <v>35.179077999999997</v>
      </c>
      <c r="N1064">
        <v>-119.477358</v>
      </c>
      <c r="O1064" t="s">
        <v>51</v>
      </c>
      <c r="P1064" s="2">
        <v>982</v>
      </c>
      <c r="S1064" s="2" t="s">
        <v>82</v>
      </c>
      <c r="T1064" s="2">
        <v>2467</v>
      </c>
      <c r="U1064" s="2">
        <v>66143</v>
      </c>
      <c r="V1064" s="2">
        <v>33820</v>
      </c>
      <c r="X1064" s="2">
        <v>6.54</v>
      </c>
      <c r="Y1064" s="2">
        <v>1198</v>
      </c>
      <c r="Z1064" s="2" t="s">
        <v>82</v>
      </c>
      <c r="AA1064" s="13" t="s">
        <v>815</v>
      </c>
      <c r="AC1064" s="2">
        <v>20194</v>
      </c>
      <c r="AD1064" s="2">
        <v>14.2</v>
      </c>
      <c r="AE1064" s="2">
        <v>457</v>
      </c>
      <c r="AF1064" s="2">
        <v>322</v>
      </c>
      <c r="AG1064" s="2">
        <v>235</v>
      </c>
      <c r="AH1064" s="2">
        <v>11400</v>
      </c>
      <c r="AI1064" s="2">
        <v>60</v>
      </c>
      <c r="AJ1064" s="2" t="s">
        <v>470</v>
      </c>
      <c r="AK1064" s="2">
        <v>14</v>
      </c>
      <c r="AO1064" s="2" t="s">
        <v>470</v>
      </c>
      <c r="AP1064" s="2"/>
      <c r="AU1064" s="2">
        <v>0.11</v>
      </c>
      <c r="AV1064" s="2">
        <v>2.4E-2</v>
      </c>
    </row>
    <row r="1065" spans="1:48" x14ac:dyDescent="0.35">
      <c r="A1065">
        <v>1064</v>
      </c>
      <c r="B1065" s="2" t="s">
        <v>1886</v>
      </c>
      <c r="C1065" t="s">
        <v>1657</v>
      </c>
      <c r="D1065" t="s">
        <v>1489</v>
      </c>
      <c r="E1065" t="s">
        <v>460</v>
      </c>
      <c r="F1065" t="s">
        <v>888</v>
      </c>
      <c r="G1065" t="s">
        <v>50</v>
      </c>
      <c r="H1065" s="47">
        <v>40242</v>
      </c>
      <c r="I1065" s="1" t="s">
        <v>1647</v>
      </c>
      <c r="J1065" t="s">
        <v>8</v>
      </c>
      <c r="K1065" t="s">
        <v>1340</v>
      </c>
      <c r="L1065" t="s">
        <v>9</v>
      </c>
      <c r="M1065">
        <v>35.174430999999998</v>
      </c>
      <c r="N1065">
        <v>-119.489431</v>
      </c>
      <c r="O1065" t="s">
        <v>51</v>
      </c>
      <c r="P1065" s="2">
        <v>1182</v>
      </c>
      <c r="S1065" s="2" t="s">
        <v>82</v>
      </c>
      <c r="T1065" s="2">
        <v>83</v>
      </c>
      <c r="U1065" s="2">
        <v>7041</v>
      </c>
      <c r="V1065" s="2">
        <v>4651</v>
      </c>
      <c r="X1065" s="2">
        <v>7.08</v>
      </c>
      <c r="Y1065" s="2">
        <v>1443</v>
      </c>
      <c r="Z1065" s="2" t="s">
        <v>82</v>
      </c>
      <c r="AA1065" s="13" t="s">
        <v>815</v>
      </c>
      <c r="AC1065" s="2">
        <v>1400</v>
      </c>
      <c r="AD1065" s="2">
        <v>287</v>
      </c>
      <c r="AE1065" s="2">
        <v>16.600000000000001</v>
      </c>
      <c r="AF1065" s="2">
        <v>10.1</v>
      </c>
      <c r="AG1065" s="2">
        <v>44.3</v>
      </c>
      <c r="AH1065" s="2">
        <v>1450</v>
      </c>
      <c r="AI1065" s="2">
        <v>34</v>
      </c>
      <c r="AJ1065" s="2" t="s">
        <v>58</v>
      </c>
      <c r="AK1065" s="2">
        <v>2.2999999999999998</v>
      </c>
      <c r="AO1065" s="2" t="s">
        <v>58</v>
      </c>
      <c r="AP1065" s="2"/>
      <c r="AU1065" s="2" t="s">
        <v>1674</v>
      </c>
      <c r="AV1065" s="2" t="s">
        <v>155</v>
      </c>
    </row>
    <row r="1066" spans="1:48" x14ac:dyDescent="0.35">
      <c r="A1066">
        <v>1065</v>
      </c>
      <c r="B1066" s="2" t="s">
        <v>1886</v>
      </c>
      <c r="C1066" t="s">
        <v>1658</v>
      </c>
      <c r="D1066" t="s">
        <v>1630</v>
      </c>
      <c r="E1066" t="s">
        <v>460</v>
      </c>
      <c r="F1066" t="s">
        <v>888</v>
      </c>
      <c r="G1066" t="s">
        <v>50</v>
      </c>
      <c r="H1066" s="47">
        <v>40242</v>
      </c>
      <c r="I1066" s="1" t="s">
        <v>1647</v>
      </c>
      <c r="J1066" t="s">
        <v>8</v>
      </c>
      <c r="K1066" t="s">
        <v>1340</v>
      </c>
      <c r="L1066" t="s">
        <v>9</v>
      </c>
      <c r="M1066">
        <v>35.174430999999998</v>
      </c>
      <c r="N1066">
        <v>-119.489431</v>
      </c>
      <c r="O1066" t="s">
        <v>51</v>
      </c>
      <c r="P1066" s="2">
        <v>1538</v>
      </c>
      <c r="S1066" s="2" t="s">
        <v>82</v>
      </c>
      <c r="T1066" s="2">
        <v>94</v>
      </c>
      <c r="U1066" s="2">
        <v>10805</v>
      </c>
      <c r="V1066" s="2">
        <v>5947</v>
      </c>
      <c r="X1066" s="2">
        <v>7.44</v>
      </c>
      <c r="Y1066" s="2">
        <v>1877</v>
      </c>
      <c r="Z1066" s="2" t="s">
        <v>82</v>
      </c>
      <c r="AA1066" s="13" t="s">
        <v>815</v>
      </c>
      <c r="AC1066" s="2">
        <v>2000</v>
      </c>
      <c r="AD1066" s="2">
        <v>141</v>
      </c>
      <c r="AE1066" s="2">
        <v>20</v>
      </c>
      <c r="AF1066" s="2">
        <v>10.7</v>
      </c>
      <c r="AG1066" s="2">
        <v>31.3</v>
      </c>
      <c r="AH1066" s="2">
        <v>1867</v>
      </c>
      <c r="AI1066" s="2">
        <v>50</v>
      </c>
      <c r="AJ1066" s="2" t="s">
        <v>58</v>
      </c>
      <c r="AK1066" s="2">
        <v>0.67</v>
      </c>
      <c r="AO1066" s="2" t="s">
        <v>58</v>
      </c>
      <c r="AP1066" s="2"/>
      <c r="AU1066" s="2" t="s">
        <v>1674</v>
      </c>
      <c r="AV1066" s="2" t="s">
        <v>155</v>
      </c>
    </row>
    <row r="1067" spans="1:48" x14ac:dyDescent="0.35">
      <c r="A1067">
        <v>1066</v>
      </c>
      <c r="B1067" s="10" t="s">
        <v>1371</v>
      </c>
      <c r="C1067" t="s">
        <v>1659</v>
      </c>
      <c r="D1067" t="s">
        <v>1491</v>
      </c>
      <c r="E1067" t="s">
        <v>460</v>
      </c>
      <c r="F1067" t="s">
        <v>1374</v>
      </c>
      <c r="G1067" t="s">
        <v>50</v>
      </c>
      <c r="H1067" s="47">
        <v>40242</v>
      </c>
      <c r="I1067" s="1" t="s">
        <v>1647</v>
      </c>
      <c r="J1067" t="s">
        <v>8</v>
      </c>
      <c r="K1067" t="s">
        <v>1340</v>
      </c>
      <c r="L1067" t="s">
        <v>9</v>
      </c>
      <c r="M1067">
        <v>35.142766000000002</v>
      </c>
      <c r="N1067">
        <v>-119.48620699999999</v>
      </c>
      <c r="O1067" s="22" t="s">
        <v>81</v>
      </c>
      <c r="P1067" s="2">
        <v>1278</v>
      </c>
      <c r="S1067" s="2" t="s">
        <v>82</v>
      </c>
      <c r="T1067" s="2">
        <v>458.4</v>
      </c>
      <c r="U1067" s="2">
        <v>8600</v>
      </c>
      <c r="V1067" s="2">
        <v>5668</v>
      </c>
      <c r="X1067" s="2">
        <v>7.52</v>
      </c>
      <c r="Y1067" s="2">
        <v>1559</v>
      </c>
      <c r="Z1067" s="2" t="s">
        <v>82</v>
      </c>
      <c r="AA1067" s="13" t="s">
        <v>815</v>
      </c>
      <c r="AC1067" s="2">
        <v>1899</v>
      </c>
      <c r="AD1067" s="2">
        <v>339</v>
      </c>
      <c r="AE1067" s="2">
        <v>127</v>
      </c>
      <c r="AF1067" s="2">
        <v>34.299999999999997</v>
      </c>
      <c r="AG1067" s="2">
        <v>59.7</v>
      </c>
      <c r="AH1067" s="2">
        <v>1650</v>
      </c>
      <c r="AI1067" s="2">
        <v>35</v>
      </c>
      <c r="AJ1067" s="2" t="s">
        <v>58</v>
      </c>
      <c r="AK1067" s="2">
        <v>9.6999999999999993</v>
      </c>
      <c r="AO1067" s="2" t="s">
        <v>58</v>
      </c>
      <c r="AP1067" s="2"/>
      <c r="AU1067" s="2">
        <v>0.18</v>
      </c>
      <c r="AV1067" s="2">
        <v>0.04</v>
      </c>
    </row>
    <row r="1068" spans="1:48" x14ac:dyDescent="0.35">
      <c r="A1068">
        <v>1067</v>
      </c>
      <c r="B1068" s="2" t="s">
        <v>1886</v>
      </c>
      <c r="C1068" t="s">
        <v>1660</v>
      </c>
      <c r="D1068" t="s">
        <v>1633</v>
      </c>
      <c r="E1068" t="s">
        <v>460</v>
      </c>
      <c r="F1068" t="s">
        <v>888</v>
      </c>
      <c r="G1068" t="s">
        <v>50</v>
      </c>
      <c r="H1068" s="47">
        <v>40242</v>
      </c>
      <c r="I1068" s="1" t="s">
        <v>1647</v>
      </c>
      <c r="J1068" t="s">
        <v>8</v>
      </c>
      <c r="K1068" t="s">
        <v>1340</v>
      </c>
      <c r="L1068" t="s">
        <v>9</v>
      </c>
      <c r="M1068">
        <v>35.173895000000002</v>
      </c>
      <c r="N1068">
        <v>-119.487846</v>
      </c>
      <c r="O1068" t="s">
        <v>51</v>
      </c>
      <c r="P1068" s="2">
        <v>1438</v>
      </c>
      <c r="S1068" s="2" t="s">
        <v>82</v>
      </c>
      <c r="T1068" s="2">
        <v>192.3</v>
      </c>
      <c r="U1068" s="2">
        <v>9603</v>
      </c>
      <c r="V1068" s="2">
        <v>7304</v>
      </c>
      <c r="X1068" s="2">
        <v>7.81</v>
      </c>
      <c r="Y1068" s="2">
        <v>1754</v>
      </c>
      <c r="Z1068" s="2" t="s">
        <v>82</v>
      </c>
      <c r="AA1068" s="13" t="s">
        <v>815</v>
      </c>
      <c r="AC1068" s="2">
        <v>2950</v>
      </c>
      <c r="AD1068" s="2">
        <v>190</v>
      </c>
      <c r="AE1068" s="2">
        <v>48.3</v>
      </c>
      <c r="AF1068" s="2">
        <v>17.399999999999999</v>
      </c>
      <c r="AG1068" s="2">
        <v>34</v>
      </c>
      <c r="AH1068" s="2">
        <v>2310</v>
      </c>
      <c r="AI1068" s="2">
        <v>52</v>
      </c>
      <c r="AJ1068" s="2" t="s">
        <v>58</v>
      </c>
      <c r="AK1068" s="2">
        <v>1.5</v>
      </c>
      <c r="AO1068" s="2" t="s">
        <v>58</v>
      </c>
      <c r="AP1068" s="2"/>
      <c r="AU1068" s="2" t="s">
        <v>1674</v>
      </c>
      <c r="AV1068" s="2" t="s">
        <v>155</v>
      </c>
    </row>
    <row r="1069" spans="1:48" x14ac:dyDescent="0.35">
      <c r="A1069">
        <v>1068</v>
      </c>
      <c r="B1069" s="2" t="s">
        <v>1886</v>
      </c>
      <c r="C1069" t="s">
        <v>1661</v>
      </c>
      <c r="D1069" t="s">
        <v>1672</v>
      </c>
      <c r="E1069" t="s">
        <v>460</v>
      </c>
      <c r="F1069" t="s">
        <v>888</v>
      </c>
      <c r="G1069" t="s">
        <v>50</v>
      </c>
      <c r="H1069" s="47">
        <v>40242</v>
      </c>
      <c r="I1069" s="1" t="s">
        <v>1647</v>
      </c>
      <c r="J1069" t="s">
        <v>8</v>
      </c>
      <c r="K1069" t="s">
        <v>1340</v>
      </c>
      <c r="L1069" t="s">
        <v>9</v>
      </c>
      <c r="M1069">
        <v>35.173876999999997</v>
      </c>
      <c r="N1069">
        <v>-119.487374</v>
      </c>
      <c r="O1069" t="s">
        <v>51</v>
      </c>
      <c r="P1069" s="2">
        <v>1448</v>
      </c>
      <c r="S1069" s="2" t="s">
        <v>82</v>
      </c>
      <c r="T1069" s="2">
        <v>161.80000000000001</v>
      </c>
      <c r="U1069" s="2">
        <v>10973</v>
      </c>
      <c r="V1069" s="2">
        <v>7505</v>
      </c>
      <c r="X1069" s="2">
        <v>7.71</v>
      </c>
      <c r="Y1069" s="2">
        <v>1766</v>
      </c>
      <c r="Z1069" s="2" t="s">
        <v>82</v>
      </c>
      <c r="AA1069" s="13" t="s">
        <v>815</v>
      </c>
      <c r="AC1069" s="2">
        <v>2999</v>
      </c>
      <c r="AD1069" s="2">
        <v>219</v>
      </c>
      <c r="AE1069" s="2">
        <v>42.7</v>
      </c>
      <c r="AF1069" s="2">
        <v>13.4</v>
      </c>
      <c r="AG1069" s="2">
        <v>55</v>
      </c>
      <c r="AH1069" s="2">
        <v>2410</v>
      </c>
      <c r="AI1069" s="2">
        <v>54</v>
      </c>
      <c r="AJ1069" s="2" t="s">
        <v>58</v>
      </c>
      <c r="AK1069" s="2">
        <v>1.8</v>
      </c>
      <c r="AO1069" s="2" t="s">
        <v>58</v>
      </c>
      <c r="AP1069" s="2"/>
      <c r="AU1069" s="2">
        <v>9.1999999999999998E-2</v>
      </c>
      <c r="AV1069" s="2">
        <v>2.1000000000000001E-2</v>
      </c>
    </row>
    <row r="1070" spans="1:48" x14ac:dyDescent="0.35">
      <c r="A1070">
        <v>1069</v>
      </c>
      <c r="B1070" s="2" t="s">
        <v>1883</v>
      </c>
      <c r="C1070" t="s">
        <v>1662</v>
      </c>
      <c r="D1070" t="s">
        <v>1545</v>
      </c>
      <c r="E1070" t="s">
        <v>460</v>
      </c>
      <c r="F1070" t="s">
        <v>893</v>
      </c>
      <c r="G1070" t="s">
        <v>50</v>
      </c>
      <c r="H1070" s="47">
        <v>40242</v>
      </c>
      <c r="I1070" s="1" t="s">
        <v>1647</v>
      </c>
      <c r="J1070" t="s">
        <v>8</v>
      </c>
      <c r="K1070" t="s">
        <v>1340</v>
      </c>
      <c r="L1070" t="s">
        <v>9</v>
      </c>
      <c r="M1070">
        <v>35.224823000000001</v>
      </c>
      <c r="N1070">
        <v>-119.55781899999999</v>
      </c>
      <c r="O1070" t="s">
        <v>51</v>
      </c>
      <c r="P1070" s="2">
        <v>871</v>
      </c>
      <c r="S1070" s="2" t="s">
        <v>82</v>
      </c>
      <c r="T1070" s="2">
        <v>377.8</v>
      </c>
      <c r="U1070" s="2">
        <v>9855</v>
      </c>
      <c r="V1070" s="2">
        <v>5549</v>
      </c>
      <c r="X1070" s="2">
        <v>7.07</v>
      </c>
      <c r="Y1070" s="2">
        <v>1064</v>
      </c>
      <c r="Z1070" s="2" t="s">
        <v>82</v>
      </c>
      <c r="AA1070" s="13" t="s">
        <v>815</v>
      </c>
      <c r="AC1070" s="2">
        <v>2190</v>
      </c>
      <c r="AD1070" s="2">
        <v>356</v>
      </c>
      <c r="AE1070" s="2">
        <v>84.5</v>
      </c>
      <c r="AF1070" s="2">
        <v>40.5</v>
      </c>
      <c r="AG1070" s="2">
        <v>114</v>
      </c>
      <c r="AH1070" s="2">
        <v>1700</v>
      </c>
      <c r="AI1070" s="2">
        <v>24</v>
      </c>
      <c r="AJ1070" s="2" t="s">
        <v>58</v>
      </c>
      <c r="AK1070" s="2">
        <v>0.51</v>
      </c>
      <c r="AO1070" s="2" t="s">
        <v>58</v>
      </c>
      <c r="AP1070" s="2"/>
      <c r="AU1070" s="2" t="s">
        <v>1674</v>
      </c>
      <c r="AV1070" s="2" t="s">
        <v>155</v>
      </c>
    </row>
    <row r="1071" spans="1:48" x14ac:dyDescent="0.35">
      <c r="A1071">
        <v>1070</v>
      </c>
      <c r="B1071" s="2" t="s">
        <v>1883</v>
      </c>
      <c r="C1071" t="s">
        <v>1663</v>
      </c>
      <c r="D1071" t="s">
        <v>1643</v>
      </c>
      <c r="E1071" t="s">
        <v>460</v>
      </c>
      <c r="F1071" t="s">
        <v>893</v>
      </c>
      <c r="G1071" t="s">
        <v>50</v>
      </c>
      <c r="H1071" s="47">
        <v>40242</v>
      </c>
      <c r="I1071" s="1" t="s">
        <v>1647</v>
      </c>
      <c r="J1071" t="s">
        <v>8</v>
      </c>
      <c r="K1071" t="s">
        <v>1340</v>
      </c>
      <c r="L1071" t="s">
        <v>9</v>
      </c>
      <c r="M1071">
        <v>35.224823000000001</v>
      </c>
      <c r="N1071">
        <v>-119.55781899999999</v>
      </c>
      <c r="O1071" t="s">
        <v>51</v>
      </c>
      <c r="P1071" s="2">
        <v>631</v>
      </c>
      <c r="S1071" s="2" t="s">
        <v>82</v>
      </c>
      <c r="T1071" s="2">
        <v>2003</v>
      </c>
      <c r="U1071" s="2">
        <v>18961</v>
      </c>
      <c r="V1071" s="2">
        <v>9908</v>
      </c>
      <c r="X1071" s="2">
        <v>6.74</v>
      </c>
      <c r="Y1071" s="2">
        <v>770</v>
      </c>
      <c r="Z1071" s="2" t="s">
        <v>82</v>
      </c>
      <c r="AA1071" s="13" t="s">
        <v>815</v>
      </c>
      <c r="AC1071" s="2">
        <v>5448</v>
      </c>
      <c r="AD1071" s="2">
        <v>266</v>
      </c>
      <c r="AE1071" s="2">
        <v>426</v>
      </c>
      <c r="AF1071" s="2">
        <v>228</v>
      </c>
      <c r="AG1071" s="2">
        <v>69.8</v>
      </c>
      <c r="AH1071" s="2">
        <v>2700</v>
      </c>
      <c r="AI1071" s="2">
        <v>32</v>
      </c>
      <c r="AJ1071" s="2" t="s">
        <v>470</v>
      </c>
      <c r="AK1071" s="2">
        <v>1.4</v>
      </c>
      <c r="AO1071" s="2" t="s">
        <v>470</v>
      </c>
      <c r="AP1071" s="2"/>
      <c r="AU1071" s="2" t="s">
        <v>1674</v>
      </c>
      <c r="AV1071" s="2" t="s">
        <v>155</v>
      </c>
    </row>
    <row r="1072" spans="1:48" x14ac:dyDescent="0.35">
      <c r="A1072">
        <v>1071</v>
      </c>
      <c r="B1072" s="2" t="s">
        <v>1883</v>
      </c>
      <c r="C1072" t="s">
        <v>1664</v>
      </c>
      <c r="D1072" t="s">
        <v>1547</v>
      </c>
      <c r="E1072" t="s">
        <v>460</v>
      </c>
      <c r="F1072" t="s">
        <v>893</v>
      </c>
      <c r="G1072" t="s">
        <v>50</v>
      </c>
      <c r="H1072" s="47">
        <v>40242</v>
      </c>
      <c r="I1072" s="29" t="s">
        <v>1647</v>
      </c>
      <c r="J1072" t="s">
        <v>8</v>
      </c>
      <c r="K1072" t="s">
        <v>1340</v>
      </c>
      <c r="L1072" t="s">
        <v>9</v>
      </c>
      <c r="M1072">
        <v>35.224823000000001</v>
      </c>
      <c r="N1072">
        <v>-119.55781899999999</v>
      </c>
      <c r="O1072" t="s">
        <v>51</v>
      </c>
      <c r="P1072" s="2">
        <v>1839</v>
      </c>
      <c r="S1072" s="2" t="s">
        <v>82</v>
      </c>
      <c r="T1072" s="2">
        <v>457.7</v>
      </c>
      <c r="U1072" s="2">
        <v>52549</v>
      </c>
      <c r="V1072" s="2">
        <v>25385</v>
      </c>
      <c r="X1072" s="2">
        <v>7.57</v>
      </c>
      <c r="Y1072" s="2">
        <v>2243</v>
      </c>
      <c r="Z1072" s="2" t="s">
        <v>82</v>
      </c>
      <c r="AA1072" s="13" t="s">
        <v>815</v>
      </c>
      <c r="AC1072" s="2">
        <v>14096</v>
      </c>
      <c r="AD1072" s="2">
        <v>5.0999999999999996</v>
      </c>
      <c r="AE1072" s="2">
        <v>116</v>
      </c>
      <c r="AF1072" s="2">
        <v>40.799999999999997</v>
      </c>
      <c r="AG1072" s="2">
        <v>83.8</v>
      </c>
      <c r="AH1072" s="2">
        <v>8800</v>
      </c>
      <c r="AI1072" s="2">
        <v>133</v>
      </c>
      <c r="AJ1072" s="2" t="s">
        <v>470</v>
      </c>
      <c r="AK1072" s="2">
        <v>16</v>
      </c>
      <c r="AO1072" s="2" t="s">
        <v>470</v>
      </c>
      <c r="AP1072" s="2"/>
      <c r="AU1072" s="2">
        <v>4.4000000000000004</v>
      </c>
      <c r="AV1072" s="2">
        <v>0.99</v>
      </c>
    </row>
    <row r="1073" spans="1:48" x14ac:dyDescent="0.35">
      <c r="A1073">
        <v>1072</v>
      </c>
      <c r="B1073" s="2" t="s">
        <v>1883</v>
      </c>
      <c r="C1073" t="s">
        <v>1665</v>
      </c>
      <c r="D1073" t="s">
        <v>1499</v>
      </c>
      <c r="E1073" t="s">
        <v>460</v>
      </c>
      <c r="F1073" t="s">
        <v>893</v>
      </c>
      <c r="G1073" t="s">
        <v>50</v>
      </c>
      <c r="H1073" s="47">
        <v>40242</v>
      </c>
      <c r="I1073" s="1" t="s">
        <v>1647</v>
      </c>
      <c r="J1073" t="s">
        <v>8</v>
      </c>
      <c r="K1073" t="s">
        <v>1340</v>
      </c>
      <c r="L1073" t="s">
        <v>9</v>
      </c>
      <c r="M1073">
        <v>35.224594000000003</v>
      </c>
      <c r="N1073">
        <v>-119.55721800000001</v>
      </c>
      <c r="O1073" t="s">
        <v>51</v>
      </c>
      <c r="P1073" s="2">
        <v>1172</v>
      </c>
      <c r="S1073" s="2" t="s">
        <v>82</v>
      </c>
      <c r="T1073" s="2">
        <v>892.7</v>
      </c>
      <c r="U1073" s="2">
        <v>25921</v>
      </c>
      <c r="V1073" s="2">
        <v>13877</v>
      </c>
      <c r="X1073" s="2">
        <v>7.66</v>
      </c>
      <c r="Y1073" s="2">
        <v>1430</v>
      </c>
      <c r="Z1073" s="2" t="s">
        <v>82</v>
      </c>
      <c r="AA1073" s="13" t="s">
        <v>815</v>
      </c>
      <c r="AC1073" s="2">
        <v>7348</v>
      </c>
      <c r="AD1073" s="2">
        <v>270</v>
      </c>
      <c r="AE1073" s="2">
        <v>186</v>
      </c>
      <c r="AF1073" s="2">
        <v>104</v>
      </c>
      <c r="AG1073" s="2">
        <v>68.599999999999994</v>
      </c>
      <c r="AH1073" s="2">
        <v>4470</v>
      </c>
      <c r="AI1073" s="2">
        <v>42</v>
      </c>
      <c r="AJ1073" s="2" t="s">
        <v>470</v>
      </c>
      <c r="AK1073" s="2">
        <v>3.3</v>
      </c>
      <c r="AO1073" s="2" t="s">
        <v>470</v>
      </c>
      <c r="AP1073" s="2"/>
      <c r="AU1073" s="2">
        <v>4.4999999999999998E-2</v>
      </c>
      <c r="AV1073" s="2">
        <v>0.01</v>
      </c>
    </row>
    <row r="1074" spans="1:48" x14ac:dyDescent="0.35">
      <c r="A1074">
        <v>1073</v>
      </c>
      <c r="B1074" s="2" t="s">
        <v>1883</v>
      </c>
      <c r="C1074" t="s">
        <v>1666</v>
      </c>
      <c r="D1074" t="s">
        <v>1515</v>
      </c>
      <c r="E1074" t="s">
        <v>460</v>
      </c>
      <c r="F1074" t="s">
        <v>893</v>
      </c>
      <c r="G1074" t="s">
        <v>50</v>
      </c>
      <c r="H1074" s="47">
        <v>40242</v>
      </c>
      <c r="I1074" s="1" t="s">
        <v>1647</v>
      </c>
      <c r="J1074" t="s">
        <v>8</v>
      </c>
      <c r="K1074" t="s">
        <v>1340</v>
      </c>
      <c r="L1074" t="s">
        <v>9</v>
      </c>
      <c r="M1074">
        <v>35.225000000000001</v>
      </c>
      <c r="N1074">
        <v>-119.554458</v>
      </c>
      <c r="O1074" t="s">
        <v>51</v>
      </c>
      <c r="P1074" s="2">
        <v>1052</v>
      </c>
      <c r="S1074" s="2" t="s">
        <v>82</v>
      </c>
      <c r="T1074" s="2">
        <v>748</v>
      </c>
      <c r="U1074" s="2">
        <v>25057</v>
      </c>
      <c r="V1074" s="2">
        <v>13698</v>
      </c>
      <c r="X1074" s="2">
        <v>7.97</v>
      </c>
      <c r="Y1074" s="2">
        <v>1284</v>
      </c>
      <c r="Z1074" s="2" t="s">
        <v>82</v>
      </c>
      <c r="AA1074" s="13" t="s">
        <v>815</v>
      </c>
      <c r="AC1074" s="2">
        <v>7448</v>
      </c>
      <c r="AD1074" s="2">
        <v>13.3</v>
      </c>
      <c r="AE1074" s="2">
        <v>162</v>
      </c>
      <c r="AF1074" s="2">
        <v>83.4</v>
      </c>
      <c r="AG1074" s="2">
        <v>76.900000000000006</v>
      </c>
      <c r="AH1074" s="2">
        <v>4630</v>
      </c>
      <c r="AI1074" s="2">
        <v>43</v>
      </c>
      <c r="AJ1074" s="2" t="s">
        <v>470</v>
      </c>
      <c r="AK1074" s="2">
        <v>3</v>
      </c>
      <c r="AO1074" s="2" t="s">
        <v>470</v>
      </c>
      <c r="AP1074" s="2"/>
      <c r="AU1074" s="2" t="s">
        <v>1674</v>
      </c>
      <c r="AV1074" s="2" t="s">
        <v>155</v>
      </c>
    </row>
    <row r="1075" spans="1:48" x14ac:dyDescent="0.35">
      <c r="A1075">
        <v>1074</v>
      </c>
      <c r="B1075" s="2" t="s">
        <v>1882</v>
      </c>
      <c r="C1075" t="s">
        <v>1667</v>
      </c>
      <c r="D1075" t="s">
        <v>1516</v>
      </c>
      <c r="E1075" t="s">
        <v>460</v>
      </c>
      <c r="F1075" t="s">
        <v>898</v>
      </c>
      <c r="G1075" t="s">
        <v>50</v>
      </c>
      <c r="H1075" s="47">
        <v>40242</v>
      </c>
      <c r="I1075" s="29" t="s">
        <v>1647</v>
      </c>
      <c r="J1075" t="s">
        <v>8</v>
      </c>
      <c r="K1075" t="s">
        <v>1340</v>
      </c>
      <c r="L1075" t="s">
        <v>9</v>
      </c>
      <c r="M1075">
        <v>35.217725999999999</v>
      </c>
      <c r="N1075">
        <v>-119.550225</v>
      </c>
      <c r="O1075" t="s">
        <v>51</v>
      </c>
      <c r="P1075" s="2">
        <v>1894</v>
      </c>
      <c r="S1075" s="2" t="s">
        <v>82</v>
      </c>
      <c r="T1075" s="2">
        <v>526.5</v>
      </c>
      <c r="U1075" s="2">
        <v>51843</v>
      </c>
      <c r="V1075" s="2">
        <v>26894</v>
      </c>
      <c r="X1075" s="2">
        <v>7.66</v>
      </c>
      <c r="Y1075" s="2">
        <v>2310</v>
      </c>
      <c r="Z1075" s="2" t="s">
        <v>82</v>
      </c>
      <c r="AA1075" s="13" t="s">
        <v>815</v>
      </c>
      <c r="AC1075" s="2">
        <v>14346</v>
      </c>
      <c r="AD1075" s="2">
        <v>9</v>
      </c>
      <c r="AE1075" s="2">
        <v>133</v>
      </c>
      <c r="AF1075" s="2">
        <v>47.2</v>
      </c>
      <c r="AG1075" s="2">
        <v>89.1</v>
      </c>
      <c r="AH1075" s="2">
        <v>9960</v>
      </c>
      <c r="AI1075" s="2">
        <v>131</v>
      </c>
      <c r="AJ1075" s="2" t="s">
        <v>470</v>
      </c>
      <c r="AK1075" s="2">
        <v>15</v>
      </c>
      <c r="AO1075" s="2" t="s">
        <v>470</v>
      </c>
      <c r="AP1075" s="2"/>
      <c r="AU1075" s="2">
        <v>8.6999999999999993</v>
      </c>
      <c r="AV1075" s="2">
        <v>2</v>
      </c>
    </row>
    <row r="1076" spans="1:48" x14ac:dyDescent="0.35">
      <c r="A1076">
        <v>1075</v>
      </c>
      <c r="B1076" s="2" t="s">
        <v>1882</v>
      </c>
      <c r="C1076" t="s">
        <v>1668</v>
      </c>
      <c r="D1076" t="s">
        <v>1581</v>
      </c>
      <c r="E1076" t="s">
        <v>460</v>
      </c>
      <c r="F1076" t="s">
        <v>898</v>
      </c>
      <c r="G1076" t="s">
        <v>50</v>
      </c>
      <c r="H1076" s="47">
        <v>40242</v>
      </c>
      <c r="I1076" s="1" t="s">
        <v>1647</v>
      </c>
      <c r="J1076" t="s">
        <v>8</v>
      </c>
      <c r="K1076" t="s">
        <v>1340</v>
      </c>
      <c r="L1076" t="s">
        <v>9</v>
      </c>
      <c r="M1076">
        <v>35.218383000000003</v>
      </c>
      <c r="N1076">
        <v>-119.547659</v>
      </c>
      <c r="O1076" t="s">
        <v>51</v>
      </c>
      <c r="P1076" s="2">
        <v>2084</v>
      </c>
      <c r="S1076" s="2" t="s">
        <v>82</v>
      </c>
      <c r="T1076" s="2">
        <v>500.4</v>
      </c>
      <c r="U1076" s="2">
        <v>50548</v>
      </c>
      <c r="V1076" s="2">
        <v>25612</v>
      </c>
      <c r="X1076" s="2">
        <v>8.07</v>
      </c>
      <c r="Y1076" s="2">
        <v>2543</v>
      </c>
      <c r="Z1076" s="2" t="s">
        <v>82</v>
      </c>
      <c r="AA1076" s="13" t="s">
        <v>815</v>
      </c>
      <c r="AC1076" s="2">
        <v>13989</v>
      </c>
      <c r="AD1076" s="2" t="s">
        <v>193</v>
      </c>
      <c r="AE1076" s="2">
        <v>113</v>
      </c>
      <c r="AF1076" s="2">
        <v>53</v>
      </c>
      <c r="AG1076" s="2">
        <v>114</v>
      </c>
      <c r="AH1076" s="2">
        <v>8800</v>
      </c>
      <c r="AI1076" s="2">
        <v>131</v>
      </c>
      <c r="AJ1076" s="2" t="s">
        <v>470</v>
      </c>
      <c r="AK1076" s="2">
        <v>13</v>
      </c>
      <c r="AO1076" s="2" t="s">
        <v>470</v>
      </c>
      <c r="AP1076" s="2"/>
      <c r="AU1076" s="2" t="s">
        <v>1674</v>
      </c>
      <c r="AV1076" s="2" t="s">
        <v>155</v>
      </c>
    </row>
    <row r="1077" spans="1:48" x14ac:dyDescent="0.35">
      <c r="A1077">
        <v>1076</v>
      </c>
      <c r="B1077" s="2" t="s">
        <v>1882</v>
      </c>
      <c r="C1077" t="s">
        <v>1669</v>
      </c>
      <c r="D1077" t="s">
        <v>1673</v>
      </c>
      <c r="E1077" t="s">
        <v>460</v>
      </c>
      <c r="F1077" t="s">
        <v>898</v>
      </c>
      <c r="G1077" t="s">
        <v>50</v>
      </c>
      <c r="H1077" s="47">
        <v>40242</v>
      </c>
      <c r="I1077" s="1" t="s">
        <v>1647</v>
      </c>
      <c r="J1077" t="s">
        <v>8</v>
      </c>
      <c r="K1077" t="s">
        <v>1340</v>
      </c>
      <c r="L1077" t="s">
        <v>9</v>
      </c>
      <c r="M1077">
        <v>35.217246000000003</v>
      </c>
      <c r="N1077">
        <v>-119.544968</v>
      </c>
      <c r="O1077" t="s">
        <v>51</v>
      </c>
      <c r="P1077" s="2">
        <v>2635</v>
      </c>
      <c r="S1077" s="2" t="s">
        <v>82</v>
      </c>
      <c r="T1077" s="2">
        <v>254.8</v>
      </c>
      <c r="U1077" s="2">
        <v>51557</v>
      </c>
      <c r="V1077" s="2">
        <v>28265</v>
      </c>
      <c r="X1077" s="2">
        <v>8.31</v>
      </c>
      <c r="Y1077" s="2">
        <v>2702</v>
      </c>
      <c r="Z1077" s="2">
        <v>253</v>
      </c>
      <c r="AA1077" s="13" t="s">
        <v>815</v>
      </c>
      <c r="AC1077" s="2">
        <v>14497</v>
      </c>
      <c r="AD1077" s="2">
        <v>2.7</v>
      </c>
      <c r="AE1077" s="2">
        <v>22.4</v>
      </c>
      <c r="AF1077" s="2">
        <v>48.3</v>
      </c>
      <c r="AG1077" s="2">
        <v>193</v>
      </c>
      <c r="AH1077" s="2">
        <v>10800</v>
      </c>
      <c r="AI1077" s="2">
        <v>207</v>
      </c>
      <c r="AJ1077" s="2" t="s">
        <v>470</v>
      </c>
      <c r="AK1077" s="2">
        <v>7.1</v>
      </c>
      <c r="AO1077" s="2" t="s">
        <v>470</v>
      </c>
      <c r="AP1077" s="2"/>
      <c r="AU1077" s="2" t="s">
        <v>1674</v>
      </c>
      <c r="AV1077" s="2" t="s">
        <v>155</v>
      </c>
    </row>
    <row r="1078" spans="1:48" x14ac:dyDescent="0.35">
      <c r="A1078">
        <v>1077</v>
      </c>
      <c r="B1078" s="2" t="s">
        <v>879</v>
      </c>
      <c r="C1078" t="s">
        <v>1675</v>
      </c>
      <c r="D1078" t="s">
        <v>1475</v>
      </c>
      <c r="E1078" t="s">
        <v>460</v>
      </c>
      <c r="F1078" t="s">
        <v>881</v>
      </c>
      <c r="G1078" t="s">
        <v>50</v>
      </c>
      <c r="H1078" s="47">
        <v>40606</v>
      </c>
      <c r="I1078" s="1" t="s">
        <v>1699</v>
      </c>
      <c r="J1078" t="s">
        <v>8</v>
      </c>
      <c r="K1078" t="s">
        <v>1340</v>
      </c>
      <c r="L1078" t="s">
        <v>9</v>
      </c>
      <c r="M1078">
        <v>35.141755000000003</v>
      </c>
      <c r="N1078">
        <v>-119.428984</v>
      </c>
      <c r="O1078" t="s">
        <v>51</v>
      </c>
      <c r="P1078" s="2">
        <v>1628</v>
      </c>
      <c r="S1078" s="2" t="s">
        <v>82</v>
      </c>
      <c r="T1078" s="2">
        <v>368.2</v>
      </c>
      <c r="U1078" s="2">
        <v>24905</v>
      </c>
      <c r="V1078" s="2">
        <v>13596</v>
      </c>
      <c r="X1078" s="2">
        <v>6.78</v>
      </c>
      <c r="Y1078" s="2">
        <v>1987</v>
      </c>
      <c r="Z1078" s="2" t="s">
        <v>82</v>
      </c>
      <c r="AA1078" s="13" t="s">
        <v>815</v>
      </c>
      <c r="AC1078" s="2">
        <v>7125</v>
      </c>
      <c r="AD1078" s="2">
        <v>68</v>
      </c>
      <c r="AE1078" s="2">
        <v>67.3</v>
      </c>
      <c r="AF1078" s="2">
        <v>48.6</v>
      </c>
      <c r="AG1078" s="2">
        <v>80.7</v>
      </c>
      <c r="AH1078" s="2">
        <v>5130</v>
      </c>
      <c r="AI1078" s="2">
        <v>92.4</v>
      </c>
      <c r="AJ1078" s="2" t="s">
        <v>1583</v>
      </c>
      <c r="AK1078" s="2">
        <v>4.3</v>
      </c>
      <c r="AO1078" s="2" t="s">
        <v>1710</v>
      </c>
      <c r="AP1078" s="2"/>
      <c r="AU1078" s="2" t="s">
        <v>1674</v>
      </c>
      <c r="AV1078" s="2" t="s">
        <v>155</v>
      </c>
    </row>
    <row r="1079" spans="1:48" x14ac:dyDescent="0.35">
      <c r="A1079">
        <v>1078</v>
      </c>
      <c r="B1079" s="2" t="s">
        <v>879</v>
      </c>
      <c r="C1079" t="s">
        <v>1676</v>
      </c>
      <c r="D1079" t="s">
        <v>1476</v>
      </c>
      <c r="E1079" t="s">
        <v>460</v>
      </c>
      <c r="F1079" t="s">
        <v>881</v>
      </c>
      <c r="G1079" t="s">
        <v>50</v>
      </c>
      <c r="H1079" s="47">
        <v>40606</v>
      </c>
      <c r="I1079" s="1" t="s">
        <v>1699</v>
      </c>
      <c r="J1079" t="s">
        <v>8</v>
      </c>
      <c r="K1079" t="s">
        <v>1340</v>
      </c>
      <c r="L1079" t="s">
        <v>9</v>
      </c>
      <c r="M1079">
        <v>35.141952000000003</v>
      </c>
      <c r="N1079">
        <v>-119.428308</v>
      </c>
      <c r="O1079" t="s">
        <v>51</v>
      </c>
      <c r="P1079" s="2">
        <v>1665</v>
      </c>
      <c r="S1079" s="2" t="s">
        <v>82</v>
      </c>
      <c r="T1079" s="2">
        <v>348.7</v>
      </c>
      <c r="U1079" s="2">
        <v>25565</v>
      </c>
      <c r="V1079" s="2">
        <v>14222</v>
      </c>
      <c r="X1079" s="2">
        <v>6.74</v>
      </c>
      <c r="Y1079" s="2">
        <v>2032</v>
      </c>
      <c r="Z1079" s="2" t="s">
        <v>82</v>
      </c>
      <c r="AA1079" s="13" t="s">
        <v>815</v>
      </c>
      <c r="AC1079" s="2">
        <v>7660</v>
      </c>
      <c r="AD1079" s="2">
        <v>76</v>
      </c>
      <c r="AE1079" s="2">
        <v>63.3</v>
      </c>
      <c r="AF1079" s="2">
        <v>46.3</v>
      </c>
      <c r="AG1079" s="2">
        <v>69.7</v>
      </c>
      <c r="AH1079" s="2">
        <v>5210</v>
      </c>
      <c r="AI1079" s="2">
        <v>90.5</v>
      </c>
      <c r="AJ1079" s="2" t="s">
        <v>1583</v>
      </c>
      <c r="AK1079" s="2">
        <v>4.4000000000000004</v>
      </c>
      <c r="AO1079" s="2">
        <v>110</v>
      </c>
      <c r="AP1079" s="2"/>
      <c r="AU1079" s="2" t="s">
        <v>1674</v>
      </c>
      <c r="AV1079" s="2" t="s">
        <v>155</v>
      </c>
    </row>
    <row r="1080" spans="1:48" x14ac:dyDescent="0.35">
      <c r="A1080">
        <v>1079</v>
      </c>
      <c r="B1080" s="2" t="s">
        <v>879</v>
      </c>
      <c r="C1080" t="s">
        <v>1677</v>
      </c>
      <c r="D1080" t="s">
        <v>1670</v>
      </c>
      <c r="E1080" t="s">
        <v>460</v>
      </c>
      <c r="F1080" t="s">
        <v>881</v>
      </c>
      <c r="G1080" t="s">
        <v>50</v>
      </c>
      <c r="H1080" s="47">
        <v>40606</v>
      </c>
      <c r="I1080" s="1" t="s">
        <v>1699</v>
      </c>
      <c r="J1080" t="s">
        <v>8</v>
      </c>
      <c r="K1080" t="s">
        <v>1340</v>
      </c>
      <c r="L1080" t="s">
        <v>9</v>
      </c>
      <c r="M1080">
        <v>35.140189999999997</v>
      </c>
      <c r="N1080">
        <v>-119.424358</v>
      </c>
      <c r="O1080" t="s">
        <v>51</v>
      </c>
      <c r="P1080" s="2">
        <v>1757</v>
      </c>
      <c r="S1080" s="2" t="s">
        <v>82</v>
      </c>
      <c r="T1080" s="2">
        <v>406.8</v>
      </c>
      <c r="U1080" s="2">
        <v>29624</v>
      </c>
      <c r="V1080" s="2">
        <v>15705</v>
      </c>
      <c r="X1080" s="2">
        <v>7.81</v>
      </c>
      <c r="Y1080" s="2">
        <v>2143</v>
      </c>
      <c r="Z1080" s="2" t="s">
        <v>82</v>
      </c>
      <c r="AA1080" s="13" t="s">
        <v>815</v>
      </c>
      <c r="AC1080" s="2">
        <v>8479</v>
      </c>
      <c r="AD1080" s="2">
        <v>65</v>
      </c>
      <c r="AE1080" s="2">
        <v>75.5</v>
      </c>
      <c r="AF1080" s="2">
        <v>53</v>
      </c>
      <c r="AG1080" s="2">
        <v>72.5</v>
      </c>
      <c r="AH1080" s="2">
        <v>5800</v>
      </c>
      <c r="AI1080" s="2">
        <v>98.5</v>
      </c>
      <c r="AJ1080" s="2" t="s">
        <v>1583</v>
      </c>
      <c r="AK1080" s="2">
        <v>5.4</v>
      </c>
      <c r="AO1080" s="2">
        <v>96</v>
      </c>
      <c r="AP1080" s="2"/>
      <c r="AU1080" s="2" t="s">
        <v>1674</v>
      </c>
      <c r="AV1080" s="2" t="s">
        <v>155</v>
      </c>
    </row>
    <row r="1081" spans="1:48" x14ac:dyDescent="0.35">
      <c r="A1081">
        <v>1080</v>
      </c>
      <c r="B1081" s="2" t="s">
        <v>879</v>
      </c>
      <c r="C1081" t="s">
        <v>1678</v>
      </c>
      <c r="D1081" t="s">
        <v>1478</v>
      </c>
      <c r="E1081" t="s">
        <v>460</v>
      </c>
      <c r="F1081" t="s">
        <v>881</v>
      </c>
      <c r="G1081" t="s">
        <v>50</v>
      </c>
      <c r="H1081" s="47">
        <v>40606</v>
      </c>
      <c r="I1081" s="1" t="s">
        <v>1699</v>
      </c>
      <c r="J1081" t="s">
        <v>8</v>
      </c>
      <c r="K1081" t="s">
        <v>1340</v>
      </c>
      <c r="L1081" t="s">
        <v>9</v>
      </c>
      <c r="M1081">
        <v>35.137908000000003</v>
      </c>
      <c r="N1081">
        <v>-119.439497</v>
      </c>
      <c r="O1081" t="s">
        <v>51</v>
      </c>
      <c r="P1081" s="2">
        <v>1673</v>
      </c>
      <c r="S1081" s="2" t="s">
        <v>82</v>
      </c>
      <c r="T1081" s="2">
        <v>1239.3</v>
      </c>
      <c r="U1081" s="2">
        <v>30058</v>
      </c>
      <c r="V1081" s="2">
        <v>16852</v>
      </c>
      <c r="X1081" s="2">
        <v>7.45</v>
      </c>
      <c r="Y1081" s="2">
        <v>2042</v>
      </c>
      <c r="Z1081" s="2" t="s">
        <v>82</v>
      </c>
      <c r="AA1081" s="13" t="s">
        <v>815</v>
      </c>
      <c r="AC1081" s="2">
        <v>9512</v>
      </c>
      <c r="AD1081" s="2">
        <v>7</v>
      </c>
      <c r="AE1081" s="2">
        <v>211</v>
      </c>
      <c r="AF1081" s="2">
        <v>173</v>
      </c>
      <c r="AG1081" s="2">
        <v>107</v>
      </c>
      <c r="AH1081" s="2">
        <v>5790</v>
      </c>
      <c r="AI1081" s="2">
        <v>40.6</v>
      </c>
      <c r="AJ1081" s="2" t="s">
        <v>1583</v>
      </c>
      <c r="AK1081" s="2">
        <v>2.5</v>
      </c>
      <c r="AO1081" s="2" t="s">
        <v>1710</v>
      </c>
      <c r="AP1081" s="2"/>
      <c r="AU1081" s="2">
        <v>0.24</v>
      </c>
      <c r="AV1081" s="2">
        <v>5.5E-2</v>
      </c>
    </row>
    <row r="1082" spans="1:48" x14ac:dyDescent="0.35">
      <c r="A1082">
        <v>1081</v>
      </c>
      <c r="B1082" s="2" t="s">
        <v>879</v>
      </c>
      <c r="C1082" t="s">
        <v>1679</v>
      </c>
      <c r="D1082" t="s">
        <v>1480</v>
      </c>
      <c r="E1082" t="s">
        <v>460</v>
      </c>
      <c r="F1082" t="s">
        <v>881</v>
      </c>
      <c r="G1082" t="s">
        <v>50</v>
      </c>
      <c r="H1082" s="47">
        <v>40606</v>
      </c>
      <c r="I1082" s="1" t="s">
        <v>1699</v>
      </c>
      <c r="J1082" t="s">
        <v>8</v>
      </c>
      <c r="K1082" t="s">
        <v>1340</v>
      </c>
      <c r="L1082" t="s">
        <v>9</v>
      </c>
      <c r="M1082">
        <v>35.137860000000003</v>
      </c>
      <c r="N1082">
        <v>-119.439081</v>
      </c>
      <c r="O1082" t="s">
        <v>51</v>
      </c>
      <c r="P1082" s="2">
        <v>1493</v>
      </c>
      <c r="S1082" s="2" t="s">
        <v>82</v>
      </c>
      <c r="T1082" s="2">
        <v>940.4</v>
      </c>
      <c r="U1082" s="2">
        <v>28285</v>
      </c>
      <c r="V1082" s="2">
        <v>14968</v>
      </c>
      <c r="X1082" s="2">
        <v>7.68</v>
      </c>
      <c r="Y1082" s="2">
        <v>1821</v>
      </c>
      <c r="Z1082" s="2" t="s">
        <v>82</v>
      </c>
      <c r="AA1082" s="13" t="s">
        <v>815</v>
      </c>
      <c r="AC1082" s="2">
        <v>8194</v>
      </c>
      <c r="AD1082" s="2">
        <v>8.1</v>
      </c>
      <c r="AE1082" s="2">
        <v>121</v>
      </c>
      <c r="AF1082" s="2">
        <v>155</v>
      </c>
      <c r="AG1082" s="2">
        <v>101</v>
      </c>
      <c r="AH1082" s="2">
        <v>5440</v>
      </c>
      <c r="AI1082" s="2">
        <v>40.200000000000003</v>
      </c>
      <c r="AJ1082" s="2" t="s">
        <v>1583</v>
      </c>
      <c r="AK1082" s="2">
        <v>2</v>
      </c>
      <c r="AO1082" s="2" t="s">
        <v>1710</v>
      </c>
      <c r="AP1082" s="2"/>
      <c r="AU1082" s="2">
        <v>5.7</v>
      </c>
      <c r="AV1082" s="2">
        <v>1.3</v>
      </c>
    </row>
    <row r="1083" spans="1:48" x14ac:dyDescent="0.35">
      <c r="A1083">
        <v>1082</v>
      </c>
      <c r="B1083" s="2" t="s">
        <v>879</v>
      </c>
      <c r="C1083" t="s">
        <v>1680</v>
      </c>
      <c r="D1083" t="s">
        <v>1485</v>
      </c>
      <c r="E1083" t="s">
        <v>460</v>
      </c>
      <c r="F1083" t="s">
        <v>881</v>
      </c>
      <c r="G1083" t="s">
        <v>50</v>
      </c>
      <c r="H1083" s="47">
        <v>40606</v>
      </c>
      <c r="I1083" s="1" t="s">
        <v>1699</v>
      </c>
      <c r="J1083" t="s">
        <v>8</v>
      </c>
      <c r="K1083" t="s">
        <v>1340</v>
      </c>
      <c r="L1083" t="s">
        <v>9</v>
      </c>
      <c r="M1083">
        <v>35.138119000000003</v>
      </c>
      <c r="N1083">
        <v>-119.438648</v>
      </c>
      <c r="O1083" t="s">
        <v>51</v>
      </c>
      <c r="P1083" s="2">
        <v>1538</v>
      </c>
      <c r="S1083" s="2" t="s">
        <v>82</v>
      </c>
      <c r="T1083" s="2">
        <v>863.8</v>
      </c>
      <c r="U1083" s="2">
        <v>27901</v>
      </c>
      <c r="V1083" s="2">
        <v>15127</v>
      </c>
      <c r="X1083" s="2">
        <v>7.79</v>
      </c>
      <c r="Y1083" s="2">
        <v>1877</v>
      </c>
      <c r="Z1083" s="2" t="s">
        <v>82</v>
      </c>
      <c r="AA1083" s="13" t="s">
        <v>815</v>
      </c>
      <c r="AC1083" s="2">
        <v>8372</v>
      </c>
      <c r="AD1083" s="2">
        <v>8.5</v>
      </c>
      <c r="AE1083" s="2">
        <v>93.6</v>
      </c>
      <c r="AF1083" s="2">
        <v>153</v>
      </c>
      <c r="AG1083" s="2">
        <v>89.8</v>
      </c>
      <c r="AH1083" s="2">
        <v>5430</v>
      </c>
      <c r="AI1083" s="2">
        <v>40.5</v>
      </c>
      <c r="AJ1083" s="2" t="s">
        <v>1583</v>
      </c>
      <c r="AK1083" s="2">
        <v>1.5</v>
      </c>
      <c r="AO1083" s="2" t="s">
        <v>1710</v>
      </c>
      <c r="AP1083" s="2"/>
      <c r="AU1083" s="2">
        <v>10</v>
      </c>
      <c r="AV1083" s="2">
        <v>2.2999999999999998</v>
      </c>
    </row>
    <row r="1084" spans="1:48" x14ac:dyDescent="0.35">
      <c r="A1084">
        <v>1083</v>
      </c>
      <c r="B1084" s="2" t="s">
        <v>1886</v>
      </c>
      <c r="C1084" t="s">
        <v>1681</v>
      </c>
      <c r="D1084" t="s">
        <v>1489</v>
      </c>
      <c r="E1084" t="s">
        <v>460</v>
      </c>
      <c r="F1084" t="s">
        <v>888</v>
      </c>
      <c r="G1084" t="s">
        <v>50</v>
      </c>
      <c r="H1084" s="47">
        <v>40606</v>
      </c>
      <c r="I1084" s="1" t="s">
        <v>1699</v>
      </c>
      <c r="J1084" t="s">
        <v>8</v>
      </c>
      <c r="K1084" t="s">
        <v>1340</v>
      </c>
      <c r="L1084" t="s">
        <v>9</v>
      </c>
      <c r="M1084">
        <v>35.174430999999998</v>
      </c>
      <c r="N1084">
        <v>-119.489431</v>
      </c>
      <c r="O1084" t="s">
        <v>51</v>
      </c>
      <c r="P1084" s="2">
        <v>1523</v>
      </c>
      <c r="S1084" s="2" t="s">
        <v>82</v>
      </c>
      <c r="T1084" s="2">
        <v>216.6</v>
      </c>
      <c r="U1084" s="2">
        <v>17195</v>
      </c>
      <c r="V1084" s="2">
        <v>9503</v>
      </c>
      <c r="X1084" s="2">
        <v>7.05</v>
      </c>
      <c r="Y1084" s="2">
        <v>1858</v>
      </c>
      <c r="Z1084" s="2" t="s">
        <v>82</v>
      </c>
      <c r="AA1084" s="13" t="s">
        <v>815</v>
      </c>
      <c r="AC1084" s="2">
        <v>4810</v>
      </c>
      <c r="AD1084" s="2">
        <v>69</v>
      </c>
      <c r="AE1084" s="2">
        <v>45</v>
      </c>
      <c r="AF1084" s="2">
        <v>25.3</v>
      </c>
      <c r="AG1084" s="2">
        <v>49.4</v>
      </c>
      <c r="AH1084" s="2">
        <v>3520</v>
      </c>
      <c r="AI1084" s="2">
        <v>63.2</v>
      </c>
      <c r="AJ1084" s="2" t="s">
        <v>1583</v>
      </c>
      <c r="AK1084" s="2">
        <v>1.2</v>
      </c>
      <c r="AO1084" s="2">
        <v>92</v>
      </c>
      <c r="AP1084" s="2"/>
      <c r="AU1084" s="2">
        <v>0.19</v>
      </c>
      <c r="AV1084" s="2">
        <v>4.2000000000000003E-2</v>
      </c>
    </row>
    <row r="1085" spans="1:48" x14ac:dyDescent="0.35">
      <c r="A1085">
        <v>1084</v>
      </c>
      <c r="B1085" s="2" t="s">
        <v>1886</v>
      </c>
      <c r="C1085" t="s">
        <v>1682</v>
      </c>
      <c r="D1085" t="s">
        <v>1630</v>
      </c>
      <c r="E1085" t="s">
        <v>460</v>
      </c>
      <c r="F1085" t="s">
        <v>888</v>
      </c>
      <c r="G1085" t="s">
        <v>50</v>
      </c>
      <c r="H1085" s="47">
        <v>40606</v>
      </c>
      <c r="I1085" s="1" t="s">
        <v>1699</v>
      </c>
      <c r="J1085" t="s">
        <v>8</v>
      </c>
      <c r="K1085" t="s">
        <v>1340</v>
      </c>
      <c r="L1085" t="s">
        <v>9</v>
      </c>
      <c r="M1085">
        <v>35.174430999999998</v>
      </c>
      <c r="N1085">
        <v>-119.489431</v>
      </c>
      <c r="O1085" t="s">
        <v>51</v>
      </c>
      <c r="P1085" s="2">
        <v>250.5</v>
      </c>
      <c r="S1085" s="2" t="s">
        <v>82</v>
      </c>
      <c r="T1085" s="2">
        <v>69.3</v>
      </c>
      <c r="U1085" s="2">
        <v>7501</v>
      </c>
      <c r="V1085" s="2">
        <v>4553</v>
      </c>
      <c r="X1085" s="2">
        <v>7.6</v>
      </c>
      <c r="Y1085" s="2">
        <v>305.60000000000002</v>
      </c>
      <c r="Z1085" s="2" t="s">
        <v>82</v>
      </c>
      <c r="AA1085" s="13" t="s">
        <v>815</v>
      </c>
      <c r="AC1085" s="2">
        <v>2494</v>
      </c>
      <c r="AD1085" s="2">
        <v>19</v>
      </c>
      <c r="AE1085" s="2">
        <v>14.8</v>
      </c>
      <c r="AF1085" s="2">
        <v>7.85</v>
      </c>
      <c r="AG1085" s="2">
        <v>50.3</v>
      </c>
      <c r="AH1085" s="2">
        <v>1740</v>
      </c>
      <c r="AI1085" s="2">
        <v>70.099999999999994</v>
      </c>
      <c r="AJ1085" s="2" t="s">
        <v>1583</v>
      </c>
      <c r="AK1085" s="2">
        <v>0.5</v>
      </c>
      <c r="AO1085" s="2">
        <v>160</v>
      </c>
      <c r="AP1085" s="2"/>
      <c r="AU1085" s="2" t="s">
        <v>1674</v>
      </c>
      <c r="AV1085" s="2" t="s">
        <v>155</v>
      </c>
    </row>
    <row r="1086" spans="1:48" x14ac:dyDescent="0.35">
      <c r="A1086">
        <v>1085</v>
      </c>
      <c r="B1086" s="10" t="s">
        <v>1371</v>
      </c>
      <c r="C1086" t="s">
        <v>1683</v>
      </c>
      <c r="D1086" t="s">
        <v>1491</v>
      </c>
      <c r="E1086" t="s">
        <v>460</v>
      </c>
      <c r="F1086" t="s">
        <v>1374</v>
      </c>
      <c r="G1086" t="s">
        <v>50</v>
      </c>
      <c r="H1086" s="47">
        <v>40606</v>
      </c>
      <c r="I1086" s="1" t="s">
        <v>1699</v>
      </c>
      <c r="J1086" t="s">
        <v>8</v>
      </c>
      <c r="K1086" t="s">
        <v>1340</v>
      </c>
      <c r="L1086" t="s">
        <v>9</v>
      </c>
      <c r="M1086">
        <v>35.142766000000002</v>
      </c>
      <c r="N1086">
        <v>-119.48620699999999</v>
      </c>
      <c r="O1086" s="22" t="s">
        <v>81</v>
      </c>
      <c r="P1086" s="2">
        <v>1470</v>
      </c>
      <c r="S1086" s="2" t="s">
        <v>82</v>
      </c>
      <c r="T1086" s="2">
        <v>444.7</v>
      </c>
      <c r="U1086" s="2">
        <v>11578</v>
      </c>
      <c r="V1086" s="2">
        <v>6800</v>
      </c>
      <c r="X1086" s="2">
        <v>7.17</v>
      </c>
      <c r="Y1086" s="2">
        <v>1794</v>
      </c>
      <c r="Z1086" s="2" t="s">
        <v>82</v>
      </c>
      <c r="AA1086" s="13" t="s">
        <v>815</v>
      </c>
      <c r="AC1086" s="2">
        <v>3135</v>
      </c>
      <c r="AD1086" s="2">
        <v>37</v>
      </c>
      <c r="AE1086" s="2">
        <v>156</v>
      </c>
      <c r="AF1086" s="2">
        <v>13.4</v>
      </c>
      <c r="AG1086" s="2">
        <v>19.7</v>
      </c>
      <c r="AH1086" s="2">
        <v>2480</v>
      </c>
      <c r="AI1086" s="2">
        <v>70.099999999999994</v>
      </c>
      <c r="AJ1086" s="2" t="s">
        <v>1583</v>
      </c>
      <c r="AK1086" s="2">
        <v>0.85</v>
      </c>
      <c r="AO1086" s="2">
        <v>150</v>
      </c>
      <c r="AP1086" s="2"/>
      <c r="AU1086" s="2" t="s">
        <v>1674</v>
      </c>
      <c r="AV1086" s="2" t="s">
        <v>155</v>
      </c>
    </row>
    <row r="1087" spans="1:48" x14ac:dyDescent="0.35">
      <c r="A1087">
        <v>1086</v>
      </c>
      <c r="B1087" s="2" t="s">
        <v>1886</v>
      </c>
      <c r="C1087" t="s">
        <v>1684</v>
      </c>
      <c r="D1087" t="s">
        <v>1695</v>
      </c>
      <c r="E1087" t="s">
        <v>460</v>
      </c>
      <c r="F1087" t="s">
        <v>888</v>
      </c>
      <c r="G1087" t="s">
        <v>50</v>
      </c>
      <c r="H1087" s="47">
        <v>40606</v>
      </c>
      <c r="I1087" s="1" t="s">
        <v>1699</v>
      </c>
      <c r="J1087" t="s">
        <v>8</v>
      </c>
      <c r="K1087" t="s">
        <v>1340</v>
      </c>
      <c r="L1087" t="s">
        <v>9</v>
      </c>
      <c r="M1087">
        <v>35.174193000000002</v>
      </c>
      <c r="N1087">
        <v>-119.48720299999999</v>
      </c>
      <c r="O1087" t="s">
        <v>51</v>
      </c>
      <c r="P1087" s="2">
        <v>1503</v>
      </c>
      <c r="S1087" s="2" t="s">
        <v>82</v>
      </c>
      <c r="T1087" s="2">
        <v>159.80000000000001</v>
      </c>
      <c r="U1087" s="2">
        <v>13517</v>
      </c>
      <c r="V1087" s="2">
        <v>7743</v>
      </c>
      <c r="X1087" s="2">
        <v>7.52</v>
      </c>
      <c r="Y1087" s="2">
        <v>1834</v>
      </c>
      <c r="Z1087" s="2" t="s">
        <v>82</v>
      </c>
      <c r="AA1087" s="13" t="s">
        <v>815</v>
      </c>
      <c r="AC1087" s="2">
        <v>3741</v>
      </c>
      <c r="AD1087" s="2">
        <v>56</v>
      </c>
      <c r="AE1087" s="2">
        <v>39.9</v>
      </c>
      <c r="AF1087" s="2">
        <v>14.6</v>
      </c>
      <c r="AG1087" s="2">
        <v>38.700000000000003</v>
      </c>
      <c r="AH1087" s="2">
        <v>2890</v>
      </c>
      <c r="AI1087" s="2">
        <v>53.7</v>
      </c>
      <c r="AJ1087" s="2" t="s">
        <v>1583</v>
      </c>
      <c r="AK1087" s="2">
        <v>1</v>
      </c>
      <c r="AO1087" s="2">
        <v>110</v>
      </c>
      <c r="AP1087" s="2"/>
      <c r="AU1087" s="2" t="s">
        <v>1674</v>
      </c>
      <c r="AV1087" s="2" t="s">
        <v>155</v>
      </c>
    </row>
    <row r="1088" spans="1:48" x14ac:dyDescent="0.35">
      <c r="A1088">
        <v>1087</v>
      </c>
      <c r="B1088" s="2" t="s">
        <v>1886</v>
      </c>
      <c r="C1088" t="s">
        <v>1685</v>
      </c>
      <c r="D1088" t="s">
        <v>1696</v>
      </c>
      <c r="E1088" t="s">
        <v>460</v>
      </c>
      <c r="F1088" t="s">
        <v>888</v>
      </c>
      <c r="G1088" t="s">
        <v>50</v>
      </c>
      <c r="H1088" s="47">
        <v>40606</v>
      </c>
      <c r="I1088" s="1" t="s">
        <v>1699</v>
      </c>
      <c r="J1088" t="s">
        <v>8</v>
      </c>
      <c r="K1088" t="s">
        <v>1340</v>
      </c>
      <c r="L1088" t="s">
        <v>9</v>
      </c>
      <c r="M1088">
        <v>35.174035000000003</v>
      </c>
      <c r="N1088">
        <v>-119.486666</v>
      </c>
      <c r="O1088" t="s">
        <v>51</v>
      </c>
      <c r="P1088" s="2">
        <v>1492</v>
      </c>
      <c r="S1088" s="2" t="s">
        <v>82</v>
      </c>
      <c r="T1088" s="2">
        <v>154.4</v>
      </c>
      <c r="U1088" s="2">
        <v>13375</v>
      </c>
      <c r="V1088" s="2">
        <v>8085</v>
      </c>
      <c r="X1088" s="2">
        <v>7.46</v>
      </c>
      <c r="Y1088" s="2">
        <v>1820</v>
      </c>
      <c r="Z1088" s="2" t="s">
        <v>82</v>
      </c>
      <c r="AA1088" s="13" t="s">
        <v>815</v>
      </c>
      <c r="AC1088" s="2">
        <v>3919</v>
      </c>
      <c r="AD1088" s="2">
        <v>52</v>
      </c>
      <c r="AE1088" s="2">
        <v>37.6</v>
      </c>
      <c r="AF1088" s="2">
        <v>14.7</v>
      </c>
      <c r="AG1088" s="2">
        <v>55.6</v>
      </c>
      <c r="AH1088" s="2">
        <v>3050</v>
      </c>
      <c r="AI1088" s="2">
        <v>54</v>
      </c>
      <c r="AJ1088" s="2" t="s">
        <v>1583</v>
      </c>
      <c r="AK1088" s="2">
        <v>1</v>
      </c>
      <c r="AO1088" s="2">
        <v>110</v>
      </c>
      <c r="AP1088" s="2"/>
      <c r="AU1088" s="2" t="s">
        <v>1674</v>
      </c>
      <c r="AV1088" s="2" t="s">
        <v>155</v>
      </c>
    </row>
    <row r="1089" spans="1:48" x14ac:dyDescent="0.35">
      <c r="A1089">
        <v>1088</v>
      </c>
      <c r="B1089" s="2" t="s">
        <v>1883</v>
      </c>
      <c r="C1089" t="s">
        <v>1686</v>
      </c>
      <c r="D1089" t="s">
        <v>1545</v>
      </c>
      <c r="E1089" t="s">
        <v>460</v>
      </c>
      <c r="F1089" t="s">
        <v>893</v>
      </c>
      <c r="G1089" t="s">
        <v>50</v>
      </c>
      <c r="H1089" s="47">
        <v>40606</v>
      </c>
      <c r="I1089" s="1" t="s">
        <v>1699</v>
      </c>
      <c r="J1089" t="s">
        <v>8</v>
      </c>
      <c r="K1089" t="s">
        <v>1340</v>
      </c>
      <c r="L1089" t="s">
        <v>9</v>
      </c>
      <c r="M1089">
        <v>35.224823000000001</v>
      </c>
      <c r="N1089">
        <v>-119.55781899999999</v>
      </c>
      <c r="O1089" t="s">
        <v>51</v>
      </c>
      <c r="P1089" s="2">
        <v>974.8</v>
      </c>
      <c r="S1089" s="2" t="s">
        <v>82</v>
      </c>
      <c r="T1089" s="2">
        <v>3677.2</v>
      </c>
      <c r="U1089" s="2">
        <v>52316</v>
      </c>
      <c r="V1089" s="2">
        <v>28237</v>
      </c>
      <c r="X1089" s="2">
        <v>6.56</v>
      </c>
      <c r="Y1089" s="2">
        <v>1189</v>
      </c>
      <c r="Z1089" s="2" t="s">
        <v>82</v>
      </c>
      <c r="AA1089" s="13" t="s">
        <v>815</v>
      </c>
      <c r="AC1089" s="2">
        <v>17030</v>
      </c>
      <c r="AD1089" s="2">
        <v>100</v>
      </c>
      <c r="AE1089" s="2">
        <v>592</v>
      </c>
      <c r="AF1089" s="2">
        <v>534</v>
      </c>
      <c r="AG1089" s="2">
        <v>196</v>
      </c>
      <c r="AH1089" s="2">
        <v>9160</v>
      </c>
      <c r="AI1089" s="2">
        <v>33.1</v>
      </c>
      <c r="AJ1089" s="2" t="s">
        <v>1583</v>
      </c>
      <c r="AK1089" s="2">
        <v>1.5</v>
      </c>
      <c r="AO1089" s="2" t="s">
        <v>1710</v>
      </c>
      <c r="AP1089" s="2"/>
      <c r="AU1089" s="2" t="s">
        <v>1674</v>
      </c>
      <c r="AV1089" s="2" t="s">
        <v>155</v>
      </c>
    </row>
    <row r="1090" spans="1:48" x14ac:dyDescent="0.35">
      <c r="A1090">
        <v>1089</v>
      </c>
      <c r="B1090" s="2" t="s">
        <v>1883</v>
      </c>
      <c r="C1090" t="s">
        <v>1687</v>
      </c>
      <c r="D1090" t="s">
        <v>1643</v>
      </c>
      <c r="E1090" t="s">
        <v>460</v>
      </c>
      <c r="F1090" t="s">
        <v>893</v>
      </c>
      <c r="G1090" t="s">
        <v>50</v>
      </c>
      <c r="H1090" s="47">
        <v>40606</v>
      </c>
      <c r="I1090" s="1" t="s">
        <v>1699</v>
      </c>
      <c r="J1090" t="s">
        <v>8</v>
      </c>
      <c r="K1090" t="s">
        <v>1340</v>
      </c>
      <c r="L1090" t="s">
        <v>9</v>
      </c>
      <c r="M1090">
        <v>35.224823000000001</v>
      </c>
      <c r="N1090">
        <v>-119.55781899999999</v>
      </c>
      <c r="O1090" t="s">
        <v>51</v>
      </c>
      <c r="P1090" s="2">
        <v>1922</v>
      </c>
      <c r="S1090" s="2" t="s">
        <v>82</v>
      </c>
      <c r="T1090" s="2">
        <v>347.7</v>
      </c>
      <c r="U1090" s="2">
        <v>49475</v>
      </c>
      <c r="V1090" s="2">
        <v>28490</v>
      </c>
      <c r="X1090" s="2">
        <v>7.31</v>
      </c>
      <c r="Y1090" s="2">
        <v>2345</v>
      </c>
      <c r="Z1090" s="2" t="s">
        <v>82</v>
      </c>
      <c r="AA1090" s="13" t="s">
        <v>815</v>
      </c>
      <c r="AC1090" s="2">
        <v>16282</v>
      </c>
      <c r="AD1090" s="2" t="s">
        <v>193</v>
      </c>
      <c r="AE1090" s="2">
        <v>86.3</v>
      </c>
      <c r="AF1090" s="2">
        <v>32.1</v>
      </c>
      <c r="AG1090" s="2">
        <v>95.5</v>
      </c>
      <c r="AH1090" s="2">
        <v>10700</v>
      </c>
      <c r="AI1090" s="2">
        <v>134</v>
      </c>
      <c r="AJ1090" s="2" t="s">
        <v>1583</v>
      </c>
      <c r="AK1090" s="2">
        <v>12</v>
      </c>
      <c r="AO1090" s="2" t="s">
        <v>1710</v>
      </c>
      <c r="AP1090" s="2"/>
      <c r="AU1090" s="2">
        <v>5.8000000000000003E-2</v>
      </c>
      <c r="AV1090" s="2">
        <v>1.2999999999999999E-2</v>
      </c>
    </row>
    <row r="1091" spans="1:48" x14ac:dyDescent="0.35">
      <c r="A1091">
        <v>1090</v>
      </c>
      <c r="B1091" s="2" t="s">
        <v>1883</v>
      </c>
      <c r="C1091" t="s">
        <v>1688</v>
      </c>
      <c r="D1091" t="s">
        <v>1547</v>
      </c>
      <c r="E1091" t="s">
        <v>460</v>
      </c>
      <c r="F1091" t="s">
        <v>893</v>
      </c>
      <c r="G1091" t="s">
        <v>50</v>
      </c>
      <c r="H1091" s="47">
        <v>40606</v>
      </c>
      <c r="I1091" s="1" t="s">
        <v>1699</v>
      </c>
      <c r="J1091" t="s">
        <v>8</v>
      </c>
      <c r="K1091" t="s">
        <v>1340</v>
      </c>
      <c r="L1091" t="s">
        <v>9</v>
      </c>
      <c r="M1091">
        <v>35.224823000000001</v>
      </c>
      <c r="N1091">
        <v>-119.55781899999999</v>
      </c>
      <c r="O1091" t="s">
        <v>51</v>
      </c>
      <c r="P1091" s="2">
        <v>697</v>
      </c>
      <c r="S1091" s="2" t="s">
        <v>82</v>
      </c>
      <c r="T1091" s="2">
        <v>460.6</v>
      </c>
      <c r="U1091" s="2">
        <v>6596</v>
      </c>
      <c r="V1091" s="2">
        <v>4359</v>
      </c>
      <c r="X1091" s="2">
        <v>6.91</v>
      </c>
      <c r="Y1091" s="2">
        <v>850.4</v>
      </c>
      <c r="Z1091" s="2" t="s">
        <v>82</v>
      </c>
      <c r="AA1091" s="13" t="s">
        <v>815</v>
      </c>
      <c r="AC1091" s="2">
        <v>2150</v>
      </c>
      <c r="AD1091" s="2">
        <v>120</v>
      </c>
      <c r="AE1091" s="2">
        <v>118</v>
      </c>
      <c r="AF1091" s="2">
        <v>40.299999999999997</v>
      </c>
      <c r="AG1091" s="2">
        <v>33.299999999999997</v>
      </c>
      <c r="AH1091" s="2">
        <v>1450</v>
      </c>
      <c r="AI1091" s="2">
        <v>22.2</v>
      </c>
      <c r="AJ1091" s="2" t="s">
        <v>1583</v>
      </c>
      <c r="AK1091" s="2">
        <v>0.62</v>
      </c>
      <c r="AO1091" s="2">
        <v>90</v>
      </c>
      <c r="AP1091" s="2"/>
      <c r="AU1091" s="2" t="s">
        <v>1674</v>
      </c>
      <c r="AV1091" s="2" t="s">
        <v>155</v>
      </c>
    </row>
    <row r="1092" spans="1:48" x14ac:dyDescent="0.35">
      <c r="A1092">
        <v>1091</v>
      </c>
      <c r="B1092" s="2" t="s">
        <v>1883</v>
      </c>
      <c r="C1092" t="s">
        <v>1689</v>
      </c>
      <c r="D1092" t="s">
        <v>1499</v>
      </c>
      <c r="E1092" t="s">
        <v>460</v>
      </c>
      <c r="F1092" t="s">
        <v>893</v>
      </c>
      <c r="G1092" t="s">
        <v>50</v>
      </c>
      <c r="H1092" s="47">
        <v>40606</v>
      </c>
      <c r="I1092" s="1" t="s">
        <v>1699</v>
      </c>
      <c r="J1092" t="s">
        <v>8</v>
      </c>
      <c r="K1092" t="s">
        <v>1340</v>
      </c>
      <c r="L1092" t="s">
        <v>9</v>
      </c>
      <c r="M1092">
        <v>35.224594000000003</v>
      </c>
      <c r="N1092">
        <v>-119.55721800000001</v>
      </c>
      <c r="O1092" t="s">
        <v>51</v>
      </c>
      <c r="P1092" s="2">
        <v>1302</v>
      </c>
      <c r="S1092" s="2" t="s">
        <v>82</v>
      </c>
      <c r="T1092" s="2">
        <v>1134.8</v>
      </c>
      <c r="U1092" s="2">
        <v>30142</v>
      </c>
      <c r="V1092" s="2">
        <v>15399</v>
      </c>
      <c r="X1092" s="2">
        <v>7.11</v>
      </c>
      <c r="Y1092" s="2">
        <v>1588</v>
      </c>
      <c r="Z1092" s="2" t="s">
        <v>82</v>
      </c>
      <c r="AA1092" s="13" t="s">
        <v>815</v>
      </c>
      <c r="AC1092" s="2">
        <v>8729</v>
      </c>
      <c r="AD1092" s="2">
        <v>8.3000000000000007</v>
      </c>
      <c r="AE1092" s="2">
        <v>245</v>
      </c>
      <c r="AF1092" s="2">
        <v>127</v>
      </c>
      <c r="AG1092" s="2">
        <v>109</v>
      </c>
      <c r="AH1092" s="2">
        <v>5340</v>
      </c>
      <c r="AI1092" s="2">
        <v>52.6</v>
      </c>
      <c r="AJ1092" s="2" t="s">
        <v>1583</v>
      </c>
      <c r="AK1092" s="2">
        <v>4.2</v>
      </c>
      <c r="AO1092" s="2" t="s">
        <v>1710</v>
      </c>
      <c r="AP1092" s="2"/>
      <c r="AU1092" s="2">
        <v>7.1999999999999995E-2</v>
      </c>
      <c r="AV1092" s="2">
        <v>1.6E-2</v>
      </c>
    </row>
    <row r="1093" spans="1:48" x14ac:dyDescent="0.35">
      <c r="A1093">
        <v>1092</v>
      </c>
      <c r="B1093" s="2" t="s">
        <v>1883</v>
      </c>
      <c r="C1093" t="s">
        <v>1690</v>
      </c>
      <c r="D1093" t="s">
        <v>1515</v>
      </c>
      <c r="E1093" t="s">
        <v>460</v>
      </c>
      <c r="F1093" t="s">
        <v>893</v>
      </c>
      <c r="G1093" t="s">
        <v>50</v>
      </c>
      <c r="H1093" s="47">
        <v>40606</v>
      </c>
      <c r="I1093" s="1" t="s">
        <v>1699</v>
      </c>
      <c r="J1093" t="s">
        <v>8</v>
      </c>
      <c r="K1093" t="s">
        <v>1340</v>
      </c>
      <c r="L1093" t="s">
        <v>9</v>
      </c>
      <c r="M1093">
        <v>35.225000000000001</v>
      </c>
      <c r="N1093">
        <v>-119.554458</v>
      </c>
      <c r="O1093" t="s">
        <v>51</v>
      </c>
      <c r="P1093" s="2">
        <v>1128</v>
      </c>
      <c r="S1093" s="2" t="s">
        <v>82</v>
      </c>
      <c r="T1093" s="2">
        <v>827.1</v>
      </c>
      <c r="U1093" s="2">
        <v>25366</v>
      </c>
      <c r="V1093" s="2">
        <v>13715</v>
      </c>
      <c r="X1093" s="2">
        <v>7.92</v>
      </c>
      <c r="Y1093" s="2">
        <v>1375</v>
      </c>
      <c r="Z1093" s="2" t="s">
        <v>82</v>
      </c>
      <c r="AA1093" s="13" t="s">
        <v>815</v>
      </c>
      <c r="AC1093" s="2">
        <v>7600</v>
      </c>
      <c r="AD1093" s="2">
        <v>120</v>
      </c>
      <c r="AE1093" s="2">
        <v>179</v>
      </c>
      <c r="AF1093" s="2">
        <v>92.3</v>
      </c>
      <c r="AG1093" s="2">
        <v>81.599999999999994</v>
      </c>
      <c r="AH1093" s="2">
        <v>4910</v>
      </c>
      <c r="AI1093" s="2">
        <v>47.8</v>
      </c>
      <c r="AJ1093" s="2" t="s">
        <v>1583</v>
      </c>
      <c r="AK1093" s="2">
        <v>2.7</v>
      </c>
      <c r="AO1093" s="2" t="s">
        <v>1710</v>
      </c>
      <c r="AP1093" s="2"/>
      <c r="AU1093" s="2">
        <v>0.17</v>
      </c>
      <c r="AV1093" s="2">
        <v>3.9E-2</v>
      </c>
    </row>
    <row r="1094" spans="1:48" x14ac:dyDescent="0.35">
      <c r="A1094">
        <v>1093</v>
      </c>
      <c r="B1094" s="2" t="s">
        <v>1882</v>
      </c>
      <c r="C1094" t="s">
        <v>1691</v>
      </c>
      <c r="D1094" t="s">
        <v>1697</v>
      </c>
      <c r="E1094" t="s">
        <v>460</v>
      </c>
      <c r="F1094" t="s">
        <v>898</v>
      </c>
      <c r="G1094" t="s">
        <v>50</v>
      </c>
      <c r="H1094" s="47">
        <v>40606</v>
      </c>
      <c r="I1094" s="1" t="s">
        <v>1699</v>
      </c>
      <c r="J1094" t="s">
        <v>8</v>
      </c>
      <c r="K1094" t="s">
        <v>1340</v>
      </c>
      <c r="L1094" t="s">
        <v>9</v>
      </c>
      <c r="M1094">
        <v>35.217725999999999</v>
      </c>
      <c r="N1094">
        <v>-119.550225</v>
      </c>
      <c r="O1094" t="s">
        <v>51</v>
      </c>
      <c r="P1094" s="2">
        <v>2004</v>
      </c>
      <c r="S1094" s="2" t="s">
        <v>82</v>
      </c>
      <c r="T1094" s="2">
        <v>1280.5999999999999</v>
      </c>
      <c r="U1094" s="2">
        <v>34618</v>
      </c>
      <c r="V1094" s="2">
        <v>17664</v>
      </c>
      <c r="X1094" s="2">
        <v>7.51</v>
      </c>
      <c r="Y1094" s="2">
        <v>2445</v>
      </c>
      <c r="Z1094" s="2" t="s">
        <v>82</v>
      </c>
      <c r="AA1094" s="13" t="s">
        <v>815</v>
      </c>
      <c r="AC1094" s="2">
        <v>9797</v>
      </c>
      <c r="AD1094" s="2">
        <v>5.4</v>
      </c>
      <c r="AE1094" s="2">
        <v>216</v>
      </c>
      <c r="AF1094" s="2">
        <v>180</v>
      </c>
      <c r="AG1094" s="2">
        <v>137</v>
      </c>
      <c r="AH1094" s="2">
        <v>6070</v>
      </c>
      <c r="AI1094" s="2">
        <v>49</v>
      </c>
      <c r="AJ1094" s="2" t="s">
        <v>1583</v>
      </c>
      <c r="AK1094" s="2">
        <v>6</v>
      </c>
      <c r="AO1094" s="2" t="s">
        <v>1710</v>
      </c>
      <c r="AP1094" s="2"/>
      <c r="AU1094" s="2">
        <v>0.13</v>
      </c>
      <c r="AV1094" s="2">
        <v>2.8000000000000001E-2</v>
      </c>
    </row>
    <row r="1095" spans="1:48" x14ac:dyDescent="0.35">
      <c r="A1095">
        <v>1094</v>
      </c>
      <c r="B1095" s="2" t="s">
        <v>1882</v>
      </c>
      <c r="C1095" t="s">
        <v>1692</v>
      </c>
      <c r="D1095" t="s">
        <v>1698</v>
      </c>
      <c r="E1095" t="s">
        <v>460</v>
      </c>
      <c r="F1095" t="s">
        <v>898</v>
      </c>
      <c r="G1095" t="s">
        <v>50</v>
      </c>
      <c r="H1095" s="47">
        <v>40606</v>
      </c>
      <c r="I1095" s="1" t="s">
        <v>1699</v>
      </c>
      <c r="J1095" t="s">
        <v>8</v>
      </c>
      <c r="K1095" t="s">
        <v>1340</v>
      </c>
      <c r="L1095" t="s">
        <v>9</v>
      </c>
      <c r="M1095">
        <v>35.217725999999999</v>
      </c>
      <c r="N1095">
        <v>-119.550225</v>
      </c>
      <c r="O1095" t="s">
        <v>51</v>
      </c>
      <c r="P1095" s="2">
        <v>1558</v>
      </c>
      <c r="S1095" s="2" t="s">
        <v>82</v>
      </c>
      <c r="T1095" s="2">
        <v>329.1</v>
      </c>
      <c r="U1095" s="2">
        <v>50788</v>
      </c>
      <c r="V1095" s="2">
        <v>26582</v>
      </c>
      <c r="X1095" s="2">
        <v>7.31</v>
      </c>
      <c r="Y1095" s="2">
        <v>1900</v>
      </c>
      <c r="Z1095" s="2" t="s">
        <v>82</v>
      </c>
      <c r="AA1095" s="13" t="s">
        <v>815</v>
      </c>
      <c r="AC1095" s="2">
        <v>15320</v>
      </c>
      <c r="AD1095" s="2" t="s">
        <v>193</v>
      </c>
      <c r="AE1095" s="2">
        <v>82</v>
      </c>
      <c r="AF1095" s="2">
        <v>30.2</v>
      </c>
      <c r="AG1095" s="2">
        <v>88.6</v>
      </c>
      <c r="AH1095" s="2">
        <v>9990</v>
      </c>
      <c r="AI1095" s="2">
        <v>129</v>
      </c>
      <c r="AJ1095" s="2" t="s">
        <v>1711</v>
      </c>
      <c r="AK1095" s="2">
        <v>12</v>
      </c>
      <c r="AO1095" s="2" t="s">
        <v>469</v>
      </c>
      <c r="AP1095" s="2"/>
      <c r="AU1095" s="2">
        <v>0.1</v>
      </c>
      <c r="AV1095" s="2">
        <v>2.4E-2</v>
      </c>
    </row>
    <row r="1096" spans="1:48" x14ac:dyDescent="0.35">
      <c r="A1096">
        <v>1095</v>
      </c>
      <c r="B1096" s="2" t="s">
        <v>1882</v>
      </c>
      <c r="C1096" t="s">
        <v>1693</v>
      </c>
      <c r="D1096" t="s">
        <v>1581</v>
      </c>
      <c r="E1096" t="s">
        <v>460</v>
      </c>
      <c r="F1096" t="s">
        <v>898</v>
      </c>
      <c r="G1096" t="s">
        <v>50</v>
      </c>
      <c r="H1096" s="47">
        <v>40606</v>
      </c>
      <c r="I1096" s="1" t="s">
        <v>1699</v>
      </c>
      <c r="J1096" t="s">
        <v>8</v>
      </c>
      <c r="K1096" t="s">
        <v>1340</v>
      </c>
      <c r="L1096" t="s">
        <v>9</v>
      </c>
      <c r="M1096">
        <v>35.218383000000003</v>
      </c>
      <c r="N1096">
        <v>-119.547659</v>
      </c>
      <c r="O1096" t="s">
        <v>51</v>
      </c>
      <c r="P1096" s="2">
        <v>2244</v>
      </c>
      <c r="S1096" s="2" t="s">
        <v>82</v>
      </c>
      <c r="T1096" s="2">
        <v>418.2</v>
      </c>
      <c r="U1096" s="2">
        <v>50347</v>
      </c>
      <c r="V1096" s="2">
        <v>27000</v>
      </c>
      <c r="X1096" s="2">
        <v>7.7</v>
      </c>
      <c r="Y1096" s="2">
        <v>2737</v>
      </c>
      <c r="Z1096" s="2" t="s">
        <v>82</v>
      </c>
      <c r="AA1096" s="13" t="s">
        <v>815</v>
      </c>
      <c r="AC1096" s="2">
        <v>15070</v>
      </c>
      <c r="AD1096" s="2" t="s">
        <v>193</v>
      </c>
      <c r="AE1096" s="2">
        <v>102</v>
      </c>
      <c r="AF1096" s="2">
        <v>39.700000000000003</v>
      </c>
      <c r="AG1096" s="2">
        <v>103</v>
      </c>
      <c r="AH1096" s="2">
        <v>10200</v>
      </c>
      <c r="AI1096" s="2">
        <v>132</v>
      </c>
      <c r="AJ1096" s="2" t="s">
        <v>1711</v>
      </c>
      <c r="AK1096" s="2">
        <v>12</v>
      </c>
      <c r="AO1096" s="2" t="s">
        <v>469</v>
      </c>
      <c r="AP1096" s="2"/>
      <c r="AU1096" s="2">
        <v>0.12</v>
      </c>
      <c r="AV1096" s="2">
        <v>2.5999999999999999E-2</v>
      </c>
    </row>
    <row r="1097" spans="1:48" x14ac:dyDescent="0.35">
      <c r="A1097">
        <v>1096</v>
      </c>
      <c r="B1097" s="2" t="s">
        <v>1882</v>
      </c>
      <c r="C1097" t="s">
        <v>1694</v>
      </c>
      <c r="D1097" t="s">
        <v>1673</v>
      </c>
      <c r="E1097" t="s">
        <v>460</v>
      </c>
      <c r="F1097" t="s">
        <v>898</v>
      </c>
      <c r="G1097" t="s">
        <v>50</v>
      </c>
      <c r="H1097" s="47">
        <v>40606</v>
      </c>
      <c r="I1097" s="1" t="s">
        <v>1699</v>
      </c>
      <c r="J1097" t="s">
        <v>8</v>
      </c>
      <c r="K1097" t="s">
        <v>1340</v>
      </c>
      <c r="L1097" t="s">
        <v>9</v>
      </c>
      <c r="M1097">
        <v>35.217246000000003</v>
      </c>
      <c r="N1097">
        <v>-119.544968</v>
      </c>
      <c r="O1097" t="s">
        <v>51</v>
      </c>
      <c r="P1097" s="2">
        <v>2396</v>
      </c>
      <c r="S1097" s="2" t="s">
        <v>82</v>
      </c>
      <c r="T1097" s="2">
        <v>402.5</v>
      </c>
      <c r="U1097" s="2">
        <v>50570</v>
      </c>
      <c r="V1097" s="2">
        <v>29029</v>
      </c>
      <c r="X1097" s="2">
        <v>7.52</v>
      </c>
      <c r="Y1097" s="2">
        <v>2923</v>
      </c>
      <c r="Z1097" s="2" t="s">
        <v>82</v>
      </c>
      <c r="AA1097" s="13" t="s">
        <v>815</v>
      </c>
      <c r="AC1097" s="2">
        <v>16210</v>
      </c>
      <c r="AD1097" s="2" t="s">
        <v>193</v>
      </c>
      <c r="AE1097" s="2">
        <v>92.1</v>
      </c>
      <c r="AF1097" s="2">
        <v>41.9</v>
      </c>
      <c r="AG1097" s="2">
        <v>102</v>
      </c>
      <c r="AH1097" s="2">
        <v>11000</v>
      </c>
      <c r="AI1097" s="2">
        <v>138</v>
      </c>
      <c r="AJ1097" s="2" t="s">
        <v>1711</v>
      </c>
      <c r="AK1097" s="2">
        <v>13</v>
      </c>
      <c r="AO1097" s="2" t="s">
        <v>469</v>
      </c>
      <c r="AP1097" s="2"/>
      <c r="AU1097" s="2">
        <v>0.13</v>
      </c>
      <c r="AV1097" s="2">
        <v>0.03</v>
      </c>
    </row>
    <row r="1098" spans="1:48" x14ac:dyDescent="0.35">
      <c r="A1098">
        <v>1097</v>
      </c>
      <c r="B1098" s="2" t="s">
        <v>879</v>
      </c>
      <c r="C1098" t="s">
        <v>1708</v>
      </c>
      <c r="D1098" t="s">
        <v>1709</v>
      </c>
      <c r="E1098" t="s">
        <v>460</v>
      </c>
      <c r="F1098" t="s">
        <v>881</v>
      </c>
      <c r="G1098" t="s">
        <v>50</v>
      </c>
      <c r="H1098" s="47">
        <v>34148</v>
      </c>
      <c r="I1098" s="1" t="s">
        <v>1702</v>
      </c>
      <c r="J1098" t="s">
        <v>8</v>
      </c>
      <c r="K1098" t="s">
        <v>1707</v>
      </c>
      <c r="L1098" t="s">
        <v>9</v>
      </c>
      <c r="M1098">
        <v>35.141755000000003</v>
      </c>
      <c r="N1098">
        <v>-119.428984</v>
      </c>
      <c r="O1098" t="s">
        <v>51</v>
      </c>
      <c r="P1098" s="13">
        <f>ROUND(Y1098/1.22,0)</f>
        <v>967</v>
      </c>
      <c r="V1098" s="2">
        <v>8580</v>
      </c>
      <c r="Y1098" s="2">
        <v>1180</v>
      </c>
      <c r="AC1098" s="2">
        <v>3580</v>
      </c>
      <c r="AD1098" s="2">
        <v>830</v>
      </c>
      <c r="AE1098" s="2">
        <v>43</v>
      </c>
      <c r="AF1098" s="2">
        <v>13</v>
      </c>
      <c r="AG1098" s="2">
        <v>110</v>
      </c>
      <c r="AH1098" s="2">
        <v>3030</v>
      </c>
      <c r="AI1098" s="2">
        <v>93</v>
      </c>
    </row>
    <row r="1099" spans="1:48" x14ac:dyDescent="0.35">
      <c r="A1099">
        <v>1098</v>
      </c>
      <c r="B1099" s="2" t="s">
        <v>879</v>
      </c>
      <c r="C1099" t="s">
        <v>1708</v>
      </c>
      <c r="D1099" t="s">
        <v>1709</v>
      </c>
      <c r="E1099" t="s">
        <v>460</v>
      </c>
      <c r="F1099" t="s">
        <v>881</v>
      </c>
      <c r="G1099" t="s">
        <v>50</v>
      </c>
      <c r="H1099" s="47">
        <v>34942</v>
      </c>
      <c r="I1099" s="1" t="s">
        <v>1702</v>
      </c>
      <c r="J1099" t="s">
        <v>8</v>
      </c>
      <c r="K1099" t="s">
        <v>1707</v>
      </c>
      <c r="L1099" t="s">
        <v>9</v>
      </c>
      <c r="M1099">
        <v>35.141755000000003</v>
      </c>
      <c r="N1099">
        <v>-119.428984</v>
      </c>
      <c r="O1099" t="s">
        <v>51</v>
      </c>
      <c r="P1099" s="13">
        <f>ROUND(Y1099/1.22,0)</f>
        <v>2090</v>
      </c>
      <c r="U1099" s="2">
        <v>26700</v>
      </c>
      <c r="V1099" s="2">
        <v>16700</v>
      </c>
      <c r="Y1099" s="2">
        <v>2550</v>
      </c>
      <c r="AC1099" s="2">
        <v>8150</v>
      </c>
      <c r="AD1099" s="2">
        <v>15</v>
      </c>
      <c r="AE1099" s="2">
        <v>73</v>
      </c>
      <c r="AF1099" s="2">
        <v>44</v>
      </c>
      <c r="AG1099" s="2">
        <v>81</v>
      </c>
      <c r="AH1099" s="2">
        <v>5830</v>
      </c>
    </row>
    <row r="1100" spans="1:48" x14ac:dyDescent="0.35">
      <c r="A1100">
        <v>1099</v>
      </c>
      <c r="B1100" s="2" t="s">
        <v>879</v>
      </c>
      <c r="C1100" t="s">
        <v>1742</v>
      </c>
      <c r="D1100" t="s">
        <v>1475</v>
      </c>
      <c r="E1100" t="s">
        <v>460</v>
      </c>
      <c r="F1100" t="s">
        <v>881</v>
      </c>
      <c r="G1100" t="s">
        <v>50</v>
      </c>
      <c r="H1100" s="47">
        <v>42433</v>
      </c>
      <c r="I1100" s="1" t="s">
        <v>1773</v>
      </c>
      <c r="J1100" t="s">
        <v>8</v>
      </c>
      <c r="K1100" t="s">
        <v>1340</v>
      </c>
      <c r="L1100" t="s">
        <v>9</v>
      </c>
      <c r="M1100">
        <v>35.141755000000003</v>
      </c>
      <c r="N1100">
        <v>-119.428984</v>
      </c>
      <c r="O1100" t="s">
        <v>51</v>
      </c>
      <c r="P1100" s="2">
        <v>2019</v>
      </c>
      <c r="T1100" s="2">
        <v>429</v>
      </c>
      <c r="U1100" s="2">
        <v>25960</v>
      </c>
      <c r="X1100" s="2">
        <v>7</v>
      </c>
      <c r="Y1100" s="2">
        <v>2420</v>
      </c>
      <c r="Z1100" s="2" t="s">
        <v>82</v>
      </c>
      <c r="AA1100" s="2" t="s">
        <v>82</v>
      </c>
      <c r="AC1100" s="2">
        <v>6598</v>
      </c>
      <c r="AD1100" s="2">
        <v>15</v>
      </c>
      <c r="AE1100" s="2">
        <v>84.5</v>
      </c>
      <c r="AF1100" s="2">
        <v>53</v>
      </c>
      <c r="AG1100" s="2">
        <v>97.5</v>
      </c>
      <c r="AH1100" s="2">
        <v>5050</v>
      </c>
      <c r="AI1100" s="2">
        <v>74</v>
      </c>
      <c r="AJ1100" s="2">
        <v>36</v>
      </c>
      <c r="AK1100" s="2">
        <v>4.3</v>
      </c>
      <c r="AO1100" s="2">
        <v>110</v>
      </c>
      <c r="AP1100" s="2"/>
      <c r="AU1100" s="2" t="s">
        <v>695</v>
      </c>
      <c r="AV1100" s="13" t="s">
        <v>1776</v>
      </c>
    </row>
    <row r="1101" spans="1:48" x14ac:dyDescent="0.35">
      <c r="A1101">
        <v>1100</v>
      </c>
      <c r="B1101" s="2" t="s">
        <v>879</v>
      </c>
      <c r="C1101" t="s">
        <v>1743</v>
      </c>
      <c r="D1101" t="s">
        <v>1476</v>
      </c>
      <c r="E1101" t="s">
        <v>460</v>
      </c>
      <c r="F1101" t="s">
        <v>881</v>
      </c>
      <c r="G1101" t="s">
        <v>50</v>
      </c>
      <c r="H1101" s="47">
        <v>42433</v>
      </c>
      <c r="I1101" s="1" t="s">
        <v>1773</v>
      </c>
      <c r="J1101" t="s">
        <v>8</v>
      </c>
      <c r="K1101" t="s">
        <v>1340</v>
      </c>
      <c r="L1101" t="s">
        <v>9</v>
      </c>
      <c r="M1101">
        <v>35.141952000000003</v>
      </c>
      <c r="N1101">
        <v>-119.428308</v>
      </c>
      <c r="O1101" t="s">
        <v>51</v>
      </c>
      <c r="P1101" s="2">
        <v>1984</v>
      </c>
      <c r="T1101" s="2">
        <v>414</v>
      </c>
      <c r="U1101" s="2">
        <v>25280</v>
      </c>
      <c r="V1101" s="2">
        <v>13905</v>
      </c>
      <c r="X1101" s="2">
        <v>7.3</v>
      </c>
      <c r="Y1101" s="2">
        <v>2359</v>
      </c>
      <c r="Z1101" s="2" t="s">
        <v>82</v>
      </c>
      <c r="AA1101" s="2" t="s">
        <v>82</v>
      </c>
      <c r="AC1101" s="2">
        <v>7098</v>
      </c>
      <c r="AD1101" s="2">
        <v>26</v>
      </c>
      <c r="AE1101" s="2">
        <v>82.2</v>
      </c>
      <c r="AF1101" s="2">
        <v>50.7</v>
      </c>
      <c r="AG1101" s="2">
        <v>88</v>
      </c>
      <c r="AH1101" s="2">
        <v>5190</v>
      </c>
      <c r="AI1101" s="2">
        <v>73.400000000000006</v>
      </c>
      <c r="AJ1101" s="2">
        <v>32</v>
      </c>
      <c r="AK1101" s="2">
        <v>4.4000000000000004</v>
      </c>
      <c r="AO1101" s="2">
        <v>96</v>
      </c>
      <c r="AP1101" s="2"/>
      <c r="AU1101" s="2" t="s">
        <v>695</v>
      </c>
      <c r="AV1101" s="13" t="s">
        <v>1776</v>
      </c>
    </row>
    <row r="1102" spans="1:48" x14ac:dyDescent="0.35">
      <c r="A1102">
        <v>1101</v>
      </c>
      <c r="B1102" s="2" t="s">
        <v>879</v>
      </c>
      <c r="C1102" t="s">
        <v>1744</v>
      </c>
      <c r="D1102" t="s">
        <v>1733</v>
      </c>
      <c r="E1102" t="s">
        <v>460</v>
      </c>
      <c r="F1102" t="s">
        <v>881</v>
      </c>
      <c r="G1102" t="s">
        <v>50</v>
      </c>
      <c r="H1102" s="47">
        <v>42433</v>
      </c>
      <c r="I1102" s="1" t="s">
        <v>1773</v>
      </c>
      <c r="J1102" t="s">
        <v>8</v>
      </c>
      <c r="K1102" t="s">
        <v>1340</v>
      </c>
      <c r="L1102" t="s">
        <v>9</v>
      </c>
      <c r="M1102">
        <v>35.140093</v>
      </c>
      <c r="N1102">
        <v>-119.425043</v>
      </c>
      <c r="O1102" t="s">
        <v>51</v>
      </c>
      <c r="P1102" s="2">
        <v>1934</v>
      </c>
      <c r="T1102" s="2">
        <v>419</v>
      </c>
      <c r="U1102" s="2">
        <v>20120</v>
      </c>
      <c r="V1102" s="2">
        <v>14024</v>
      </c>
      <c r="X1102" s="2">
        <v>7.4</v>
      </c>
      <c r="Y1102" s="2">
        <v>2469</v>
      </c>
      <c r="Z1102" s="2" t="s">
        <v>82</v>
      </c>
      <c r="AA1102" s="2" t="s">
        <v>82</v>
      </c>
      <c r="AC1102" s="2">
        <v>7148</v>
      </c>
      <c r="AD1102" s="2">
        <v>24</v>
      </c>
      <c r="AE1102" s="2">
        <v>83</v>
      </c>
      <c r="AF1102" s="2">
        <v>51.4</v>
      </c>
      <c r="AG1102" s="2">
        <v>84.3</v>
      </c>
      <c r="AH1102" s="2">
        <v>5230</v>
      </c>
      <c r="AI1102" s="2">
        <v>76</v>
      </c>
      <c r="AJ1102" s="2">
        <v>36</v>
      </c>
      <c r="AK1102" s="2">
        <v>4.5</v>
      </c>
      <c r="AO1102" s="2">
        <v>110</v>
      </c>
      <c r="AP1102" s="2"/>
      <c r="AU1102" s="2" t="s">
        <v>695</v>
      </c>
      <c r="AV1102" s="13" t="s">
        <v>1776</v>
      </c>
    </row>
    <row r="1103" spans="1:48" x14ac:dyDescent="0.35">
      <c r="A1103">
        <v>1102</v>
      </c>
      <c r="B1103" s="2" t="s">
        <v>879</v>
      </c>
      <c r="C1103" t="s">
        <v>1745</v>
      </c>
      <c r="D1103" t="s">
        <v>1478</v>
      </c>
      <c r="E1103" t="s">
        <v>460</v>
      </c>
      <c r="F1103" t="s">
        <v>881</v>
      </c>
      <c r="G1103" t="s">
        <v>50</v>
      </c>
      <c r="H1103" s="47">
        <v>42433</v>
      </c>
      <c r="I1103" s="1" t="s">
        <v>1773</v>
      </c>
      <c r="J1103" t="s">
        <v>8</v>
      </c>
      <c r="K1103" t="s">
        <v>1340</v>
      </c>
      <c r="L1103" t="s">
        <v>9</v>
      </c>
      <c r="M1103">
        <v>35.137908000000003</v>
      </c>
      <c r="N1103">
        <v>-119.439497</v>
      </c>
      <c r="O1103" t="s">
        <v>51</v>
      </c>
      <c r="P1103" s="2">
        <v>2024</v>
      </c>
      <c r="T1103" s="2">
        <v>428</v>
      </c>
      <c r="U1103" s="2">
        <v>16080</v>
      </c>
      <c r="V1103" s="2">
        <v>9138</v>
      </c>
      <c r="X1103" s="2">
        <v>7.6</v>
      </c>
      <c r="Y1103" s="2">
        <v>2775</v>
      </c>
      <c r="Z1103" s="2" t="s">
        <v>82</v>
      </c>
      <c r="AA1103" s="2" t="s">
        <v>82</v>
      </c>
      <c r="AC1103" s="2">
        <v>4100</v>
      </c>
      <c r="AD1103" s="2">
        <v>8.8000000000000007</v>
      </c>
      <c r="AE1103" s="2">
        <v>67</v>
      </c>
      <c r="AF1103" s="2">
        <v>63.2</v>
      </c>
      <c r="AG1103" s="2">
        <v>50.7</v>
      </c>
      <c r="AH1103" s="2">
        <v>3210</v>
      </c>
      <c r="AI1103" s="2">
        <v>32.9</v>
      </c>
      <c r="AJ1103" s="2">
        <v>9.6999999999999993</v>
      </c>
      <c r="AK1103" s="2">
        <v>1.4</v>
      </c>
      <c r="AO1103" s="2">
        <v>29</v>
      </c>
      <c r="AP1103" s="2"/>
      <c r="AU1103" s="2" t="s">
        <v>695</v>
      </c>
      <c r="AV1103" s="13" t="s">
        <v>1776</v>
      </c>
    </row>
    <row r="1104" spans="1:48" x14ac:dyDescent="0.35">
      <c r="A1104">
        <v>1103</v>
      </c>
      <c r="B1104" s="2" t="s">
        <v>879</v>
      </c>
      <c r="C1104" t="s">
        <v>1746</v>
      </c>
      <c r="D1104" t="s">
        <v>1479</v>
      </c>
      <c r="E1104" t="s">
        <v>460</v>
      </c>
      <c r="F1104" t="s">
        <v>881</v>
      </c>
      <c r="G1104" t="s">
        <v>50</v>
      </c>
      <c r="H1104" s="47">
        <v>42433</v>
      </c>
      <c r="I1104" s="1" t="s">
        <v>1773</v>
      </c>
      <c r="J1104" t="s">
        <v>8</v>
      </c>
      <c r="K1104" t="s">
        <v>1340</v>
      </c>
      <c r="L1104" t="s">
        <v>9</v>
      </c>
      <c r="M1104">
        <v>35.137908000000003</v>
      </c>
      <c r="N1104">
        <v>-119.439497</v>
      </c>
      <c r="O1104" t="s">
        <v>51</v>
      </c>
      <c r="P1104" s="2">
        <v>2019</v>
      </c>
      <c r="T1104" s="2">
        <v>388</v>
      </c>
      <c r="U1104" s="2">
        <v>15720</v>
      </c>
      <c r="V1104" s="2">
        <v>9193</v>
      </c>
      <c r="X1104" s="2">
        <v>8.4</v>
      </c>
      <c r="Y1104" s="2">
        <v>2182</v>
      </c>
      <c r="Z1104" s="2">
        <v>138</v>
      </c>
      <c r="AA1104" s="2" t="s">
        <v>82</v>
      </c>
      <c r="AC1104" s="2">
        <v>4649</v>
      </c>
      <c r="AD1104" s="2">
        <v>15</v>
      </c>
      <c r="AE1104" s="2">
        <v>32.1</v>
      </c>
      <c r="AF1104" s="2">
        <v>74.7</v>
      </c>
      <c r="AG1104" s="2">
        <v>64.599999999999994</v>
      </c>
      <c r="AH1104" s="2">
        <v>3610</v>
      </c>
      <c r="AI1104" s="2">
        <v>34.200000000000003</v>
      </c>
      <c r="AJ1104" s="2">
        <v>19</v>
      </c>
      <c r="AK1104" s="2">
        <v>0.81</v>
      </c>
      <c r="AO1104" s="2">
        <v>55</v>
      </c>
      <c r="AP1104" s="2"/>
      <c r="AU1104" s="2">
        <v>11</v>
      </c>
      <c r="AV1104" s="13">
        <f>AU1104/4.43</f>
        <v>2.4830699774266369</v>
      </c>
    </row>
    <row r="1105" spans="1:48" x14ac:dyDescent="0.35">
      <c r="A1105">
        <v>1104</v>
      </c>
      <c r="B1105" s="2" t="s">
        <v>879</v>
      </c>
      <c r="C1105" t="s">
        <v>1747</v>
      </c>
      <c r="D1105" t="s">
        <v>1734</v>
      </c>
      <c r="E1105" t="s">
        <v>460</v>
      </c>
      <c r="F1105" t="s">
        <v>881</v>
      </c>
      <c r="G1105" t="s">
        <v>50</v>
      </c>
      <c r="H1105" s="47">
        <v>42433</v>
      </c>
      <c r="I1105" s="1" t="s">
        <v>1773</v>
      </c>
      <c r="J1105" t="s">
        <v>8</v>
      </c>
      <c r="K1105" t="s">
        <v>1340</v>
      </c>
      <c r="L1105" t="s">
        <v>9</v>
      </c>
      <c r="M1105">
        <v>35.137898999999997</v>
      </c>
      <c r="N1105">
        <v>-119.438243</v>
      </c>
      <c r="O1105" t="s">
        <v>51</v>
      </c>
      <c r="P1105" s="2">
        <v>2094</v>
      </c>
      <c r="T1105" s="2">
        <v>414</v>
      </c>
      <c r="U1105" s="2">
        <v>15120</v>
      </c>
      <c r="V1105" s="2">
        <v>10838</v>
      </c>
      <c r="X1105" s="2">
        <v>8.5</v>
      </c>
      <c r="Y1105" s="2">
        <v>2115</v>
      </c>
      <c r="Z1105" s="2">
        <v>216</v>
      </c>
      <c r="AA1105" s="2" t="s">
        <v>82</v>
      </c>
      <c r="AC1105" s="2">
        <v>4799</v>
      </c>
      <c r="AD1105" s="2">
        <v>8.8000000000000007</v>
      </c>
      <c r="AE1105" s="2">
        <v>27.5</v>
      </c>
      <c r="AF1105" s="2">
        <v>83.8</v>
      </c>
      <c r="AG1105" s="2">
        <v>75.400000000000006</v>
      </c>
      <c r="AH1105" s="2">
        <v>3990</v>
      </c>
      <c r="AI1105" s="2">
        <v>37</v>
      </c>
      <c r="AJ1105" s="2">
        <v>18</v>
      </c>
      <c r="AK1105" s="2">
        <v>0.9</v>
      </c>
      <c r="AO1105" s="2">
        <v>52</v>
      </c>
      <c r="AP1105" s="2"/>
      <c r="AU1105" s="2">
        <v>9.8000000000000007</v>
      </c>
      <c r="AV1105" s="13">
        <f>AU1105/4.43</f>
        <v>2.2121896162528221</v>
      </c>
    </row>
    <row r="1106" spans="1:48" x14ac:dyDescent="0.35">
      <c r="A1106">
        <v>1105</v>
      </c>
      <c r="B1106" s="2" t="s">
        <v>1884</v>
      </c>
      <c r="C1106" t="s">
        <v>1748</v>
      </c>
      <c r="D1106" t="s">
        <v>1591</v>
      </c>
      <c r="E1106" t="s">
        <v>460</v>
      </c>
      <c r="F1106" t="s">
        <v>885</v>
      </c>
      <c r="G1106" t="s">
        <v>50</v>
      </c>
      <c r="H1106" s="47">
        <v>42433</v>
      </c>
      <c r="I1106" s="1" t="s">
        <v>1773</v>
      </c>
      <c r="J1106" t="s">
        <v>8</v>
      </c>
      <c r="K1106" t="s">
        <v>1340</v>
      </c>
      <c r="L1106" t="s">
        <v>9</v>
      </c>
      <c r="M1106">
        <v>35.177570000000003</v>
      </c>
      <c r="N1106">
        <v>-119.480298</v>
      </c>
      <c r="O1106" t="s">
        <v>51</v>
      </c>
      <c r="P1106" s="2">
        <v>1613</v>
      </c>
      <c r="T1106" s="2">
        <v>199</v>
      </c>
      <c r="U1106" s="2">
        <v>13600</v>
      </c>
      <c r="V1106" s="2">
        <v>8064</v>
      </c>
      <c r="X1106" s="2">
        <v>8.1999999999999993</v>
      </c>
      <c r="Y1106" s="2">
        <v>1968</v>
      </c>
      <c r="Z1106" s="2" t="s">
        <v>82</v>
      </c>
      <c r="AA1106" s="2" t="s">
        <v>82</v>
      </c>
      <c r="AC1106" s="2">
        <v>3605</v>
      </c>
      <c r="AD1106" s="2">
        <v>210</v>
      </c>
      <c r="AE1106" s="2">
        <v>50.2</v>
      </c>
      <c r="AF1106" s="2">
        <v>17.899999999999999</v>
      </c>
      <c r="AG1106" s="2">
        <v>45.5</v>
      </c>
      <c r="AH1106" s="2">
        <v>2860</v>
      </c>
      <c r="AI1106" s="2">
        <v>38</v>
      </c>
      <c r="AJ1106" s="2">
        <v>21</v>
      </c>
      <c r="AK1106" s="2">
        <v>1.5</v>
      </c>
      <c r="AO1106" s="2">
        <v>32</v>
      </c>
      <c r="AP1106" s="2"/>
      <c r="AU1106" s="2" t="s">
        <v>695</v>
      </c>
      <c r="AV1106" s="13" t="s">
        <v>1776</v>
      </c>
    </row>
    <row r="1107" spans="1:48" x14ac:dyDescent="0.35">
      <c r="A1107">
        <v>1106</v>
      </c>
      <c r="B1107" s="2" t="s">
        <v>1884</v>
      </c>
      <c r="C1107" t="s">
        <v>1749</v>
      </c>
      <c r="D1107" t="s">
        <v>1487</v>
      </c>
      <c r="E1107" t="s">
        <v>460</v>
      </c>
      <c r="F1107" t="s">
        <v>885</v>
      </c>
      <c r="G1107" t="s">
        <v>50</v>
      </c>
      <c r="H1107" s="47">
        <v>42433</v>
      </c>
      <c r="I1107" s="1" t="s">
        <v>1773</v>
      </c>
      <c r="J1107" t="s">
        <v>8</v>
      </c>
      <c r="K1107" t="s">
        <v>1340</v>
      </c>
      <c r="L1107" t="s">
        <v>9</v>
      </c>
      <c r="M1107">
        <v>35.177526999999998</v>
      </c>
      <c r="N1107">
        <v>-119.478241</v>
      </c>
      <c r="O1107" t="s">
        <v>51</v>
      </c>
      <c r="P1107" s="2">
        <v>1783</v>
      </c>
      <c r="T1107" s="2">
        <v>210</v>
      </c>
      <c r="U1107" s="2">
        <v>12920</v>
      </c>
      <c r="V1107" s="2">
        <v>8072</v>
      </c>
      <c r="X1107" s="2">
        <v>8.1</v>
      </c>
      <c r="Y1107" s="2">
        <v>2176</v>
      </c>
      <c r="Z1107" s="2" t="s">
        <v>82</v>
      </c>
      <c r="AA1107" s="2" t="s">
        <v>82</v>
      </c>
      <c r="AC1107" s="2">
        <v>3599</v>
      </c>
      <c r="AD1107" s="2">
        <v>220</v>
      </c>
      <c r="AE1107" s="2">
        <v>52.8</v>
      </c>
      <c r="AF1107" s="2">
        <v>18.899999999999999</v>
      </c>
      <c r="AG1107" s="2">
        <v>44.4</v>
      </c>
      <c r="AH1107" s="2">
        <v>2980</v>
      </c>
      <c r="AI1107" s="2">
        <v>40</v>
      </c>
      <c r="AJ1107" s="2">
        <v>19</v>
      </c>
      <c r="AK1107" s="2">
        <v>1.5</v>
      </c>
      <c r="AO1107" s="2">
        <v>33</v>
      </c>
      <c r="AP1107" s="2"/>
      <c r="AU1107" s="2" t="s">
        <v>695</v>
      </c>
      <c r="AV1107" s="13" t="s">
        <v>1776</v>
      </c>
    </row>
    <row r="1108" spans="1:48" x14ac:dyDescent="0.35">
      <c r="A1108">
        <v>1107</v>
      </c>
      <c r="B1108" s="2" t="s">
        <v>1884</v>
      </c>
      <c r="C1108" t="s">
        <v>1750</v>
      </c>
      <c r="D1108" t="s">
        <v>1735</v>
      </c>
      <c r="E1108" t="s">
        <v>460</v>
      </c>
      <c r="F1108" t="s">
        <v>885</v>
      </c>
      <c r="G1108" t="s">
        <v>50</v>
      </c>
      <c r="H1108" s="47">
        <v>42433</v>
      </c>
      <c r="I1108" s="1" t="s">
        <v>1773</v>
      </c>
      <c r="J1108" t="s">
        <v>8</v>
      </c>
      <c r="K1108" t="s">
        <v>1340</v>
      </c>
      <c r="L1108" t="s">
        <v>9</v>
      </c>
      <c r="M1108">
        <v>35.178849999999997</v>
      </c>
      <c r="N1108">
        <v>-119.478409</v>
      </c>
      <c r="O1108" t="s">
        <v>51</v>
      </c>
      <c r="P1108" s="2">
        <v>1874</v>
      </c>
      <c r="T1108" s="2">
        <v>232</v>
      </c>
      <c r="U1108" s="2">
        <v>17000</v>
      </c>
      <c r="V1108" s="2">
        <v>9197</v>
      </c>
      <c r="X1108" s="2">
        <v>8.4</v>
      </c>
      <c r="Y1108" s="2">
        <v>1968</v>
      </c>
      <c r="Z1108" s="2">
        <v>156</v>
      </c>
      <c r="AA1108" s="2" t="s">
        <v>82</v>
      </c>
      <c r="AC1108" s="2">
        <v>4099</v>
      </c>
      <c r="AD1108" s="2">
        <v>220</v>
      </c>
      <c r="AE1108" s="2">
        <v>55.1</v>
      </c>
      <c r="AF1108" s="2">
        <v>22.9</v>
      </c>
      <c r="AG1108" s="2">
        <v>52.6</v>
      </c>
      <c r="AH1108" s="2">
        <v>3230</v>
      </c>
      <c r="AI1108" s="2">
        <v>46.3</v>
      </c>
      <c r="AJ1108" s="2">
        <v>29</v>
      </c>
      <c r="AK1108" s="2">
        <v>1.5</v>
      </c>
      <c r="AO1108" s="2">
        <v>43</v>
      </c>
      <c r="AP1108" s="2"/>
      <c r="AU1108" s="2" t="s">
        <v>695</v>
      </c>
      <c r="AV1108" s="13" t="s">
        <v>1776</v>
      </c>
    </row>
    <row r="1109" spans="1:48" x14ac:dyDescent="0.35">
      <c r="A1109">
        <v>1108</v>
      </c>
      <c r="B1109" s="2" t="s">
        <v>1886</v>
      </c>
      <c r="C1109" t="s">
        <v>1751</v>
      </c>
      <c r="D1109" t="s">
        <v>1489</v>
      </c>
      <c r="E1109" t="s">
        <v>460</v>
      </c>
      <c r="F1109" t="s">
        <v>888</v>
      </c>
      <c r="G1109" t="s">
        <v>50</v>
      </c>
      <c r="H1109" s="47">
        <v>42433</v>
      </c>
      <c r="I1109" s="1" t="s">
        <v>1773</v>
      </c>
      <c r="J1109" t="s">
        <v>8</v>
      </c>
      <c r="K1109" t="s">
        <v>1340</v>
      </c>
      <c r="L1109" t="s">
        <v>9</v>
      </c>
      <c r="M1109">
        <v>35.174430999999998</v>
      </c>
      <c r="N1109">
        <v>-119.489431</v>
      </c>
      <c r="O1109" t="s">
        <v>51</v>
      </c>
      <c r="P1109" s="2">
        <v>1433</v>
      </c>
      <c r="T1109" s="2">
        <v>631</v>
      </c>
      <c r="U1109" s="2">
        <v>43640</v>
      </c>
      <c r="V1109" s="2">
        <v>23093</v>
      </c>
      <c r="X1109" s="2">
        <v>7.6</v>
      </c>
      <c r="Y1109" s="2">
        <v>1748</v>
      </c>
      <c r="Z1109" s="2" t="s">
        <v>82</v>
      </c>
      <c r="AA1109" s="2" t="s">
        <v>82</v>
      </c>
      <c r="AC1109" s="2">
        <v>11796</v>
      </c>
      <c r="AD1109" s="2">
        <v>39</v>
      </c>
      <c r="AE1109" s="2">
        <v>155</v>
      </c>
      <c r="AF1109" s="2">
        <v>59.2</v>
      </c>
      <c r="AG1109" s="2">
        <v>95.7</v>
      </c>
      <c r="AH1109" s="2">
        <v>7930</v>
      </c>
      <c r="AI1109" s="2">
        <v>50.8</v>
      </c>
      <c r="AJ1109" s="2">
        <v>7</v>
      </c>
      <c r="AK1109" s="2">
        <v>1.8</v>
      </c>
      <c r="AO1109" s="2">
        <v>5.0999999999999996</v>
      </c>
      <c r="AP1109" s="2"/>
      <c r="AU1109" s="2" t="s">
        <v>695</v>
      </c>
      <c r="AV1109" s="13" t="s">
        <v>1776</v>
      </c>
    </row>
    <row r="1110" spans="1:48" x14ac:dyDescent="0.35">
      <c r="A1110">
        <v>1109</v>
      </c>
      <c r="B1110" s="2" t="s">
        <v>1886</v>
      </c>
      <c r="C1110" t="s">
        <v>1752</v>
      </c>
      <c r="D1110" t="s">
        <v>1630</v>
      </c>
      <c r="E1110" t="s">
        <v>460</v>
      </c>
      <c r="F1110" t="s">
        <v>888</v>
      </c>
      <c r="G1110" t="s">
        <v>50</v>
      </c>
      <c r="H1110" s="47">
        <v>42433</v>
      </c>
      <c r="I1110" s="1" t="s">
        <v>1773</v>
      </c>
      <c r="J1110" t="s">
        <v>8</v>
      </c>
      <c r="K1110" t="s">
        <v>1340</v>
      </c>
      <c r="L1110" t="s">
        <v>9</v>
      </c>
      <c r="M1110">
        <v>35.174430999999998</v>
      </c>
      <c r="N1110">
        <v>-119.489431</v>
      </c>
      <c r="O1110" t="s">
        <v>51</v>
      </c>
      <c r="P1110" s="2">
        <v>1353</v>
      </c>
      <c r="T1110" s="2">
        <v>46</v>
      </c>
      <c r="U1110" s="2">
        <v>10480</v>
      </c>
      <c r="V1110" s="2">
        <v>6385</v>
      </c>
      <c r="X1110" s="2">
        <v>7.7</v>
      </c>
      <c r="Y1110" s="2">
        <v>1650</v>
      </c>
      <c r="Z1110" s="2" t="s">
        <v>82</v>
      </c>
      <c r="AA1110" s="2" t="s">
        <v>82</v>
      </c>
      <c r="AC1110" s="2">
        <v>2549</v>
      </c>
      <c r="AD1110" s="2">
        <v>120</v>
      </c>
      <c r="AE1110" s="2">
        <v>10.5</v>
      </c>
      <c r="AF1110" s="2">
        <v>4.8</v>
      </c>
      <c r="AG1110" s="2">
        <v>30</v>
      </c>
      <c r="AH1110" s="2">
        <v>2245</v>
      </c>
      <c r="AI1110" s="2">
        <v>30.5</v>
      </c>
      <c r="AJ1110" s="2">
        <v>1.8</v>
      </c>
      <c r="AK1110" s="2">
        <v>3.6999999999999998E-2</v>
      </c>
      <c r="AO1110" s="2">
        <v>4.7</v>
      </c>
      <c r="AP1110" s="2"/>
      <c r="AU1110" s="2" t="s">
        <v>695</v>
      </c>
      <c r="AV1110" s="13" t="s">
        <v>1776</v>
      </c>
    </row>
    <row r="1111" spans="1:48" x14ac:dyDescent="0.35">
      <c r="A1111">
        <v>1110</v>
      </c>
      <c r="B1111" s="2" t="s">
        <v>1886</v>
      </c>
      <c r="C1111" t="s">
        <v>1753</v>
      </c>
      <c r="D1111" t="s">
        <v>1736</v>
      </c>
      <c r="E1111" t="s">
        <v>460</v>
      </c>
      <c r="F1111" t="s">
        <v>888</v>
      </c>
      <c r="G1111" t="s">
        <v>50</v>
      </c>
      <c r="H1111" s="47">
        <v>42433</v>
      </c>
      <c r="I1111" s="1" t="s">
        <v>1773</v>
      </c>
      <c r="J1111" t="s">
        <v>8</v>
      </c>
      <c r="K1111" t="s">
        <v>1340</v>
      </c>
      <c r="L1111" t="s">
        <v>9</v>
      </c>
      <c r="M1111">
        <v>35.173859999999998</v>
      </c>
      <c r="N1111">
        <v>-119.48855500000001</v>
      </c>
      <c r="O1111" t="s">
        <v>51</v>
      </c>
      <c r="P1111" s="2">
        <v>1834</v>
      </c>
      <c r="T1111" s="2">
        <v>82</v>
      </c>
      <c r="U1111" s="2">
        <v>9280</v>
      </c>
      <c r="V1111" s="2">
        <v>5542</v>
      </c>
      <c r="X1111" s="2">
        <v>8.1</v>
      </c>
      <c r="Y1111" s="2">
        <v>2237</v>
      </c>
      <c r="Z1111" s="2" t="s">
        <v>82</v>
      </c>
      <c r="AA1111" s="2" t="s">
        <v>82</v>
      </c>
      <c r="AC1111" s="2">
        <v>2000</v>
      </c>
      <c r="AD1111" s="2">
        <v>140</v>
      </c>
      <c r="AE1111" s="2">
        <v>12.7</v>
      </c>
      <c r="AF1111" s="2">
        <v>12.2</v>
      </c>
      <c r="AG1111" s="2">
        <v>31.1</v>
      </c>
      <c r="AH1111" s="2">
        <v>2000</v>
      </c>
      <c r="AI1111" s="2">
        <v>25.2</v>
      </c>
      <c r="AJ1111" s="2">
        <v>1.8</v>
      </c>
      <c r="AK1111" s="2">
        <v>6.2E-2</v>
      </c>
      <c r="AO1111" s="2">
        <v>4.4000000000000004</v>
      </c>
      <c r="AP1111" s="2"/>
      <c r="AU1111" s="2" t="s">
        <v>695</v>
      </c>
      <c r="AV1111" s="13" t="s">
        <v>1776</v>
      </c>
    </row>
    <row r="1112" spans="1:48" x14ac:dyDescent="0.35">
      <c r="A1112">
        <v>1111</v>
      </c>
      <c r="B1112" s="2" t="s">
        <v>1886</v>
      </c>
      <c r="C1112" t="s">
        <v>1754</v>
      </c>
      <c r="D1112" t="s">
        <v>1737</v>
      </c>
      <c r="E1112" t="s">
        <v>460</v>
      </c>
      <c r="F1112" t="s">
        <v>888</v>
      </c>
      <c r="G1112" t="s">
        <v>50</v>
      </c>
      <c r="H1112" s="47">
        <v>42433</v>
      </c>
      <c r="I1112" s="1" t="s">
        <v>1773</v>
      </c>
      <c r="J1112" t="s">
        <v>8</v>
      </c>
      <c r="K1112" t="s">
        <v>1340</v>
      </c>
      <c r="L1112" t="s">
        <v>9</v>
      </c>
      <c r="M1112">
        <v>35.173876999999997</v>
      </c>
      <c r="N1112">
        <v>-119.487374</v>
      </c>
      <c r="O1112" t="s">
        <v>51</v>
      </c>
      <c r="P1112" s="2">
        <v>1713</v>
      </c>
      <c r="T1112" s="2">
        <v>179</v>
      </c>
      <c r="U1112" s="2">
        <v>15880</v>
      </c>
      <c r="V1112" s="2">
        <v>8163</v>
      </c>
      <c r="X1112" s="2">
        <v>7.8</v>
      </c>
      <c r="Y1112" s="2">
        <v>2090</v>
      </c>
      <c r="Z1112" s="2" t="s">
        <v>82</v>
      </c>
      <c r="AA1112" s="2" t="s">
        <v>82</v>
      </c>
      <c r="AC1112" s="2">
        <v>3649</v>
      </c>
      <c r="AD1112" s="2">
        <v>100</v>
      </c>
      <c r="AE1112" s="2">
        <v>39.9</v>
      </c>
      <c r="AF1112" s="2">
        <v>19.3</v>
      </c>
      <c r="AG1112" s="2">
        <v>47.9</v>
      </c>
      <c r="AH1112" s="2">
        <v>3140</v>
      </c>
      <c r="AI1112" s="2">
        <v>37.799999999999997</v>
      </c>
      <c r="AJ1112" s="2">
        <v>3</v>
      </c>
      <c r="AK1112" s="2">
        <v>0.28000000000000003</v>
      </c>
      <c r="AO1112" s="2">
        <v>4.5999999999999996</v>
      </c>
      <c r="AP1112" s="2"/>
      <c r="AU1112" s="2" t="s">
        <v>695</v>
      </c>
      <c r="AV1112" s="13" t="s">
        <v>1776</v>
      </c>
    </row>
    <row r="1113" spans="1:48" x14ac:dyDescent="0.35">
      <c r="A1113">
        <v>1112</v>
      </c>
      <c r="B1113" s="2" t="s">
        <v>1886</v>
      </c>
      <c r="C1113" t="s">
        <v>1755</v>
      </c>
      <c r="D1113" t="s">
        <v>1738</v>
      </c>
      <c r="E1113" t="s">
        <v>460</v>
      </c>
      <c r="F1113" t="s">
        <v>888</v>
      </c>
      <c r="G1113" t="s">
        <v>50</v>
      </c>
      <c r="H1113" s="47">
        <v>42433</v>
      </c>
      <c r="I1113" s="1" t="s">
        <v>1773</v>
      </c>
      <c r="J1113" t="s">
        <v>8</v>
      </c>
      <c r="K1113" t="s">
        <v>1340</v>
      </c>
      <c r="L1113" t="s">
        <v>9</v>
      </c>
      <c r="M1113">
        <v>35.175125999999999</v>
      </c>
      <c r="N1113">
        <v>-119.485698</v>
      </c>
      <c r="O1113" t="s">
        <v>51</v>
      </c>
      <c r="P1113" s="2">
        <v>1703</v>
      </c>
      <c r="T1113" s="2">
        <v>167</v>
      </c>
      <c r="U1113" s="2">
        <v>14760</v>
      </c>
      <c r="V1113" s="2">
        <v>8173</v>
      </c>
      <c r="X1113" s="2">
        <v>7.8</v>
      </c>
      <c r="Y1113" s="2">
        <v>2078</v>
      </c>
      <c r="Z1113" s="2" t="s">
        <v>82</v>
      </c>
      <c r="AA1113" s="2" t="s">
        <v>82</v>
      </c>
      <c r="AC1113" s="2">
        <v>3850</v>
      </c>
      <c r="AD1113" s="2">
        <v>100</v>
      </c>
      <c r="AE1113" s="2">
        <v>38.6</v>
      </c>
      <c r="AF1113" s="2">
        <v>17.100000000000001</v>
      </c>
      <c r="AG1113" s="2">
        <v>40.5</v>
      </c>
      <c r="AH1113" s="2">
        <v>2995</v>
      </c>
      <c r="AI1113" s="2">
        <v>37.4</v>
      </c>
      <c r="AJ1113" s="2">
        <v>2.9</v>
      </c>
      <c r="AK1113" s="2">
        <v>0.27</v>
      </c>
      <c r="AO1113" s="2">
        <v>4.9000000000000004</v>
      </c>
      <c r="AP1113" s="2"/>
      <c r="AU1113" s="2" t="s">
        <v>695</v>
      </c>
      <c r="AV1113" s="13" t="s">
        <v>1776</v>
      </c>
    </row>
    <row r="1114" spans="1:48" x14ac:dyDescent="0.35">
      <c r="A1114">
        <v>1113</v>
      </c>
      <c r="B1114" s="2" t="s">
        <v>1883</v>
      </c>
      <c r="C1114" t="s">
        <v>1756</v>
      </c>
      <c r="D1114" t="s">
        <v>1497</v>
      </c>
      <c r="E1114" t="s">
        <v>460</v>
      </c>
      <c r="F1114" t="s">
        <v>893</v>
      </c>
      <c r="G1114" t="s">
        <v>50</v>
      </c>
      <c r="H1114" s="47">
        <v>42433</v>
      </c>
      <c r="I1114" s="1" t="s">
        <v>1773</v>
      </c>
      <c r="J1114" t="s">
        <v>8</v>
      </c>
      <c r="K1114" t="s">
        <v>1340</v>
      </c>
      <c r="L1114" t="s">
        <v>9</v>
      </c>
      <c r="M1114">
        <v>35.224823000000001</v>
      </c>
      <c r="N1114">
        <v>-119.55781899999999</v>
      </c>
      <c r="O1114" t="s">
        <v>51</v>
      </c>
      <c r="P1114" s="2">
        <v>1022</v>
      </c>
      <c r="T1114" s="2">
        <v>251</v>
      </c>
      <c r="U1114" s="2">
        <v>9160</v>
      </c>
      <c r="V1114" s="2">
        <v>5093</v>
      </c>
      <c r="X1114" s="2">
        <v>7.5</v>
      </c>
      <c r="Y1114" s="2">
        <v>1247</v>
      </c>
      <c r="Z1114" s="2" t="s">
        <v>82</v>
      </c>
      <c r="AA1114" s="2" t="s">
        <v>82</v>
      </c>
      <c r="AC1114" s="2">
        <v>2349</v>
      </c>
      <c r="AD1114" s="2">
        <v>92</v>
      </c>
      <c r="AE1114" s="2">
        <v>53</v>
      </c>
      <c r="AF1114" s="2">
        <v>28.7</v>
      </c>
      <c r="AG1114" s="2">
        <v>31.9</v>
      </c>
      <c r="AH1114" s="2">
        <v>1795</v>
      </c>
      <c r="AI1114" s="2">
        <v>30.4</v>
      </c>
      <c r="AJ1114" s="2">
        <v>2.6</v>
      </c>
      <c r="AK1114" s="11">
        <v>9.9000000000000005E-2</v>
      </c>
      <c r="AO1114" s="2">
        <v>4</v>
      </c>
      <c r="AP1114" s="2"/>
      <c r="AU1114" s="2" t="s">
        <v>695</v>
      </c>
      <c r="AV1114" s="13" t="s">
        <v>1776</v>
      </c>
    </row>
    <row r="1115" spans="1:48" x14ac:dyDescent="0.35">
      <c r="A1115">
        <v>1114</v>
      </c>
      <c r="B1115" s="2" t="s">
        <v>1883</v>
      </c>
      <c r="C1115" t="s">
        <v>1757</v>
      </c>
      <c r="D1115" t="s">
        <v>1739</v>
      </c>
      <c r="E1115" t="s">
        <v>460</v>
      </c>
      <c r="F1115" t="s">
        <v>893</v>
      </c>
      <c r="G1115" t="s">
        <v>50</v>
      </c>
      <c r="H1115" s="47">
        <v>42433</v>
      </c>
      <c r="I1115" s="1" t="s">
        <v>1773</v>
      </c>
      <c r="J1115" t="s">
        <v>8</v>
      </c>
      <c r="K1115" t="s">
        <v>1340</v>
      </c>
      <c r="L1115" t="s">
        <v>9</v>
      </c>
      <c r="M1115">
        <v>35.224823000000001</v>
      </c>
      <c r="N1115">
        <v>-119.55781899999999</v>
      </c>
      <c r="O1115" t="s">
        <v>51</v>
      </c>
      <c r="P1115" s="2">
        <v>1914</v>
      </c>
      <c r="T1115" s="2">
        <v>314</v>
      </c>
      <c r="U1115" s="2">
        <v>47480</v>
      </c>
      <c r="V1115" s="2">
        <v>25598</v>
      </c>
      <c r="X1115" s="2">
        <v>7.5</v>
      </c>
      <c r="Y1115" s="2">
        <v>2335</v>
      </c>
      <c r="Z1115" s="2" t="s">
        <v>82</v>
      </c>
      <c r="AA1115" s="2" t="s">
        <v>82</v>
      </c>
      <c r="AC1115" s="2">
        <v>13496</v>
      </c>
      <c r="AD1115" s="2" t="s">
        <v>61</v>
      </c>
      <c r="AE1115" s="2">
        <v>76.5</v>
      </c>
      <c r="AF1115" s="2">
        <v>29.8</v>
      </c>
      <c r="AG1115" s="2">
        <v>68.5</v>
      </c>
      <c r="AH1115" s="2">
        <v>9200</v>
      </c>
      <c r="AI1115" s="2">
        <v>107</v>
      </c>
      <c r="AJ1115" s="2">
        <v>7.2</v>
      </c>
      <c r="AK1115" s="2">
        <v>2.8</v>
      </c>
      <c r="AO1115" s="2">
        <v>23</v>
      </c>
      <c r="AP1115" s="2"/>
      <c r="AU1115" s="2" t="s">
        <v>695</v>
      </c>
      <c r="AV1115" s="13" t="s">
        <v>1776</v>
      </c>
    </row>
    <row r="1116" spans="1:48" x14ac:dyDescent="0.35">
      <c r="A1116">
        <v>1115</v>
      </c>
      <c r="B1116" s="2" t="s">
        <v>1882</v>
      </c>
      <c r="C1116" t="s">
        <v>1758</v>
      </c>
      <c r="D1116" t="s">
        <v>1740</v>
      </c>
      <c r="E1116" t="s">
        <v>460</v>
      </c>
      <c r="F1116" t="s">
        <v>898</v>
      </c>
      <c r="G1116" t="s">
        <v>50</v>
      </c>
      <c r="H1116" s="47">
        <v>42433</v>
      </c>
      <c r="I1116" s="1" t="s">
        <v>1773</v>
      </c>
      <c r="J1116" t="s">
        <v>8</v>
      </c>
      <c r="K1116" t="s">
        <v>1340</v>
      </c>
      <c r="L1116" t="s">
        <v>9</v>
      </c>
      <c r="M1116">
        <v>35.217526999999997</v>
      </c>
      <c r="N1116">
        <v>-119.549958</v>
      </c>
      <c r="O1116" t="s">
        <v>51</v>
      </c>
      <c r="P1116" s="2">
        <v>1824</v>
      </c>
      <c r="T1116" s="2">
        <v>316</v>
      </c>
      <c r="U1116" s="2">
        <v>45200</v>
      </c>
      <c r="V1116" s="2">
        <v>24586</v>
      </c>
      <c r="X1116" s="2">
        <v>7.7</v>
      </c>
      <c r="Y1116" s="2">
        <v>2225</v>
      </c>
      <c r="Z1116" s="2" t="s">
        <v>82</v>
      </c>
      <c r="AA1116" s="2" t="s">
        <v>82</v>
      </c>
      <c r="AC1116" s="2">
        <v>13296</v>
      </c>
      <c r="AD1116" s="2" t="s">
        <v>61</v>
      </c>
      <c r="AE1116" s="2">
        <v>78</v>
      </c>
      <c r="AF1116" s="2">
        <v>29.4</v>
      </c>
      <c r="AG1116" s="2">
        <v>75.5</v>
      </c>
      <c r="AH1116" s="2">
        <v>9300</v>
      </c>
      <c r="AI1116" s="2">
        <v>111</v>
      </c>
      <c r="AJ1116" s="2">
        <v>11</v>
      </c>
      <c r="AK1116" s="2">
        <v>3.1</v>
      </c>
      <c r="AO1116" s="2">
        <v>29</v>
      </c>
      <c r="AP1116" s="2"/>
      <c r="AU1116" s="2" t="s">
        <v>695</v>
      </c>
      <c r="AV1116" s="13" t="s">
        <v>1776</v>
      </c>
    </row>
    <row r="1117" spans="1:48" x14ac:dyDescent="0.35">
      <c r="A1117">
        <v>1116</v>
      </c>
      <c r="B1117" s="2" t="s">
        <v>1882</v>
      </c>
      <c r="C1117" t="s">
        <v>1759</v>
      </c>
      <c r="D1117" t="s">
        <v>1741</v>
      </c>
      <c r="E1117" t="s">
        <v>460</v>
      </c>
      <c r="F1117" t="s">
        <v>898</v>
      </c>
      <c r="G1117" t="s">
        <v>50</v>
      </c>
      <c r="H1117" s="47">
        <v>42433</v>
      </c>
      <c r="I1117" s="1" t="s">
        <v>1773</v>
      </c>
      <c r="J1117" t="s">
        <v>8</v>
      </c>
      <c r="K1117" t="s">
        <v>1340</v>
      </c>
      <c r="L1117" t="s">
        <v>9</v>
      </c>
      <c r="M1117">
        <v>35.217246000000003</v>
      </c>
      <c r="N1117">
        <v>-119.544968</v>
      </c>
      <c r="O1117" t="s">
        <v>51</v>
      </c>
      <c r="P1117" s="2">
        <v>2044</v>
      </c>
      <c r="T1117" s="2">
        <v>424</v>
      </c>
      <c r="U1117" s="2">
        <v>48840</v>
      </c>
      <c r="V1117" s="2">
        <v>25605</v>
      </c>
      <c r="X1117" s="2">
        <v>7.8</v>
      </c>
      <c r="Y1117" s="2">
        <v>2494</v>
      </c>
      <c r="Z1117" s="2" t="s">
        <v>82</v>
      </c>
      <c r="AA1117" s="2" t="s">
        <v>82</v>
      </c>
      <c r="AC1117" s="2">
        <v>13772</v>
      </c>
      <c r="AD1117" s="2" t="s">
        <v>61</v>
      </c>
      <c r="AE1117" s="2">
        <v>101</v>
      </c>
      <c r="AF1117" s="2">
        <v>42</v>
      </c>
      <c r="AG1117" s="2">
        <v>80.5</v>
      </c>
      <c r="AH1117" s="2">
        <v>9600</v>
      </c>
      <c r="AI1117" s="2">
        <v>116</v>
      </c>
      <c r="AJ1117" s="2">
        <v>7.2</v>
      </c>
      <c r="AK1117" s="2">
        <v>2.9</v>
      </c>
      <c r="AO1117" s="2">
        <v>23</v>
      </c>
      <c r="AP1117" s="2"/>
      <c r="AU1117" s="13">
        <v>6.2E-2</v>
      </c>
      <c r="AV1117" s="13">
        <f>AU1117/4.43</f>
        <v>1.399548532731377E-2</v>
      </c>
    </row>
    <row r="1118" spans="1:48" x14ac:dyDescent="0.35">
      <c r="A1118">
        <v>1117</v>
      </c>
      <c r="B1118" s="2" t="s">
        <v>1882</v>
      </c>
      <c r="C1118" t="s">
        <v>1760</v>
      </c>
      <c r="D1118" t="s">
        <v>1673</v>
      </c>
      <c r="E1118" t="s">
        <v>460</v>
      </c>
      <c r="F1118" t="s">
        <v>898</v>
      </c>
      <c r="G1118" t="s">
        <v>50</v>
      </c>
      <c r="H1118" s="47">
        <v>42433</v>
      </c>
      <c r="I1118" s="1" t="s">
        <v>1773</v>
      </c>
      <c r="J1118" t="s">
        <v>8</v>
      </c>
      <c r="K1118" t="s">
        <v>1340</v>
      </c>
      <c r="L1118" t="s">
        <v>9</v>
      </c>
      <c r="M1118">
        <v>35.217246000000003</v>
      </c>
      <c r="N1118">
        <v>-119.544968</v>
      </c>
      <c r="O1118" t="s">
        <v>51</v>
      </c>
      <c r="P1118" s="2">
        <v>1984</v>
      </c>
      <c r="T1118" s="2">
        <v>431</v>
      </c>
      <c r="U1118" s="2">
        <v>48560</v>
      </c>
      <c r="V1118" s="2">
        <v>26301</v>
      </c>
      <c r="X1118" s="2">
        <v>7.8</v>
      </c>
      <c r="Y1118" s="2">
        <v>2420</v>
      </c>
      <c r="Z1118" s="2" t="s">
        <v>82</v>
      </c>
      <c r="AA1118" s="2" t="s">
        <v>82</v>
      </c>
      <c r="AC1118" s="2">
        <v>14296</v>
      </c>
      <c r="AD1118" s="2" t="s">
        <v>61</v>
      </c>
      <c r="AE1118" s="2">
        <v>104</v>
      </c>
      <c r="AF1118" s="2">
        <v>42</v>
      </c>
      <c r="AG1118" s="2">
        <v>78.5</v>
      </c>
      <c r="AH1118" s="2">
        <v>9850</v>
      </c>
      <c r="AI1118" s="2">
        <v>118</v>
      </c>
      <c r="AJ1118" s="2">
        <v>36</v>
      </c>
      <c r="AK1118" s="2">
        <v>15</v>
      </c>
      <c r="AO1118" s="2">
        <v>110</v>
      </c>
      <c r="AP1118" s="2"/>
      <c r="AU1118" s="2" t="s">
        <v>695</v>
      </c>
      <c r="AV1118" s="13" t="s">
        <v>1776</v>
      </c>
    </row>
    <row r="1119" spans="1:48" x14ac:dyDescent="0.35">
      <c r="A1119">
        <v>1118</v>
      </c>
      <c r="B1119" s="2" t="s">
        <v>1882</v>
      </c>
      <c r="C1119" t="s">
        <v>1761</v>
      </c>
      <c r="D1119" t="s">
        <v>1582</v>
      </c>
      <c r="E1119" t="s">
        <v>460</v>
      </c>
      <c r="F1119" t="s">
        <v>898</v>
      </c>
      <c r="G1119" t="s">
        <v>50</v>
      </c>
      <c r="H1119" s="47">
        <v>42433</v>
      </c>
      <c r="I1119" s="1" t="s">
        <v>1773</v>
      </c>
      <c r="J1119" t="s">
        <v>8</v>
      </c>
      <c r="K1119" t="s">
        <v>1340</v>
      </c>
      <c r="L1119" t="s">
        <v>9</v>
      </c>
      <c r="M1119">
        <v>35.217246000000003</v>
      </c>
      <c r="N1119">
        <v>-119.544968</v>
      </c>
      <c r="O1119" t="s">
        <v>51</v>
      </c>
      <c r="P1119" s="2">
        <v>1157</v>
      </c>
      <c r="T1119" s="2">
        <v>617</v>
      </c>
      <c r="U1119" s="2">
        <v>24240</v>
      </c>
      <c r="V1119" s="2">
        <v>13002</v>
      </c>
      <c r="X1119" s="2">
        <v>7.4</v>
      </c>
      <c r="Y1119" s="2">
        <v>1412</v>
      </c>
      <c r="Z1119" s="2" t="s">
        <v>82</v>
      </c>
      <c r="AA1119" s="2" t="s">
        <v>82</v>
      </c>
      <c r="AC1119" s="2">
        <v>6648</v>
      </c>
      <c r="AD1119" s="2">
        <v>64</v>
      </c>
      <c r="AE1119" s="2">
        <v>137</v>
      </c>
      <c r="AF1119" s="2">
        <v>67</v>
      </c>
      <c r="AG1119" s="2">
        <v>56</v>
      </c>
      <c r="AH1119" s="2">
        <v>4356</v>
      </c>
      <c r="AI1119" s="2">
        <v>43.1</v>
      </c>
      <c r="AJ1119" s="2">
        <v>35</v>
      </c>
      <c r="AK1119" s="2">
        <v>2.7</v>
      </c>
      <c r="AO1119" s="2">
        <v>54</v>
      </c>
      <c r="AP1119" s="2"/>
      <c r="AU1119" s="2" t="s">
        <v>695</v>
      </c>
      <c r="AV1119" s="13" t="s">
        <v>1776</v>
      </c>
    </row>
    <row r="1120" spans="1:48" x14ac:dyDescent="0.35">
      <c r="A1120">
        <v>1119</v>
      </c>
      <c r="B1120" s="2" t="s">
        <v>879</v>
      </c>
      <c r="C1120" t="s">
        <v>1868</v>
      </c>
      <c r="D1120" t="s">
        <v>1475</v>
      </c>
      <c r="E1120" t="s">
        <v>460</v>
      </c>
      <c r="F1120" t="s">
        <v>881</v>
      </c>
      <c r="G1120" t="s">
        <v>50</v>
      </c>
      <c r="H1120" s="47">
        <v>42044</v>
      </c>
      <c r="I1120" t="s">
        <v>1774</v>
      </c>
      <c r="J1120" t="s">
        <v>8</v>
      </c>
      <c r="K1120" t="s">
        <v>1340</v>
      </c>
      <c r="L1120" t="s">
        <v>9</v>
      </c>
      <c r="M1120">
        <v>35.141755000000003</v>
      </c>
      <c r="N1120">
        <v>-119.428984</v>
      </c>
      <c r="O1120" t="s">
        <v>51</v>
      </c>
      <c r="P1120" s="2">
        <v>2094</v>
      </c>
      <c r="T1120" s="2">
        <v>199</v>
      </c>
      <c r="U1120" s="2">
        <v>21100</v>
      </c>
      <c r="V1120" s="2">
        <v>14562</v>
      </c>
      <c r="X1120" s="2">
        <v>7.37</v>
      </c>
      <c r="Y1120" s="2">
        <v>2555</v>
      </c>
      <c r="Z1120" s="2" t="s">
        <v>82</v>
      </c>
      <c r="AA1120" s="2" t="s">
        <v>82</v>
      </c>
      <c r="AC1120" s="2">
        <v>7223</v>
      </c>
      <c r="AD1120" s="2">
        <v>28</v>
      </c>
      <c r="AE1120" s="2">
        <v>55</v>
      </c>
      <c r="AF1120" s="2">
        <v>14.9</v>
      </c>
      <c r="AG1120" s="2">
        <v>14.9</v>
      </c>
      <c r="AH1120" s="2">
        <v>5710</v>
      </c>
      <c r="AI1120" s="2">
        <v>84.2</v>
      </c>
      <c r="AJ1120" s="2">
        <v>16</v>
      </c>
      <c r="AK1120" s="2">
        <v>5.6</v>
      </c>
      <c r="AL1120" s="2">
        <v>1.55</v>
      </c>
      <c r="AO1120" s="2">
        <v>55</v>
      </c>
      <c r="AP1120" s="2">
        <v>1.79</v>
      </c>
      <c r="AT1120" s="2">
        <v>74.3</v>
      </c>
      <c r="AU1120" s="8" t="s">
        <v>695</v>
      </c>
      <c r="AV1120" s="13" t="s">
        <v>1776</v>
      </c>
    </row>
    <row r="1121" spans="1:48" x14ac:dyDescent="0.35">
      <c r="A1121">
        <v>1120</v>
      </c>
      <c r="B1121" s="2" t="s">
        <v>879</v>
      </c>
      <c r="C1121" t="s">
        <v>1869</v>
      </c>
      <c r="D1121" t="s">
        <v>1476</v>
      </c>
      <c r="E1121" t="s">
        <v>460</v>
      </c>
      <c r="F1121" t="s">
        <v>881</v>
      </c>
      <c r="G1121" t="s">
        <v>50</v>
      </c>
      <c r="H1121" s="47">
        <v>42044</v>
      </c>
      <c r="I1121" t="s">
        <v>1774</v>
      </c>
      <c r="J1121" t="s">
        <v>8</v>
      </c>
      <c r="K1121" t="s">
        <v>1340</v>
      </c>
      <c r="L1121" t="s">
        <v>9</v>
      </c>
      <c r="M1121">
        <v>35.141952000000003</v>
      </c>
      <c r="N1121">
        <v>-119.428308</v>
      </c>
      <c r="O1121" t="s">
        <v>51</v>
      </c>
      <c r="P1121" s="2">
        <v>1949</v>
      </c>
      <c r="T1121" s="2">
        <v>348</v>
      </c>
      <c r="U1121" s="2">
        <v>23300</v>
      </c>
      <c r="V1121" s="2">
        <v>14187</v>
      </c>
      <c r="X1121" s="2">
        <v>7.93</v>
      </c>
      <c r="Y1121" s="2">
        <v>2378</v>
      </c>
      <c r="Z1121" s="2" t="s">
        <v>82</v>
      </c>
      <c r="AA1121" s="2" t="s">
        <v>82</v>
      </c>
      <c r="AC1121" s="2">
        <v>7248</v>
      </c>
      <c r="AD1121" s="2">
        <v>39</v>
      </c>
      <c r="AE1121" s="2">
        <v>75</v>
      </c>
      <c r="AF1121" s="2">
        <v>39</v>
      </c>
      <c r="AG1121" s="2">
        <v>52.1</v>
      </c>
      <c r="AH1121" s="2">
        <v>5360</v>
      </c>
      <c r="AI1121" s="2">
        <v>84.2</v>
      </c>
      <c r="AJ1121" s="2">
        <v>27</v>
      </c>
      <c r="AK1121" s="2">
        <v>5</v>
      </c>
      <c r="AL1121" s="2">
        <v>1.29</v>
      </c>
      <c r="AO1121" s="2">
        <v>73</v>
      </c>
      <c r="AP1121" s="2">
        <v>4.1500000000000004</v>
      </c>
      <c r="AT1121" s="2">
        <v>54.3</v>
      </c>
      <c r="AU1121" s="8" t="s">
        <v>695</v>
      </c>
      <c r="AV1121" s="13" t="s">
        <v>1776</v>
      </c>
    </row>
    <row r="1122" spans="1:48" x14ac:dyDescent="0.35">
      <c r="A1122">
        <v>1121</v>
      </c>
      <c r="B1122" s="2" t="s">
        <v>879</v>
      </c>
      <c r="C1122" t="s">
        <v>1870</v>
      </c>
      <c r="D1122" t="s">
        <v>1733</v>
      </c>
      <c r="E1122" t="s">
        <v>460</v>
      </c>
      <c r="F1122" t="s">
        <v>881</v>
      </c>
      <c r="G1122" t="s">
        <v>50</v>
      </c>
      <c r="H1122" s="47">
        <v>42044</v>
      </c>
      <c r="I1122" t="s">
        <v>1774</v>
      </c>
      <c r="J1122" t="s">
        <v>8</v>
      </c>
      <c r="K1122" t="s">
        <v>1340</v>
      </c>
      <c r="L1122" t="s">
        <v>9</v>
      </c>
      <c r="M1122">
        <v>35.140093</v>
      </c>
      <c r="N1122">
        <v>-119.425043</v>
      </c>
      <c r="O1122" t="s">
        <v>51</v>
      </c>
      <c r="P1122" s="2">
        <v>2394</v>
      </c>
      <c r="T1122" s="2">
        <v>294</v>
      </c>
      <c r="U1122" s="2">
        <v>24300</v>
      </c>
      <c r="V1122" s="2">
        <v>16149</v>
      </c>
      <c r="X1122" s="2">
        <v>7.51</v>
      </c>
      <c r="Y1122" s="2">
        <v>2922</v>
      </c>
      <c r="Z1122" s="2" t="s">
        <v>82</v>
      </c>
      <c r="AA1122" s="2" t="s">
        <v>82</v>
      </c>
      <c r="AC1122" s="2">
        <v>8197</v>
      </c>
      <c r="AD1122" s="2">
        <v>31</v>
      </c>
      <c r="AE1122" s="2">
        <v>75.2</v>
      </c>
      <c r="AF1122" s="2">
        <v>25.8</v>
      </c>
      <c r="AG1122" s="2">
        <v>44.5</v>
      </c>
      <c r="AH1122" s="2">
        <v>6132</v>
      </c>
      <c r="AI1122" s="2">
        <v>86.6</v>
      </c>
      <c r="AJ1122" s="2">
        <v>23</v>
      </c>
      <c r="AK1122" s="2">
        <v>4.9000000000000004</v>
      </c>
      <c r="AL1122" s="2">
        <v>1.08</v>
      </c>
      <c r="AO1122" s="2">
        <v>74</v>
      </c>
      <c r="AP1122" s="2">
        <v>2.98</v>
      </c>
      <c r="AT1122" s="2">
        <v>45.9</v>
      </c>
      <c r="AU1122" s="8" t="s">
        <v>695</v>
      </c>
      <c r="AV1122" s="13" t="s">
        <v>1776</v>
      </c>
    </row>
    <row r="1123" spans="1:48" x14ac:dyDescent="0.35">
      <c r="A1123">
        <v>1122</v>
      </c>
      <c r="B1123" s="2" t="s">
        <v>879</v>
      </c>
      <c r="C1123" t="s">
        <v>1871</v>
      </c>
      <c r="D1123" t="s">
        <v>1478</v>
      </c>
      <c r="E1123" t="s">
        <v>460</v>
      </c>
      <c r="F1123" t="s">
        <v>881</v>
      </c>
      <c r="G1123" t="s">
        <v>50</v>
      </c>
      <c r="H1123" s="47">
        <v>42044</v>
      </c>
      <c r="I1123" t="s">
        <v>1774</v>
      </c>
      <c r="J1123" t="s">
        <v>8</v>
      </c>
      <c r="K1123" t="s">
        <v>1340</v>
      </c>
      <c r="L1123" t="s">
        <v>9</v>
      </c>
      <c r="M1123">
        <v>35.137908000000003</v>
      </c>
      <c r="N1123">
        <v>-119.439497</v>
      </c>
      <c r="O1123" t="s">
        <v>51</v>
      </c>
      <c r="P1123" s="2">
        <v>2395</v>
      </c>
      <c r="T1123" s="2">
        <v>246</v>
      </c>
      <c r="U1123" s="2">
        <v>21500</v>
      </c>
      <c r="V1123" s="2">
        <v>14237</v>
      </c>
      <c r="X1123" s="2">
        <v>7.65</v>
      </c>
      <c r="Y1123" s="2">
        <v>2922</v>
      </c>
      <c r="Z1123" s="2" t="s">
        <v>82</v>
      </c>
      <c r="AA1123" s="2" t="s">
        <v>82</v>
      </c>
      <c r="AC1123" s="2">
        <v>6599</v>
      </c>
      <c r="AD1123" s="2">
        <v>4.9000000000000004</v>
      </c>
      <c r="AE1123" s="2">
        <v>95.4</v>
      </c>
      <c r="AF1123" s="2">
        <v>1.77</v>
      </c>
      <c r="AG1123" s="2">
        <v>109</v>
      </c>
      <c r="AH1123" s="2">
        <v>5820</v>
      </c>
      <c r="AI1123" s="2">
        <v>48.8</v>
      </c>
      <c r="AJ1123" s="2">
        <v>9.4</v>
      </c>
      <c r="AK1123" s="2">
        <v>2.2000000000000002</v>
      </c>
      <c r="AL1123" s="2">
        <v>0.97</v>
      </c>
      <c r="AO1123" s="2">
        <v>37</v>
      </c>
      <c r="AP1123" s="2">
        <v>1.35</v>
      </c>
      <c r="AT1123" s="2">
        <v>71.2</v>
      </c>
      <c r="AU1123" s="8" t="s">
        <v>695</v>
      </c>
      <c r="AV1123" s="13" t="s">
        <v>1776</v>
      </c>
    </row>
    <row r="1124" spans="1:48" x14ac:dyDescent="0.35">
      <c r="A1124">
        <v>1123</v>
      </c>
      <c r="B1124" s="2" t="s">
        <v>879</v>
      </c>
      <c r="C1124" t="s">
        <v>1872</v>
      </c>
      <c r="D1124" t="s">
        <v>1480</v>
      </c>
      <c r="E1124" t="s">
        <v>460</v>
      </c>
      <c r="F1124" t="s">
        <v>881</v>
      </c>
      <c r="G1124" t="s">
        <v>50</v>
      </c>
      <c r="H1124" s="47">
        <v>42044</v>
      </c>
      <c r="I1124" t="s">
        <v>1774</v>
      </c>
      <c r="J1124" t="s">
        <v>8</v>
      </c>
      <c r="K1124" t="s">
        <v>1340</v>
      </c>
      <c r="L1124" t="s">
        <v>9</v>
      </c>
      <c r="M1124">
        <v>35.137860000000003</v>
      </c>
      <c r="N1124">
        <v>-119.439081</v>
      </c>
      <c r="O1124" t="s">
        <v>51</v>
      </c>
      <c r="P1124" s="2">
        <v>1443</v>
      </c>
      <c r="T1124" s="2">
        <v>429</v>
      </c>
      <c r="U1124" s="2">
        <v>13900</v>
      </c>
      <c r="V1124" s="2">
        <v>9274</v>
      </c>
      <c r="X1124" s="2">
        <v>8.1199999999999992</v>
      </c>
      <c r="Y1124" s="2">
        <v>1760</v>
      </c>
      <c r="Z1124" s="2" t="s">
        <v>82</v>
      </c>
      <c r="AA1124" s="2" t="s">
        <v>82</v>
      </c>
      <c r="AC1124" s="2">
        <v>4747</v>
      </c>
      <c r="AD1124" s="2">
        <v>13</v>
      </c>
      <c r="AE1124" s="2">
        <v>89.7</v>
      </c>
      <c r="AF1124" s="2">
        <v>49.7</v>
      </c>
      <c r="AG1124" s="2">
        <v>37.200000000000003</v>
      </c>
      <c r="AH1124" s="2">
        <v>3320</v>
      </c>
      <c r="AI1124" s="2">
        <v>38</v>
      </c>
      <c r="AJ1124" s="2">
        <v>17</v>
      </c>
      <c r="AK1124" s="2">
        <v>2</v>
      </c>
      <c r="AL1124" s="2">
        <v>0.87</v>
      </c>
      <c r="AO1124" s="2">
        <v>58</v>
      </c>
      <c r="AP1124" s="2">
        <v>0.89</v>
      </c>
      <c r="AT1124" s="2">
        <v>64.3</v>
      </c>
      <c r="AU1124" s="8" t="s">
        <v>695</v>
      </c>
      <c r="AV1124" s="13" t="s">
        <v>1776</v>
      </c>
    </row>
    <row r="1125" spans="1:48" x14ac:dyDescent="0.35">
      <c r="A1125">
        <v>1124</v>
      </c>
      <c r="B1125" s="2" t="s">
        <v>879</v>
      </c>
      <c r="C1125" t="s">
        <v>1873</v>
      </c>
      <c r="D1125" t="s">
        <v>1734</v>
      </c>
      <c r="E1125" t="s">
        <v>460</v>
      </c>
      <c r="F1125" t="s">
        <v>881</v>
      </c>
      <c r="G1125" t="s">
        <v>50</v>
      </c>
      <c r="H1125" s="47">
        <v>42044</v>
      </c>
      <c r="I1125" t="s">
        <v>1774</v>
      </c>
      <c r="J1125" t="s">
        <v>8</v>
      </c>
      <c r="K1125" t="s">
        <v>1340</v>
      </c>
      <c r="L1125" t="s">
        <v>9</v>
      </c>
      <c r="M1125">
        <v>35.137898999999997</v>
      </c>
      <c r="N1125">
        <v>-119.438243</v>
      </c>
      <c r="O1125" t="s">
        <v>51</v>
      </c>
      <c r="P1125" s="2">
        <v>1313</v>
      </c>
      <c r="T1125" s="2">
        <v>657</v>
      </c>
      <c r="U1125" s="2">
        <v>23400</v>
      </c>
      <c r="V1125" s="2">
        <v>15459</v>
      </c>
      <c r="X1125" s="2">
        <v>8.2899999999999991</v>
      </c>
      <c r="Y1125" s="2">
        <v>1601</v>
      </c>
      <c r="Z1125" s="2" t="s">
        <v>82</v>
      </c>
      <c r="AA1125" s="2" t="s">
        <v>82</v>
      </c>
      <c r="AC1125" s="2">
        <v>8702</v>
      </c>
      <c r="AD1125" s="2">
        <v>15</v>
      </c>
      <c r="AE1125" s="2">
        <v>75.2</v>
      </c>
      <c r="AF1125" s="2">
        <v>114</v>
      </c>
      <c r="AG1125" s="2">
        <v>80</v>
      </c>
      <c r="AH1125" s="2">
        <v>5600</v>
      </c>
      <c r="AI1125" s="2">
        <v>42.6</v>
      </c>
      <c r="AJ1125" s="2">
        <v>22</v>
      </c>
      <c r="AK1125" s="2">
        <v>1.4</v>
      </c>
      <c r="AL1125" s="2">
        <v>0.6</v>
      </c>
      <c r="AO1125" s="2">
        <v>68</v>
      </c>
      <c r="AP1125" s="2" t="s">
        <v>52</v>
      </c>
      <c r="AT1125" s="2">
        <v>4.1900000000000004</v>
      </c>
      <c r="AU1125" s="8" t="s">
        <v>695</v>
      </c>
      <c r="AV1125" s="13" t="s">
        <v>1776</v>
      </c>
    </row>
    <row r="1126" spans="1:48" x14ac:dyDescent="0.35">
      <c r="A1126">
        <v>1125</v>
      </c>
      <c r="B1126" s="2" t="s">
        <v>1886</v>
      </c>
      <c r="C1126" t="s">
        <v>1881</v>
      </c>
      <c r="D1126" t="s">
        <v>1767</v>
      </c>
      <c r="E1126" t="s">
        <v>460</v>
      </c>
      <c r="F1126" t="s">
        <v>888</v>
      </c>
      <c r="G1126" t="s">
        <v>50</v>
      </c>
      <c r="H1126" s="47">
        <v>42044</v>
      </c>
      <c r="I1126" t="s">
        <v>1774</v>
      </c>
      <c r="J1126" t="s">
        <v>8</v>
      </c>
      <c r="K1126" t="s">
        <v>1340</v>
      </c>
      <c r="L1126" t="s">
        <v>9</v>
      </c>
      <c r="M1126">
        <v>35.174430999999998</v>
      </c>
      <c r="N1126">
        <v>-119.489431</v>
      </c>
      <c r="O1126" t="s">
        <v>51</v>
      </c>
      <c r="P1126" s="2">
        <v>1513</v>
      </c>
      <c r="T1126" s="2">
        <v>220</v>
      </c>
      <c r="U1126" s="2">
        <v>12600</v>
      </c>
      <c r="V1126" s="2">
        <v>8514</v>
      </c>
      <c r="X1126" s="2">
        <v>7.46</v>
      </c>
      <c r="Y1126" s="2">
        <v>1846</v>
      </c>
      <c r="Z1126" s="2" t="s">
        <v>82</v>
      </c>
      <c r="AA1126" s="2" t="s">
        <v>82</v>
      </c>
      <c r="AC1126" s="2">
        <v>3999</v>
      </c>
      <c r="AD1126" s="2">
        <v>38</v>
      </c>
      <c r="AE1126" s="2">
        <v>65.8</v>
      </c>
      <c r="AF1126" s="2">
        <v>13.5</v>
      </c>
      <c r="AG1126" s="2">
        <v>35.9</v>
      </c>
      <c r="AH1126" s="2">
        <v>3280</v>
      </c>
      <c r="AI1126" s="2">
        <v>47</v>
      </c>
      <c r="AJ1126" s="2">
        <v>17</v>
      </c>
      <c r="AK1126" s="2">
        <v>1.7</v>
      </c>
      <c r="AL1126" s="2">
        <v>0.04</v>
      </c>
      <c r="AO1126" s="2">
        <v>30</v>
      </c>
      <c r="AP1126" s="2" t="s">
        <v>52</v>
      </c>
      <c r="AT1126" s="2">
        <v>38.700000000000003</v>
      </c>
      <c r="AU1126" s="8" t="s">
        <v>695</v>
      </c>
      <c r="AV1126" s="13" t="s">
        <v>1776</v>
      </c>
    </row>
    <row r="1127" spans="1:48" x14ac:dyDescent="0.35">
      <c r="A1127">
        <v>1126</v>
      </c>
      <c r="B1127" s="2" t="s">
        <v>1886</v>
      </c>
      <c r="C1127" t="s">
        <v>1880</v>
      </c>
      <c r="D1127" t="s">
        <v>1768</v>
      </c>
      <c r="E1127" t="s">
        <v>460</v>
      </c>
      <c r="F1127" t="s">
        <v>888</v>
      </c>
      <c r="G1127" t="s">
        <v>50</v>
      </c>
      <c r="H1127" s="47">
        <v>42044</v>
      </c>
      <c r="I1127" t="s">
        <v>1774</v>
      </c>
      <c r="J1127" t="s">
        <v>8</v>
      </c>
      <c r="K1127" t="s">
        <v>1340</v>
      </c>
      <c r="L1127" t="s">
        <v>9</v>
      </c>
      <c r="M1127">
        <v>35.174430999999998</v>
      </c>
      <c r="N1127">
        <v>-119.489431</v>
      </c>
      <c r="O1127" t="s">
        <v>51</v>
      </c>
      <c r="P1127" s="2">
        <v>1824</v>
      </c>
      <c r="T1127" s="2">
        <v>168</v>
      </c>
      <c r="U1127" s="2">
        <v>14600</v>
      </c>
      <c r="V1127" s="2">
        <v>8205</v>
      </c>
      <c r="X1127" s="2">
        <v>7.66</v>
      </c>
      <c r="Y1127" s="2">
        <v>2225</v>
      </c>
      <c r="Z1127" s="2" t="s">
        <v>82</v>
      </c>
      <c r="AA1127" s="2" t="s">
        <v>82</v>
      </c>
      <c r="AC1127" s="2">
        <v>3474</v>
      </c>
      <c r="AD1127" s="2">
        <v>59</v>
      </c>
      <c r="AE1127" s="2">
        <v>25.4</v>
      </c>
      <c r="AF1127" s="2">
        <v>25.3</v>
      </c>
      <c r="AG1127" s="2">
        <v>23.2</v>
      </c>
      <c r="AH1127" s="2">
        <v>3236</v>
      </c>
      <c r="AI1127" s="2">
        <v>55.4</v>
      </c>
      <c r="AJ1127" s="2">
        <v>18</v>
      </c>
      <c r="AK1127" s="2">
        <v>1.6</v>
      </c>
      <c r="AL1127" s="2">
        <v>1.94</v>
      </c>
      <c r="AO1127" s="2">
        <v>34</v>
      </c>
      <c r="AP1127" s="2" t="s">
        <v>52</v>
      </c>
      <c r="AT1127" s="2">
        <v>49.2</v>
      </c>
      <c r="AU1127" s="8" t="s">
        <v>695</v>
      </c>
      <c r="AV1127" s="13" t="s">
        <v>1776</v>
      </c>
    </row>
    <row r="1128" spans="1:48" x14ac:dyDescent="0.35">
      <c r="A1128">
        <v>1127</v>
      </c>
      <c r="B1128" s="2" t="s">
        <v>1886</v>
      </c>
      <c r="C1128" t="s">
        <v>1879</v>
      </c>
      <c r="D1128" t="s">
        <v>1769</v>
      </c>
      <c r="E1128" t="s">
        <v>460</v>
      </c>
      <c r="F1128" t="s">
        <v>888</v>
      </c>
      <c r="G1128" t="s">
        <v>50</v>
      </c>
      <c r="H1128" s="47">
        <v>42044</v>
      </c>
      <c r="I1128" t="s">
        <v>1774</v>
      </c>
      <c r="J1128" t="s">
        <v>8</v>
      </c>
      <c r="K1128" t="s">
        <v>1340</v>
      </c>
      <c r="L1128" t="s">
        <v>9</v>
      </c>
      <c r="M1128">
        <v>35.174430999999998</v>
      </c>
      <c r="N1128">
        <v>-119.489431</v>
      </c>
      <c r="O1128" t="s">
        <v>51</v>
      </c>
      <c r="P1128" s="2">
        <v>1573</v>
      </c>
      <c r="T1128" s="2">
        <v>92.8</v>
      </c>
      <c r="U1128" s="2">
        <v>7700</v>
      </c>
      <c r="V1128" s="2">
        <v>5156</v>
      </c>
      <c r="X1128" s="2">
        <v>7.7</v>
      </c>
      <c r="Y1128" s="2">
        <v>1919</v>
      </c>
      <c r="Z1128" s="2" t="s">
        <v>82</v>
      </c>
      <c r="AA1128" s="2" t="s">
        <v>82</v>
      </c>
      <c r="AC1128" s="2">
        <v>1974</v>
      </c>
      <c r="AD1128" s="2">
        <v>55</v>
      </c>
      <c r="AE1128" s="2">
        <v>15.4</v>
      </c>
      <c r="AF1128" s="2">
        <v>13.2</v>
      </c>
      <c r="AG1128" s="2">
        <v>35.299999999999997</v>
      </c>
      <c r="AH1128" s="2">
        <v>1978</v>
      </c>
      <c r="AI1128" s="2">
        <v>24.9</v>
      </c>
      <c r="AJ1128" s="2" t="s">
        <v>734</v>
      </c>
      <c r="AK1128" s="2">
        <v>0.75</v>
      </c>
      <c r="AL1128" s="2">
        <v>0.49</v>
      </c>
      <c r="AO1128" s="2">
        <v>15</v>
      </c>
      <c r="AP1128" s="2" t="s">
        <v>52</v>
      </c>
      <c r="AT1128" s="2">
        <v>35.1</v>
      </c>
      <c r="AU1128" s="8" t="s">
        <v>695</v>
      </c>
      <c r="AV1128" s="13" t="s">
        <v>1776</v>
      </c>
    </row>
    <row r="1129" spans="1:48" x14ac:dyDescent="0.35">
      <c r="A1129">
        <v>1128</v>
      </c>
      <c r="B1129" s="2" t="s">
        <v>1886</v>
      </c>
      <c r="C1129" t="s">
        <v>1878</v>
      </c>
      <c r="D1129" t="s">
        <v>1770</v>
      </c>
      <c r="E1129" t="s">
        <v>460</v>
      </c>
      <c r="F1129" t="s">
        <v>888</v>
      </c>
      <c r="G1129" t="s">
        <v>50</v>
      </c>
      <c r="H1129" s="47">
        <v>42044</v>
      </c>
      <c r="I1129" t="s">
        <v>1774</v>
      </c>
      <c r="J1129" t="s">
        <v>8</v>
      </c>
      <c r="K1129" t="s">
        <v>1340</v>
      </c>
      <c r="L1129" t="s">
        <v>9</v>
      </c>
      <c r="M1129">
        <v>35.174140000000001</v>
      </c>
      <c r="N1129">
        <v>-119.486301</v>
      </c>
      <c r="O1129" t="s">
        <v>51</v>
      </c>
      <c r="P1129" s="2">
        <v>1693</v>
      </c>
      <c r="T1129" s="2">
        <v>145</v>
      </c>
      <c r="U1129" s="2">
        <v>13300</v>
      </c>
      <c r="V1129" s="2">
        <v>8074</v>
      </c>
      <c r="X1129" s="2">
        <v>7.8</v>
      </c>
      <c r="Y1129" s="2">
        <v>2066</v>
      </c>
      <c r="Z1129" s="2" t="s">
        <v>82</v>
      </c>
      <c r="AA1129" s="2" t="s">
        <v>82</v>
      </c>
      <c r="AC1129" s="2">
        <v>3674</v>
      </c>
      <c r="AD1129" s="2">
        <v>41</v>
      </c>
      <c r="AE1129" s="2">
        <v>15.4</v>
      </c>
      <c r="AF1129" s="2">
        <v>25.8</v>
      </c>
      <c r="AG1129" s="2">
        <v>3.2</v>
      </c>
      <c r="AH1129" s="2">
        <v>3130</v>
      </c>
      <c r="AI1129" s="2">
        <v>52.2</v>
      </c>
      <c r="AJ1129" s="2">
        <v>14</v>
      </c>
      <c r="AK1129" s="2">
        <v>1.8</v>
      </c>
      <c r="AL1129" s="2" t="s">
        <v>62</v>
      </c>
      <c r="AO1129" s="2">
        <v>26</v>
      </c>
      <c r="AP1129" s="2" t="s">
        <v>52</v>
      </c>
      <c r="AT1129" s="2">
        <v>35.700000000000003</v>
      </c>
      <c r="AU1129" s="8" t="s">
        <v>695</v>
      </c>
      <c r="AV1129" s="13" t="s">
        <v>1776</v>
      </c>
    </row>
    <row r="1130" spans="1:48" x14ac:dyDescent="0.35">
      <c r="A1130">
        <v>1129</v>
      </c>
      <c r="B1130" s="2" t="s">
        <v>1886</v>
      </c>
      <c r="C1130" t="s">
        <v>1877</v>
      </c>
      <c r="D1130" t="s">
        <v>1767</v>
      </c>
      <c r="E1130" t="s">
        <v>460</v>
      </c>
      <c r="F1130" t="s">
        <v>888</v>
      </c>
      <c r="G1130" t="s">
        <v>50</v>
      </c>
      <c r="H1130" s="47">
        <v>42044</v>
      </c>
      <c r="I1130" t="s">
        <v>1774</v>
      </c>
      <c r="J1130" t="s">
        <v>8</v>
      </c>
      <c r="K1130" t="s">
        <v>1340</v>
      </c>
      <c r="L1130" t="s">
        <v>9</v>
      </c>
      <c r="M1130">
        <v>35.174430999999998</v>
      </c>
      <c r="N1130">
        <v>-119.489431</v>
      </c>
      <c r="O1130" t="s">
        <v>51</v>
      </c>
      <c r="P1130" s="2">
        <v>1718</v>
      </c>
      <c r="T1130" s="2">
        <v>199</v>
      </c>
      <c r="U1130" s="2">
        <v>12300</v>
      </c>
      <c r="V1130" s="2">
        <v>8537</v>
      </c>
      <c r="X1130" s="2">
        <v>8.06</v>
      </c>
      <c r="Y1130" s="2">
        <v>2100</v>
      </c>
      <c r="Z1130" s="2" t="s">
        <v>82</v>
      </c>
      <c r="AA1130" s="2" t="s">
        <v>82</v>
      </c>
      <c r="AC1130" s="2">
        <v>3924</v>
      </c>
      <c r="AD1130" s="2">
        <v>42</v>
      </c>
      <c r="AE1130" s="2">
        <v>23.6</v>
      </c>
      <c r="AF1130" s="2">
        <v>34.1</v>
      </c>
      <c r="AG1130" s="2">
        <v>24.2</v>
      </c>
      <c r="AH1130" s="2">
        <v>3300</v>
      </c>
      <c r="AI1130" s="2">
        <v>37.9</v>
      </c>
      <c r="AJ1130" s="2">
        <v>18</v>
      </c>
      <c r="AK1130" s="2">
        <v>1.9</v>
      </c>
      <c r="AL1130" s="2" t="s">
        <v>62</v>
      </c>
      <c r="AO1130" s="2">
        <v>31</v>
      </c>
      <c r="AP1130" s="2" t="s">
        <v>52</v>
      </c>
      <c r="AT1130" s="2">
        <v>38.700000000000003</v>
      </c>
      <c r="AU1130" s="8" t="s">
        <v>695</v>
      </c>
      <c r="AV1130" s="13" t="s">
        <v>1776</v>
      </c>
    </row>
    <row r="1131" spans="1:48" x14ac:dyDescent="0.35">
      <c r="A1131">
        <v>1130</v>
      </c>
      <c r="B1131" s="2" t="s">
        <v>1883</v>
      </c>
      <c r="C1131" t="s">
        <v>1876</v>
      </c>
      <c r="D1131" t="s">
        <v>1497</v>
      </c>
      <c r="E1131" t="s">
        <v>460</v>
      </c>
      <c r="F1131" t="s">
        <v>893</v>
      </c>
      <c r="G1131" t="s">
        <v>50</v>
      </c>
      <c r="H1131" s="47">
        <v>42044</v>
      </c>
      <c r="I1131" t="s">
        <v>1774</v>
      </c>
      <c r="J1131" t="s">
        <v>8</v>
      </c>
      <c r="K1131" t="s">
        <v>1340</v>
      </c>
      <c r="L1131" t="s">
        <v>9</v>
      </c>
      <c r="M1131">
        <v>35.224823000000001</v>
      </c>
      <c r="N1131">
        <v>-119.55781899999999</v>
      </c>
      <c r="O1131" t="s">
        <v>51</v>
      </c>
      <c r="P1131" s="2">
        <v>937</v>
      </c>
      <c r="T1131" s="2">
        <v>143</v>
      </c>
      <c r="U1131" s="2">
        <v>6600</v>
      </c>
      <c r="V1131" s="2">
        <v>4397</v>
      </c>
      <c r="X1131" s="2">
        <v>7.35</v>
      </c>
      <c r="Y1131" s="2">
        <v>1143</v>
      </c>
      <c r="Z1131" s="2" t="s">
        <v>82</v>
      </c>
      <c r="AA1131" s="2" t="s">
        <v>82</v>
      </c>
      <c r="AC1131" s="2">
        <v>1774</v>
      </c>
      <c r="AD1131" s="2">
        <v>110</v>
      </c>
      <c r="AE1131" s="2">
        <v>49.2</v>
      </c>
      <c r="AF1131" s="2">
        <v>5</v>
      </c>
      <c r="AG1131" s="2">
        <v>35.799999999999997</v>
      </c>
      <c r="AH1131" s="2">
        <v>1785</v>
      </c>
      <c r="AI1131" s="2">
        <v>24.4</v>
      </c>
      <c r="AJ1131" s="2">
        <v>6.4</v>
      </c>
      <c r="AK1131" s="2">
        <v>0.25</v>
      </c>
      <c r="AL1131" s="2" t="s">
        <v>62</v>
      </c>
      <c r="AO1131" s="2">
        <v>15</v>
      </c>
      <c r="AP1131" s="2" t="s">
        <v>52</v>
      </c>
      <c r="AT1131" s="2">
        <v>32.700000000000003</v>
      </c>
      <c r="AU1131" s="8" t="s">
        <v>695</v>
      </c>
      <c r="AV1131" s="13" t="s">
        <v>1776</v>
      </c>
    </row>
    <row r="1132" spans="1:48" x14ac:dyDescent="0.35">
      <c r="A1132">
        <v>1131</v>
      </c>
      <c r="B1132" s="2" t="s">
        <v>1883</v>
      </c>
      <c r="C1132" t="s">
        <v>1875</v>
      </c>
      <c r="D1132" t="s">
        <v>1771</v>
      </c>
      <c r="E1132" t="s">
        <v>460</v>
      </c>
      <c r="F1132" t="s">
        <v>893</v>
      </c>
      <c r="G1132" t="s">
        <v>50</v>
      </c>
      <c r="H1132" s="47">
        <v>42044</v>
      </c>
      <c r="I1132" t="s">
        <v>1774</v>
      </c>
      <c r="J1132" t="s">
        <v>8</v>
      </c>
      <c r="K1132" t="s">
        <v>1340</v>
      </c>
      <c r="L1132" t="s">
        <v>9</v>
      </c>
      <c r="M1132">
        <v>35.224823000000001</v>
      </c>
      <c r="N1132">
        <v>-119.55781899999999</v>
      </c>
      <c r="O1132" t="s">
        <v>51</v>
      </c>
      <c r="P1132" s="2">
        <v>646</v>
      </c>
      <c r="T1132" s="2">
        <v>89.9</v>
      </c>
      <c r="U1132" s="2">
        <v>4000</v>
      </c>
      <c r="V1132" s="2">
        <v>2798</v>
      </c>
      <c r="X1132" s="2">
        <v>7.02</v>
      </c>
      <c r="Y1132" s="2">
        <v>789</v>
      </c>
      <c r="Z1132" s="2" t="s">
        <v>82</v>
      </c>
      <c r="AA1132" s="2" t="s">
        <v>82</v>
      </c>
      <c r="AC1132" s="2">
        <v>1000</v>
      </c>
      <c r="AD1132" s="2">
        <v>150</v>
      </c>
      <c r="AE1132" s="2">
        <v>15.9</v>
      </c>
      <c r="AF1132" s="2">
        <v>12.2</v>
      </c>
      <c r="AG1132" s="2">
        <v>14.7</v>
      </c>
      <c r="AH1132" s="2">
        <v>1043</v>
      </c>
      <c r="AI1132" s="2">
        <v>10.6</v>
      </c>
      <c r="AJ1132" s="2" t="s">
        <v>734</v>
      </c>
      <c r="AK1132" s="2">
        <v>0.12</v>
      </c>
      <c r="AL1132" s="2">
        <v>0.05</v>
      </c>
      <c r="AO1132" s="2">
        <v>4.4000000000000004</v>
      </c>
      <c r="AP1132" s="2" t="s">
        <v>52</v>
      </c>
      <c r="AT1132" s="2">
        <v>57.3</v>
      </c>
      <c r="AU1132" s="8" t="s">
        <v>695</v>
      </c>
      <c r="AV1132" s="13" t="s">
        <v>1776</v>
      </c>
    </row>
    <row r="1133" spans="1:48" x14ac:dyDescent="0.35">
      <c r="A1133">
        <v>1132</v>
      </c>
      <c r="B1133" s="2" t="s">
        <v>1883</v>
      </c>
      <c r="C1133" t="s">
        <v>1874</v>
      </c>
      <c r="D1133" t="s">
        <v>1499</v>
      </c>
      <c r="E1133" t="s">
        <v>460</v>
      </c>
      <c r="F1133" t="s">
        <v>893</v>
      </c>
      <c r="G1133" t="s">
        <v>50</v>
      </c>
      <c r="H1133" s="47">
        <v>42044</v>
      </c>
      <c r="I1133" t="s">
        <v>1774</v>
      </c>
      <c r="J1133" t="s">
        <v>8</v>
      </c>
      <c r="K1133" t="s">
        <v>1340</v>
      </c>
      <c r="L1133" t="s">
        <v>9</v>
      </c>
      <c r="M1133">
        <v>35.224594000000003</v>
      </c>
      <c r="N1133">
        <v>-119.55721800000001</v>
      </c>
      <c r="O1133" t="s">
        <v>51</v>
      </c>
      <c r="P1133" s="2">
        <v>1032</v>
      </c>
      <c r="T1133" s="2">
        <v>332</v>
      </c>
      <c r="U1133" s="2">
        <v>15300</v>
      </c>
      <c r="V1133" s="2">
        <v>9258</v>
      </c>
      <c r="X1133" s="2">
        <v>7.76</v>
      </c>
      <c r="Y1133" s="2">
        <v>1259</v>
      </c>
      <c r="Z1133" s="2" t="s">
        <v>82</v>
      </c>
      <c r="AA1133" s="2" t="s">
        <v>82</v>
      </c>
      <c r="AC1133" s="2">
        <v>4849</v>
      </c>
      <c r="AD1133" s="2">
        <v>95</v>
      </c>
      <c r="AE1133" s="2">
        <v>59.1</v>
      </c>
      <c r="AF1133" s="2">
        <v>44.9</v>
      </c>
      <c r="AG1133" s="2">
        <v>25.6</v>
      </c>
      <c r="AH1133" s="2">
        <v>3370</v>
      </c>
      <c r="AI1133" s="2">
        <v>30.3</v>
      </c>
      <c r="AJ1133" s="2">
        <v>12</v>
      </c>
      <c r="AK1133" s="2">
        <v>1.4</v>
      </c>
      <c r="AL1133" s="2" t="s">
        <v>62</v>
      </c>
      <c r="AO1133" s="2">
        <v>16</v>
      </c>
      <c r="AP1133" s="2" t="s">
        <v>52</v>
      </c>
      <c r="AT1133" s="2">
        <v>30.2</v>
      </c>
      <c r="AU1133" s="8" t="s">
        <v>695</v>
      </c>
      <c r="AV1133" s="13" t="s">
        <v>1776</v>
      </c>
    </row>
    <row r="1134" spans="1:48" x14ac:dyDescent="0.35">
      <c r="A1134">
        <v>1133</v>
      </c>
      <c r="B1134" s="2" t="s">
        <v>1883</v>
      </c>
      <c r="C1134" t="s">
        <v>1762</v>
      </c>
      <c r="D1134" t="s">
        <v>1772</v>
      </c>
      <c r="E1134" t="s">
        <v>460</v>
      </c>
      <c r="F1134" t="s">
        <v>893</v>
      </c>
      <c r="G1134" t="s">
        <v>50</v>
      </c>
      <c r="H1134" s="47">
        <v>42044</v>
      </c>
      <c r="I1134" t="s">
        <v>1774</v>
      </c>
      <c r="J1134" t="s">
        <v>8</v>
      </c>
      <c r="K1134" t="s">
        <v>1340</v>
      </c>
      <c r="L1134" t="s">
        <v>9</v>
      </c>
      <c r="M1134">
        <v>35.225358999999997</v>
      </c>
      <c r="N1134">
        <v>-119.55555200000001</v>
      </c>
      <c r="O1134" t="s">
        <v>51</v>
      </c>
      <c r="P1134" s="2">
        <v>962</v>
      </c>
      <c r="T1134" s="2">
        <v>160</v>
      </c>
      <c r="U1134" s="2">
        <v>26300</v>
      </c>
      <c r="V1134" s="2">
        <v>15123</v>
      </c>
      <c r="X1134" s="2">
        <v>8.4</v>
      </c>
      <c r="Y1134" s="2">
        <v>1112</v>
      </c>
      <c r="Z1134" s="2">
        <v>30.1</v>
      </c>
      <c r="AA1134" s="2" t="s">
        <v>82</v>
      </c>
      <c r="AC1134" s="2">
        <v>8597</v>
      </c>
      <c r="AD1134" s="2">
        <v>13</v>
      </c>
      <c r="AE1134" s="2">
        <v>20.9</v>
      </c>
      <c r="AF1134" s="2">
        <v>26.1</v>
      </c>
      <c r="AG1134" s="2">
        <v>21.4</v>
      </c>
      <c r="AH1134" s="2">
        <v>5621</v>
      </c>
      <c r="AI1134" s="2">
        <v>50.5</v>
      </c>
      <c r="AJ1134" s="2">
        <v>81</v>
      </c>
      <c r="AK1134" s="2">
        <v>2.5</v>
      </c>
      <c r="AL1134" s="2">
        <v>1.61</v>
      </c>
      <c r="AO1134" s="2">
        <v>83</v>
      </c>
      <c r="AP1134" s="2" t="s">
        <v>52</v>
      </c>
      <c r="AT1134" s="2">
        <v>89.3</v>
      </c>
      <c r="AU1134" s="8" t="s">
        <v>695</v>
      </c>
      <c r="AV1134" s="13" t="s">
        <v>1776</v>
      </c>
    </row>
    <row r="1135" spans="1:48" x14ac:dyDescent="0.35">
      <c r="A1135">
        <v>1134</v>
      </c>
      <c r="B1135" s="2" t="s">
        <v>1882</v>
      </c>
      <c r="C1135" t="s">
        <v>1763</v>
      </c>
      <c r="D1135" t="s">
        <v>1516</v>
      </c>
      <c r="E1135" t="s">
        <v>460</v>
      </c>
      <c r="F1135" t="s">
        <v>898</v>
      </c>
      <c r="G1135" t="s">
        <v>50</v>
      </c>
      <c r="H1135" s="47">
        <v>42044</v>
      </c>
      <c r="I1135" t="s">
        <v>1774</v>
      </c>
      <c r="J1135" t="s">
        <v>8</v>
      </c>
      <c r="K1135" t="s">
        <v>1340</v>
      </c>
      <c r="L1135" t="s">
        <v>9</v>
      </c>
      <c r="M1135">
        <v>35.217725999999999</v>
      </c>
      <c r="N1135">
        <v>-119.550225</v>
      </c>
      <c r="O1135" t="s">
        <v>51</v>
      </c>
      <c r="P1135" s="2">
        <v>2134</v>
      </c>
      <c r="T1135" s="2">
        <v>337</v>
      </c>
      <c r="U1135" s="2">
        <v>10500</v>
      </c>
      <c r="V1135" s="2">
        <v>5480</v>
      </c>
      <c r="X1135" s="2">
        <v>7.37</v>
      </c>
      <c r="Y1135" s="2">
        <v>2604</v>
      </c>
      <c r="Z1135" s="2" t="s">
        <v>82</v>
      </c>
      <c r="AA1135" s="2" t="s">
        <v>82</v>
      </c>
      <c r="AC1135" s="2">
        <v>1948</v>
      </c>
      <c r="AD1135" s="2">
        <v>8.3000000000000007</v>
      </c>
      <c r="AE1135" s="2">
        <v>54</v>
      </c>
      <c r="AF1135" s="2">
        <v>49.2</v>
      </c>
      <c r="AG1135" s="2">
        <v>30.8</v>
      </c>
      <c r="AH1135" s="2">
        <v>1970</v>
      </c>
      <c r="AI1135" s="2">
        <v>24</v>
      </c>
      <c r="AJ1135" s="2">
        <v>26</v>
      </c>
      <c r="AK1135" s="2">
        <v>4.4000000000000004</v>
      </c>
      <c r="AL1135" s="2">
        <v>9.89</v>
      </c>
      <c r="AO1135" s="2">
        <v>41</v>
      </c>
      <c r="AP1135" s="2" t="s">
        <v>52</v>
      </c>
      <c r="AT1135" s="2">
        <v>45.1</v>
      </c>
      <c r="AU1135" s="8" t="s">
        <v>695</v>
      </c>
      <c r="AV1135" s="13" t="s">
        <v>1776</v>
      </c>
    </row>
    <row r="1136" spans="1:48" x14ac:dyDescent="0.35">
      <c r="A1136">
        <v>1135</v>
      </c>
      <c r="B1136" s="2" t="s">
        <v>1882</v>
      </c>
      <c r="C1136" t="s">
        <v>1764</v>
      </c>
      <c r="D1136" t="s">
        <v>1775</v>
      </c>
      <c r="E1136" t="s">
        <v>460</v>
      </c>
      <c r="F1136" t="s">
        <v>898</v>
      </c>
      <c r="G1136" t="s">
        <v>50</v>
      </c>
      <c r="H1136" s="47">
        <v>42044</v>
      </c>
      <c r="I1136" t="s">
        <v>1774</v>
      </c>
      <c r="J1136" t="s">
        <v>8</v>
      </c>
      <c r="K1136" t="s">
        <v>1340</v>
      </c>
      <c r="L1136" t="s">
        <v>9</v>
      </c>
      <c r="M1136">
        <v>35.217699000000003</v>
      </c>
      <c r="N1136">
        <v>-119.54978300000001</v>
      </c>
      <c r="O1136" t="s">
        <v>51</v>
      </c>
      <c r="P1136" s="2">
        <v>1814</v>
      </c>
      <c r="T1136" s="2">
        <v>446</v>
      </c>
      <c r="U1136" s="2">
        <v>42000</v>
      </c>
      <c r="V1136" s="2">
        <v>24045</v>
      </c>
      <c r="X1136" s="2">
        <v>7.67</v>
      </c>
      <c r="Y1136" s="2">
        <v>2213</v>
      </c>
      <c r="Z1136" s="2" t="s">
        <v>82</v>
      </c>
      <c r="AA1136" s="2" t="s">
        <v>82</v>
      </c>
      <c r="AC1136" s="2">
        <v>13170</v>
      </c>
      <c r="AD1136" s="2"/>
      <c r="AE1136" s="2">
        <v>123</v>
      </c>
      <c r="AF1136" s="2">
        <v>34.1</v>
      </c>
      <c r="AG1136" s="2">
        <v>19.899999999999999</v>
      </c>
      <c r="AH1136" s="2">
        <v>9330</v>
      </c>
      <c r="AI1136" s="2">
        <v>123</v>
      </c>
      <c r="AJ1136" s="2">
        <v>29</v>
      </c>
      <c r="AK1136" s="2">
        <v>13</v>
      </c>
      <c r="AL1136" s="2">
        <v>1.55</v>
      </c>
      <c r="AO1136" s="2">
        <v>87</v>
      </c>
      <c r="AP1136" s="2">
        <v>9.0399999999999991</v>
      </c>
      <c r="AT1136" s="2">
        <v>67.099999999999994</v>
      </c>
      <c r="AU1136" s="8" t="s">
        <v>695</v>
      </c>
      <c r="AV1136" s="13" t="s">
        <v>1776</v>
      </c>
    </row>
    <row r="1137" spans="1:48" x14ac:dyDescent="0.35">
      <c r="A1137">
        <v>1136</v>
      </c>
      <c r="B1137" s="2" t="s">
        <v>1882</v>
      </c>
      <c r="C1137" t="s">
        <v>1765</v>
      </c>
      <c r="D1137" t="s">
        <v>1741</v>
      </c>
      <c r="E1137" t="s">
        <v>460</v>
      </c>
      <c r="F1137" t="s">
        <v>898</v>
      </c>
      <c r="G1137" t="s">
        <v>50</v>
      </c>
      <c r="H1137" s="47">
        <v>42044</v>
      </c>
      <c r="I1137" t="s">
        <v>1774</v>
      </c>
      <c r="J1137" t="s">
        <v>8</v>
      </c>
      <c r="K1137" t="s">
        <v>1340</v>
      </c>
      <c r="L1137" t="s">
        <v>9</v>
      </c>
      <c r="M1137">
        <v>35.217246000000003</v>
      </c>
      <c r="N1137">
        <v>-119.544968</v>
      </c>
      <c r="O1137" t="s">
        <v>51</v>
      </c>
      <c r="P1137" s="2">
        <v>1994</v>
      </c>
      <c r="T1137" s="2">
        <v>592</v>
      </c>
      <c r="U1137" s="2">
        <v>45900</v>
      </c>
      <c r="V1137" s="2">
        <v>24037</v>
      </c>
      <c r="X1137" s="2">
        <v>7.81</v>
      </c>
      <c r="Y1137" s="2">
        <v>2433</v>
      </c>
      <c r="Z1137" s="2" t="s">
        <v>82</v>
      </c>
      <c r="AA1137" s="2" t="s">
        <v>82</v>
      </c>
      <c r="AC1137" s="2">
        <v>13020</v>
      </c>
      <c r="AD1137" s="2"/>
      <c r="AE1137" s="2">
        <v>125</v>
      </c>
      <c r="AF1137" s="2">
        <v>67.900000000000006</v>
      </c>
      <c r="AG1137" s="2">
        <v>18.5</v>
      </c>
      <c r="AH1137" s="2">
        <v>9340</v>
      </c>
      <c r="AI1137" s="2">
        <v>122</v>
      </c>
      <c r="AJ1137" s="2" t="s">
        <v>400</v>
      </c>
      <c r="AK1137" s="2">
        <v>13</v>
      </c>
      <c r="AL1137" s="2">
        <v>1.1499999999999999</v>
      </c>
      <c r="AO1137" s="2">
        <v>74</v>
      </c>
      <c r="AP1137" s="2">
        <v>7.95</v>
      </c>
      <c r="AT1137" s="2">
        <v>43.1</v>
      </c>
      <c r="AU1137" s="8" t="s">
        <v>695</v>
      </c>
      <c r="AV1137" s="13" t="s">
        <v>1776</v>
      </c>
    </row>
    <row r="1138" spans="1:48" x14ac:dyDescent="0.35">
      <c r="A1138">
        <v>1137</v>
      </c>
      <c r="B1138" s="2" t="s">
        <v>1882</v>
      </c>
      <c r="C1138" t="s">
        <v>1766</v>
      </c>
      <c r="D1138" t="s">
        <v>1673</v>
      </c>
      <c r="E1138" t="s">
        <v>460</v>
      </c>
      <c r="F1138" t="s">
        <v>898</v>
      </c>
      <c r="G1138" t="s">
        <v>50</v>
      </c>
      <c r="H1138" s="47">
        <v>42044</v>
      </c>
      <c r="I1138" t="s">
        <v>1774</v>
      </c>
      <c r="J1138" t="s">
        <v>8</v>
      </c>
      <c r="K1138" t="s">
        <v>1340</v>
      </c>
      <c r="L1138" t="s">
        <v>9</v>
      </c>
      <c r="M1138">
        <v>35.217246000000003</v>
      </c>
      <c r="N1138">
        <v>-119.544968</v>
      </c>
      <c r="O1138" t="s">
        <v>51</v>
      </c>
      <c r="P1138" s="2">
        <v>2219</v>
      </c>
      <c r="T1138" s="2">
        <v>648</v>
      </c>
      <c r="U1138" s="2">
        <v>56400</v>
      </c>
      <c r="V1138" s="2">
        <v>38472</v>
      </c>
      <c r="X1138" s="2">
        <v>8.2100000000000009</v>
      </c>
      <c r="Y1138" s="2">
        <v>2708</v>
      </c>
      <c r="Z1138" s="2" t="s">
        <v>82</v>
      </c>
      <c r="AA1138" s="2" t="s">
        <v>82</v>
      </c>
      <c r="AC1138" s="2">
        <v>21718</v>
      </c>
      <c r="AD1138" s="2">
        <v>43</v>
      </c>
      <c r="AE1138" s="2">
        <v>151</v>
      </c>
      <c r="AF1138" s="2">
        <v>65.7</v>
      </c>
      <c r="AG1138" s="2">
        <v>125</v>
      </c>
      <c r="AH1138" s="2">
        <v>14700</v>
      </c>
      <c r="AI1138" s="2">
        <v>180</v>
      </c>
      <c r="AJ1138" s="2">
        <v>63</v>
      </c>
      <c r="AK1138" s="2">
        <v>8.8000000000000007</v>
      </c>
      <c r="AL1138" s="2">
        <v>0.32</v>
      </c>
      <c r="AO1138" s="2">
        <v>160</v>
      </c>
      <c r="AP1138" s="2">
        <v>7.53</v>
      </c>
      <c r="AT1138" s="2">
        <v>55.1</v>
      </c>
      <c r="AU1138" s="8" t="s">
        <v>695</v>
      </c>
      <c r="AV1138" s="13" t="s">
        <v>1776</v>
      </c>
    </row>
    <row r="1139" spans="1:48" x14ac:dyDescent="0.35">
      <c r="A1139">
        <v>1138</v>
      </c>
      <c r="B1139" s="2" t="s">
        <v>775</v>
      </c>
      <c r="C1139" t="s">
        <v>1803</v>
      </c>
      <c r="D1139" t="s">
        <v>1808</v>
      </c>
      <c r="E1139" t="s">
        <v>777</v>
      </c>
      <c r="F1139" t="s">
        <v>778</v>
      </c>
      <c r="G1139" t="s">
        <v>50</v>
      </c>
      <c r="H1139" s="47">
        <v>41988</v>
      </c>
      <c r="I1139" t="s">
        <v>1807</v>
      </c>
      <c r="J1139" t="s">
        <v>8</v>
      </c>
      <c r="K1139" t="s">
        <v>1783</v>
      </c>
      <c r="L1139" t="s">
        <v>9</v>
      </c>
      <c r="M1139">
        <v>35.729956000000001</v>
      </c>
      <c r="N1139">
        <v>-119.991241</v>
      </c>
      <c r="O1139" t="s">
        <v>51</v>
      </c>
      <c r="P1139" s="2">
        <v>4200</v>
      </c>
      <c r="Q1139" s="2">
        <v>4200</v>
      </c>
      <c r="T1139" s="2">
        <v>630</v>
      </c>
      <c r="U1139" s="2">
        <v>24000</v>
      </c>
      <c r="V1139" s="2">
        <v>15000</v>
      </c>
      <c r="X1139" s="2">
        <v>7.67</v>
      </c>
      <c r="Y1139" s="13">
        <f>Q1139*1.22</f>
        <v>5124</v>
      </c>
      <c r="AC1139" s="2">
        <v>5800</v>
      </c>
      <c r="AD1139" s="2">
        <v>270</v>
      </c>
      <c r="AE1139" s="2">
        <v>72</v>
      </c>
      <c r="AF1139" s="2">
        <v>110</v>
      </c>
      <c r="AG1139" s="2">
        <v>27</v>
      </c>
      <c r="AH1139" s="2">
        <v>7900</v>
      </c>
      <c r="AI1139" s="2">
        <v>8.6999999999999993</v>
      </c>
      <c r="AJ1139" s="2" t="s">
        <v>57</v>
      </c>
      <c r="AK1139" s="2">
        <v>4</v>
      </c>
      <c r="AL1139" s="2" t="s">
        <v>82</v>
      </c>
      <c r="AO1139" s="2" t="s">
        <v>54</v>
      </c>
      <c r="AP1139" s="2">
        <v>4.5</v>
      </c>
    </row>
    <row r="1140" spans="1:48" x14ac:dyDescent="0.35">
      <c r="A1140">
        <v>1139</v>
      </c>
      <c r="B1140" s="2" t="s">
        <v>775</v>
      </c>
      <c r="C1140" t="s">
        <v>1804</v>
      </c>
      <c r="D1140" t="s">
        <v>1809</v>
      </c>
      <c r="E1140" t="s">
        <v>777</v>
      </c>
      <c r="F1140" t="s">
        <v>778</v>
      </c>
      <c r="G1140" t="s">
        <v>50</v>
      </c>
      <c r="H1140" s="47">
        <v>41988</v>
      </c>
      <c r="I1140" t="s">
        <v>1807</v>
      </c>
      <c r="J1140" t="s">
        <v>8</v>
      </c>
      <c r="K1140" t="s">
        <v>1783</v>
      </c>
      <c r="L1140" t="s">
        <v>9</v>
      </c>
      <c r="M1140">
        <v>35.729956000000001</v>
      </c>
      <c r="N1140">
        <v>-119.991241</v>
      </c>
      <c r="O1140" t="s">
        <v>51</v>
      </c>
      <c r="P1140" s="2">
        <v>3500</v>
      </c>
      <c r="Q1140" s="2">
        <v>3500</v>
      </c>
      <c r="T1140" s="2">
        <v>830</v>
      </c>
      <c r="U1140" s="2">
        <v>29000</v>
      </c>
      <c r="V1140" s="2">
        <v>18000</v>
      </c>
      <c r="X1140" s="2">
        <v>7.6</v>
      </c>
      <c r="Y1140" s="13">
        <f>Q1140*1.22</f>
        <v>4270</v>
      </c>
      <c r="AC1140" s="2">
        <v>8700</v>
      </c>
      <c r="AD1140" s="2">
        <v>110</v>
      </c>
      <c r="AE1140" s="2">
        <v>85</v>
      </c>
      <c r="AF1140" s="2">
        <v>150</v>
      </c>
      <c r="AG1140" s="2">
        <v>20</v>
      </c>
      <c r="AH1140" s="2">
        <v>8000</v>
      </c>
      <c r="AI1140" s="2">
        <v>22</v>
      </c>
      <c r="AJ1140" s="2" t="s">
        <v>57</v>
      </c>
      <c r="AK1140" s="2">
        <v>8.6999999999999993</v>
      </c>
      <c r="AL1140" s="2" t="s">
        <v>82</v>
      </c>
      <c r="AO1140" s="2" t="s">
        <v>54</v>
      </c>
      <c r="AP1140" s="2">
        <v>10</v>
      </c>
    </row>
    <row r="1141" spans="1:48" x14ac:dyDescent="0.35">
      <c r="A1141">
        <v>1140</v>
      </c>
      <c r="B1141" s="2" t="s">
        <v>1810</v>
      </c>
      <c r="C1141" t="s">
        <v>1805</v>
      </c>
      <c r="D1141" t="s">
        <v>1812</v>
      </c>
      <c r="E1141" t="s">
        <v>777</v>
      </c>
      <c r="F1141" t="s">
        <v>1811</v>
      </c>
      <c r="G1141" t="s">
        <v>50</v>
      </c>
      <c r="H1141" s="47">
        <v>41988</v>
      </c>
      <c r="I1141" t="s">
        <v>1807</v>
      </c>
      <c r="J1141" t="s">
        <v>8</v>
      </c>
      <c r="K1141" t="s">
        <v>1783</v>
      </c>
      <c r="L1141" t="s">
        <v>9</v>
      </c>
      <c r="M1141">
        <v>35.716540999999999</v>
      </c>
      <c r="N1141">
        <v>-120.000137</v>
      </c>
      <c r="O1141" t="s">
        <v>51</v>
      </c>
      <c r="P1141" s="2">
        <v>610</v>
      </c>
      <c r="Q1141" s="2">
        <v>610</v>
      </c>
      <c r="T1141" s="2">
        <v>640</v>
      </c>
      <c r="U1141" s="2">
        <v>13000</v>
      </c>
      <c r="V1141" s="2">
        <v>6500</v>
      </c>
      <c r="X1141" s="2">
        <v>7.2</v>
      </c>
      <c r="Y1141" s="13">
        <f>Q1141*1.22</f>
        <v>744.19999999999993</v>
      </c>
      <c r="AC1141" s="2">
        <v>3800</v>
      </c>
      <c r="AD1141" s="2" t="s">
        <v>11</v>
      </c>
      <c r="AE1141" s="2">
        <v>95</v>
      </c>
      <c r="AF1141" s="2">
        <v>98</v>
      </c>
      <c r="AG1141" s="2">
        <v>13</v>
      </c>
      <c r="AH1141" s="2">
        <v>2600</v>
      </c>
      <c r="AI1141" s="2">
        <v>1.2</v>
      </c>
      <c r="AJ1141" s="2" t="s">
        <v>57</v>
      </c>
      <c r="AK1141" s="2">
        <v>3.8</v>
      </c>
      <c r="AL1141" s="2" t="s">
        <v>82</v>
      </c>
      <c r="AO1141" s="2" t="s">
        <v>54</v>
      </c>
      <c r="AP1141" s="2">
        <v>8.3000000000000007</v>
      </c>
    </row>
    <row r="1142" spans="1:48" x14ac:dyDescent="0.35">
      <c r="A1142">
        <v>1141</v>
      </c>
      <c r="B1142" s="2" t="s">
        <v>775</v>
      </c>
      <c r="C1142" t="s">
        <v>1814</v>
      </c>
      <c r="D1142" t="s">
        <v>47</v>
      </c>
      <c r="E1142" t="s">
        <v>777</v>
      </c>
      <c r="F1142" t="s">
        <v>778</v>
      </c>
      <c r="G1142" t="s">
        <v>50</v>
      </c>
      <c r="H1142" s="47">
        <v>42328</v>
      </c>
      <c r="I1142" s="29" t="s">
        <v>1813</v>
      </c>
      <c r="J1142" t="s">
        <v>8</v>
      </c>
      <c r="K1142" t="s">
        <v>1340</v>
      </c>
      <c r="L1142" t="s">
        <v>9</v>
      </c>
      <c r="M1142">
        <v>35.729956000000001</v>
      </c>
      <c r="N1142">
        <v>-119.991241</v>
      </c>
      <c r="O1142" t="s">
        <v>51</v>
      </c>
      <c r="P1142" s="13">
        <f>Q1142</f>
        <v>4426</v>
      </c>
      <c r="Q1142" s="13">
        <f>ROUND(Y1142/1.22,0)</f>
        <v>4426</v>
      </c>
      <c r="V1142" s="2">
        <v>15000</v>
      </c>
      <c r="Y1142" s="2">
        <v>5400</v>
      </c>
      <c r="Z1142" s="2" t="s">
        <v>11</v>
      </c>
      <c r="AA1142" s="2" t="s">
        <v>407</v>
      </c>
      <c r="AB1142" s="2">
        <v>41</v>
      </c>
      <c r="AC1142" s="2">
        <v>6100</v>
      </c>
      <c r="AD1142" s="2">
        <v>230</v>
      </c>
      <c r="AE1142" s="2">
        <v>73</v>
      </c>
      <c r="AF1142" s="2">
        <v>100</v>
      </c>
      <c r="AG1142" s="2">
        <v>30</v>
      </c>
      <c r="AH1142" s="2">
        <v>5400</v>
      </c>
      <c r="AI1142" s="2">
        <v>9.1</v>
      </c>
      <c r="AJ1142" s="2">
        <v>7.3</v>
      </c>
      <c r="AK1142" s="2">
        <v>0.71</v>
      </c>
      <c r="AL1142" s="2">
        <v>2.5</v>
      </c>
      <c r="AM1142" s="2">
        <v>1.3</v>
      </c>
      <c r="AN1142" s="2">
        <v>140</v>
      </c>
      <c r="AO1142" s="2">
        <v>17</v>
      </c>
      <c r="AP1142" s="2">
        <v>4.9000000000000004</v>
      </c>
      <c r="AU1142" s="2" t="s">
        <v>732</v>
      </c>
      <c r="AV1142" s="13" t="s">
        <v>816</v>
      </c>
    </row>
    <row r="1143" spans="1:48" x14ac:dyDescent="0.35">
      <c r="A1143">
        <v>1142</v>
      </c>
      <c r="B1143" s="2" t="s">
        <v>775</v>
      </c>
      <c r="C1143" t="s">
        <v>1815</v>
      </c>
      <c r="D1143" t="s">
        <v>47</v>
      </c>
      <c r="E1143" t="s">
        <v>777</v>
      </c>
      <c r="F1143" t="s">
        <v>778</v>
      </c>
      <c r="G1143" t="s">
        <v>50</v>
      </c>
      <c r="H1143" s="47">
        <v>42328</v>
      </c>
      <c r="I1143" s="1" t="s">
        <v>1813</v>
      </c>
      <c r="J1143" t="s">
        <v>8</v>
      </c>
      <c r="K1143" t="s">
        <v>1340</v>
      </c>
      <c r="L1143" t="s">
        <v>9</v>
      </c>
      <c r="M1143">
        <v>35.729956000000001</v>
      </c>
      <c r="N1143">
        <v>-119.991241</v>
      </c>
      <c r="O1143" t="s">
        <v>51</v>
      </c>
      <c r="P1143" s="13">
        <f>Q1143</f>
        <v>3852</v>
      </c>
      <c r="Q1143" s="13">
        <f>ROUND(Y1143/1.22,0)</f>
        <v>3852</v>
      </c>
      <c r="V1143" s="2">
        <v>20000</v>
      </c>
      <c r="Y1143" s="2">
        <v>4700</v>
      </c>
      <c r="Z1143" s="2" t="s">
        <v>11</v>
      </c>
      <c r="AA1143" s="2" t="s">
        <v>407</v>
      </c>
      <c r="AB1143" s="2">
        <v>42</v>
      </c>
      <c r="AC1143" s="2">
        <v>9300</v>
      </c>
      <c r="AD1143" s="2">
        <v>19</v>
      </c>
      <c r="AE1143" s="2">
        <v>89</v>
      </c>
      <c r="AF1143" s="2">
        <v>160</v>
      </c>
      <c r="AG1143" s="2">
        <v>35</v>
      </c>
      <c r="AH1143" s="2">
        <v>6300</v>
      </c>
      <c r="AI1143" s="2">
        <v>25</v>
      </c>
      <c r="AJ1143" s="2">
        <v>8.1999999999999993</v>
      </c>
      <c r="AK1143" s="2">
        <v>13</v>
      </c>
      <c r="AL1143" s="2">
        <v>1.1000000000000001</v>
      </c>
      <c r="AM1143" s="2">
        <v>1.6</v>
      </c>
      <c r="AN1143" s="2">
        <v>180</v>
      </c>
      <c r="AO1143" s="2">
        <v>10</v>
      </c>
      <c r="AP1143" s="2">
        <v>11</v>
      </c>
      <c r="AU1143" s="2" t="s">
        <v>732</v>
      </c>
      <c r="AV1143" s="13" t="s">
        <v>816</v>
      </c>
    </row>
    <row r="1144" spans="1:48" x14ac:dyDescent="0.35">
      <c r="A1144">
        <v>1143</v>
      </c>
      <c r="B1144" s="2" t="s">
        <v>1816</v>
      </c>
      <c r="C1144" t="s">
        <v>1818</v>
      </c>
      <c r="D1144" t="s">
        <v>1819</v>
      </c>
      <c r="E1144" t="s">
        <v>1018</v>
      </c>
      <c r="F1144" t="s">
        <v>1817</v>
      </c>
      <c r="G1144" t="s">
        <v>50</v>
      </c>
      <c r="H1144" s="47">
        <v>42327</v>
      </c>
      <c r="I1144" s="1" t="s">
        <v>1813</v>
      </c>
      <c r="J1144" t="s">
        <v>8</v>
      </c>
      <c r="K1144" t="s">
        <v>1340</v>
      </c>
      <c r="L1144" t="s">
        <v>9</v>
      </c>
      <c r="M1144">
        <v>35.516168</v>
      </c>
      <c r="N1144">
        <v>-119.068714</v>
      </c>
      <c r="O1144" t="s">
        <v>51</v>
      </c>
      <c r="P1144" s="13">
        <f>Q1144</f>
        <v>72</v>
      </c>
      <c r="Q1144" s="13">
        <f>ROUND(Y1144/1.22,0)</f>
        <v>72</v>
      </c>
      <c r="V1144" s="2">
        <v>190</v>
      </c>
      <c r="Y1144" s="2">
        <v>88</v>
      </c>
      <c r="Z1144" s="2" t="s">
        <v>73</v>
      </c>
      <c r="AA1144" s="2" t="s">
        <v>537</v>
      </c>
      <c r="AB1144" s="2">
        <v>0.13</v>
      </c>
      <c r="AC1144" s="2">
        <v>27</v>
      </c>
      <c r="AD1144" s="2">
        <v>37</v>
      </c>
      <c r="AE1144" s="2">
        <v>7</v>
      </c>
      <c r="AF1144" s="2">
        <v>0.33</v>
      </c>
      <c r="AG1144" s="2">
        <v>0.38</v>
      </c>
      <c r="AH1144" s="2">
        <v>56</v>
      </c>
      <c r="AI1144" s="2">
        <v>4.8000000000000001E-2</v>
      </c>
      <c r="AJ1144" s="2">
        <v>1.1000000000000001</v>
      </c>
      <c r="AK1144" s="2">
        <v>6.4000000000000001E-2</v>
      </c>
      <c r="AL1144" s="2">
        <v>6.9000000000000006E-2</v>
      </c>
      <c r="AM1144" s="2" t="s">
        <v>1092</v>
      </c>
      <c r="AN1144" s="2" t="s">
        <v>253</v>
      </c>
      <c r="AO1144" s="2">
        <v>3.2</v>
      </c>
      <c r="AP1144" s="2">
        <v>6.3E-2</v>
      </c>
      <c r="AU1144" s="2">
        <v>0.73</v>
      </c>
      <c r="AV1144" s="13">
        <f>AU1144/4.43</f>
        <v>0.16478555304740408</v>
      </c>
    </row>
    <row r="1145" spans="1:48" x14ac:dyDescent="0.35">
      <c r="A1145">
        <v>1144</v>
      </c>
      <c r="B1145" s="2" t="s">
        <v>1015</v>
      </c>
      <c r="C1145" t="s">
        <v>1822</v>
      </c>
      <c r="D1145" t="s">
        <v>1841</v>
      </c>
      <c r="E1145" t="s">
        <v>1018</v>
      </c>
      <c r="F1145" t="s">
        <v>1019</v>
      </c>
      <c r="G1145" t="s">
        <v>50</v>
      </c>
      <c r="H1145" s="47">
        <v>42094</v>
      </c>
      <c r="I1145" t="s">
        <v>1813</v>
      </c>
      <c r="J1145" t="s">
        <v>8</v>
      </c>
      <c r="K1145" t="s">
        <v>1783</v>
      </c>
      <c r="L1145" t="s">
        <v>9</v>
      </c>
      <c r="M1145">
        <v>35.756095000000002</v>
      </c>
      <c r="N1145">
        <v>-119.05939600000001</v>
      </c>
      <c r="O1145" t="s">
        <v>51</v>
      </c>
      <c r="P1145" s="13">
        <f>Q1145+R1145</f>
        <v>131</v>
      </c>
      <c r="Q1145" s="13">
        <f>ROUND(Y1145/1.22,0)</f>
        <v>131</v>
      </c>
      <c r="T1145" s="2">
        <v>23</v>
      </c>
      <c r="U1145" s="2">
        <v>670</v>
      </c>
      <c r="V1145" s="2">
        <v>400</v>
      </c>
      <c r="X1145" s="2">
        <v>8.26</v>
      </c>
      <c r="Y1145" s="2">
        <v>160</v>
      </c>
      <c r="AC1145" s="2">
        <v>57</v>
      </c>
      <c r="AD1145" s="2">
        <v>79</v>
      </c>
      <c r="AE1145" s="2">
        <v>9</v>
      </c>
      <c r="AF1145" s="2">
        <v>0.2</v>
      </c>
      <c r="AG1145" s="2">
        <v>2.4</v>
      </c>
      <c r="AH1145" s="2">
        <v>120</v>
      </c>
      <c r="AI1145" s="2">
        <v>0.78</v>
      </c>
      <c r="AJ1145" s="2" t="s">
        <v>57</v>
      </c>
      <c r="AK1145" s="2" t="s">
        <v>61</v>
      </c>
      <c r="AL1145" s="2" t="s">
        <v>61</v>
      </c>
      <c r="AO1145" s="2" t="s">
        <v>54</v>
      </c>
      <c r="AP1145" s="2">
        <v>0.14000000000000001</v>
      </c>
    </row>
    <row r="1146" spans="1:48" x14ac:dyDescent="0.35">
      <c r="A1146">
        <v>1145</v>
      </c>
      <c r="B1146" s="2" t="s">
        <v>1015</v>
      </c>
      <c r="C1146" t="s">
        <v>1821</v>
      </c>
      <c r="D1146" t="s">
        <v>1842</v>
      </c>
      <c r="E1146" t="s">
        <v>1018</v>
      </c>
      <c r="F1146" t="s">
        <v>1019</v>
      </c>
      <c r="G1146" t="s">
        <v>50</v>
      </c>
      <c r="H1146" s="47">
        <v>42094</v>
      </c>
      <c r="I1146" t="s">
        <v>1813</v>
      </c>
      <c r="J1146" t="s">
        <v>8</v>
      </c>
      <c r="K1146" t="s">
        <v>1783</v>
      </c>
      <c r="L1146" t="s">
        <v>9</v>
      </c>
      <c r="M1146">
        <v>35.755215999999997</v>
      </c>
      <c r="N1146">
        <v>-119.059192</v>
      </c>
      <c r="O1146" t="s">
        <v>51</v>
      </c>
      <c r="P1146" s="13">
        <f>Q1146+R1146</f>
        <v>131</v>
      </c>
      <c r="Q1146" s="13">
        <f>ROUND(Y1146/1.22,0)</f>
        <v>131</v>
      </c>
      <c r="T1146" s="2">
        <v>23</v>
      </c>
      <c r="U1146" s="2">
        <v>670</v>
      </c>
      <c r="V1146" s="2">
        <v>410</v>
      </c>
      <c r="X1146" s="2">
        <v>8.2899999999999991</v>
      </c>
      <c r="Y1146" s="2">
        <v>160</v>
      </c>
      <c r="AC1146" s="2">
        <v>57</v>
      </c>
      <c r="AD1146" s="2">
        <v>73</v>
      </c>
      <c r="AE1146" s="2">
        <v>8.6999999999999993</v>
      </c>
      <c r="AF1146" s="2">
        <v>0.2</v>
      </c>
      <c r="AG1146" s="2">
        <v>2.2999999999999998</v>
      </c>
      <c r="AH1146" s="2">
        <v>120</v>
      </c>
      <c r="AI1146" s="2">
        <v>0.77</v>
      </c>
      <c r="AJ1146" s="2" t="s">
        <v>57</v>
      </c>
      <c r="AK1146" s="2" t="s">
        <v>61</v>
      </c>
      <c r="AL1146" s="2" t="s">
        <v>61</v>
      </c>
      <c r="AO1146" s="2" t="s">
        <v>54</v>
      </c>
      <c r="AP1146" s="2">
        <v>0.14000000000000001</v>
      </c>
    </row>
    <row r="1147" spans="1:48" x14ac:dyDescent="0.35">
      <c r="A1147">
        <v>1146</v>
      </c>
      <c r="B1147" s="2" t="s">
        <v>1015</v>
      </c>
      <c r="C1147" t="s">
        <v>1823</v>
      </c>
      <c r="D1147" t="s">
        <v>1843</v>
      </c>
      <c r="E1147" t="s">
        <v>1018</v>
      </c>
      <c r="F1147" t="s">
        <v>1019</v>
      </c>
      <c r="G1147" t="s">
        <v>50</v>
      </c>
      <c r="H1147" s="47">
        <v>42094</v>
      </c>
      <c r="I1147" t="s">
        <v>1813</v>
      </c>
      <c r="J1147" t="s">
        <v>8</v>
      </c>
      <c r="K1147" t="s">
        <v>1783</v>
      </c>
      <c r="L1147" t="s">
        <v>9</v>
      </c>
      <c r="M1147">
        <v>35.755049999999997</v>
      </c>
      <c r="N1147">
        <v>-119.059696</v>
      </c>
      <c r="O1147" t="s">
        <v>51</v>
      </c>
      <c r="AJ1147" s="2" t="s">
        <v>57</v>
      </c>
      <c r="AK1147" s="2" t="s">
        <v>61</v>
      </c>
      <c r="AL1147" s="2"/>
      <c r="AO1147" s="2" t="s">
        <v>54</v>
      </c>
      <c r="AP1147" s="2"/>
    </row>
    <row r="1148" spans="1:48" x14ac:dyDescent="0.35">
      <c r="A1148">
        <v>1147</v>
      </c>
      <c r="B1148" s="2" t="s">
        <v>1015</v>
      </c>
      <c r="C1148" t="s">
        <v>1824</v>
      </c>
      <c r="D1148" t="s">
        <v>1844</v>
      </c>
      <c r="E1148" t="s">
        <v>1018</v>
      </c>
      <c r="F1148" t="s">
        <v>1019</v>
      </c>
      <c r="G1148" t="s">
        <v>50</v>
      </c>
      <c r="H1148" s="47">
        <v>42094</v>
      </c>
      <c r="I1148" t="s">
        <v>1813</v>
      </c>
      <c r="J1148" t="s">
        <v>8</v>
      </c>
      <c r="K1148" t="s">
        <v>1783</v>
      </c>
      <c r="L1148" t="s">
        <v>9</v>
      </c>
      <c r="M1148">
        <v>35.754953999999998</v>
      </c>
      <c r="N1148">
        <v>-119.059181</v>
      </c>
      <c r="O1148" t="s">
        <v>51</v>
      </c>
      <c r="P1148" s="13">
        <f>Q1148+R1148</f>
        <v>133</v>
      </c>
      <c r="Q1148" s="13">
        <f>ROUND(Y1148/1.22,0)</f>
        <v>131</v>
      </c>
      <c r="R1148" s="13">
        <f>ROUND(Z1148/0.6,0)</f>
        <v>2</v>
      </c>
      <c r="T1148" s="2">
        <v>22</v>
      </c>
      <c r="U1148" s="2">
        <v>660</v>
      </c>
      <c r="V1148" s="2">
        <v>390</v>
      </c>
      <c r="X1148" s="2">
        <v>8.3000000000000007</v>
      </c>
      <c r="Y1148" s="2">
        <v>160</v>
      </c>
      <c r="Z1148" s="2">
        <v>1</v>
      </c>
      <c r="AC1148" s="2">
        <v>57</v>
      </c>
      <c r="AD1148" s="2">
        <v>59</v>
      </c>
      <c r="AE1148" s="2">
        <v>8.6</v>
      </c>
      <c r="AF1148" s="2">
        <v>0.2</v>
      </c>
      <c r="AG1148" s="2">
        <v>2.2999999999999998</v>
      </c>
      <c r="AH1148" s="2">
        <v>110</v>
      </c>
      <c r="AI1148" s="2">
        <v>0.75</v>
      </c>
      <c r="AJ1148" s="2" t="s">
        <v>57</v>
      </c>
      <c r="AK1148" s="2" t="s">
        <v>61</v>
      </c>
      <c r="AL1148" s="2" t="s">
        <v>61</v>
      </c>
      <c r="AO1148" s="2" t="s">
        <v>54</v>
      </c>
      <c r="AP1148" s="2">
        <v>0.14000000000000001</v>
      </c>
    </row>
    <row r="1149" spans="1:48" x14ac:dyDescent="0.35">
      <c r="A1149">
        <v>1148</v>
      </c>
      <c r="B1149" s="2" t="s">
        <v>1015</v>
      </c>
      <c r="C1149" t="s">
        <v>1825</v>
      </c>
      <c r="D1149" t="s">
        <v>1833</v>
      </c>
      <c r="E1149" t="s">
        <v>1018</v>
      </c>
      <c r="F1149" t="s">
        <v>1019</v>
      </c>
      <c r="G1149" t="s">
        <v>50</v>
      </c>
      <c r="H1149" s="47">
        <v>42094</v>
      </c>
      <c r="I1149" t="s">
        <v>1813</v>
      </c>
      <c r="J1149" t="s">
        <v>8</v>
      </c>
      <c r="K1149" t="s">
        <v>1783</v>
      </c>
      <c r="L1149" t="s">
        <v>9</v>
      </c>
      <c r="M1149">
        <v>35.754596999999997</v>
      </c>
      <c r="N1149">
        <v>-119.05881599999999</v>
      </c>
      <c r="O1149" t="s">
        <v>51</v>
      </c>
      <c r="P1149" s="13">
        <f>Q1149+R1149</f>
        <v>131</v>
      </c>
      <c r="Q1149" s="13">
        <f>ROUND(Y1149/1.22,0)</f>
        <v>131</v>
      </c>
      <c r="T1149" s="2">
        <v>22</v>
      </c>
      <c r="U1149" s="2">
        <v>670</v>
      </c>
      <c r="V1149" s="2">
        <v>390</v>
      </c>
      <c r="X1149" s="2">
        <v>8.25</v>
      </c>
      <c r="Y1149" s="2">
        <v>160</v>
      </c>
      <c r="AC1149" s="2">
        <v>58</v>
      </c>
      <c r="AD1149" s="2">
        <v>61</v>
      </c>
      <c r="AE1149" s="2">
        <v>8.6</v>
      </c>
      <c r="AF1149" s="2">
        <v>0.21</v>
      </c>
      <c r="AG1149" s="2">
        <v>2.2999999999999998</v>
      </c>
      <c r="AH1149" s="2">
        <v>110</v>
      </c>
      <c r="AI1149" s="2">
        <v>0.75</v>
      </c>
      <c r="AJ1149" s="2" t="s">
        <v>57</v>
      </c>
      <c r="AK1149" s="2" t="s">
        <v>61</v>
      </c>
      <c r="AL1149" s="2" t="s">
        <v>61</v>
      </c>
      <c r="AO1149" s="2" t="s">
        <v>54</v>
      </c>
      <c r="AP1149" s="2">
        <v>0.14000000000000001</v>
      </c>
    </row>
    <row r="1150" spans="1:48" x14ac:dyDescent="0.35">
      <c r="A1150">
        <v>1149</v>
      </c>
      <c r="B1150" s="2" t="s">
        <v>1015</v>
      </c>
      <c r="C1150" t="s">
        <v>1826</v>
      </c>
      <c r="D1150" t="s">
        <v>1831</v>
      </c>
      <c r="E1150" t="s">
        <v>1018</v>
      </c>
      <c r="F1150" t="s">
        <v>1019</v>
      </c>
      <c r="G1150" t="s">
        <v>50</v>
      </c>
      <c r="H1150" s="47">
        <v>42094</v>
      </c>
      <c r="I1150" t="s">
        <v>1813</v>
      </c>
      <c r="J1150" t="s">
        <v>8</v>
      </c>
      <c r="K1150" t="s">
        <v>1783</v>
      </c>
      <c r="L1150" t="s">
        <v>9</v>
      </c>
      <c r="M1150">
        <v>35.754153000000002</v>
      </c>
      <c r="N1150">
        <v>-119.059718</v>
      </c>
      <c r="O1150" t="s">
        <v>51</v>
      </c>
      <c r="P1150" s="13">
        <f>Q1150</f>
        <v>131</v>
      </c>
      <c r="Q1150" s="13">
        <f>ROUND(Y1150/1.22,0)</f>
        <v>131</v>
      </c>
      <c r="T1150" s="2">
        <v>23</v>
      </c>
      <c r="U1150" s="2">
        <v>670</v>
      </c>
      <c r="V1150" s="2">
        <v>390</v>
      </c>
      <c r="X1150" s="2">
        <v>8.26</v>
      </c>
      <c r="Y1150" s="2">
        <v>160</v>
      </c>
      <c r="AC1150" s="2">
        <v>50</v>
      </c>
      <c r="AD1150" s="2">
        <v>63</v>
      </c>
      <c r="AE1150" s="2">
        <v>8.8000000000000007</v>
      </c>
      <c r="AF1150" s="2">
        <v>0.21</v>
      </c>
      <c r="AG1150" s="2">
        <v>2.2999999999999998</v>
      </c>
      <c r="AH1150" s="2">
        <v>120</v>
      </c>
      <c r="AI1150" s="2">
        <v>0.77</v>
      </c>
      <c r="AJ1150" s="2" t="s">
        <v>57</v>
      </c>
      <c r="AK1150" s="2" t="s">
        <v>61</v>
      </c>
      <c r="AL1150" s="2" t="s">
        <v>61</v>
      </c>
      <c r="AO1150" s="2" t="s">
        <v>54</v>
      </c>
      <c r="AP1150" s="2">
        <v>0.14000000000000001</v>
      </c>
    </row>
    <row r="1151" spans="1:48" x14ac:dyDescent="0.35">
      <c r="A1151">
        <v>1150</v>
      </c>
      <c r="B1151" s="2" t="s">
        <v>1015</v>
      </c>
      <c r="C1151" t="s">
        <v>1827</v>
      </c>
      <c r="D1151" t="s">
        <v>1838</v>
      </c>
      <c r="E1151" t="s">
        <v>1018</v>
      </c>
      <c r="F1151" t="s">
        <v>1019</v>
      </c>
      <c r="G1151" t="s">
        <v>50</v>
      </c>
      <c r="H1151" s="47">
        <v>42094</v>
      </c>
      <c r="I1151" t="s">
        <v>1813</v>
      </c>
      <c r="J1151" t="s">
        <v>8</v>
      </c>
      <c r="K1151" t="s">
        <v>1783</v>
      </c>
      <c r="L1151" t="s">
        <v>9</v>
      </c>
      <c r="M1151">
        <v>35.754190000000001</v>
      </c>
      <c r="N1151">
        <v>-119.059737</v>
      </c>
      <c r="O1151" t="s">
        <v>51</v>
      </c>
      <c r="P1151" s="13">
        <f>Q1151</f>
        <v>123</v>
      </c>
      <c r="Q1151" s="13">
        <f>ROUND(Y1151/1.22,0)</f>
        <v>123</v>
      </c>
      <c r="T1151" s="2">
        <v>22</v>
      </c>
      <c r="U1151" s="2">
        <v>680</v>
      </c>
      <c r="V1151" s="2">
        <v>430</v>
      </c>
      <c r="X1151" s="2">
        <v>7.96</v>
      </c>
      <c r="Y1151" s="2">
        <v>150</v>
      </c>
      <c r="AC1151" s="2">
        <v>54</v>
      </c>
      <c r="AD1151" s="2">
        <v>74</v>
      </c>
      <c r="AE1151" s="2">
        <v>8.8000000000000007</v>
      </c>
      <c r="AF1151" s="2">
        <v>0.27</v>
      </c>
      <c r="AG1151" s="2">
        <v>2.2999999999999998</v>
      </c>
      <c r="AH1151" s="2">
        <v>120</v>
      </c>
      <c r="AI1151" s="2">
        <v>0.71</v>
      </c>
      <c r="AJ1151" s="2" t="s">
        <v>57</v>
      </c>
      <c r="AK1151" s="2" t="s">
        <v>61</v>
      </c>
      <c r="AL1151" s="2" t="s">
        <v>61</v>
      </c>
      <c r="AO1151" s="2" t="s">
        <v>54</v>
      </c>
      <c r="AP1151" s="2">
        <v>0.14000000000000001</v>
      </c>
    </row>
    <row r="1152" spans="1:48" x14ac:dyDescent="0.35">
      <c r="A1152">
        <v>1151</v>
      </c>
      <c r="B1152" s="2" t="s">
        <v>1015</v>
      </c>
      <c r="C1152" t="s">
        <v>1837</v>
      </c>
      <c r="D1152" t="s">
        <v>1838</v>
      </c>
      <c r="E1152" t="s">
        <v>1018</v>
      </c>
      <c r="F1152" t="s">
        <v>1019</v>
      </c>
      <c r="G1152" t="s">
        <v>50</v>
      </c>
      <c r="H1152" s="47">
        <v>41830</v>
      </c>
      <c r="I1152" s="1" t="s">
        <v>1839</v>
      </c>
      <c r="J1152" t="s">
        <v>8</v>
      </c>
      <c r="K1152" t="s">
        <v>1707</v>
      </c>
      <c r="L1152" t="s">
        <v>9</v>
      </c>
      <c r="M1152">
        <v>35.754190000000001</v>
      </c>
      <c r="N1152">
        <v>-119.059737</v>
      </c>
      <c r="O1152" t="s">
        <v>51</v>
      </c>
      <c r="U1152" s="2">
        <v>650</v>
      </c>
      <c r="V1152" s="2">
        <v>430</v>
      </c>
      <c r="AC1152" s="2">
        <v>60</v>
      </c>
      <c r="AI1152" s="2">
        <v>0.66</v>
      </c>
    </row>
    <row r="1153" spans="1:49" x14ac:dyDescent="0.35">
      <c r="A1153">
        <v>1152</v>
      </c>
      <c r="B1153" s="2" t="s">
        <v>1015</v>
      </c>
      <c r="C1153" t="s">
        <v>1845</v>
      </c>
      <c r="D1153" t="s">
        <v>1831</v>
      </c>
      <c r="E1153" t="s">
        <v>1018</v>
      </c>
      <c r="F1153" t="s">
        <v>1019</v>
      </c>
      <c r="G1153" t="s">
        <v>50</v>
      </c>
      <c r="H1153" s="47">
        <v>43685</v>
      </c>
      <c r="I1153" s="1" t="s">
        <v>1846</v>
      </c>
      <c r="J1153" t="s">
        <v>8</v>
      </c>
      <c r="K1153" t="s">
        <v>1340</v>
      </c>
      <c r="L1153" t="s">
        <v>9</v>
      </c>
      <c r="M1153">
        <v>35.754190000000001</v>
      </c>
      <c r="N1153">
        <v>-119.059737</v>
      </c>
      <c r="O1153" t="s">
        <v>51</v>
      </c>
      <c r="P1153" s="2">
        <v>160</v>
      </c>
      <c r="Q1153" s="2">
        <v>160</v>
      </c>
      <c r="R1153" s="2" t="s">
        <v>85</v>
      </c>
      <c r="S1153" s="2" t="s">
        <v>85</v>
      </c>
      <c r="U1153" s="2">
        <v>650</v>
      </c>
      <c r="V1153" s="2">
        <v>440</v>
      </c>
      <c r="X1153" s="2">
        <v>7.42</v>
      </c>
      <c r="Y1153" s="13">
        <f t="shared" ref="Y1153:Y1164" si="24">Q1153*1.22</f>
        <v>195.2</v>
      </c>
      <c r="Z1153" s="13" t="s">
        <v>641</v>
      </c>
      <c r="AA1153" s="13" t="s">
        <v>1900</v>
      </c>
      <c r="AC1153" s="2">
        <v>63</v>
      </c>
      <c r="AD1153" s="2">
        <v>64</v>
      </c>
      <c r="AE1153" s="2">
        <v>8.6</v>
      </c>
      <c r="AF1153" s="2">
        <v>8.5999999999999993E-2</v>
      </c>
      <c r="AG1153" s="2">
        <v>1.3</v>
      </c>
      <c r="AH1153" s="2">
        <v>140</v>
      </c>
      <c r="AI1153" s="2">
        <v>0.69</v>
      </c>
      <c r="AJ1153" s="2" t="s">
        <v>882</v>
      </c>
      <c r="AK1153" s="2">
        <v>3.2000000000000002E-3</v>
      </c>
      <c r="AL1153" s="2" t="s">
        <v>814</v>
      </c>
      <c r="AM1153" s="2">
        <v>1.4999999999999999E-2</v>
      </c>
      <c r="AN1153" s="2">
        <v>2.6</v>
      </c>
      <c r="AO1153" s="2">
        <v>0.68</v>
      </c>
      <c r="AP1153" s="2">
        <v>8.6999999999999994E-2</v>
      </c>
      <c r="AQ1153" s="2">
        <v>-66.2</v>
      </c>
      <c r="AR1153" s="2">
        <v>-8.15</v>
      </c>
      <c r="AT1153" s="13">
        <f>0.42*1.28786</f>
        <v>0.54090119999999997</v>
      </c>
      <c r="AU1153" s="13" t="s">
        <v>620</v>
      </c>
      <c r="AV1153" s="2" t="s">
        <v>1020</v>
      </c>
      <c r="AW1153" s="2">
        <v>3.1</v>
      </c>
    </row>
    <row r="1154" spans="1:49" x14ac:dyDescent="0.35">
      <c r="A1154">
        <v>1153</v>
      </c>
      <c r="B1154" s="2" t="s">
        <v>1015</v>
      </c>
      <c r="C1154" t="s">
        <v>1848</v>
      </c>
      <c r="D1154" t="s">
        <v>1831</v>
      </c>
      <c r="E1154" t="s">
        <v>1018</v>
      </c>
      <c r="F1154" t="s">
        <v>1019</v>
      </c>
      <c r="G1154" t="s">
        <v>50</v>
      </c>
      <c r="H1154" s="47">
        <v>43609</v>
      </c>
      <c r="I1154" s="1" t="s">
        <v>1847</v>
      </c>
      <c r="J1154" t="s">
        <v>8</v>
      </c>
      <c r="K1154" t="s">
        <v>1340</v>
      </c>
      <c r="L1154" t="s">
        <v>9</v>
      </c>
      <c r="M1154">
        <v>35.754190000000001</v>
      </c>
      <c r="N1154">
        <v>-119.059737</v>
      </c>
      <c r="O1154" t="s">
        <v>51</v>
      </c>
      <c r="P1154" s="2">
        <v>150</v>
      </c>
      <c r="Q1154" s="2">
        <v>150</v>
      </c>
      <c r="R1154" s="2" t="s">
        <v>85</v>
      </c>
      <c r="S1154" s="2" t="s">
        <v>85</v>
      </c>
      <c r="U1154" s="2">
        <v>640</v>
      </c>
      <c r="V1154" s="2">
        <v>450</v>
      </c>
      <c r="X1154" s="2">
        <v>7.61</v>
      </c>
      <c r="Y1154" s="13">
        <f t="shared" si="24"/>
        <v>183</v>
      </c>
      <c r="Z1154" s="13" t="s">
        <v>641</v>
      </c>
      <c r="AA1154" s="13" t="s">
        <v>1900</v>
      </c>
      <c r="AC1154" s="2">
        <v>69</v>
      </c>
      <c r="AD1154" s="2">
        <v>57</v>
      </c>
      <c r="AE1154" s="2">
        <v>8.1</v>
      </c>
      <c r="AF1154" s="2">
        <v>6.8000000000000005E-2</v>
      </c>
      <c r="AG1154" s="2">
        <v>1.7</v>
      </c>
      <c r="AH1154" s="2">
        <v>130</v>
      </c>
      <c r="AI1154" s="2">
        <v>0.62</v>
      </c>
      <c r="AJ1154" s="2" t="s">
        <v>882</v>
      </c>
      <c r="AK1154" s="2">
        <v>4.0000000000000001E-3</v>
      </c>
      <c r="AL1154" s="2">
        <v>3.5999999999999997E-2</v>
      </c>
      <c r="AM1154" s="2">
        <v>1.4999999999999999E-2</v>
      </c>
      <c r="AN1154" s="2">
        <v>3.8</v>
      </c>
      <c r="AO1154" s="2" t="s">
        <v>620</v>
      </c>
      <c r="AP1154" s="2">
        <v>0.09</v>
      </c>
      <c r="AQ1154" s="2">
        <v>-66.900000000000006</v>
      </c>
      <c r="AR1154" s="2">
        <v>-8.07</v>
      </c>
      <c r="AU1154" s="13" t="s">
        <v>620</v>
      </c>
      <c r="AV1154" s="2" t="s">
        <v>1020</v>
      </c>
      <c r="AW1154" s="2">
        <v>2.8</v>
      </c>
    </row>
    <row r="1155" spans="1:49" x14ac:dyDescent="0.35">
      <c r="A1155">
        <v>1154</v>
      </c>
      <c r="B1155" s="2" t="s">
        <v>1015</v>
      </c>
      <c r="C1155" t="s">
        <v>1850</v>
      </c>
      <c r="D1155" t="s">
        <v>1831</v>
      </c>
      <c r="E1155" t="s">
        <v>1018</v>
      </c>
      <c r="F1155" t="s">
        <v>1019</v>
      </c>
      <c r="G1155" t="s">
        <v>50</v>
      </c>
      <c r="H1155" s="47">
        <v>43448</v>
      </c>
      <c r="I1155" s="1" t="s">
        <v>1849</v>
      </c>
      <c r="J1155" t="s">
        <v>8</v>
      </c>
      <c r="K1155" t="s">
        <v>1340</v>
      </c>
      <c r="L1155" t="s">
        <v>9</v>
      </c>
      <c r="M1155">
        <v>35.754190000000001</v>
      </c>
      <c r="N1155">
        <v>-119.059737</v>
      </c>
      <c r="O1155" t="s">
        <v>51</v>
      </c>
      <c r="P1155" s="2">
        <v>160</v>
      </c>
      <c r="Q1155" s="2">
        <v>160</v>
      </c>
      <c r="R1155" s="2" t="s">
        <v>85</v>
      </c>
      <c r="S1155" s="2" t="s">
        <v>85</v>
      </c>
      <c r="U1155" s="2">
        <v>670</v>
      </c>
      <c r="V1155" s="2">
        <v>420</v>
      </c>
      <c r="X1155" s="2">
        <v>7.96</v>
      </c>
      <c r="Y1155" s="13">
        <f t="shared" si="24"/>
        <v>195.2</v>
      </c>
      <c r="Z1155" s="13" t="s">
        <v>641</v>
      </c>
      <c r="AA1155" s="13" t="s">
        <v>1900</v>
      </c>
      <c r="AC1155" s="2">
        <v>60</v>
      </c>
      <c r="AD1155" s="2">
        <v>51</v>
      </c>
      <c r="AE1155" s="2">
        <v>8.6</v>
      </c>
      <c r="AF1155" s="2" t="s">
        <v>1851</v>
      </c>
      <c r="AG1155" s="2">
        <v>1.5</v>
      </c>
      <c r="AH1155" s="2">
        <v>140</v>
      </c>
      <c r="AI1155" s="2">
        <v>0.6</v>
      </c>
      <c r="AJ1155" s="2" t="s">
        <v>882</v>
      </c>
      <c r="AK1155" s="2">
        <v>0.6</v>
      </c>
      <c r="AL1155" s="2" t="s">
        <v>814</v>
      </c>
      <c r="AM1155" s="2">
        <v>1.9E-2</v>
      </c>
      <c r="AN1155" s="2">
        <v>3.7</v>
      </c>
      <c r="AO1155" s="2">
        <v>0.37</v>
      </c>
      <c r="AP1155" s="2">
        <v>0.09</v>
      </c>
      <c r="AQ1155" s="2">
        <v>-65.400000000000006</v>
      </c>
      <c r="AR1155" s="2">
        <v>-8.2100000000000009</v>
      </c>
      <c r="AU1155" s="13" t="s">
        <v>693</v>
      </c>
      <c r="AV1155" s="2" t="s">
        <v>540</v>
      </c>
      <c r="AW1155" s="2">
        <v>3</v>
      </c>
    </row>
    <row r="1156" spans="1:49" x14ac:dyDescent="0.35">
      <c r="A1156">
        <v>1155</v>
      </c>
      <c r="B1156" s="2" t="s">
        <v>1015</v>
      </c>
      <c r="C1156" t="s">
        <v>1852</v>
      </c>
      <c r="D1156" t="s">
        <v>1831</v>
      </c>
      <c r="E1156" t="s">
        <v>1018</v>
      </c>
      <c r="F1156" t="s">
        <v>1019</v>
      </c>
      <c r="G1156" t="s">
        <v>50</v>
      </c>
      <c r="H1156" s="47">
        <v>43342</v>
      </c>
      <c r="I1156" s="1" t="s">
        <v>1853</v>
      </c>
      <c r="J1156" t="s">
        <v>8</v>
      </c>
      <c r="K1156" t="s">
        <v>1340</v>
      </c>
      <c r="L1156" t="s">
        <v>9</v>
      </c>
      <c r="M1156">
        <v>35.754190000000001</v>
      </c>
      <c r="N1156">
        <v>-119.059737</v>
      </c>
      <c r="O1156" t="s">
        <v>51</v>
      </c>
      <c r="P1156" s="2">
        <v>170</v>
      </c>
      <c r="Q1156" s="2">
        <v>170</v>
      </c>
      <c r="R1156" s="2" t="s">
        <v>85</v>
      </c>
      <c r="S1156" s="2" t="s">
        <v>85</v>
      </c>
      <c r="U1156" s="2">
        <v>700</v>
      </c>
      <c r="V1156" s="2">
        <v>540</v>
      </c>
      <c r="X1156" s="2">
        <v>7.88</v>
      </c>
      <c r="Y1156" s="13">
        <f t="shared" si="24"/>
        <v>207.4</v>
      </c>
      <c r="Z1156" s="13" t="s">
        <v>641</v>
      </c>
      <c r="AA1156" s="13" t="s">
        <v>1900</v>
      </c>
      <c r="AC1156" s="2">
        <v>59</v>
      </c>
      <c r="AD1156" s="2">
        <v>47</v>
      </c>
      <c r="AE1156" s="2">
        <v>8.1999999999999993</v>
      </c>
      <c r="AF1156" s="2">
        <v>3.2000000000000001E-2</v>
      </c>
      <c r="AG1156" s="2">
        <v>1.6</v>
      </c>
      <c r="AH1156" s="2">
        <v>130</v>
      </c>
      <c r="AI1156" s="2">
        <v>0.64</v>
      </c>
      <c r="AJ1156" s="2" t="s">
        <v>882</v>
      </c>
      <c r="AK1156" s="2">
        <v>4.3E-3</v>
      </c>
      <c r="AL1156" s="2" t="s">
        <v>814</v>
      </c>
      <c r="AM1156" s="2">
        <v>1.9E-2</v>
      </c>
      <c r="AN1156" s="2">
        <v>2.9</v>
      </c>
      <c r="AO1156" s="2">
        <v>0.87</v>
      </c>
      <c r="AP1156" s="2">
        <v>9.0999999999999998E-2</v>
      </c>
      <c r="AQ1156" s="2">
        <v>-66.5</v>
      </c>
      <c r="AR1156" s="2">
        <v>-8.17</v>
      </c>
      <c r="AU1156" s="13">
        <f>AV1156*4.43</f>
        <v>0.13732999999999998</v>
      </c>
      <c r="AV1156" s="2">
        <v>3.1E-2</v>
      </c>
      <c r="AW1156" s="2">
        <v>4.5999999999999996</v>
      </c>
    </row>
    <row r="1157" spans="1:49" x14ac:dyDescent="0.35">
      <c r="A1157">
        <v>1156</v>
      </c>
      <c r="B1157" s="2" t="s">
        <v>1015</v>
      </c>
      <c r="C1157" t="s">
        <v>1856</v>
      </c>
      <c r="D1157" t="s">
        <v>1855</v>
      </c>
      <c r="E1157" t="s">
        <v>1018</v>
      </c>
      <c r="F1157" t="s">
        <v>1019</v>
      </c>
      <c r="G1157" t="s">
        <v>50</v>
      </c>
      <c r="H1157" s="47">
        <v>43209</v>
      </c>
      <c r="I1157" s="1" t="s">
        <v>1854</v>
      </c>
      <c r="J1157" t="s">
        <v>8</v>
      </c>
      <c r="K1157" t="s">
        <v>1340</v>
      </c>
      <c r="L1157" t="s">
        <v>9</v>
      </c>
      <c r="M1157">
        <v>35.754190000000001</v>
      </c>
      <c r="N1157">
        <v>-119.059737</v>
      </c>
      <c r="O1157" t="s">
        <v>51</v>
      </c>
      <c r="P1157" s="8">
        <v>160</v>
      </c>
      <c r="Q1157" s="8">
        <v>160</v>
      </c>
      <c r="R1157" s="8" t="s">
        <v>85</v>
      </c>
      <c r="S1157" s="8" t="s">
        <v>85</v>
      </c>
      <c r="U1157" s="8">
        <v>670</v>
      </c>
      <c r="V1157" s="8">
        <v>460</v>
      </c>
      <c r="X1157" s="8">
        <v>7.75</v>
      </c>
      <c r="Y1157" s="13">
        <f t="shared" si="24"/>
        <v>195.2</v>
      </c>
      <c r="Z1157" s="13" t="s">
        <v>641</v>
      </c>
      <c r="AA1157" s="13" t="s">
        <v>1900</v>
      </c>
      <c r="AC1157" s="8">
        <v>67</v>
      </c>
      <c r="AD1157" s="8">
        <v>71</v>
      </c>
      <c r="AE1157" s="8">
        <v>8.6</v>
      </c>
      <c r="AF1157" s="8">
        <v>8.5999999999999993E-2</v>
      </c>
      <c r="AG1157" s="8">
        <v>1.6</v>
      </c>
      <c r="AH1157" s="8">
        <v>140</v>
      </c>
      <c r="AI1157" s="8">
        <v>0.63</v>
      </c>
      <c r="AJ1157" s="8" t="s">
        <v>882</v>
      </c>
      <c r="AK1157" s="8">
        <v>4.7999999999999996E-3</v>
      </c>
      <c r="AL1157" s="8" t="s">
        <v>814</v>
      </c>
      <c r="AM1157" s="8">
        <v>1.7000000000000001E-2</v>
      </c>
      <c r="AN1157" s="8">
        <v>4.4000000000000004</v>
      </c>
      <c r="AO1157" s="8" t="s">
        <v>620</v>
      </c>
      <c r="AP1157" s="8">
        <v>8.1000000000000003E-2</v>
      </c>
      <c r="AS1157" s="13">
        <f>0.25*1.22</f>
        <v>0.30499999999999999</v>
      </c>
      <c r="AU1157" s="13">
        <f>AV1157*4.43</f>
        <v>0.62019999999999997</v>
      </c>
      <c r="AV1157" s="2">
        <v>0.14000000000000001</v>
      </c>
      <c r="AW1157" s="8">
        <v>5.4</v>
      </c>
    </row>
    <row r="1158" spans="1:49" x14ac:dyDescent="0.35">
      <c r="A1158">
        <v>1157</v>
      </c>
      <c r="B1158" s="2" t="s">
        <v>1015</v>
      </c>
      <c r="C1158" t="s">
        <v>1857</v>
      </c>
      <c r="D1158" t="s">
        <v>1855</v>
      </c>
      <c r="E1158" t="s">
        <v>1018</v>
      </c>
      <c r="F1158" t="s">
        <v>1019</v>
      </c>
      <c r="G1158" t="s">
        <v>50</v>
      </c>
      <c r="H1158" s="47">
        <v>43020</v>
      </c>
      <c r="I1158" s="1" t="s">
        <v>1859</v>
      </c>
      <c r="J1158" t="s">
        <v>8</v>
      </c>
      <c r="K1158" t="s">
        <v>1363</v>
      </c>
      <c r="L1158" t="s">
        <v>9</v>
      </c>
      <c r="M1158">
        <v>35.754190000000001</v>
      </c>
      <c r="N1158">
        <v>-119.059737</v>
      </c>
      <c r="O1158" t="s">
        <v>51</v>
      </c>
      <c r="P1158" s="2">
        <v>150</v>
      </c>
      <c r="Q1158" s="2">
        <v>150</v>
      </c>
      <c r="R1158" s="2" t="s">
        <v>23</v>
      </c>
      <c r="S1158" s="2" t="s">
        <v>23</v>
      </c>
      <c r="U1158" s="2">
        <v>795</v>
      </c>
      <c r="V1158" s="2">
        <v>450</v>
      </c>
      <c r="X1158" s="2">
        <v>8.18</v>
      </c>
      <c r="Y1158" s="13">
        <f t="shared" si="24"/>
        <v>183</v>
      </c>
      <c r="Z1158" s="13" t="s">
        <v>761</v>
      </c>
      <c r="AA1158" s="13" t="s">
        <v>411</v>
      </c>
      <c r="AC1158" s="2">
        <v>55</v>
      </c>
      <c r="AD1158" s="2">
        <v>52</v>
      </c>
      <c r="AE1158" s="2">
        <v>8.6</v>
      </c>
      <c r="AF1158" s="2" t="s">
        <v>154</v>
      </c>
      <c r="AG1158" s="2">
        <v>1.7</v>
      </c>
      <c r="AH1158" s="2">
        <v>130</v>
      </c>
      <c r="AI1158" s="2">
        <v>0.78</v>
      </c>
      <c r="AJ1158" s="8" t="s">
        <v>62</v>
      </c>
      <c r="AK1158" s="8">
        <v>5.4999999999999997E-3</v>
      </c>
      <c r="AL1158" s="8" t="s">
        <v>154</v>
      </c>
      <c r="AM1158" s="8" t="s">
        <v>213</v>
      </c>
      <c r="AN1158" s="8">
        <v>9.1999999999999993</v>
      </c>
      <c r="AO1158" s="8">
        <v>1.4</v>
      </c>
      <c r="AP1158" s="8">
        <v>8.5000000000000006E-2</v>
      </c>
      <c r="AU1158" s="13" t="s">
        <v>74</v>
      </c>
      <c r="AV1158" s="2" t="s">
        <v>65</v>
      </c>
      <c r="AW1158" s="2">
        <v>5.7</v>
      </c>
    </row>
    <row r="1159" spans="1:49" x14ac:dyDescent="0.35">
      <c r="A1159">
        <v>1158</v>
      </c>
      <c r="B1159" s="2" t="s">
        <v>1015</v>
      </c>
      <c r="C1159" t="s">
        <v>1860</v>
      </c>
      <c r="D1159" t="s">
        <v>1855</v>
      </c>
      <c r="E1159" t="s">
        <v>1018</v>
      </c>
      <c r="F1159" t="s">
        <v>1019</v>
      </c>
      <c r="G1159" t="s">
        <v>50</v>
      </c>
      <c r="H1159" s="47">
        <v>42926</v>
      </c>
      <c r="I1159" s="1" t="s">
        <v>1858</v>
      </c>
      <c r="J1159" t="s">
        <v>8</v>
      </c>
      <c r="K1159" t="s">
        <v>1363</v>
      </c>
      <c r="L1159" t="s">
        <v>9</v>
      </c>
      <c r="M1159">
        <v>35.754190000000001</v>
      </c>
      <c r="N1159">
        <v>-119.059737</v>
      </c>
      <c r="O1159" t="s">
        <v>51</v>
      </c>
      <c r="P1159" s="2">
        <v>140</v>
      </c>
      <c r="Q1159" s="2">
        <v>140</v>
      </c>
      <c r="R1159" s="2" t="s">
        <v>23</v>
      </c>
      <c r="S1159" s="2" t="s">
        <v>23</v>
      </c>
      <c r="U1159" s="2">
        <v>674</v>
      </c>
      <c r="V1159" s="2">
        <v>440</v>
      </c>
      <c r="X1159" s="2">
        <v>7.9</v>
      </c>
      <c r="Y1159" s="13">
        <f t="shared" si="24"/>
        <v>170.79999999999998</v>
      </c>
      <c r="Z1159" s="13" t="s">
        <v>761</v>
      </c>
      <c r="AA1159" s="13" t="s">
        <v>411</v>
      </c>
      <c r="AC1159" s="2">
        <v>56</v>
      </c>
      <c r="AD1159" s="2">
        <v>57</v>
      </c>
      <c r="AE1159" s="2">
        <v>8.1999999999999993</v>
      </c>
      <c r="AF1159" s="2" t="s">
        <v>154</v>
      </c>
      <c r="AG1159" s="2">
        <v>1.5</v>
      </c>
      <c r="AH1159" s="2">
        <v>120</v>
      </c>
      <c r="AI1159" s="2">
        <v>0.79</v>
      </c>
      <c r="AJ1159" s="2" t="s">
        <v>62</v>
      </c>
      <c r="AK1159" s="2">
        <v>5.4999999999999997E-3</v>
      </c>
      <c r="AL1159" s="2" t="s">
        <v>154</v>
      </c>
      <c r="AM1159" s="2" t="s">
        <v>213</v>
      </c>
      <c r="AN1159" s="2">
        <v>9.1999999999999993</v>
      </c>
      <c r="AO1159" s="2">
        <v>1.4</v>
      </c>
      <c r="AP1159" s="2">
        <v>8.5000000000000006E-2</v>
      </c>
      <c r="AQ1159" s="2">
        <v>-67.3</v>
      </c>
      <c r="AR1159" s="2">
        <v>-8.07</v>
      </c>
      <c r="AU1159" s="13" t="s">
        <v>74</v>
      </c>
      <c r="AV1159" s="2" t="s">
        <v>817</v>
      </c>
      <c r="AW1159" s="2">
        <v>5.6</v>
      </c>
    </row>
    <row r="1160" spans="1:49" x14ac:dyDescent="0.35">
      <c r="A1160">
        <v>1159</v>
      </c>
      <c r="B1160" s="2" t="s">
        <v>1015</v>
      </c>
      <c r="C1160" t="s">
        <v>1865</v>
      </c>
      <c r="D1160" t="s">
        <v>1831</v>
      </c>
      <c r="E1160" t="s">
        <v>1018</v>
      </c>
      <c r="F1160" t="s">
        <v>1019</v>
      </c>
      <c r="G1160" t="s">
        <v>50</v>
      </c>
      <c r="H1160" s="47">
        <v>43110</v>
      </c>
      <c r="I1160" s="1" t="s">
        <v>1866</v>
      </c>
      <c r="J1160" t="s">
        <v>8</v>
      </c>
      <c r="K1160" t="s">
        <v>1363</v>
      </c>
      <c r="L1160" t="s">
        <v>9</v>
      </c>
      <c r="M1160">
        <v>35.754190000000001</v>
      </c>
      <c r="N1160">
        <v>-119.059737</v>
      </c>
      <c r="O1160" t="s">
        <v>51</v>
      </c>
      <c r="P1160" s="2">
        <v>140</v>
      </c>
      <c r="Q1160" s="2">
        <v>140</v>
      </c>
      <c r="R1160" s="2" t="s">
        <v>23</v>
      </c>
      <c r="S1160" s="2" t="s">
        <v>23</v>
      </c>
      <c r="U1160" s="2">
        <v>650</v>
      </c>
      <c r="V1160" s="2">
        <v>460</v>
      </c>
      <c r="X1160" s="2">
        <v>7.9</v>
      </c>
      <c r="Y1160" s="13">
        <f t="shared" si="24"/>
        <v>170.79999999999998</v>
      </c>
      <c r="Z1160" s="13" t="s">
        <v>761</v>
      </c>
      <c r="AA1160" s="13" t="s">
        <v>411</v>
      </c>
      <c r="AC1160" s="2">
        <v>60</v>
      </c>
      <c r="AD1160" s="2">
        <v>65</v>
      </c>
      <c r="AE1160" s="2">
        <v>9</v>
      </c>
      <c r="AF1160" s="2">
        <v>0.2</v>
      </c>
      <c r="AG1160" s="2">
        <v>2.4</v>
      </c>
      <c r="AH1160" s="2">
        <v>140</v>
      </c>
      <c r="AI1160" s="2">
        <v>0.84</v>
      </c>
      <c r="AJ1160" s="2" t="s">
        <v>62</v>
      </c>
      <c r="AK1160" s="2">
        <v>5.1000000000000004E-3</v>
      </c>
      <c r="AL1160" s="2" t="s">
        <v>154</v>
      </c>
      <c r="AM1160" s="2" t="s">
        <v>213</v>
      </c>
      <c r="AN1160" s="2">
        <v>10</v>
      </c>
      <c r="AO1160" s="2" t="s">
        <v>52</v>
      </c>
      <c r="AP1160" s="2">
        <v>8.2000000000000003E-2</v>
      </c>
      <c r="AQ1160" s="2">
        <v>-67</v>
      </c>
      <c r="AR1160" s="2">
        <v>-8.2200000000000006</v>
      </c>
      <c r="AU1160" s="13" t="s">
        <v>74</v>
      </c>
      <c r="AV1160" s="2" t="s">
        <v>817</v>
      </c>
      <c r="AW1160" s="2">
        <v>5.0999999999999996</v>
      </c>
    </row>
    <row r="1161" spans="1:49" x14ac:dyDescent="0.35">
      <c r="A1161">
        <v>1160</v>
      </c>
      <c r="B1161" s="2" t="s">
        <v>1015</v>
      </c>
      <c r="C1161" t="s">
        <v>1867</v>
      </c>
      <c r="D1161" t="s">
        <v>1831</v>
      </c>
      <c r="E1161" t="s">
        <v>1018</v>
      </c>
      <c r="F1161" t="s">
        <v>1019</v>
      </c>
      <c r="G1161" t="s">
        <v>50</v>
      </c>
      <c r="H1161" s="47">
        <v>43157</v>
      </c>
      <c r="I1161" s="1" t="s">
        <v>1847</v>
      </c>
      <c r="J1161" t="s">
        <v>8</v>
      </c>
      <c r="K1161" t="s">
        <v>1340</v>
      </c>
      <c r="L1161" t="s">
        <v>9</v>
      </c>
      <c r="M1161">
        <v>35.754190000000001</v>
      </c>
      <c r="N1161">
        <v>-119.059737</v>
      </c>
      <c r="O1161" t="s">
        <v>51</v>
      </c>
      <c r="P1161" s="8">
        <v>160</v>
      </c>
      <c r="Q1161" s="8">
        <v>160</v>
      </c>
      <c r="R1161" s="8" t="s">
        <v>85</v>
      </c>
      <c r="S1161" s="8" t="s">
        <v>85</v>
      </c>
      <c r="U1161" s="8">
        <v>610</v>
      </c>
      <c r="V1161" s="8">
        <v>440</v>
      </c>
      <c r="X1161" s="8">
        <v>7.96</v>
      </c>
      <c r="Y1161" s="13">
        <f t="shared" si="24"/>
        <v>195.2</v>
      </c>
      <c r="Z1161" s="13" t="s">
        <v>641</v>
      </c>
      <c r="AA1161" s="13" t="s">
        <v>1900</v>
      </c>
      <c r="AC1161" s="8">
        <v>59</v>
      </c>
      <c r="AD1161" s="8">
        <v>61</v>
      </c>
      <c r="AE1161" s="8">
        <v>8.1</v>
      </c>
      <c r="AF1161" s="8">
        <v>0.14000000000000001</v>
      </c>
      <c r="AG1161" s="8">
        <v>1.3</v>
      </c>
      <c r="AH1161" s="8">
        <v>130</v>
      </c>
      <c r="AI1161" s="8">
        <v>0.57999999999999996</v>
      </c>
      <c r="AJ1161" s="8" t="s">
        <v>882</v>
      </c>
      <c r="AK1161" s="8">
        <v>6.7000000000000002E-3</v>
      </c>
      <c r="AL1161" s="8" t="s">
        <v>814</v>
      </c>
      <c r="AM1161" s="8">
        <v>1.9E-2</v>
      </c>
      <c r="AN1161" s="8">
        <v>4.0999999999999996</v>
      </c>
      <c r="AO1161" s="8" t="s">
        <v>620</v>
      </c>
      <c r="AP1161" s="8">
        <v>7.9000000000000001E-2</v>
      </c>
      <c r="AU1161" s="13" t="s">
        <v>693</v>
      </c>
      <c r="AV1161" s="8" t="s">
        <v>540</v>
      </c>
      <c r="AW1161" s="8">
        <v>4</v>
      </c>
    </row>
    <row r="1162" spans="1:49" x14ac:dyDescent="0.35">
      <c r="A1162">
        <v>1161</v>
      </c>
      <c r="B1162" s="2" t="s">
        <v>417</v>
      </c>
      <c r="C1162" t="s">
        <v>1927</v>
      </c>
      <c r="D1162" t="s">
        <v>1959</v>
      </c>
      <c r="E1162" t="s">
        <v>418</v>
      </c>
      <c r="F1162" t="s">
        <v>419</v>
      </c>
      <c r="G1162" t="s">
        <v>50</v>
      </c>
      <c r="H1162" s="47">
        <v>42824</v>
      </c>
      <c r="I1162" s="1" t="s">
        <v>1926</v>
      </c>
      <c r="J1162" t="s">
        <v>8</v>
      </c>
      <c r="K1162" t="s">
        <v>1783</v>
      </c>
      <c r="L1162" t="s">
        <v>9</v>
      </c>
      <c r="M1162">
        <v>35.441617999999998</v>
      </c>
      <c r="N1162">
        <v>-119.78819</v>
      </c>
      <c r="O1162" t="s">
        <v>1965</v>
      </c>
      <c r="P1162" s="2">
        <v>1900</v>
      </c>
      <c r="Q1162" s="2">
        <v>1900</v>
      </c>
      <c r="R1162" s="2" t="s">
        <v>23</v>
      </c>
      <c r="S1162" s="2" t="s">
        <v>23</v>
      </c>
      <c r="U1162" s="2">
        <v>15000</v>
      </c>
      <c r="V1162" s="2">
        <v>7870</v>
      </c>
      <c r="X1162" s="2">
        <v>6.61</v>
      </c>
      <c r="Y1162" s="13">
        <f t="shared" si="24"/>
        <v>2318</v>
      </c>
      <c r="Z1162" s="13" t="s">
        <v>761</v>
      </c>
      <c r="AA1162" s="13" t="s">
        <v>411</v>
      </c>
      <c r="AB1162" s="2">
        <v>31</v>
      </c>
      <c r="AC1162" s="2">
        <v>3600</v>
      </c>
      <c r="AD1162" s="2">
        <v>82</v>
      </c>
      <c r="AE1162" s="2">
        <v>46</v>
      </c>
      <c r="AF1162" s="2">
        <v>53</v>
      </c>
      <c r="AG1162" s="2">
        <v>94</v>
      </c>
      <c r="AH1162" s="2">
        <v>3400</v>
      </c>
      <c r="AI1162" s="2">
        <v>24</v>
      </c>
      <c r="AJ1162" s="2" t="s">
        <v>57</v>
      </c>
      <c r="AK1162" s="2">
        <v>0.51</v>
      </c>
      <c r="AL1162" s="2">
        <v>0.15</v>
      </c>
      <c r="AM1162" s="2">
        <v>1.9</v>
      </c>
      <c r="AN1162" s="2">
        <v>36</v>
      </c>
      <c r="AO1162" s="2" t="s">
        <v>54</v>
      </c>
      <c r="AP1162" s="2">
        <v>2.4</v>
      </c>
      <c r="AQ1162" s="2">
        <v>-57.3</v>
      </c>
      <c r="AR1162" s="2">
        <v>-5.14</v>
      </c>
      <c r="AS1162" s="2">
        <v>170</v>
      </c>
      <c r="AT1162" s="2">
        <v>170</v>
      </c>
      <c r="AU1162" s="13" t="s">
        <v>1928</v>
      </c>
      <c r="AV1162" s="2" t="s">
        <v>65</v>
      </c>
    </row>
    <row r="1163" spans="1:49" x14ac:dyDescent="0.35">
      <c r="A1163">
        <v>1162</v>
      </c>
      <c r="B1163" s="2" t="s">
        <v>417</v>
      </c>
      <c r="C1163" t="s">
        <v>1969</v>
      </c>
      <c r="D1163" t="s">
        <v>1968</v>
      </c>
      <c r="E1163" t="s">
        <v>418</v>
      </c>
      <c r="F1163" t="s">
        <v>419</v>
      </c>
      <c r="G1163" t="s">
        <v>50</v>
      </c>
      <c r="H1163" s="47">
        <v>42824</v>
      </c>
      <c r="I1163" s="1" t="s">
        <v>1926</v>
      </c>
      <c r="J1163" t="s">
        <v>8</v>
      </c>
      <c r="K1163" t="s">
        <v>1783</v>
      </c>
      <c r="L1163" t="s">
        <v>9</v>
      </c>
      <c r="M1163">
        <v>35.441617999999998</v>
      </c>
      <c r="N1163">
        <v>-119.78819</v>
      </c>
      <c r="O1163" t="s">
        <v>1965</v>
      </c>
      <c r="P1163" s="2">
        <v>2000</v>
      </c>
      <c r="Q1163" s="2">
        <v>2000</v>
      </c>
      <c r="R1163" s="2" t="s">
        <v>23</v>
      </c>
      <c r="S1163" s="2" t="s">
        <v>23</v>
      </c>
      <c r="U1163" s="2">
        <v>15000</v>
      </c>
      <c r="V1163" s="2">
        <v>7980</v>
      </c>
      <c r="X1163" s="2">
        <v>6.61</v>
      </c>
      <c r="Y1163" s="13">
        <f t="shared" si="24"/>
        <v>2440</v>
      </c>
      <c r="Z1163" s="13" t="s">
        <v>761</v>
      </c>
      <c r="AA1163" s="13" t="s">
        <v>411</v>
      </c>
      <c r="AB1163" s="2">
        <v>30</v>
      </c>
      <c r="AC1163" s="2">
        <v>3700</v>
      </c>
      <c r="AD1163" s="2">
        <v>160</v>
      </c>
      <c r="AE1163" s="2">
        <v>54</v>
      </c>
      <c r="AF1163" s="2">
        <v>61</v>
      </c>
      <c r="AG1163" s="2">
        <v>100</v>
      </c>
      <c r="AH1163" s="2">
        <v>3300</v>
      </c>
      <c r="AI1163" s="2">
        <v>33</v>
      </c>
      <c r="AJ1163" s="2" t="s">
        <v>57</v>
      </c>
      <c r="AK1163" s="2">
        <v>0.65</v>
      </c>
      <c r="AL1163" s="2">
        <v>0.23</v>
      </c>
      <c r="AM1163" s="2">
        <v>2.2000000000000002</v>
      </c>
      <c r="AN1163" s="2">
        <v>48</v>
      </c>
      <c r="AO1163" s="2" t="s">
        <v>54</v>
      </c>
      <c r="AP1163" s="2">
        <v>2.7</v>
      </c>
      <c r="AQ1163" s="2">
        <v>-57.2</v>
      </c>
      <c r="AR1163" s="2">
        <v>-5.14</v>
      </c>
      <c r="AS1163" s="2">
        <v>150</v>
      </c>
      <c r="AT1163" s="2">
        <v>150</v>
      </c>
      <c r="AU1163" s="13" t="s">
        <v>1928</v>
      </c>
      <c r="AV1163" s="2" t="s">
        <v>65</v>
      </c>
    </row>
    <row r="1164" spans="1:49" x14ac:dyDescent="0.35">
      <c r="A1164">
        <v>1163</v>
      </c>
      <c r="B1164" s="2" t="s">
        <v>417</v>
      </c>
      <c r="C1164" t="s">
        <v>1929</v>
      </c>
      <c r="D1164" t="s">
        <v>771</v>
      </c>
      <c r="E1164" t="s">
        <v>418</v>
      </c>
      <c r="F1164" t="s">
        <v>419</v>
      </c>
      <c r="G1164" t="s">
        <v>50</v>
      </c>
      <c r="H1164" s="47">
        <v>42870</v>
      </c>
      <c r="I1164" s="1" t="s">
        <v>1930</v>
      </c>
      <c r="J1164" t="s">
        <v>8</v>
      </c>
      <c r="K1164" t="s">
        <v>1783</v>
      </c>
      <c r="L1164" t="s">
        <v>9</v>
      </c>
      <c r="M1164">
        <v>35.441617999999998</v>
      </c>
      <c r="N1164">
        <v>-119.78819</v>
      </c>
      <c r="O1164" t="s">
        <v>1965</v>
      </c>
      <c r="P1164" s="2">
        <v>2000</v>
      </c>
      <c r="Q1164" s="2">
        <v>2000</v>
      </c>
      <c r="R1164" s="2" t="s">
        <v>23</v>
      </c>
      <c r="S1164" s="2" t="s">
        <v>23</v>
      </c>
      <c r="U1164" s="2">
        <v>15000</v>
      </c>
      <c r="V1164" s="2">
        <v>7340</v>
      </c>
      <c r="X1164" s="2">
        <v>6.56</v>
      </c>
      <c r="Y1164" s="13">
        <f t="shared" si="24"/>
        <v>2440</v>
      </c>
      <c r="Z1164" s="13" t="s">
        <v>761</v>
      </c>
      <c r="AA1164" s="13" t="s">
        <v>411</v>
      </c>
      <c r="AB1164" s="2" t="s">
        <v>82</v>
      </c>
      <c r="AC1164" s="2">
        <v>3700</v>
      </c>
      <c r="AD1164" s="2">
        <v>65</v>
      </c>
      <c r="AE1164" s="2">
        <v>110</v>
      </c>
      <c r="AF1164" s="2">
        <v>110</v>
      </c>
      <c r="AG1164" s="2">
        <v>190</v>
      </c>
      <c r="AH1164" s="2">
        <v>3300</v>
      </c>
      <c r="AI1164" s="2">
        <v>47</v>
      </c>
      <c r="AJ1164" s="2" t="s">
        <v>382</v>
      </c>
      <c r="AK1164" s="2">
        <v>1</v>
      </c>
      <c r="AL1164" s="2" t="s">
        <v>52</v>
      </c>
      <c r="AM1164" s="2">
        <v>10</v>
      </c>
      <c r="AN1164" s="2" t="s">
        <v>1093</v>
      </c>
      <c r="AO1164" s="2" t="s">
        <v>212</v>
      </c>
      <c r="AP1164" s="2">
        <v>4.8</v>
      </c>
      <c r="AQ1164" s="2">
        <v>-55.6</v>
      </c>
      <c r="AR1164" s="2">
        <v>-5</v>
      </c>
      <c r="AS1164" s="2">
        <v>150</v>
      </c>
      <c r="AT1164" s="2">
        <v>160</v>
      </c>
      <c r="AU1164" s="13" t="s">
        <v>1928</v>
      </c>
      <c r="AV1164" s="2" t="s">
        <v>65</v>
      </c>
    </row>
    <row r="1165" spans="1:49" x14ac:dyDescent="0.35">
      <c r="A1165">
        <v>1164</v>
      </c>
      <c r="B1165" s="2" t="s">
        <v>417</v>
      </c>
      <c r="C1165" t="s">
        <v>1933</v>
      </c>
      <c r="D1165" t="s">
        <v>1932</v>
      </c>
      <c r="E1165" t="s">
        <v>418</v>
      </c>
      <c r="F1165" t="s">
        <v>419</v>
      </c>
      <c r="G1165" t="s">
        <v>50</v>
      </c>
      <c r="H1165" s="47">
        <v>40605</v>
      </c>
      <c r="I1165" s="1" t="s">
        <v>1931</v>
      </c>
      <c r="J1165" t="s">
        <v>8</v>
      </c>
      <c r="K1165" t="s">
        <v>1707</v>
      </c>
      <c r="L1165" t="s">
        <v>9</v>
      </c>
      <c r="M1165">
        <v>35.441755999999998</v>
      </c>
      <c r="N1165">
        <v>-119.78968500000001</v>
      </c>
      <c r="O1165" t="s">
        <v>51</v>
      </c>
      <c r="U1165" s="2">
        <v>21000</v>
      </c>
      <c r="AC1165" s="2">
        <v>6300</v>
      </c>
      <c r="AI1165" s="2">
        <v>64</v>
      </c>
    </row>
    <row r="1166" spans="1:49" x14ac:dyDescent="0.35">
      <c r="A1166">
        <v>1165</v>
      </c>
      <c r="B1166" s="2" t="s">
        <v>417</v>
      </c>
      <c r="C1166" t="s">
        <v>1934</v>
      </c>
      <c r="D1166" t="s">
        <v>1940</v>
      </c>
      <c r="E1166" t="s">
        <v>418</v>
      </c>
      <c r="F1166" t="s">
        <v>419</v>
      </c>
      <c r="G1166" t="s">
        <v>50</v>
      </c>
      <c r="H1166" s="47">
        <v>41681</v>
      </c>
      <c r="I1166" s="1" t="s">
        <v>1931</v>
      </c>
      <c r="J1166" t="s">
        <v>8</v>
      </c>
      <c r="K1166" t="s">
        <v>1707</v>
      </c>
      <c r="L1166" t="s">
        <v>9</v>
      </c>
      <c r="M1166">
        <v>35.446147000000003</v>
      </c>
      <c r="N1166">
        <v>-119.789687</v>
      </c>
      <c r="O1166" t="s">
        <v>1939</v>
      </c>
      <c r="U1166" s="2">
        <v>7200</v>
      </c>
      <c r="V1166" s="2">
        <v>4300</v>
      </c>
      <c r="AC1166" s="2">
        <v>1400</v>
      </c>
      <c r="AI1166" s="2">
        <v>38</v>
      </c>
    </row>
    <row r="1167" spans="1:49" x14ac:dyDescent="0.35">
      <c r="A1167">
        <v>1166</v>
      </c>
      <c r="B1167" s="2" t="s">
        <v>417</v>
      </c>
      <c r="C1167" t="s">
        <v>1967</v>
      </c>
      <c r="D1167" t="s">
        <v>783</v>
      </c>
      <c r="E1167" t="s">
        <v>418</v>
      </c>
      <c r="F1167" t="s">
        <v>419</v>
      </c>
      <c r="G1167" t="s">
        <v>50</v>
      </c>
      <c r="H1167" s="47">
        <v>41681</v>
      </c>
      <c r="I1167" s="1" t="s">
        <v>1931</v>
      </c>
      <c r="J1167" t="s">
        <v>8</v>
      </c>
      <c r="K1167" t="s">
        <v>1707</v>
      </c>
      <c r="L1167" t="s">
        <v>9</v>
      </c>
      <c r="M1167">
        <v>35.442148000000003</v>
      </c>
      <c r="N1167">
        <v>-119.789002</v>
      </c>
      <c r="O1167" t="s">
        <v>51</v>
      </c>
      <c r="U1167" s="2">
        <v>6600</v>
      </c>
      <c r="V1167" s="2">
        <v>3700</v>
      </c>
      <c r="AC1167" s="2">
        <v>1500</v>
      </c>
      <c r="AI1167" s="2">
        <v>32</v>
      </c>
    </row>
    <row r="1168" spans="1:49" x14ac:dyDescent="0.35">
      <c r="A1168">
        <v>1167</v>
      </c>
      <c r="B1168" s="2" t="s">
        <v>417</v>
      </c>
      <c r="C1168" t="s">
        <v>1935</v>
      </c>
      <c r="D1168" t="s">
        <v>1935</v>
      </c>
      <c r="E1168" t="s">
        <v>418</v>
      </c>
      <c r="F1168" t="s">
        <v>419</v>
      </c>
      <c r="G1168" t="s">
        <v>50</v>
      </c>
      <c r="H1168" s="47">
        <v>41690</v>
      </c>
      <c r="I1168" s="1" t="s">
        <v>1931</v>
      </c>
      <c r="J1168" t="s">
        <v>8</v>
      </c>
      <c r="K1168" t="s">
        <v>1707</v>
      </c>
      <c r="L1168" t="s">
        <v>9</v>
      </c>
      <c r="M1168">
        <v>35.441617999999998</v>
      </c>
      <c r="N1168">
        <v>-119.78819</v>
      </c>
      <c r="O1168" t="s">
        <v>1937</v>
      </c>
      <c r="U1168" s="2">
        <v>8480</v>
      </c>
      <c r="V1168" s="2">
        <v>5000</v>
      </c>
      <c r="AC1168" s="2">
        <v>2200</v>
      </c>
      <c r="AI1168" s="2">
        <v>41</v>
      </c>
    </row>
    <row r="1169" spans="1:49" x14ac:dyDescent="0.35">
      <c r="A1169">
        <v>1168</v>
      </c>
      <c r="B1169" s="2" t="s">
        <v>417</v>
      </c>
      <c r="C1169" t="s">
        <v>1967</v>
      </c>
      <c r="D1169" t="s">
        <v>783</v>
      </c>
      <c r="E1169" t="s">
        <v>418</v>
      </c>
      <c r="F1169" t="s">
        <v>419</v>
      </c>
      <c r="G1169" t="s">
        <v>50</v>
      </c>
      <c r="H1169" s="47">
        <v>41828</v>
      </c>
      <c r="I1169" s="1" t="s">
        <v>1931</v>
      </c>
      <c r="J1169" t="s">
        <v>8</v>
      </c>
      <c r="K1169" t="s">
        <v>1707</v>
      </c>
      <c r="L1169" t="s">
        <v>9</v>
      </c>
      <c r="M1169">
        <v>35.442148000000003</v>
      </c>
      <c r="N1169">
        <v>-119.789002</v>
      </c>
      <c r="O1169" t="s">
        <v>51</v>
      </c>
      <c r="U1169" s="2">
        <v>7600</v>
      </c>
      <c r="V1169" s="2">
        <v>4600</v>
      </c>
      <c r="AC1169" s="2">
        <v>2200</v>
      </c>
      <c r="AI1169" s="2">
        <v>34</v>
      </c>
    </row>
    <row r="1170" spans="1:49" x14ac:dyDescent="0.35">
      <c r="A1170">
        <v>1169</v>
      </c>
      <c r="B1170" s="2" t="s">
        <v>417</v>
      </c>
      <c r="C1170" t="s">
        <v>1936</v>
      </c>
      <c r="D1170" t="s">
        <v>504</v>
      </c>
      <c r="E1170" t="s">
        <v>418</v>
      </c>
      <c r="F1170" t="s">
        <v>419</v>
      </c>
      <c r="G1170" t="s">
        <v>50</v>
      </c>
      <c r="H1170" s="47">
        <v>41766</v>
      </c>
      <c r="I1170" s="1" t="s">
        <v>1931</v>
      </c>
      <c r="J1170" t="s">
        <v>8</v>
      </c>
      <c r="K1170" t="s">
        <v>1707</v>
      </c>
      <c r="L1170" t="s">
        <v>9</v>
      </c>
      <c r="M1170">
        <v>35.441482999999998</v>
      </c>
      <c r="N1170">
        <v>-119.788833</v>
      </c>
      <c r="O1170" t="s">
        <v>1938</v>
      </c>
      <c r="V1170" s="2">
        <v>4400</v>
      </c>
      <c r="AC1170" s="2">
        <v>1800</v>
      </c>
      <c r="AI1170" s="2">
        <v>48</v>
      </c>
    </row>
    <row r="1171" spans="1:49" x14ac:dyDescent="0.35">
      <c r="A1171">
        <v>1170</v>
      </c>
      <c r="B1171" s="2" t="s">
        <v>417</v>
      </c>
      <c r="C1171" t="s">
        <v>1942</v>
      </c>
      <c r="D1171" t="s">
        <v>1959</v>
      </c>
      <c r="E1171" t="s">
        <v>418</v>
      </c>
      <c r="F1171" t="s">
        <v>419</v>
      </c>
      <c r="G1171" t="s">
        <v>50</v>
      </c>
      <c r="H1171" s="47">
        <v>43356</v>
      </c>
      <c r="I1171" s="1" t="s">
        <v>1941</v>
      </c>
      <c r="J1171" t="s">
        <v>8</v>
      </c>
      <c r="K1171" t="s">
        <v>1925</v>
      </c>
      <c r="L1171" t="s">
        <v>9</v>
      </c>
      <c r="M1171">
        <v>35.441617999999998</v>
      </c>
      <c r="N1171">
        <v>-119.78819</v>
      </c>
      <c r="O1171" t="s">
        <v>1965</v>
      </c>
      <c r="P1171" s="2">
        <v>980</v>
      </c>
      <c r="Q1171" s="2">
        <v>980</v>
      </c>
      <c r="R1171" s="2" t="s">
        <v>11</v>
      </c>
      <c r="S1171" s="2" t="s">
        <v>11</v>
      </c>
      <c r="U1171" s="2">
        <v>9700</v>
      </c>
      <c r="V1171" s="2">
        <v>5050</v>
      </c>
      <c r="X1171" s="2">
        <v>7.44</v>
      </c>
      <c r="Y1171" s="13">
        <f t="shared" ref="Y1171:Y1182" si="25">Q1171*1.22</f>
        <v>1195.5999999999999</v>
      </c>
      <c r="Z1171" s="13" t="s">
        <v>767</v>
      </c>
      <c r="AA1171" s="13" t="s">
        <v>762</v>
      </c>
      <c r="AC1171" s="2">
        <v>2900</v>
      </c>
      <c r="AD1171" s="2">
        <v>29</v>
      </c>
      <c r="AE1171" s="2">
        <v>84.2</v>
      </c>
      <c r="AF1171" s="2">
        <v>26.1</v>
      </c>
      <c r="AG1171" s="2">
        <v>158</v>
      </c>
      <c r="AH1171" s="2">
        <v>2100</v>
      </c>
      <c r="AI1171" s="2">
        <v>45.3</v>
      </c>
      <c r="AJ1171" s="2" t="s">
        <v>53</v>
      </c>
      <c r="AK1171" s="2">
        <v>0.63900000000000001</v>
      </c>
      <c r="AL1171" s="2">
        <v>0.441</v>
      </c>
      <c r="AM1171" s="2">
        <v>1.76</v>
      </c>
      <c r="AN1171" s="2">
        <v>140</v>
      </c>
      <c r="AO1171" s="2" t="s">
        <v>53</v>
      </c>
      <c r="AP1171" s="2">
        <v>2.14</v>
      </c>
      <c r="AQ1171" s="2">
        <v>-58.46</v>
      </c>
      <c r="AR1171" s="2">
        <v>-5.85</v>
      </c>
      <c r="AS1171" s="2">
        <f>78*1.22</f>
        <v>95.16</v>
      </c>
      <c r="AU1171" s="13" t="s">
        <v>1891</v>
      </c>
      <c r="AV1171" s="2" t="s">
        <v>14</v>
      </c>
    </row>
    <row r="1172" spans="1:49" x14ac:dyDescent="0.35">
      <c r="A1172">
        <v>1171</v>
      </c>
      <c r="B1172" s="2" t="s">
        <v>417</v>
      </c>
      <c r="C1172" t="s">
        <v>1943</v>
      </c>
      <c r="D1172" t="s">
        <v>1960</v>
      </c>
      <c r="E1172" t="s">
        <v>418</v>
      </c>
      <c r="F1172" t="s">
        <v>419</v>
      </c>
      <c r="G1172" t="s">
        <v>50</v>
      </c>
      <c r="H1172" s="47">
        <v>43356</v>
      </c>
      <c r="I1172" s="1" t="s">
        <v>1941</v>
      </c>
      <c r="J1172" t="s">
        <v>8</v>
      </c>
      <c r="K1172" t="s">
        <v>1363</v>
      </c>
      <c r="L1172" t="s">
        <v>9</v>
      </c>
      <c r="M1172">
        <v>35.441769999999998</v>
      </c>
      <c r="N1172">
        <v>-119.78743799999999</v>
      </c>
      <c r="O1172" t="s">
        <v>1965</v>
      </c>
      <c r="P1172" s="2">
        <v>470</v>
      </c>
      <c r="Q1172" s="2">
        <v>470</v>
      </c>
      <c r="R1172" s="2" t="s">
        <v>11</v>
      </c>
      <c r="S1172" s="2" t="s">
        <v>11</v>
      </c>
      <c r="U1172" s="2">
        <v>5700</v>
      </c>
      <c r="V1172" s="2">
        <v>3060</v>
      </c>
      <c r="X1172" s="2">
        <v>8.25</v>
      </c>
      <c r="Y1172" s="13">
        <f t="shared" si="25"/>
        <v>573.4</v>
      </c>
      <c r="Z1172" s="13" t="s">
        <v>767</v>
      </c>
      <c r="AA1172" s="13" t="s">
        <v>762</v>
      </c>
      <c r="AC1172" s="2">
        <v>1600</v>
      </c>
      <c r="AD1172" s="2">
        <v>48</v>
      </c>
      <c r="AE1172" s="2">
        <v>6.75</v>
      </c>
      <c r="AF1172" s="2">
        <v>32.799999999999997</v>
      </c>
      <c r="AG1172" s="2">
        <v>66.3</v>
      </c>
      <c r="AH1172" s="2">
        <v>1150</v>
      </c>
      <c r="AI1172" s="2">
        <v>19.899999999999999</v>
      </c>
      <c r="AJ1172" s="2" t="s">
        <v>53</v>
      </c>
      <c r="AK1172" s="2">
        <v>2.3300000000000001E-2</v>
      </c>
      <c r="AL1172" s="2">
        <v>1.42</v>
      </c>
      <c r="AM1172" s="2">
        <v>0.746</v>
      </c>
      <c r="AN1172" s="2">
        <v>70.7</v>
      </c>
      <c r="AO1172" s="2" t="s">
        <v>53</v>
      </c>
      <c r="AP1172" s="2">
        <v>5.5800000000000002E-2</v>
      </c>
      <c r="AQ1172" s="2">
        <v>-62.93</v>
      </c>
      <c r="AR1172" s="2">
        <v>-6.48</v>
      </c>
      <c r="AS1172" s="2">
        <f>44*1.22</f>
        <v>53.68</v>
      </c>
      <c r="AU1172" s="13" t="s">
        <v>1891</v>
      </c>
      <c r="AV1172" s="2" t="s">
        <v>14</v>
      </c>
    </row>
    <row r="1173" spans="1:49" x14ac:dyDescent="0.35">
      <c r="A1173">
        <v>1172</v>
      </c>
      <c r="B1173" s="2" t="s">
        <v>417</v>
      </c>
      <c r="C1173" t="s">
        <v>1944</v>
      </c>
      <c r="D1173" t="s">
        <v>1959</v>
      </c>
      <c r="E1173" t="s">
        <v>418</v>
      </c>
      <c r="F1173" t="s">
        <v>419</v>
      </c>
      <c r="G1173" t="s">
        <v>50</v>
      </c>
      <c r="H1173" s="47">
        <v>43423</v>
      </c>
      <c r="I1173" s="1" t="s">
        <v>1946</v>
      </c>
      <c r="J1173" t="s">
        <v>8</v>
      </c>
      <c r="K1173" t="s">
        <v>1925</v>
      </c>
      <c r="L1173" t="s">
        <v>9</v>
      </c>
      <c r="M1173">
        <v>35.441617999999998</v>
      </c>
      <c r="N1173">
        <v>-119.78819</v>
      </c>
      <c r="O1173" t="s">
        <v>1965</v>
      </c>
      <c r="P1173" s="2">
        <v>1200</v>
      </c>
      <c r="Q1173" s="2">
        <v>1200</v>
      </c>
      <c r="R1173" s="2" t="s">
        <v>11</v>
      </c>
      <c r="S1173" s="2" t="s">
        <v>11</v>
      </c>
      <c r="U1173" s="2">
        <v>11000</v>
      </c>
      <c r="V1173" s="2">
        <v>6360</v>
      </c>
      <c r="X1173" s="2">
        <v>6.95</v>
      </c>
      <c r="Y1173" s="13">
        <f t="shared" si="25"/>
        <v>1464</v>
      </c>
      <c r="Z1173" s="13" t="s">
        <v>767</v>
      </c>
      <c r="AA1173" s="13" t="s">
        <v>762</v>
      </c>
      <c r="AC1173" s="2">
        <v>3100</v>
      </c>
      <c r="AD1173" s="2">
        <v>33</v>
      </c>
      <c r="AE1173" s="2">
        <v>86.1</v>
      </c>
      <c r="AF1173" s="2">
        <v>39.4</v>
      </c>
      <c r="AG1173" s="2">
        <v>156</v>
      </c>
      <c r="AH1173" s="2">
        <v>2060</v>
      </c>
      <c r="AI1173" s="2">
        <v>49.6</v>
      </c>
      <c r="AJ1173" s="2" t="s">
        <v>23</v>
      </c>
      <c r="AK1173" s="2">
        <v>0.70799999999999996</v>
      </c>
      <c r="AL1173" s="2" t="s">
        <v>16</v>
      </c>
      <c r="AM1173" s="2">
        <v>1.22</v>
      </c>
      <c r="AN1173" s="2">
        <v>129</v>
      </c>
      <c r="AO1173" s="2" t="s">
        <v>23</v>
      </c>
      <c r="AP1173" s="2">
        <v>2.5299999999999998</v>
      </c>
      <c r="AQ1173" s="2">
        <v>-59.43</v>
      </c>
      <c r="AR1173" s="2">
        <v>-5.63</v>
      </c>
      <c r="AS1173" s="2">
        <f>110*1.22</f>
        <v>134.19999999999999</v>
      </c>
      <c r="AU1173" s="13" t="s">
        <v>1891</v>
      </c>
      <c r="AV1173" s="2" t="s">
        <v>14</v>
      </c>
    </row>
    <row r="1174" spans="1:49" x14ac:dyDescent="0.35">
      <c r="A1174">
        <v>1173</v>
      </c>
      <c r="B1174" s="2" t="s">
        <v>417</v>
      </c>
      <c r="C1174" t="s">
        <v>1945</v>
      </c>
      <c r="D1174" t="s">
        <v>1960</v>
      </c>
      <c r="E1174" t="s">
        <v>418</v>
      </c>
      <c r="F1174" t="s">
        <v>419</v>
      </c>
      <c r="G1174" t="s">
        <v>50</v>
      </c>
      <c r="H1174" s="47">
        <v>43423</v>
      </c>
      <c r="I1174" s="1" t="s">
        <v>1946</v>
      </c>
      <c r="J1174" t="s">
        <v>8</v>
      </c>
      <c r="K1174" t="s">
        <v>1363</v>
      </c>
      <c r="L1174" t="s">
        <v>9</v>
      </c>
      <c r="M1174">
        <v>35.441769999999998</v>
      </c>
      <c r="N1174">
        <v>-119.78743799999999</v>
      </c>
      <c r="O1174" t="s">
        <v>1965</v>
      </c>
      <c r="P1174" s="2">
        <v>640</v>
      </c>
      <c r="Q1174" s="2">
        <v>640</v>
      </c>
      <c r="R1174" s="2" t="s">
        <v>11</v>
      </c>
      <c r="S1174" s="2" t="s">
        <v>11</v>
      </c>
      <c r="U1174" s="2">
        <v>6900</v>
      </c>
      <c r="V1174" s="2">
        <v>3680</v>
      </c>
      <c r="X1174" s="2">
        <v>7.89</v>
      </c>
      <c r="Y1174" s="13">
        <f t="shared" si="25"/>
        <v>780.8</v>
      </c>
      <c r="Z1174" s="13" t="s">
        <v>767</v>
      </c>
      <c r="AA1174" s="13" t="s">
        <v>762</v>
      </c>
      <c r="AC1174" s="2">
        <v>1700</v>
      </c>
      <c r="AD1174" s="2">
        <v>44</v>
      </c>
      <c r="AE1174" s="2">
        <v>54.4</v>
      </c>
      <c r="AF1174" s="2">
        <v>27.7</v>
      </c>
      <c r="AG1174" s="2">
        <v>86.3</v>
      </c>
      <c r="AH1174" s="2">
        <v>1170</v>
      </c>
      <c r="AI1174" s="2">
        <v>27.7</v>
      </c>
      <c r="AJ1174" s="2" t="s">
        <v>23</v>
      </c>
      <c r="AK1174" s="2">
        <v>0.44600000000000001</v>
      </c>
      <c r="AL1174" s="2">
        <v>2.2000000000000002</v>
      </c>
      <c r="AM1174" s="2">
        <v>0.84499999999999997</v>
      </c>
      <c r="AN1174" s="2">
        <v>102</v>
      </c>
      <c r="AO1174" s="2" t="s">
        <v>23</v>
      </c>
      <c r="AP1174" s="2">
        <v>1.72</v>
      </c>
      <c r="AQ1174" s="2">
        <v>-66.13</v>
      </c>
      <c r="AR1174" s="2">
        <v>-7.34</v>
      </c>
      <c r="AS1174" s="2">
        <f>54*1.22</f>
        <v>65.88</v>
      </c>
      <c r="AU1174" s="13" t="s">
        <v>1891</v>
      </c>
      <c r="AV1174" s="2" t="s">
        <v>14</v>
      </c>
    </row>
    <row r="1175" spans="1:49" x14ac:dyDescent="0.35">
      <c r="A1175">
        <v>1174</v>
      </c>
      <c r="B1175" s="2" t="s">
        <v>417</v>
      </c>
      <c r="C1175" t="s">
        <v>1949</v>
      </c>
      <c r="D1175" t="s">
        <v>1959</v>
      </c>
      <c r="E1175" t="s">
        <v>418</v>
      </c>
      <c r="F1175" t="s">
        <v>419</v>
      </c>
      <c r="G1175" t="s">
        <v>50</v>
      </c>
      <c r="H1175" s="47">
        <v>43532</v>
      </c>
      <c r="I1175" s="1" t="s">
        <v>1947</v>
      </c>
      <c r="J1175" t="s">
        <v>8</v>
      </c>
      <c r="K1175" t="s">
        <v>1363</v>
      </c>
      <c r="L1175" t="s">
        <v>9</v>
      </c>
      <c r="M1175">
        <v>35.441617999999998</v>
      </c>
      <c r="N1175">
        <v>-119.78819</v>
      </c>
      <c r="O1175" t="s">
        <v>1965</v>
      </c>
      <c r="P1175" s="2">
        <v>1000</v>
      </c>
      <c r="Q1175" s="2">
        <v>1000</v>
      </c>
      <c r="R1175" s="2" t="s">
        <v>11</v>
      </c>
      <c r="S1175" s="2" t="s">
        <v>11</v>
      </c>
      <c r="T1175" s="2">
        <v>330</v>
      </c>
      <c r="U1175" s="2">
        <v>11000</v>
      </c>
      <c r="V1175" s="2">
        <v>5560</v>
      </c>
      <c r="X1175" s="2">
        <v>7.41</v>
      </c>
      <c r="Y1175" s="13">
        <f t="shared" si="25"/>
        <v>1220</v>
      </c>
      <c r="Z1175" s="13" t="s">
        <v>767</v>
      </c>
      <c r="AA1175" s="13" t="s">
        <v>762</v>
      </c>
      <c r="AC1175" s="2">
        <v>3000</v>
      </c>
      <c r="AD1175" s="2">
        <v>37</v>
      </c>
      <c r="AE1175" s="2">
        <v>74.099999999999994</v>
      </c>
      <c r="AF1175" s="2">
        <v>35.299999999999997</v>
      </c>
      <c r="AG1175" s="2">
        <v>140</v>
      </c>
      <c r="AH1175" s="2">
        <v>2170</v>
      </c>
      <c r="AI1175" s="2">
        <v>51</v>
      </c>
      <c r="AJ1175" s="2" t="s">
        <v>52</v>
      </c>
      <c r="AK1175" s="2">
        <v>0.59799999999999998</v>
      </c>
      <c r="AL1175" s="2">
        <v>0.253</v>
      </c>
      <c r="AM1175" s="2">
        <v>1.49</v>
      </c>
      <c r="AN1175" s="2">
        <v>109</v>
      </c>
      <c r="AO1175" s="2" t="s">
        <v>52</v>
      </c>
      <c r="AP1175" s="2">
        <v>2.37</v>
      </c>
      <c r="AQ1175" s="2">
        <v>-57.96</v>
      </c>
      <c r="AR1175" s="2">
        <v>-5.26</v>
      </c>
      <c r="AS1175" s="2">
        <f>84*1.22</f>
        <v>102.48</v>
      </c>
      <c r="AU1175" s="13" t="s">
        <v>1891</v>
      </c>
      <c r="AV1175" s="2" t="s">
        <v>14</v>
      </c>
    </row>
    <row r="1176" spans="1:49" x14ac:dyDescent="0.35">
      <c r="A1176">
        <v>1175</v>
      </c>
      <c r="B1176" s="2" t="s">
        <v>417</v>
      </c>
      <c r="C1176" t="s">
        <v>1950</v>
      </c>
      <c r="D1176" t="s">
        <v>1960</v>
      </c>
      <c r="E1176" t="s">
        <v>418</v>
      </c>
      <c r="F1176" t="s">
        <v>419</v>
      </c>
      <c r="G1176" t="s">
        <v>50</v>
      </c>
      <c r="H1176" s="47">
        <v>43532</v>
      </c>
      <c r="I1176" s="1" t="s">
        <v>1947</v>
      </c>
      <c r="J1176" t="s">
        <v>8</v>
      </c>
      <c r="K1176" t="s">
        <v>1363</v>
      </c>
      <c r="L1176" t="s">
        <v>9</v>
      </c>
      <c r="M1176">
        <v>35.441769999999998</v>
      </c>
      <c r="N1176">
        <v>-119.78743799999999</v>
      </c>
      <c r="O1176" t="s">
        <v>1965</v>
      </c>
      <c r="P1176" s="2">
        <v>590</v>
      </c>
      <c r="Q1176" s="2">
        <v>590</v>
      </c>
      <c r="R1176" s="2" t="s">
        <v>11</v>
      </c>
      <c r="S1176" s="2" t="s">
        <v>11</v>
      </c>
      <c r="T1176" s="2">
        <v>230</v>
      </c>
      <c r="U1176" s="2">
        <v>6500</v>
      </c>
      <c r="V1176" s="2">
        <v>3380</v>
      </c>
      <c r="X1176" s="2">
        <v>7.1</v>
      </c>
      <c r="Y1176" s="13">
        <f t="shared" si="25"/>
        <v>719.8</v>
      </c>
      <c r="Z1176" s="13" t="s">
        <v>767</v>
      </c>
      <c r="AA1176" s="13" t="s">
        <v>762</v>
      </c>
      <c r="AC1176" s="2">
        <v>1600</v>
      </c>
      <c r="AD1176" s="2">
        <v>53</v>
      </c>
      <c r="AE1176" s="2">
        <v>51.3</v>
      </c>
      <c r="AF1176" s="2">
        <v>25.1</v>
      </c>
      <c r="AG1176" s="2">
        <v>77.5</v>
      </c>
      <c r="AH1176" s="2">
        <v>1330</v>
      </c>
      <c r="AI1176" s="2">
        <v>30.2</v>
      </c>
      <c r="AJ1176" s="2">
        <v>4.55</v>
      </c>
      <c r="AK1176" s="2">
        <v>0.35199999999999998</v>
      </c>
      <c r="AL1176" s="2">
        <v>1.54</v>
      </c>
      <c r="AM1176" s="2">
        <v>0.84199999999999997</v>
      </c>
      <c r="AN1176" s="2">
        <v>92.7</v>
      </c>
      <c r="AO1176" s="2" t="s">
        <v>52</v>
      </c>
      <c r="AP1176" s="2">
        <v>1.42</v>
      </c>
      <c r="AQ1176" s="2">
        <v>-60.77</v>
      </c>
      <c r="AR1176" s="2">
        <v>-6.71</v>
      </c>
      <c r="AS1176" s="2">
        <f>54*1.22</f>
        <v>65.88</v>
      </c>
      <c r="AU1176" s="13" t="s">
        <v>1891</v>
      </c>
      <c r="AV1176" s="2" t="s">
        <v>14</v>
      </c>
    </row>
    <row r="1177" spans="1:49" x14ac:dyDescent="0.35">
      <c r="A1177">
        <v>1176</v>
      </c>
      <c r="B1177" s="2" t="s">
        <v>417</v>
      </c>
      <c r="C1177" t="s">
        <v>1951</v>
      </c>
      <c r="D1177" t="s">
        <v>1959</v>
      </c>
      <c r="E1177" t="s">
        <v>418</v>
      </c>
      <c r="F1177" t="s">
        <v>419</v>
      </c>
      <c r="G1177" t="s">
        <v>50</v>
      </c>
      <c r="H1177" s="47">
        <v>43595</v>
      </c>
      <c r="I1177" s="1" t="s">
        <v>1948</v>
      </c>
      <c r="J1177" t="s">
        <v>8</v>
      </c>
      <c r="K1177" t="s">
        <v>1363</v>
      </c>
      <c r="L1177" t="s">
        <v>9</v>
      </c>
      <c r="M1177">
        <v>35.441617999999998</v>
      </c>
      <c r="N1177">
        <v>-119.78819</v>
      </c>
      <c r="O1177" t="s">
        <v>1965</v>
      </c>
      <c r="P1177" s="2">
        <v>1300</v>
      </c>
      <c r="Q1177" s="2">
        <v>1300</v>
      </c>
      <c r="R1177" s="2" t="s">
        <v>11</v>
      </c>
      <c r="S1177" s="2" t="s">
        <v>11</v>
      </c>
      <c r="T1177" s="2">
        <v>360</v>
      </c>
      <c r="U1177" s="2">
        <v>10000</v>
      </c>
      <c r="V1177" s="2">
        <v>5920</v>
      </c>
      <c r="X1177" s="2">
        <v>7.44</v>
      </c>
      <c r="Y1177" s="13">
        <f t="shared" si="25"/>
        <v>1586</v>
      </c>
      <c r="Z1177" s="13" t="s">
        <v>767</v>
      </c>
      <c r="AA1177" s="13" t="s">
        <v>762</v>
      </c>
      <c r="AC1177" s="2">
        <v>2700</v>
      </c>
      <c r="AD1177" s="2">
        <v>32</v>
      </c>
      <c r="AE1177" s="2">
        <v>77.400000000000006</v>
      </c>
      <c r="AF1177" s="2">
        <v>40.799999999999997</v>
      </c>
      <c r="AG1177" s="2">
        <v>252</v>
      </c>
      <c r="AH1177" s="2">
        <v>1960</v>
      </c>
      <c r="AI1177" s="2">
        <v>52.1</v>
      </c>
      <c r="AJ1177" s="2">
        <v>12.5</v>
      </c>
      <c r="AK1177" s="2">
        <v>0.625</v>
      </c>
      <c r="AL1177" s="2">
        <v>0.158</v>
      </c>
      <c r="AM1177" s="2">
        <v>1.43</v>
      </c>
      <c r="AN1177" s="2">
        <v>82.6</v>
      </c>
      <c r="AO1177" s="2">
        <v>54.2</v>
      </c>
      <c r="AP1177" s="2">
        <v>2.17</v>
      </c>
      <c r="AQ1177" s="2">
        <v>-60.33</v>
      </c>
      <c r="AR1177" s="2">
        <v>-6.24</v>
      </c>
      <c r="AS1177" s="2">
        <f>110*1.22</f>
        <v>134.19999999999999</v>
      </c>
      <c r="AU1177" s="13" t="s">
        <v>1891</v>
      </c>
      <c r="AV1177" s="2" t="s">
        <v>14</v>
      </c>
    </row>
    <row r="1178" spans="1:49" x14ac:dyDescent="0.35">
      <c r="A1178">
        <v>1177</v>
      </c>
      <c r="B1178" s="2" t="s">
        <v>417</v>
      </c>
      <c r="C1178" t="s">
        <v>1952</v>
      </c>
      <c r="D1178" t="s">
        <v>1960</v>
      </c>
      <c r="E1178" t="s">
        <v>418</v>
      </c>
      <c r="F1178" t="s">
        <v>419</v>
      </c>
      <c r="G1178" t="s">
        <v>50</v>
      </c>
      <c r="H1178" s="47">
        <v>43595</v>
      </c>
      <c r="I1178" s="1" t="s">
        <v>1948</v>
      </c>
      <c r="J1178" t="s">
        <v>8</v>
      </c>
      <c r="K1178" t="s">
        <v>1363</v>
      </c>
      <c r="L1178" t="s">
        <v>9</v>
      </c>
      <c r="M1178">
        <v>35.441769999999998</v>
      </c>
      <c r="N1178">
        <v>-119.78743799999999</v>
      </c>
      <c r="O1178" t="s">
        <v>1965</v>
      </c>
      <c r="P1178" s="2">
        <v>620</v>
      </c>
      <c r="Q1178" s="2">
        <v>620</v>
      </c>
      <c r="R1178" s="2" t="s">
        <v>11</v>
      </c>
      <c r="S1178" s="2" t="s">
        <v>11</v>
      </c>
      <c r="T1178" s="2">
        <v>220</v>
      </c>
      <c r="U1178" s="2">
        <v>5500</v>
      </c>
      <c r="V1178" s="2">
        <v>3110</v>
      </c>
      <c r="X1178" s="2">
        <v>7.51</v>
      </c>
      <c r="Y1178" s="13">
        <f t="shared" si="25"/>
        <v>756.4</v>
      </c>
      <c r="Z1178" s="13" t="s">
        <v>767</v>
      </c>
      <c r="AA1178" s="13" t="s">
        <v>762</v>
      </c>
      <c r="AC1178" s="2">
        <v>1400</v>
      </c>
      <c r="AD1178" s="2">
        <v>77</v>
      </c>
      <c r="AE1178" s="2">
        <v>46.3</v>
      </c>
      <c r="AF1178" s="2">
        <v>26.5</v>
      </c>
      <c r="AG1178" s="2">
        <v>112</v>
      </c>
      <c r="AH1178" s="2">
        <v>1040</v>
      </c>
      <c r="AI1178" s="2">
        <v>27</v>
      </c>
      <c r="AJ1178" s="2">
        <v>8.4</v>
      </c>
      <c r="AK1178" s="2">
        <v>0.35399999999999998</v>
      </c>
      <c r="AL1178" s="2">
        <v>1.25</v>
      </c>
      <c r="AM1178" s="2">
        <v>0.66900000000000004</v>
      </c>
      <c r="AN1178" s="2">
        <v>66.400000000000006</v>
      </c>
      <c r="AO1178" s="2">
        <v>31.8</v>
      </c>
      <c r="AP1178" s="2">
        <v>1.1000000000000001</v>
      </c>
      <c r="AQ1178" s="2">
        <v>-65.09</v>
      </c>
      <c r="AR1178" s="2">
        <v>-8.17</v>
      </c>
      <c r="AS1178" s="2">
        <f>41*1.22</f>
        <v>50.019999999999996</v>
      </c>
      <c r="AU1178" s="13" t="s">
        <v>1891</v>
      </c>
      <c r="AV1178" s="2" t="s">
        <v>14</v>
      </c>
    </row>
    <row r="1179" spans="1:49" x14ac:dyDescent="0.35">
      <c r="A1179">
        <v>1178</v>
      </c>
      <c r="B1179" s="2" t="s">
        <v>417</v>
      </c>
      <c r="C1179" t="s">
        <v>1954</v>
      </c>
      <c r="D1179" t="s">
        <v>1959</v>
      </c>
      <c r="E1179" t="s">
        <v>418</v>
      </c>
      <c r="F1179" t="s">
        <v>419</v>
      </c>
      <c r="G1179" t="s">
        <v>50</v>
      </c>
      <c r="H1179" s="47">
        <v>43697</v>
      </c>
      <c r="I1179" t="s">
        <v>1919</v>
      </c>
      <c r="J1179" t="s">
        <v>8</v>
      </c>
      <c r="K1179" t="s">
        <v>1363</v>
      </c>
      <c r="L1179" t="s">
        <v>9</v>
      </c>
      <c r="M1179">
        <v>35.441617999999998</v>
      </c>
      <c r="N1179">
        <v>-119.78819</v>
      </c>
      <c r="O1179" t="s">
        <v>1965</v>
      </c>
      <c r="P1179" s="2">
        <v>1060</v>
      </c>
      <c r="Q1179" s="2">
        <v>1060</v>
      </c>
      <c r="R1179" s="2" t="s">
        <v>11</v>
      </c>
      <c r="S1179" s="2" t="s">
        <v>11</v>
      </c>
      <c r="T1179" s="2">
        <v>234</v>
      </c>
      <c r="U1179" s="2">
        <v>9760</v>
      </c>
      <c r="V1179" s="2">
        <v>15100</v>
      </c>
      <c r="X1179" s="2">
        <v>6.52</v>
      </c>
      <c r="Y1179" s="13">
        <f t="shared" si="25"/>
        <v>1293.2</v>
      </c>
      <c r="Z1179" s="13" t="s">
        <v>767</v>
      </c>
      <c r="AA1179" s="13" t="s">
        <v>762</v>
      </c>
      <c r="AC1179" s="2">
        <v>2600</v>
      </c>
      <c r="AD1179" s="2">
        <v>31</v>
      </c>
      <c r="AE1179" s="2">
        <v>56.2</v>
      </c>
      <c r="AF1179" s="2">
        <v>29.1</v>
      </c>
      <c r="AG1179" s="2">
        <v>106</v>
      </c>
      <c r="AH1179" s="2">
        <v>1570</v>
      </c>
      <c r="AI1179" s="2">
        <v>44.9</v>
      </c>
      <c r="AJ1179" s="2" t="s">
        <v>53</v>
      </c>
      <c r="AK1179" s="2">
        <v>0.31</v>
      </c>
      <c r="AL1179" s="2" t="s">
        <v>60</v>
      </c>
      <c r="AM1179" s="2">
        <v>0.97899999999999998</v>
      </c>
      <c r="AN1179" s="2">
        <v>50.2</v>
      </c>
      <c r="AO1179" s="2">
        <v>37.4</v>
      </c>
      <c r="AP1179" s="2">
        <v>0.99</v>
      </c>
      <c r="AQ1179" s="2">
        <v>-62.18</v>
      </c>
      <c r="AR1179" s="2">
        <v>-6.18</v>
      </c>
      <c r="AS1179" s="2">
        <f>101*1.22</f>
        <v>123.22</v>
      </c>
      <c r="AU1179" s="13" t="s">
        <v>1891</v>
      </c>
      <c r="AV1179" s="2" t="s">
        <v>14</v>
      </c>
      <c r="AW1179" s="2">
        <v>23.5</v>
      </c>
    </row>
    <row r="1180" spans="1:49" x14ac:dyDescent="0.35">
      <c r="A1180">
        <v>1179</v>
      </c>
      <c r="B1180" s="2" t="s">
        <v>417</v>
      </c>
      <c r="C1180" t="s">
        <v>1953</v>
      </c>
      <c r="D1180" t="s">
        <v>1960</v>
      </c>
      <c r="E1180" t="s">
        <v>418</v>
      </c>
      <c r="F1180" t="s">
        <v>419</v>
      </c>
      <c r="G1180" t="s">
        <v>50</v>
      </c>
      <c r="H1180" s="47">
        <v>43697</v>
      </c>
      <c r="I1180" t="s">
        <v>1919</v>
      </c>
      <c r="J1180" t="s">
        <v>8</v>
      </c>
      <c r="K1180" t="s">
        <v>1363</v>
      </c>
      <c r="L1180" t="s">
        <v>9</v>
      </c>
      <c r="M1180">
        <v>35.441769999999998</v>
      </c>
      <c r="N1180">
        <v>-119.78743799999999</v>
      </c>
      <c r="O1180" t="s">
        <v>1965</v>
      </c>
      <c r="P1180" s="2">
        <v>620</v>
      </c>
      <c r="Q1180" s="2">
        <v>620</v>
      </c>
      <c r="R1180" s="2" t="s">
        <v>11</v>
      </c>
      <c r="S1180" s="2" t="s">
        <v>11</v>
      </c>
      <c r="T1180" s="2">
        <v>323</v>
      </c>
      <c r="U1180" s="2">
        <v>29200</v>
      </c>
      <c r="V1180" s="2">
        <v>30100</v>
      </c>
      <c r="X1180" s="2">
        <v>6.93</v>
      </c>
      <c r="Y1180" s="13">
        <f t="shared" si="25"/>
        <v>756.4</v>
      </c>
      <c r="Z1180" s="13" t="s">
        <v>767</v>
      </c>
      <c r="AA1180" s="13" t="s">
        <v>762</v>
      </c>
      <c r="AC1180" s="2">
        <v>12000</v>
      </c>
      <c r="AD1180" s="2">
        <v>53</v>
      </c>
      <c r="AE1180" s="2">
        <v>78.5</v>
      </c>
      <c r="AF1180" s="2">
        <v>32.299999999999997</v>
      </c>
      <c r="AG1180" s="2">
        <v>82.6</v>
      </c>
      <c r="AH1180" s="2">
        <v>6350</v>
      </c>
      <c r="AI1180" s="2">
        <v>26.4</v>
      </c>
      <c r="AJ1180" s="2">
        <v>5.69</v>
      </c>
      <c r="AK1180" s="2">
        <v>0.751</v>
      </c>
      <c r="AL1180" s="2">
        <v>3.28</v>
      </c>
      <c r="AM1180" s="2">
        <v>0.47299999999999998</v>
      </c>
      <c r="AN1180" s="2">
        <v>294</v>
      </c>
      <c r="AO1180" s="2">
        <v>19.899999999999999</v>
      </c>
      <c r="AP1180" s="2">
        <v>1.92</v>
      </c>
      <c r="AQ1180" s="2">
        <v>-62.66</v>
      </c>
      <c r="AR1180" s="2">
        <v>-7.53</v>
      </c>
      <c r="AS1180" s="2">
        <f>53.2*1.22</f>
        <v>64.903999999999996</v>
      </c>
      <c r="AU1180" s="13" t="s">
        <v>1893</v>
      </c>
      <c r="AV1180" s="2" t="s">
        <v>82</v>
      </c>
      <c r="AW1180" s="2">
        <v>13.2</v>
      </c>
    </row>
    <row r="1181" spans="1:49" x14ac:dyDescent="0.35">
      <c r="A1181">
        <v>1180</v>
      </c>
      <c r="B1181" s="2" t="s">
        <v>417</v>
      </c>
      <c r="C1181" t="s">
        <v>1961</v>
      </c>
      <c r="D1181" t="s">
        <v>1959</v>
      </c>
      <c r="E1181" t="s">
        <v>418</v>
      </c>
      <c r="F1181" t="s">
        <v>419</v>
      </c>
      <c r="G1181" t="s">
        <v>50</v>
      </c>
      <c r="H1181" s="47">
        <v>43777</v>
      </c>
      <c r="I1181" t="s">
        <v>1920</v>
      </c>
      <c r="J1181" t="s">
        <v>8</v>
      </c>
      <c r="K1181" t="s">
        <v>1925</v>
      </c>
      <c r="L1181" t="s">
        <v>9</v>
      </c>
      <c r="M1181">
        <v>35.441617999999998</v>
      </c>
      <c r="N1181">
        <v>-119.78819</v>
      </c>
      <c r="O1181" t="s">
        <v>1965</v>
      </c>
      <c r="P1181" s="2">
        <v>1190</v>
      </c>
      <c r="Q1181" s="2">
        <v>1190</v>
      </c>
      <c r="R1181" s="2" t="s">
        <v>11</v>
      </c>
      <c r="S1181" s="2" t="s">
        <v>11</v>
      </c>
      <c r="T1181" s="2">
        <v>2370</v>
      </c>
      <c r="U1181" s="2">
        <v>9330</v>
      </c>
      <c r="V1181" s="2">
        <v>4450</v>
      </c>
      <c r="X1181" s="2">
        <v>5.68</v>
      </c>
      <c r="Y1181" s="13">
        <f t="shared" si="25"/>
        <v>1451.8</v>
      </c>
      <c r="Z1181" s="13" t="s">
        <v>767</v>
      </c>
      <c r="AA1181" s="13" t="s">
        <v>762</v>
      </c>
      <c r="AC1181" s="2">
        <v>2500</v>
      </c>
      <c r="AD1181" s="2">
        <v>22</v>
      </c>
      <c r="AE1181" s="2">
        <v>50.1</v>
      </c>
      <c r="AF1181" s="2">
        <v>30.4</v>
      </c>
      <c r="AG1181" s="2">
        <v>97.2</v>
      </c>
      <c r="AH1181" s="2">
        <v>1800</v>
      </c>
      <c r="AI1181" s="2">
        <v>44.8</v>
      </c>
      <c r="AJ1181" s="2" t="s">
        <v>53</v>
      </c>
      <c r="AK1181" s="2">
        <v>0.82099999999999995</v>
      </c>
      <c r="AL1181" s="2">
        <v>10.199999999999999</v>
      </c>
      <c r="AM1181" s="2">
        <v>1.55</v>
      </c>
      <c r="AN1181" s="2">
        <v>573</v>
      </c>
      <c r="AO1181" s="2">
        <v>46.5</v>
      </c>
      <c r="AP1181" s="2">
        <v>1.54</v>
      </c>
      <c r="AQ1181" s="2">
        <v>-61.66</v>
      </c>
      <c r="AR1181" s="2">
        <v>-5.78</v>
      </c>
      <c r="AS1181" s="2">
        <f>50.4*1.22</f>
        <v>61.488</v>
      </c>
      <c r="AU1181" s="13" t="s">
        <v>1891</v>
      </c>
      <c r="AV1181" s="2" t="s">
        <v>14</v>
      </c>
      <c r="AW1181" s="2">
        <v>19.600000000000001</v>
      </c>
    </row>
    <row r="1182" spans="1:49" x14ac:dyDescent="0.35">
      <c r="A1182">
        <v>1181</v>
      </c>
      <c r="B1182" s="2" t="s">
        <v>417</v>
      </c>
      <c r="C1182" t="s">
        <v>1962</v>
      </c>
      <c r="D1182" t="s">
        <v>1960</v>
      </c>
      <c r="E1182" t="s">
        <v>418</v>
      </c>
      <c r="F1182" t="s">
        <v>419</v>
      </c>
      <c r="G1182" t="s">
        <v>50</v>
      </c>
      <c r="H1182" s="47">
        <v>43777</v>
      </c>
      <c r="I1182" t="s">
        <v>1920</v>
      </c>
      <c r="J1182" t="s">
        <v>8</v>
      </c>
      <c r="K1182" t="s">
        <v>1363</v>
      </c>
      <c r="L1182" t="s">
        <v>9</v>
      </c>
      <c r="M1182">
        <v>35.441769999999998</v>
      </c>
      <c r="N1182">
        <v>-119.78743799999999</v>
      </c>
      <c r="O1182" t="s">
        <v>1965</v>
      </c>
      <c r="P1182" s="2">
        <v>685</v>
      </c>
      <c r="Q1182" s="2">
        <v>685</v>
      </c>
      <c r="R1182" s="2" t="s">
        <v>11</v>
      </c>
      <c r="S1182" s="2" t="s">
        <v>11</v>
      </c>
      <c r="T1182" s="2">
        <v>15000</v>
      </c>
      <c r="U1182" s="2">
        <v>58900</v>
      </c>
      <c r="V1182" s="2">
        <v>32400</v>
      </c>
      <c r="X1182" s="2">
        <v>5.92</v>
      </c>
      <c r="Y1182" s="13">
        <f t="shared" si="25"/>
        <v>835.69999999999993</v>
      </c>
      <c r="Z1182" s="13" t="s">
        <v>767</v>
      </c>
      <c r="AA1182" s="13" t="s">
        <v>762</v>
      </c>
      <c r="AC1182" s="2">
        <v>36000</v>
      </c>
      <c r="AD1182" s="2">
        <v>55</v>
      </c>
      <c r="AE1182" s="2">
        <v>458</v>
      </c>
      <c r="AF1182" s="2">
        <v>135</v>
      </c>
      <c r="AG1182" s="2">
        <v>81.900000000000006</v>
      </c>
      <c r="AH1182" s="2">
        <v>16600</v>
      </c>
      <c r="AI1182" s="2">
        <v>26.9</v>
      </c>
      <c r="AJ1182" s="2" t="s">
        <v>57</v>
      </c>
      <c r="AK1182" s="2">
        <v>4.71</v>
      </c>
      <c r="AL1182" s="2">
        <v>1.54</v>
      </c>
      <c r="AM1182" s="2">
        <v>0.65200000000000002</v>
      </c>
      <c r="AN1182" s="2">
        <v>677</v>
      </c>
      <c r="AO1182" s="2">
        <v>21</v>
      </c>
      <c r="AP1182" s="2">
        <v>12.4</v>
      </c>
      <c r="AQ1182" s="2">
        <v>-63.05</v>
      </c>
      <c r="AR1182" s="2">
        <v>-6.89</v>
      </c>
      <c r="AS1182" s="2">
        <f>22.4*1.22</f>
        <v>27.327999999999999</v>
      </c>
      <c r="AU1182" s="13" t="s">
        <v>1889</v>
      </c>
      <c r="AV1182" s="2" t="s">
        <v>59</v>
      </c>
      <c r="AW1182" s="2">
        <v>9.1</v>
      </c>
    </row>
    <row r="1183" spans="1:49" x14ac:dyDescent="0.35">
      <c r="A1183">
        <v>1182</v>
      </c>
      <c r="B1183" s="2" t="s">
        <v>45</v>
      </c>
      <c r="D1183" t="s">
        <v>1973</v>
      </c>
      <c r="E1183" t="s">
        <v>48</v>
      </c>
      <c r="F1183" t="s">
        <v>49</v>
      </c>
      <c r="G1183" t="s">
        <v>50</v>
      </c>
      <c r="H1183" s="47">
        <v>27137</v>
      </c>
      <c r="I1183" t="s">
        <v>1112</v>
      </c>
      <c r="J1183" t="s">
        <v>2099</v>
      </c>
      <c r="K1183" t="s">
        <v>1707</v>
      </c>
      <c r="L1183" t="s">
        <v>9</v>
      </c>
      <c r="M1183">
        <v>35.388876000000003</v>
      </c>
      <c r="N1183">
        <v>-119.650676</v>
      </c>
      <c r="O1183" t="s">
        <v>2234</v>
      </c>
      <c r="V1183" s="2">
        <v>12989</v>
      </c>
      <c r="AC1183" s="2">
        <v>6698</v>
      </c>
      <c r="AD1183" s="2">
        <v>63</v>
      </c>
      <c r="AE1183" s="2">
        <v>95</v>
      </c>
      <c r="AF1183" s="2">
        <v>129</v>
      </c>
      <c r="AH1183" s="2">
        <v>4300</v>
      </c>
      <c r="AW1183" s="23" t="s">
        <v>1974</v>
      </c>
    </row>
    <row r="1184" spans="1:49" x14ac:dyDescent="0.35">
      <c r="A1184">
        <v>1183</v>
      </c>
      <c r="B1184" s="2" t="s">
        <v>45</v>
      </c>
      <c r="D1184" t="s">
        <v>1973</v>
      </c>
      <c r="E1184" t="s">
        <v>48</v>
      </c>
      <c r="F1184" t="s">
        <v>49</v>
      </c>
      <c r="G1184" t="s">
        <v>50</v>
      </c>
      <c r="H1184" s="47">
        <v>29515</v>
      </c>
      <c r="I1184" t="s">
        <v>1112</v>
      </c>
      <c r="J1184" t="s">
        <v>2099</v>
      </c>
      <c r="K1184" t="s">
        <v>1707</v>
      </c>
      <c r="L1184" t="s">
        <v>9</v>
      </c>
      <c r="M1184">
        <v>35.388876000000003</v>
      </c>
      <c r="N1184">
        <v>-119.650676</v>
      </c>
      <c r="O1184" t="s">
        <v>2234</v>
      </c>
      <c r="V1184" s="2">
        <v>7554</v>
      </c>
      <c r="AC1184" s="2">
        <v>5841</v>
      </c>
      <c r="AD1184" s="2">
        <v>215</v>
      </c>
      <c r="AE1184" s="2">
        <v>86</v>
      </c>
      <c r="AF1184" s="2">
        <v>115</v>
      </c>
      <c r="AH1184" s="2">
        <v>4000</v>
      </c>
      <c r="AW1184" s="23" t="s">
        <v>1974</v>
      </c>
    </row>
    <row r="1185" spans="1:49" x14ac:dyDescent="0.35">
      <c r="A1185">
        <v>1184</v>
      </c>
      <c r="B1185" s="2" t="s">
        <v>45</v>
      </c>
      <c r="D1185" t="s">
        <v>1973</v>
      </c>
      <c r="E1185" t="s">
        <v>48</v>
      </c>
      <c r="F1185" t="s">
        <v>49</v>
      </c>
      <c r="G1185" t="s">
        <v>50</v>
      </c>
      <c r="H1185" s="47">
        <v>30967</v>
      </c>
      <c r="I1185" t="s">
        <v>1112</v>
      </c>
      <c r="J1185" t="s">
        <v>2099</v>
      </c>
      <c r="K1185" t="s">
        <v>1707</v>
      </c>
      <c r="L1185" t="s">
        <v>9</v>
      </c>
      <c r="M1185">
        <v>35.388876000000003</v>
      </c>
      <c r="N1185">
        <v>-119.650676</v>
      </c>
      <c r="O1185" t="s">
        <v>2234</v>
      </c>
      <c r="V1185" s="2">
        <v>11602</v>
      </c>
      <c r="AC1185" s="2">
        <v>3228</v>
      </c>
      <c r="AD1185" s="2">
        <v>300</v>
      </c>
      <c r="AE1185" s="2">
        <v>47</v>
      </c>
      <c r="AF1185" s="2">
        <v>50</v>
      </c>
      <c r="AH1185" s="2">
        <v>2250</v>
      </c>
      <c r="AW1185" s="23" t="s">
        <v>1974</v>
      </c>
    </row>
    <row r="1186" spans="1:49" x14ac:dyDescent="0.35">
      <c r="A1186">
        <v>1185</v>
      </c>
      <c r="B1186" s="2" t="s">
        <v>45</v>
      </c>
      <c r="D1186" t="s">
        <v>1973</v>
      </c>
      <c r="E1186" t="s">
        <v>48</v>
      </c>
      <c r="F1186" t="s">
        <v>49</v>
      </c>
      <c r="G1186" t="s">
        <v>50</v>
      </c>
      <c r="H1186" s="47">
        <v>31839</v>
      </c>
      <c r="I1186" t="s">
        <v>1112</v>
      </c>
      <c r="J1186" t="s">
        <v>2099</v>
      </c>
      <c r="K1186" t="s">
        <v>1707</v>
      </c>
      <c r="L1186" t="s">
        <v>9</v>
      </c>
      <c r="M1186">
        <v>35.388876000000003</v>
      </c>
      <c r="N1186">
        <v>-119.650676</v>
      </c>
      <c r="O1186" t="s">
        <v>2234</v>
      </c>
      <c r="V1186" s="2">
        <v>8792</v>
      </c>
      <c r="AC1186" s="2">
        <v>3859</v>
      </c>
      <c r="AD1186" s="2">
        <v>360</v>
      </c>
      <c r="AE1186" s="2">
        <v>46</v>
      </c>
      <c r="AF1186" s="2">
        <v>51</v>
      </c>
      <c r="AH1186" s="2">
        <v>3050</v>
      </c>
      <c r="AW1186" s="23" t="s">
        <v>1974</v>
      </c>
    </row>
    <row r="1187" spans="1:49" x14ac:dyDescent="0.35">
      <c r="A1187">
        <v>1186</v>
      </c>
      <c r="B1187" s="2" t="s">
        <v>45</v>
      </c>
      <c r="D1187" t="s">
        <v>1973</v>
      </c>
      <c r="E1187" t="s">
        <v>48</v>
      </c>
      <c r="F1187" t="s">
        <v>49</v>
      </c>
      <c r="G1187" t="s">
        <v>50</v>
      </c>
      <c r="H1187" s="47">
        <v>32587</v>
      </c>
      <c r="I1187" t="s">
        <v>1112</v>
      </c>
      <c r="J1187" t="s">
        <v>2099</v>
      </c>
      <c r="K1187" t="s">
        <v>1707</v>
      </c>
      <c r="L1187" t="s">
        <v>9</v>
      </c>
      <c r="M1187">
        <v>35.388876000000003</v>
      </c>
      <c r="N1187">
        <v>-119.650676</v>
      </c>
      <c r="O1187" t="s">
        <v>2234</v>
      </c>
      <c r="V1187" s="2">
        <v>9109</v>
      </c>
      <c r="AC1187" s="2">
        <v>3859</v>
      </c>
      <c r="AD1187" s="2">
        <v>356</v>
      </c>
      <c r="AE1187" s="2">
        <v>59</v>
      </c>
      <c r="AF1187" s="2">
        <v>50</v>
      </c>
      <c r="AH1187" s="2">
        <v>3130</v>
      </c>
      <c r="AW1187" s="23" t="s">
        <v>1974</v>
      </c>
    </row>
    <row r="1188" spans="1:49" x14ac:dyDescent="0.35">
      <c r="A1188">
        <v>1187</v>
      </c>
      <c r="B1188" s="2" t="s">
        <v>45</v>
      </c>
      <c r="D1188" t="s">
        <v>1973</v>
      </c>
      <c r="E1188" t="s">
        <v>48</v>
      </c>
      <c r="F1188" t="s">
        <v>49</v>
      </c>
      <c r="G1188" t="s">
        <v>50</v>
      </c>
      <c r="H1188" s="47">
        <v>34993</v>
      </c>
      <c r="I1188" t="s">
        <v>1112</v>
      </c>
      <c r="J1188" t="s">
        <v>2099</v>
      </c>
      <c r="K1188" t="s">
        <v>1707</v>
      </c>
      <c r="L1188" t="s">
        <v>9</v>
      </c>
      <c r="M1188">
        <v>35.388876000000003</v>
      </c>
      <c r="N1188">
        <v>-119.650676</v>
      </c>
      <c r="O1188" t="s">
        <v>2234</v>
      </c>
      <c r="V1188" s="2">
        <v>32400</v>
      </c>
      <c r="AC1188" s="2">
        <v>16800</v>
      </c>
      <c r="AD1188" s="2">
        <v>8</v>
      </c>
      <c r="AE1188" s="2">
        <v>38</v>
      </c>
      <c r="AF1188" s="2">
        <v>30</v>
      </c>
      <c r="AH1188" s="2">
        <v>12700</v>
      </c>
      <c r="AW1188" s="23" t="s">
        <v>1974</v>
      </c>
    </row>
    <row r="1189" spans="1:49" x14ac:dyDescent="0.35">
      <c r="A1189">
        <v>1188</v>
      </c>
      <c r="B1189" s="2" t="s">
        <v>45</v>
      </c>
      <c r="D1189" t="s">
        <v>1973</v>
      </c>
      <c r="E1189" t="s">
        <v>48</v>
      </c>
      <c r="F1189" t="s">
        <v>49</v>
      </c>
      <c r="G1189" t="s">
        <v>50</v>
      </c>
      <c r="H1189" s="47">
        <v>35625</v>
      </c>
      <c r="I1189" t="s">
        <v>1112</v>
      </c>
      <c r="J1189" t="s">
        <v>2099</v>
      </c>
      <c r="K1189" t="s">
        <v>1707</v>
      </c>
      <c r="L1189" t="s">
        <v>9</v>
      </c>
      <c r="M1189">
        <v>35.388876000000003</v>
      </c>
      <c r="N1189">
        <v>-119.650676</v>
      </c>
      <c r="O1189" t="s">
        <v>2234</v>
      </c>
      <c r="V1189" s="2">
        <v>34800</v>
      </c>
      <c r="AC1189" s="2">
        <v>18000</v>
      </c>
      <c r="AD1189" s="2">
        <v>28</v>
      </c>
      <c r="AE1189" s="2">
        <v>44</v>
      </c>
      <c r="AF1189" s="2">
        <v>28</v>
      </c>
      <c r="AH1189" s="2">
        <v>13500</v>
      </c>
      <c r="AW1189" s="23" t="s">
        <v>1974</v>
      </c>
    </row>
    <row r="1190" spans="1:49" x14ac:dyDescent="0.35">
      <c r="A1190">
        <v>1189</v>
      </c>
      <c r="B1190" s="2" t="s">
        <v>45</v>
      </c>
      <c r="D1190" t="s">
        <v>1973</v>
      </c>
      <c r="E1190" t="s">
        <v>48</v>
      </c>
      <c r="F1190" t="s">
        <v>49</v>
      </c>
      <c r="G1190" t="s">
        <v>50</v>
      </c>
      <c r="H1190" s="47">
        <v>36007</v>
      </c>
      <c r="I1190" t="s">
        <v>1112</v>
      </c>
      <c r="J1190" t="s">
        <v>2099</v>
      </c>
      <c r="K1190" t="s">
        <v>1707</v>
      </c>
      <c r="L1190" t="s">
        <v>9</v>
      </c>
      <c r="M1190">
        <v>35.388876000000003</v>
      </c>
      <c r="N1190">
        <v>-119.650676</v>
      </c>
      <c r="O1190" t="s">
        <v>2234</v>
      </c>
      <c r="V1190" s="2">
        <v>19200</v>
      </c>
      <c r="AC1190" s="2">
        <v>10300</v>
      </c>
      <c r="AE1190" s="2">
        <v>126</v>
      </c>
      <c r="AF1190" s="2">
        <v>49</v>
      </c>
      <c r="AH1190" s="2">
        <v>7120</v>
      </c>
      <c r="AW1190" s="23" t="s">
        <v>1974</v>
      </c>
    </row>
    <row r="1191" spans="1:49" x14ac:dyDescent="0.35">
      <c r="A1191">
        <v>1190</v>
      </c>
      <c r="B1191" s="2" t="s">
        <v>45</v>
      </c>
      <c r="C1191" t="s">
        <v>2013</v>
      </c>
      <c r="D1191" t="s">
        <v>1976</v>
      </c>
      <c r="E1191" t="s">
        <v>48</v>
      </c>
      <c r="F1191" t="s">
        <v>49</v>
      </c>
      <c r="G1191" t="s">
        <v>50</v>
      </c>
      <c r="H1191" s="47">
        <v>37008</v>
      </c>
      <c r="I1191" t="s">
        <v>2016</v>
      </c>
      <c r="J1191" t="s">
        <v>8</v>
      </c>
      <c r="K1191" t="s">
        <v>1363</v>
      </c>
      <c r="L1191" t="s">
        <v>9</v>
      </c>
      <c r="M1191">
        <v>35.391458999999998</v>
      </c>
      <c r="N1191">
        <v>-119.651672</v>
      </c>
      <c r="O1191" t="s">
        <v>2098</v>
      </c>
      <c r="P1191" s="2">
        <v>1600</v>
      </c>
      <c r="Q1191" s="2">
        <v>1600</v>
      </c>
      <c r="R1191" s="2" t="s">
        <v>82</v>
      </c>
      <c r="S1191" s="2" t="s">
        <v>82</v>
      </c>
      <c r="T1191" s="2">
        <v>800</v>
      </c>
      <c r="U1191" s="2">
        <v>31000</v>
      </c>
      <c r="V1191" s="2">
        <v>20000</v>
      </c>
      <c r="X1191" s="2">
        <v>7.3</v>
      </c>
      <c r="Y1191" s="13">
        <f t="shared" ref="Y1191:Y1212" si="26">Q1191*1.22</f>
        <v>1952</v>
      </c>
      <c r="Z1191" s="13" t="s">
        <v>340</v>
      </c>
      <c r="AA1191" s="13" t="s">
        <v>815</v>
      </c>
      <c r="AC1191" s="2">
        <v>10000</v>
      </c>
      <c r="AD1191" s="2">
        <v>58</v>
      </c>
      <c r="AE1191" s="2">
        <v>190</v>
      </c>
      <c r="AF1191" s="2">
        <v>81</v>
      </c>
      <c r="AG1191" s="2">
        <v>190</v>
      </c>
      <c r="AH1191" s="2">
        <v>7000</v>
      </c>
      <c r="AI1191" s="2">
        <v>78</v>
      </c>
      <c r="AJ1191" s="2" t="s">
        <v>54</v>
      </c>
      <c r="AK1191" s="2">
        <v>3.7</v>
      </c>
      <c r="AO1191" s="2" t="s">
        <v>767</v>
      </c>
      <c r="AP1191" s="2"/>
      <c r="AS1191" s="13">
        <f>77*1.22</f>
        <v>93.94</v>
      </c>
      <c r="AU1191" s="2" t="s">
        <v>23</v>
      </c>
      <c r="AV1191" s="13" t="s">
        <v>745</v>
      </c>
      <c r="AW1191" s="23" t="s">
        <v>1974</v>
      </c>
    </row>
    <row r="1192" spans="1:49" x14ac:dyDescent="0.35">
      <c r="A1192">
        <v>1191</v>
      </c>
      <c r="B1192" s="2" t="s">
        <v>45</v>
      </c>
      <c r="C1192" t="s">
        <v>2014</v>
      </c>
      <c r="D1192" t="s">
        <v>1977</v>
      </c>
      <c r="E1192" t="s">
        <v>48</v>
      </c>
      <c r="F1192" t="s">
        <v>49</v>
      </c>
      <c r="G1192" t="s">
        <v>50</v>
      </c>
      <c r="H1192" s="47">
        <v>37008</v>
      </c>
      <c r="I1192" t="s">
        <v>2016</v>
      </c>
      <c r="J1192" t="s">
        <v>8</v>
      </c>
      <c r="K1192" t="s">
        <v>1363</v>
      </c>
      <c r="L1192" t="s">
        <v>9</v>
      </c>
      <c r="M1192">
        <v>35.391458999999998</v>
      </c>
      <c r="N1192">
        <v>-119.651672</v>
      </c>
      <c r="O1192" t="s">
        <v>2098</v>
      </c>
      <c r="P1192" s="2">
        <v>1600</v>
      </c>
      <c r="Q1192" s="2">
        <v>1600</v>
      </c>
      <c r="R1192" s="2" t="s">
        <v>82</v>
      </c>
      <c r="S1192" s="2" t="s">
        <v>82</v>
      </c>
      <c r="T1192" s="2">
        <v>520</v>
      </c>
      <c r="U1192" s="2">
        <v>37000</v>
      </c>
      <c r="V1192" s="2">
        <v>24000</v>
      </c>
      <c r="X1192" s="2">
        <v>8.1</v>
      </c>
      <c r="Y1192" s="13">
        <f t="shared" si="26"/>
        <v>1952</v>
      </c>
      <c r="Z1192" s="13" t="s">
        <v>340</v>
      </c>
      <c r="AA1192" s="13" t="s">
        <v>815</v>
      </c>
      <c r="AC1192" s="2">
        <v>11000</v>
      </c>
      <c r="AD1192" s="2">
        <v>32</v>
      </c>
      <c r="AE1192" s="2">
        <v>72</v>
      </c>
      <c r="AF1192" s="2">
        <v>82</v>
      </c>
      <c r="AG1192" s="2">
        <v>240</v>
      </c>
      <c r="AH1192" s="2">
        <v>9000</v>
      </c>
      <c r="AI1192" s="2">
        <v>99</v>
      </c>
      <c r="AJ1192" s="2" t="s">
        <v>54</v>
      </c>
      <c r="AK1192" s="2">
        <v>2.8</v>
      </c>
      <c r="AO1192" s="2" t="s">
        <v>767</v>
      </c>
      <c r="AP1192" s="2"/>
      <c r="AS1192" s="13">
        <f>42*1.22</f>
        <v>51.24</v>
      </c>
      <c r="AU1192" s="2" t="s">
        <v>23</v>
      </c>
      <c r="AV1192" s="13" t="s">
        <v>745</v>
      </c>
      <c r="AW1192" s="23" t="s">
        <v>1974</v>
      </c>
    </row>
    <row r="1193" spans="1:49" x14ac:dyDescent="0.35">
      <c r="A1193">
        <v>1192</v>
      </c>
      <c r="B1193" s="2" t="s">
        <v>45</v>
      </c>
      <c r="C1193" t="s">
        <v>2015</v>
      </c>
      <c r="D1193" t="s">
        <v>1978</v>
      </c>
      <c r="E1193" t="s">
        <v>48</v>
      </c>
      <c r="F1193" t="s">
        <v>49</v>
      </c>
      <c r="G1193" t="s">
        <v>50</v>
      </c>
      <c r="H1193" s="47">
        <v>37008</v>
      </c>
      <c r="I1193" t="s">
        <v>2016</v>
      </c>
      <c r="J1193" t="s">
        <v>8</v>
      </c>
      <c r="K1193" t="s">
        <v>1363</v>
      </c>
      <c r="L1193" t="s">
        <v>9</v>
      </c>
      <c r="M1193">
        <v>35.386682999999998</v>
      </c>
      <c r="N1193">
        <v>-119.648797</v>
      </c>
      <c r="O1193" t="s">
        <v>2098</v>
      </c>
      <c r="P1193" s="2">
        <v>1300</v>
      </c>
      <c r="Q1193" s="2">
        <v>1300</v>
      </c>
      <c r="R1193" s="2" t="s">
        <v>82</v>
      </c>
      <c r="S1193" s="2" t="s">
        <v>82</v>
      </c>
      <c r="T1193" s="2">
        <v>530</v>
      </c>
      <c r="U1193" s="2">
        <v>15000</v>
      </c>
      <c r="V1193" s="2">
        <v>9100</v>
      </c>
      <c r="X1193" s="2">
        <v>7</v>
      </c>
      <c r="Y1193" s="13">
        <f t="shared" si="26"/>
        <v>1586</v>
      </c>
      <c r="Z1193" s="13" t="s">
        <v>340</v>
      </c>
      <c r="AA1193" s="13" t="s">
        <v>815</v>
      </c>
      <c r="AC1193" s="2">
        <v>4100</v>
      </c>
      <c r="AD1193" s="2">
        <v>130</v>
      </c>
      <c r="AE1193" s="2">
        <v>98</v>
      </c>
      <c r="AF1193" s="2">
        <v>69</v>
      </c>
      <c r="AG1193" s="2">
        <v>100</v>
      </c>
      <c r="AH1193" s="2">
        <v>3200</v>
      </c>
      <c r="AI1193" s="2">
        <v>49</v>
      </c>
      <c r="AJ1193" s="2" t="s">
        <v>54</v>
      </c>
      <c r="AK1193" s="2">
        <v>1.7</v>
      </c>
      <c r="AO1193" s="2" t="s">
        <v>767</v>
      </c>
      <c r="AP1193" s="2"/>
      <c r="AS1193" s="13">
        <f>21*1.22</f>
        <v>25.62</v>
      </c>
      <c r="AU1193" s="2" t="s">
        <v>23</v>
      </c>
      <c r="AV1193" s="13" t="s">
        <v>745</v>
      </c>
      <c r="AW1193" s="23" t="s">
        <v>1974</v>
      </c>
    </row>
    <row r="1194" spans="1:49" x14ac:dyDescent="0.35">
      <c r="A1194">
        <v>1193</v>
      </c>
      <c r="B1194" s="2" t="s">
        <v>45</v>
      </c>
      <c r="C1194" t="s">
        <v>2017</v>
      </c>
      <c r="D1194" t="s">
        <v>1979</v>
      </c>
      <c r="E1194" t="s">
        <v>48</v>
      </c>
      <c r="F1194" t="s">
        <v>49</v>
      </c>
      <c r="G1194" t="s">
        <v>50</v>
      </c>
      <c r="H1194" s="47">
        <v>37008</v>
      </c>
      <c r="I1194" t="s">
        <v>2016</v>
      </c>
      <c r="J1194" t="s">
        <v>8</v>
      </c>
      <c r="K1194" t="s">
        <v>1363</v>
      </c>
      <c r="L1194" t="s">
        <v>9</v>
      </c>
      <c r="M1194">
        <v>35.386682999999998</v>
      </c>
      <c r="N1194">
        <v>-119.648797</v>
      </c>
      <c r="O1194" t="s">
        <v>2098</v>
      </c>
      <c r="P1194" s="2">
        <v>1200</v>
      </c>
      <c r="Q1194" s="2">
        <v>1200</v>
      </c>
      <c r="R1194" s="2" t="s">
        <v>82</v>
      </c>
      <c r="S1194" s="2" t="s">
        <v>82</v>
      </c>
      <c r="T1194" s="2">
        <v>520</v>
      </c>
      <c r="U1194" s="2">
        <v>16000</v>
      </c>
      <c r="V1194" s="2">
        <v>9900</v>
      </c>
      <c r="X1194" s="2">
        <v>8.1</v>
      </c>
      <c r="Y1194" s="13">
        <f t="shared" si="26"/>
        <v>1464</v>
      </c>
      <c r="Z1194" s="13" t="s">
        <v>340</v>
      </c>
      <c r="AA1194" s="13" t="s">
        <v>815</v>
      </c>
      <c r="AC1194" s="2">
        <v>4400</v>
      </c>
      <c r="AD1194" s="2">
        <v>220</v>
      </c>
      <c r="AE1194" s="2">
        <v>84</v>
      </c>
      <c r="AF1194" s="2">
        <v>75</v>
      </c>
      <c r="AG1194" s="2">
        <v>110</v>
      </c>
      <c r="AH1194" s="2">
        <v>3600</v>
      </c>
      <c r="AI1194" s="2">
        <v>56</v>
      </c>
      <c r="AJ1194" s="2" t="s">
        <v>54</v>
      </c>
      <c r="AK1194" s="2">
        <v>2.1</v>
      </c>
      <c r="AO1194" s="2" t="s">
        <v>767</v>
      </c>
      <c r="AP1194" s="2"/>
      <c r="AS1194" s="13">
        <f>63*1.22</f>
        <v>76.86</v>
      </c>
      <c r="AU1194" s="2" t="s">
        <v>23</v>
      </c>
      <c r="AV1194" s="13" t="s">
        <v>745</v>
      </c>
      <c r="AW1194" s="23" t="s">
        <v>1974</v>
      </c>
    </row>
    <row r="1195" spans="1:49" x14ac:dyDescent="0.35">
      <c r="A1195">
        <v>1194</v>
      </c>
      <c r="B1195" s="2" t="s">
        <v>45</v>
      </c>
      <c r="C1195" t="s">
        <v>2041</v>
      </c>
      <c r="D1195" t="s">
        <v>1982</v>
      </c>
      <c r="E1195" t="s">
        <v>48</v>
      </c>
      <c r="F1195" t="s">
        <v>49</v>
      </c>
      <c r="G1195" t="s">
        <v>50</v>
      </c>
      <c r="H1195" s="47">
        <v>40352</v>
      </c>
      <c r="I1195" t="s">
        <v>2043</v>
      </c>
      <c r="J1195" t="s">
        <v>8</v>
      </c>
      <c r="K1195" t="s">
        <v>1363</v>
      </c>
      <c r="L1195" t="s">
        <v>9</v>
      </c>
      <c r="M1195">
        <v>35.383668</v>
      </c>
      <c r="N1195">
        <v>-119.649271</v>
      </c>
      <c r="O1195" t="s">
        <v>51</v>
      </c>
      <c r="P1195" s="2">
        <v>750</v>
      </c>
      <c r="Q1195" s="2">
        <v>750</v>
      </c>
      <c r="R1195" s="2" t="s">
        <v>59</v>
      </c>
      <c r="S1195" s="2" t="s">
        <v>59</v>
      </c>
      <c r="U1195" s="2">
        <v>26000</v>
      </c>
      <c r="V1195" s="2">
        <v>14000</v>
      </c>
      <c r="Y1195" s="13">
        <f t="shared" si="26"/>
        <v>915</v>
      </c>
      <c r="Z1195" s="13" t="s">
        <v>70</v>
      </c>
      <c r="AA1195" s="13" t="s">
        <v>611</v>
      </c>
      <c r="AC1195" s="2">
        <v>6600</v>
      </c>
      <c r="AD1195" s="2">
        <v>96</v>
      </c>
      <c r="AE1195" s="2">
        <v>170</v>
      </c>
      <c r="AF1195" s="2">
        <v>74</v>
      </c>
      <c r="AG1195" s="2">
        <v>94</v>
      </c>
      <c r="AH1195" s="2">
        <v>4200</v>
      </c>
      <c r="AI1195" s="2">
        <v>61</v>
      </c>
      <c r="AQ1195" s="2">
        <v>-50</v>
      </c>
      <c r="AR1195" s="2">
        <v>-4.01</v>
      </c>
      <c r="AU1195" s="13" t="s">
        <v>391</v>
      </c>
      <c r="AV1195" s="2" t="s">
        <v>807</v>
      </c>
      <c r="AW1195" s="23" t="s">
        <v>1974</v>
      </c>
    </row>
    <row r="1196" spans="1:49" x14ac:dyDescent="0.35">
      <c r="A1196">
        <v>1195</v>
      </c>
      <c r="B1196" s="2" t="s">
        <v>45</v>
      </c>
      <c r="C1196" t="s">
        <v>2042</v>
      </c>
      <c r="D1196" t="s">
        <v>1983</v>
      </c>
      <c r="E1196" t="s">
        <v>48</v>
      </c>
      <c r="F1196" t="s">
        <v>49</v>
      </c>
      <c r="G1196" t="s">
        <v>50</v>
      </c>
      <c r="H1196" s="47">
        <v>40352</v>
      </c>
      <c r="I1196" t="s">
        <v>2043</v>
      </c>
      <c r="J1196" t="s">
        <v>8</v>
      </c>
      <c r="K1196" t="s">
        <v>1363</v>
      </c>
      <c r="L1196" t="s">
        <v>9</v>
      </c>
      <c r="M1196">
        <v>35.390140000000002</v>
      </c>
      <c r="N1196">
        <v>-119.648155</v>
      </c>
      <c r="O1196" t="s">
        <v>51</v>
      </c>
      <c r="P1196" s="2">
        <v>640</v>
      </c>
      <c r="Q1196" s="2">
        <v>640</v>
      </c>
      <c r="R1196" s="2" t="s">
        <v>59</v>
      </c>
      <c r="S1196" s="2" t="s">
        <v>59</v>
      </c>
      <c r="U1196" s="2">
        <v>28000</v>
      </c>
      <c r="V1196" s="2">
        <v>14000</v>
      </c>
      <c r="Y1196" s="13">
        <f t="shared" si="26"/>
        <v>780.8</v>
      </c>
      <c r="Z1196" s="13" t="s">
        <v>70</v>
      </c>
      <c r="AA1196" s="13" t="s">
        <v>611</v>
      </c>
      <c r="AC1196" s="2">
        <v>6900</v>
      </c>
      <c r="AD1196" s="2">
        <v>120</v>
      </c>
      <c r="AE1196" s="2">
        <v>180</v>
      </c>
      <c r="AF1196" s="2">
        <v>78</v>
      </c>
      <c r="AG1196" s="2">
        <v>99</v>
      </c>
      <c r="AH1196" s="2">
        <v>4500</v>
      </c>
      <c r="AI1196" s="2">
        <v>65</v>
      </c>
      <c r="AQ1196" s="2">
        <v>-46.3</v>
      </c>
      <c r="AR1196" s="2">
        <v>-3.14</v>
      </c>
      <c r="AU1196" s="13" t="s">
        <v>391</v>
      </c>
      <c r="AV1196" s="2" t="s">
        <v>807</v>
      </c>
      <c r="AW1196" s="23" t="s">
        <v>1974</v>
      </c>
    </row>
    <row r="1197" spans="1:49" x14ac:dyDescent="0.35">
      <c r="A1197">
        <v>1196</v>
      </c>
      <c r="B1197" s="2" t="s">
        <v>45</v>
      </c>
      <c r="C1197" t="s">
        <v>2025</v>
      </c>
      <c r="D1197" t="s">
        <v>1982</v>
      </c>
      <c r="E1197" t="s">
        <v>48</v>
      </c>
      <c r="F1197" t="s">
        <v>49</v>
      </c>
      <c r="G1197" t="s">
        <v>50</v>
      </c>
      <c r="H1197" s="47">
        <v>40555</v>
      </c>
      <c r="I1197" t="s">
        <v>2023</v>
      </c>
      <c r="J1197" t="s">
        <v>8</v>
      </c>
      <c r="K1197" t="s">
        <v>1363</v>
      </c>
      <c r="L1197" t="s">
        <v>9</v>
      </c>
      <c r="M1197">
        <v>35.383668</v>
      </c>
      <c r="N1197">
        <v>-119.649271</v>
      </c>
      <c r="O1197" t="s">
        <v>51</v>
      </c>
      <c r="P1197" s="2">
        <v>740</v>
      </c>
      <c r="Q1197" s="2">
        <v>740</v>
      </c>
      <c r="R1197" s="2" t="s">
        <v>59</v>
      </c>
      <c r="S1197" s="2" t="s">
        <v>59</v>
      </c>
      <c r="U1197" s="2">
        <v>25000</v>
      </c>
      <c r="V1197" s="2">
        <v>13000</v>
      </c>
      <c r="Y1197" s="13">
        <f t="shared" si="26"/>
        <v>902.8</v>
      </c>
      <c r="Z1197" s="13" t="s">
        <v>70</v>
      </c>
      <c r="AA1197" s="13" t="s">
        <v>611</v>
      </c>
      <c r="AC1197" s="2">
        <v>6300</v>
      </c>
      <c r="AD1197" s="2">
        <v>110</v>
      </c>
      <c r="AE1197" s="2">
        <v>150</v>
      </c>
      <c r="AF1197" s="2">
        <v>70</v>
      </c>
      <c r="AG1197" s="2">
        <v>100</v>
      </c>
      <c r="AH1197" s="2">
        <v>4700</v>
      </c>
      <c r="AI1197" s="2">
        <v>62</v>
      </c>
      <c r="AQ1197" s="2">
        <v>-50.5</v>
      </c>
      <c r="AR1197" s="2">
        <v>-4.1100000000000003</v>
      </c>
      <c r="AU1197" s="13" t="s">
        <v>214</v>
      </c>
      <c r="AV1197" s="2" t="s">
        <v>170</v>
      </c>
      <c r="AW1197" s="23" t="s">
        <v>1974</v>
      </c>
    </row>
    <row r="1198" spans="1:49" x14ac:dyDescent="0.35">
      <c r="A1198">
        <v>1197</v>
      </c>
      <c r="B1198" s="2" t="s">
        <v>45</v>
      </c>
      <c r="C1198" t="s">
        <v>2024</v>
      </c>
      <c r="D1198" t="s">
        <v>1983</v>
      </c>
      <c r="E1198" t="s">
        <v>48</v>
      </c>
      <c r="F1198" t="s">
        <v>49</v>
      </c>
      <c r="G1198" t="s">
        <v>50</v>
      </c>
      <c r="H1198" s="47">
        <v>40555</v>
      </c>
      <c r="I1198" t="s">
        <v>2023</v>
      </c>
      <c r="J1198" t="s">
        <v>8</v>
      </c>
      <c r="K1198" t="s">
        <v>1363</v>
      </c>
      <c r="L1198" t="s">
        <v>9</v>
      </c>
      <c r="M1198">
        <v>35.390140000000002</v>
      </c>
      <c r="N1198">
        <v>-119.648155</v>
      </c>
      <c r="O1198" t="s">
        <v>51</v>
      </c>
      <c r="P1198" s="2">
        <v>730</v>
      </c>
      <c r="Q1198" s="2">
        <v>730</v>
      </c>
      <c r="R1198" s="2" t="s">
        <v>59</v>
      </c>
      <c r="S1198" s="2" t="s">
        <v>59</v>
      </c>
      <c r="U1198" s="2">
        <v>24000</v>
      </c>
      <c r="V1198" s="2">
        <v>12000</v>
      </c>
      <c r="Y1198" s="13">
        <f t="shared" si="26"/>
        <v>890.6</v>
      </c>
      <c r="Z1198" s="13" t="s">
        <v>70</v>
      </c>
      <c r="AA1198" s="13" t="s">
        <v>611</v>
      </c>
      <c r="AC1198" s="2">
        <v>6600</v>
      </c>
      <c r="AD1198" s="2">
        <v>100</v>
      </c>
      <c r="AE1198" s="2">
        <v>150</v>
      </c>
      <c r="AF1198" s="2">
        <v>71</v>
      </c>
      <c r="AG1198" s="2">
        <v>95</v>
      </c>
      <c r="AH1198" s="2">
        <v>4400</v>
      </c>
      <c r="AI1198" s="2">
        <v>58</v>
      </c>
      <c r="AQ1198" s="2">
        <v>-48.6</v>
      </c>
      <c r="AR1198" s="2">
        <v>-3.91</v>
      </c>
      <c r="AU1198" s="13" t="s">
        <v>214</v>
      </c>
      <c r="AV1198" s="2" t="s">
        <v>170</v>
      </c>
      <c r="AW1198" s="23" t="s">
        <v>1974</v>
      </c>
    </row>
    <row r="1199" spans="1:49" x14ac:dyDescent="0.35">
      <c r="A1199">
        <v>1198</v>
      </c>
      <c r="B1199" s="2" t="s">
        <v>45</v>
      </c>
      <c r="C1199" t="s">
        <v>2027</v>
      </c>
      <c r="D1199" t="s">
        <v>1982</v>
      </c>
      <c r="E1199" t="s">
        <v>48</v>
      </c>
      <c r="F1199" t="s">
        <v>49</v>
      </c>
      <c r="G1199" t="s">
        <v>50</v>
      </c>
      <c r="H1199" s="47">
        <v>40714</v>
      </c>
      <c r="I1199" t="s">
        <v>2028</v>
      </c>
      <c r="J1199" t="s">
        <v>8</v>
      </c>
      <c r="K1199" t="s">
        <v>1363</v>
      </c>
      <c r="L1199" t="s">
        <v>9</v>
      </c>
      <c r="M1199">
        <v>35.383668</v>
      </c>
      <c r="N1199">
        <v>-119.649271</v>
      </c>
      <c r="O1199" t="s">
        <v>51</v>
      </c>
      <c r="P1199" s="2">
        <v>710</v>
      </c>
      <c r="Q1199" s="2">
        <v>710</v>
      </c>
      <c r="R1199" s="2" t="s">
        <v>59</v>
      </c>
      <c r="S1199" s="2" t="s">
        <v>59</v>
      </c>
      <c r="U1199" s="2">
        <v>10000</v>
      </c>
      <c r="V1199" s="2">
        <v>13000</v>
      </c>
      <c r="Y1199" s="13">
        <f t="shared" si="26"/>
        <v>866.19999999999993</v>
      </c>
      <c r="Z1199" s="13" t="s">
        <v>70</v>
      </c>
      <c r="AA1199" s="13" t="s">
        <v>611</v>
      </c>
      <c r="AC1199" s="2">
        <v>9300</v>
      </c>
      <c r="AD1199" s="2">
        <v>110</v>
      </c>
      <c r="AE1199" s="2">
        <v>160</v>
      </c>
      <c r="AF1199" s="2">
        <v>60</v>
      </c>
      <c r="AG1199" s="2">
        <v>100</v>
      </c>
      <c r="AH1199" s="2">
        <v>4200</v>
      </c>
      <c r="AI1199" s="2">
        <v>68</v>
      </c>
      <c r="AQ1199" s="2">
        <v>-51</v>
      </c>
      <c r="AR1199" s="2">
        <v>-4.0999999999999996</v>
      </c>
      <c r="AU1199" s="13" t="s">
        <v>1198</v>
      </c>
      <c r="AV1199" s="2" t="s">
        <v>67</v>
      </c>
      <c r="AW1199" s="23" t="s">
        <v>1974</v>
      </c>
    </row>
    <row r="1200" spans="1:49" x14ac:dyDescent="0.35">
      <c r="A1200">
        <v>1199</v>
      </c>
      <c r="B1200" s="2" t="s">
        <v>45</v>
      </c>
      <c r="C1200" t="s">
        <v>2026</v>
      </c>
      <c r="D1200" t="s">
        <v>1983</v>
      </c>
      <c r="E1200" t="s">
        <v>48</v>
      </c>
      <c r="F1200" t="s">
        <v>49</v>
      </c>
      <c r="G1200" t="s">
        <v>50</v>
      </c>
      <c r="H1200" s="47">
        <v>40714</v>
      </c>
      <c r="I1200" t="s">
        <v>2028</v>
      </c>
      <c r="J1200" t="s">
        <v>8</v>
      </c>
      <c r="K1200" t="s">
        <v>1363</v>
      </c>
      <c r="L1200" t="s">
        <v>9</v>
      </c>
      <c r="M1200">
        <v>35.390140000000002</v>
      </c>
      <c r="N1200">
        <v>-119.648155</v>
      </c>
      <c r="O1200" t="s">
        <v>51</v>
      </c>
      <c r="P1200" s="2">
        <v>700</v>
      </c>
      <c r="Q1200" s="2">
        <v>700</v>
      </c>
      <c r="R1200" s="2" t="s">
        <v>59</v>
      </c>
      <c r="S1200" s="2" t="s">
        <v>59</v>
      </c>
      <c r="U1200" s="2">
        <v>11000</v>
      </c>
      <c r="V1200" s="2">
        <v>13000</v>
      </c>
      <c r="Y1200" s="13">
        <f t="shared" si="26"/>
        <v>854</v>
      </c>
      <c r="Z1200" s="13" t="s">
        <v>70</v>
      </c>
      <c r="AA1200" s="13" t="s">
        <v>611</v>
      </c>
      <c r="AC1200" s="2">
        <v>6100</v>
      </c>
      <c r="AD1200" s="2">
        <v>130</v>
      </c>
      <c r="AE1200" s="2">
        <v>160</v>
      </c>
      <c r="AF1200" s="2">
        <v>60</v>
      </c>
      <c r="AG1200" s="2">
        <v>100</v>
      </c>
      <c r="AH1200" s="2">
        <v>4100</v>
      </c>
      <c r="AI1200" s="2">
        <v>76</v>
      </c>
      <c r="AQ1200" s="2">
        <v>-50.2</v>
      </c>
      <c r="AR1200" s="2">
        <v>-3.7</v>
      </c>
      <c r="AU1200" s="13" t="s">
        <v>214</v>
      </c>
      <c r="AV1200" s="2" t="s">
        <v>170</v>
      </c>
      <c r="AW1200" s="23" t="s">
        <v>1974</v>
      </c>
    </row>
    <row r="1201" spans="1:49" x14ac:dyDescent="0.35">
      <c r="A1201">
        <v>1200</v>
      </c>
      <c r="B1201" s="2" t="s">
        <v>45</v>
      </c>
      <c r="C1201" t="s">
        <v>2030</v>
      </c>
      <c r="D1201" t="s">
        <v>1982</v>
      </c>
      <c r="E1201" t="s">
        <v>48</v>
      </c>
      <c r="F1201" t="s">
        <v>49</v>
      </c>
      <c r="G1201" t="s">
        <v>50</v>
      </c>
      <c r="H1201" s="47">
        <v>40918</v>
      </c>
      <c r="I1201" t="s">
        <v>2029</v>
      </c>
      <c r="J1201" t="s">
        <v>8</v>
      </c>
      <c r="K1201" t="s">
        <v>1363</v>
      </c>
      <c r="L1201" t="s">
        <v>9</v>
      </c>
      <c r="M1201">
        <v>35.383668</v>
      </c>
      <c r="N1201">
        <v>-119.649271</v>
      </c>
      <c r="O1201" t="s">
        <v>51</v>
      </c>
      <c r="P1201" s="2">
        <v>710</v>
      </c>
      <c r="Q1201" s="2">
        <v>710</v>
      </c>
      <c r="R1201" s="2" t="s">
        <v>59</v>
      </c>
      <c r="S1201" s="2" t="s">
        <v>59</v>
      </c>
      <c r="U1201" s="2">
        <v>20000</v>
      </c>
      <c r="V1201" s="2">
        <v>12000</v>
      </c>
      <c r="Y1201" s="13">
        <f t="shared" si="26"/>
        <v>866.19999999999993</v>
      </c>
      <c r="Z1201" s="13" t="s">
        <v>70</v>
      </c>
      <c r="AA1201" s="13" t="s">
        <v>611</v>
      </c>
      <c r="AC1201" s="2">
        <v>5800</v>
      </c>
      <c r="AD1201" s="2">
        <v>91</v>
      </c>
      <c r="AE1201" s="2">
        <v>130</v>
      </c>
      <c r="AF1201" s="2">
        <v>57</v>
      </c>
      <c r="AG1201" s="2">
        <v>95</v>
      </c>
      <c r="AH1201" s="2">
        <v>3900</v>
      </c>
      <c r="AI1201" s="2">
        <v>57</v>
      </c>
      <c r="AQ1201" s="2">
        <v>-51.5</v>
      </c>
      <c r="AR1201" s="2">
        <v>-4.3600000000000003</v>
      </c>
      <c r="AU1201" s="13" t="s">
        <v>391</v>
      </c>
      <c r="AV1201" s="2" t="s">
        <v>807</v>
      </c>
      <c r="AW1201" s="23" t="s">
        <v>1974</v>
      </c>
    </row>
    <row r="1202" spans="1:49" x14ac:dyDescent="0.35">
      <c r="A1202">
        <v>1201</v>
      </c>
      <c r="B1202" s="2" t="s">
        <v>45</v>
      </c>
      <c r="C1202" t="s">
        <v>2031</v>
      </c>
      <c r="D1202" t="s">
        <v>1983</v>
      </c>
      <c r="E1202" t="s">
        <v>48</v>
      </c>
      <c r="F1202" t="s">
        <v>49</v>
      </c>
      <c r="G1202" t="s">
        <v>50</v>
      </c>
      <c r="H1202" s="47">
        <v>40918</v>
      </c>
      <c r="I1202" t="s">
        <v>2029</v>
      </c>
      <c r="J1202" t="s">
        <v>8</v>
      </c>
      <c r="K1202" t="s">
        <v>1363</v>
      </c>
      <c r="L1202" t="s">
        <v>9</v>
      </c>
      <c r="M1202">
        <v>35.390140000000002</v>
      </c>
      <c r="N1202">
        <v>-119.648155</v>
      </c>
      <c r="O1202" t="s">
        <v>51</v>
      </c>
      <c r="P1202" s="2">
        <v>700</v>
      </c>
      <c r="Q1202" s="2">
        <v>700</v>
      </c>
      <c r="R1202" s="2" t="s">
        <v>59</v>
      </c>
      <c r="S1202" s="2" t="s">
        <v>59</v>
      </c>
      <c r="U1202" s="2">
        <v>20000</v>
      </c>
      <c r="V1202" s="2">
        <v>12000</v>
      </c>
      <c r="Y1202" s="13">
        <f t="shared" si="26"/>
        <v>854</v>
      </c>
      <c r="Z1202" s="13" t="s">
        <v>70</v>
      </c>
      <c r="AA1202" s="13" t="s">
        <v>611</v>
      </c>
      <c r="AC1202" s="2">
        <v>5300</v>
      </c>
      <c r="AD1202" s="2">
        <v>92</v>
      </c>
      <c r="AE1202" s="2">
        <v>130</v>
      </c>
      <c r="AF1202" s="2">
        <v>56</v>
      </c>
      <c r="AG1202" s="2">
        <v>98</v>
      </c>
      <c r="AH1202" s="2">
        <v>3900</v>
      </c>
      <c r="AI1202" s="2">
        <v>57</v>
      </c>
      <c r="AQ1202" s="2">
        <v>-50.8</v>
      </c>
      <c r="AR1202" s="2">
        <v>-4.26</v>
      </c>
      <c r="AU1202" s="13" t="s">
        <v>391</v>
      </c>
      <c r="AV1202" s="2" t="s">
        <v>807</v>
      </c>
      <c r="AW1202" s="23" t="s">
        <v>1974</v>
      </c>
    </row>
    <row r="1203" spans="1:49" x14ac:dyDescent="0.35">
      <c r="A1203">
        <v>1202</v>
      </c>
      <c r="B1203" s="2" t="s">
        <v>45</v>
      </c>
      <c r="C1203" t="s">
        <v>2032</v>
      </c>
      <c r="D1203" t="s">
        <v>1982</v>
      </c>
      <c r="E1203" t="s">
        <v>48</v>
      </c>
      <c r="F1203" t="s">
        <v>49</v>
      </c>
      <c r="G1203" t="s">
        <v>50</v>
      </c>
      <c r="H1203" s="47">
        <v>41087</v>
      </c>
      <c r="I1203" t="s">
        <v>2034</v>
      </c>
      <c r="J1203" t="s">
        <v>8</v>
      </c>
      <c r="K1203" t="s">
        <v>1363</v>
      </c>
      <c r="L1203" t="s">
        <v>9</v>
      </c>
      <c r="M1203">
        <v>35.383668</v>
      </c>
      <c r="N1203">
        <v>-119.649271</v>
      </c>
      <c r="O1203" t="s">
        <v>51</v>
      </c>
      <c r="P1203" s="2">
        <v>1200</v>
      </c>
      <c r="Q1203" s="2">
        <v>1200</v>
      </c>
      <c r="R1203" s="2" t="s">
        <v>57</v>
      </c>
      <c r="S1203" s="2" t="s">
        <v>57</v>
      </c>
      <c r="U1203" s="2">
        <v>19000</v>
      </c>
      <c r="V1203" s="2">
        <v>16000</v>
      </c>
      <c r="Y1203" s="13">
        <f t="shared" si="26"/>
        <v>1464</v>
      </c>
      <c r="Z1203" s="13" t="s">
        <v>416</v>
      </c>
      <c r="AA1203" s="13" t="s">
        <v>443</v>
      </c>
      <c r="AC1203" s="2">
        <v>6700</v>
      </c>
      <c r="AD1203" s="2">
        <v>60</v>
      </c>
      <c r="AE1203" s="2">
        <v>140</v>
      </c>
      <c r="AF1203" s="2">
        <v>51</v>
      </c>
      <c r="AG1203" s="2">
        <v>160</v>
      </c>
      <c r="AH1203" s="2">
        <v>3800</v>
      </c>
      <c r="AI1203" s="2">
        <v>55</v>
      </c>
      <c r="AQ1203" s="2">
        <v>-48.3</v>
      </c>
      <c r="AR1203" s="2">
        <v>-2.74</v>
      </c>
      <c r="AU1203" s="13" t="s">
        <v>391</v>
      </c>
      <c r="AV1203" s="2" t="s">
        <v>807</v>
      </c>
      <c r="AW1203" s="23" t="s">
        <v>1974</v>
      </c>
    </row>
    <row r="1204" spans="1:49" x14ac:dyDescent="0.35">
      <c r="A1204">
        <v>1203</v>
      </c>
      <c r="B1204" s="2" t="s">
        <v>45</v>
      </c>
      <c r="C1204" t="s">
        <v>2033</v>
      </c>
      <c r="D1204" t="s">
        <v>1983</v>
      </c>
      <c r="E1204" t="s">
        <v>48</v>
      </c>
      <c r="F1204" t="s">
        <v>49</v>
      </c>
      <c r="G1204" t="s">
        <v>50</v>
      </c>
      <c r="H1204" s="47">
        <v>41087</v>
      </c>
      <c r="I1204" t="s">
        <v>2034</v>
      </c>
      <c r="J1204" t="s">
        <v>8</v>
      </c>
      <c r="K1204" t="s">
        <v>1363</v>
      </c>
      <c r="L1204" t="s">
        <v>9</v>
      </c>
      <c r="M1204">
        <v>35.390140000000002</v>
      </c>
      <c r="N1204">
        <v>-119.648155</v>
      </c>
      <c r="O1204" t="s">
        <v>51</v>
      </c>
      <c r="P1204" s="2">
        <v>1300</v>
      </c>
      <c r="Q1204" s="2">
        <v>1300</v>
      </c>
      <c r="R1204" s="2" t="s">
        <v>57</v>
      </c>
      <c r="S1204" s="2" t="s">
        <v>57</v>
      </c>
      <c r="U1204" s="2">
        <v>21000</v>
      </c>
      <c r="V1204" s="2">
        <v>17000</v>
      </c>
      <c r="Y1204" s="13">
        <f t="shared" si="26"/>
        <v>1586</v>
      </c>
      <c r="Z1204" s="13" t="s">
        <v>416</v>
      </c>
      <c r="AA1204" s="13" t="s">
        <v>443</v>
      </c>
      <c r="AC1204" s="2">
        <v>6900</v>
      </c>
      <c r="AD1204" s="2">
        <v>110</v>
      </c>
      <c r="AE1204" s="2">
        <v>150</v>
      </c>
      <c r="AF1204" s="2">
        <v>56</v>
      </c>
      <c r="AG1204" s="2">
        <v>170</v>
      </c>
      <c r="AH1204" s="2">
        <v>4200</v>
      </c>
      <c r="AI1204" s="2">
        <v>58</v>
      </c>
      <c r="AQ1204" s="2">
        <v>-44.1</v>
      </c>
      <c r="AR1204" s="2">
        <v>-2.0299999999999998</v>
      </c>
      <c r="AU1204" s="13" t="s">
        <v>391</v>
      </c>
      <c r="AV1204" s="2" t="s">
        <v>807</v>
      </c>
      <c r="AW1204" s="23"/>
    </row>
    <row r="1205" spans="1:49" x14ac:dyDescent="0.35">
      <c r="A1205">
        <v>1204</v>
      </c>
      <c r="B1205" s="2" t="s">
        <v>45</v>
      </c>
      <c r="C1205" t="s">
        <v>2035</v>
      </c>
      <c r="D1205" t="s">
        <v>1982</v>
      </c>
      <c r="E1205" t="s">
        <v>48</v>
      </c>
      <c r="F1205" t="s">
        <v>49</v>
      </c>
      <c r="G1205" t="s">
        <v>50</v>
      </c>
      <c r="H1205" s="47">
        <v>41450</v>
      </c>
      <c r="I1205" t="s">
        <v>2037</v>
      </c>
      <c r="J1205" t="s">
        <v>8</v>
      </c>
      <c r="K1205" t="s">
        <v>1363</v>
      </c>
      <c r="L1205" t="s">
        <v>9</v>
      </c>
      <c r="M1205">
        <v>35.383668</v>
      </c>
      <c r="N1205">
        <v>-119.649271</v>
      </c>
      <c r="O1205" t="s">
        <v>51</v>
      </c>
      <c r="P1205" s="2">
        <v>580</v>
      </c>
      <c r="Q1205" s="2">
        <v>580</v>
      </c>
      <c r="R1205" s="2" t="s">
        <v>85</v>
      </c>
      <c r="S1205" s="2" t="s">
        <v>85</v>
      </c>
      <c r="U1205" s="2">
        <v>20000</v>
      </c>
      <c r="V1205" s="2">
        <v>12000</v>
      </c>
      <c r="Y1205" s="13">
        <f t="shared" si="26"/>
        <v>707.6</v>
      </c>
      <c r="Z1205" s="13" t="s">
        <v>641</v>
      </c>
      <c r="AA1205" s="13" t="s">
        <v>1900</v>
      </c>
      <c r="AC1205" s="2">
        <v>6400</v>
      </c>
      <c r="AD1205" s="2">
        <v>150</v>
      </c>
      <c r="AE1205" s="2">
        <v>190</v>
      </c>
      <c r="AF1205" s="2">
        <v>55</v>
      </c>
      <c r="AG1205" s="2">
        <v>110</v>
      </c>
      <c r="AH1205" s="2">
        <v>4200</v>
      </c>
      <c r="AI1205" s="2">
        <v>68</v>
      </c>
      <c r="AQ1205" s="2">
        <v>-52.1</v>
      </c>
      <c r="AR1205" s="2">
        <v>-3.83</v>
      </c>
      <c r="AU1205" s="13" t="s">
        <v>214</v>
      </c>
      <c r="AV1205" s="2" t="s">
        <v>170</v>
      </c>
      <c r="AW1205" s="23" t="s">
        <v>1974</v>
      </c>
    </row>
    <row r="1206" spans="1:49" x14ac:dyDescent="0.35">
      <c r="A1206">
        <v>1205</v>
      </c>
      <c r="B1206" s="2" t="s">
        <v>45</v>
      </c>
      <c r="C1206" t="s">
        <v>2036</v>
      </c>
      <c r="D1206" t="s">
        <v>1983</v>
      </c>
      <c r="E1206" t="s">
        <v>48</v>
      </c>
      <c r="F1206" t="s">
        <v>49</v>
      </c>
      <c r="G1206" t="s">
        <v>50</v>
      </c>
      <c r="H1206" s="47">
        <v>41450</v>
      </c>
      <c r="I1206" t="s">
        <v>2037</v>
      </c>
      <c r="J1206" t="s">
        <v>8</v>
      </c>
      <c r="K1206" t="s">
        <v>1363</v>
      </c>
      <c r="L1206" t="s">
        <v>9</v>
      </c>
      <c r="M1206">
        <v>35.390140000000002</v>
      </c>
      <c r="N1206">
        <v>-119.648155</v>
      </c>
      <c r="O1206" t="s">
        <v>51</v>
      </c>
      <c r="P1206" s="2">
        <v>620</v>
      </c>
      <c r="Q1206" s="2">
        <v>610</v>
      </c>
      <c r="R1206" s="2">
        <v>8</v>
      </c>
      <c r="S1206" s="2" t="s">
        <v>253</v>
      </c>
      <c r="U1206" s="2">
        <v>26000</v>
      </c>
      <c r="V1206" s="2">
        <v>16000</v>
      </c>
      <c r="Y1206" s="13">
        <f t="shared" si="26"/>
        <v>744.19999999999993</v>
      </c>
      <c r="Z1206" s="13">
        <f>R1206*0.6</f>
        <v>4.8</v>
      </c>
      <c r="AA1206" s="13" t="s">
        <v>537</v>
      </c>
      <c r="AC1206" s="2">
        <v>8300</v>
      </c>
      <c r="AD1206" s="2">
        <v>200</v>
      </c>
      <c r="AE1206" s="2">
        <v>250</v>
      </c>
      <c r="AF1206" s="2">
        <v>74</v>
      </c>
      <c r="AG1206" s="2">
        <v>140</v>
      </c>
      <c r="AH1206" s="2">
        <v>5700</v>
      </c>
      <c r="AI1206" s="2">
        <v>92</v>
      </c>
      <c r="AQ1206" s="2">
        <v>-38.6</v>
      </c>
      <c r="AR1206" s="2">
        <v>-0.43</v>
      </c>
      <c r="AU1206" s="13" t="s">
        <v>391</v>
      </c>
      <c r="AV1206" s="2" t="s">
        <v>807</v>
      </c>
      <c r="AW1206" s="23" t="s">
        <v>1974</v>
      </c>
    </row>
    <row r="1207" spans="1:49" x14ac:dyDescent="0.35">
      <c r="A1207">
        <v>1206</v>
      </c>
      <c r="B1207" s="2" t="s">
        <v>45</v>
      </c>
      <c r="C1207" t="s">
        <v>2039</v>
      </c>
      <c r="D1207" t="s">
        <v>1982</v>
      </c>
      <c r="E1207" t="s">
        <v>48</v>
      </c>
      <c r="F1207" t="s">
        <v>49</v>
      </c>
      <c r="G1207" t="s">
        <v>50</v>
      </c>
      <c r="H1207" s="47">
        <v>41596</v>
      </c>
      <c r="I1207" t="s">
        <v>2040</v>
      </c>
      <c r="J1207" t="s">
        <v>8</v>
      </c>
      <c r="K1207" t="s">
        <v>1363</v>
      </c>
      <c r="L1207" t="s">
        <v>9</v>
      </c>
      <c r="M1207">
        <v>35.383668</v>
      </c>
      <c r="N1207">
        <v>-119.649271</v>
      </c>
      <c r="O1207" t="s">
        <v>51</v>
      </c>
      <c r="P1207" s="2">
        <v>810</v>
      </c>
      <c r="Q1207" s="2">
        <v>810</v>
      </c>
      <c r="R1207" s="2" t="s">
        <v>85</v>
      </c>
      <c r="S1207" s="2" t="s">
        <v>85</v>
      </c>
      <c r="U1207" s="2">
        <v>25000</v>
      </c>
      <c r="V1207" s="2">
        <v>12000</v>
      </c>
      <c r="Y1207" s="13">
        <f t="shared" si="26"/>
        <v>988.19999999999993</v>
      </c>
      <c r="Z1207" s="13" t="s">
        <v>641</v>
      </c>
      <c r="AA1207" s="13" t="s">
        <v>1900</v>
      </c>
      <c r="AC1207" s="2">
        <v>6000</v>
      </c>
      <c r="AD1207" s="2">
        <v>140</v>
      </c>
      <c r="AE1207" s="2">
        <v>190</v>
      </c>
      <c r="AF1207" s="2">
        <v>56</v>
      </c>
      <c r="AG1207" s="2">
        <v>98</v>
      </c>
      <c r="AH1207" s="2">
        <v>4200</v>
      </c>
      <c r="AI1207" s="2">
        <v>72</v>
      </c>
      <c r="AQ1207" s="2">
        <v>-56.9</v>
      </c>
      <c r="AR1207" s="2">
        <v>-4.32</v>
      </c>
      <c r="AU1207" s="13" t="s">
        <v>1583</v>
      </c>
      <c r="AV1207" s="2" t="s">
        <v>401</v>
      </c>
      <c r="AW1207" s="23" t="s">
        <v>1974</v>
      </c>
    </row>
    <row r="1208" spans="1:49" x14ac:dyDescent="0.35">
      <c r="A1208">
        <v>1207</v>
      </c>
      <c r="B1208" s="2" t="s">
        <v>45</v>
      </c>
      <c r="C1208" t="s">
        <v>2038</v>
      </c>
      <c r="D1208" t="s">
        <v>1983</v>
      </c>
      <c r="E1208" t="s">
        <v>48</v>
      </c>
      <c r="F1208" t="s">
        <v>49</v>
      </c>
      <c r="G1208" t="s">
        <v>50</v>
      </c>
      <c r="H1208" s="47">
        <v>41596</v>
      </c>
      <c r="I1208" t="s">
        <v>2040</v>
      </c>
      <c r="J1208" t="s">
        <v>8</v>
      </c>
      <c r="K1208" t="s">
        <v>1363</v>
      </c>
      <c r="L1208" t="s">
        <v>9</v>
      </c>
      <c r="M1208">
        <v>35.390140000000002</v>
      </c>
      <c r="N1208">
        <v>-119.648155</v>
      </c>
      <c r="O1208" t="s">
        <v>51</v>
      </c>
      <c r="P1208" s="2">
        <v>800</v>
      </c>
      <c r="Q1208" s="2">
        <v>800</v>
      </c>
      <c r="R1208" s="2" t="s">
        <v>85</v>
      </c>
      <c r="S1208" s="2" t="s">
        <v>85</v>
      </c>
      <c r="U1208" s="2">
        <v>24000</v>
      </c>
      <c r="V1208" s="2">
        <v>12000</v>
      </c>
      <c r="Y1208" s="13">
        <f t="shared" si="26"/>
        <v>976</v>
      </c>
      <c r="Z1208" s="13" t="s">
        <v>641</v>
      </c>
      <c r="AA1208" s="13" t="s">
        <v>1900</v>
      </c>
      <c r="AC1208" s="2">
        <v>5900</v>
      </c>
      <c r="AD1208" s="2">
        <v>120</v>
      </c>
      <c r="AE1208" s="2">
        <v>180</v>
      </c>
      <c r="AF1208" s="2">
        <v>53</v>
      </c>
      <c r="AG1208" s="2">
        <v>93</v>
      </c>
      <c r="AH1208" s="2">
        <v>3900</v>
      </c>
      <c r="AI1208" s="2">
        <v>67</v>
      </c>
      <c r="AQ1208" s="2">
        <v>-56</v>
      </c>
      <c r="AR1208" s="2">
        <v>-4.0999999999999996</v>
      </c>
      <c r="AU1208" s="13" t="s">
        <v>1583</v>
      </c>
      <c r="AV1208" s="2" t="s">
        <v>401</v>
      </c>
      <c r="AW1208" s="23" t="s">
        <v>1974</v>
      </c>
    </row>
    <row r="1209" spans="1:49" x14ac:dyDescent="0.35">
      <c r="A1209">
        <v>1208</v>
      </c>
      <c r="B1209" s="2" t="s">
        <v>45</v>
      </c>
      <c r="C1209" t="s">
        <v>2004</v>
      </c>
      <c r="D1209" t="s">
        <v>1982</v>
      </c>
      <c r="E1209" t="s">
        <v>48</v>
      </c>
      <c r="F1209" t="s">
        <v>49</v>
      </c>
      <c r="G1209" t="s">
        <v>50</v>
      </c>
      <c r="H1209" s="47">
        <v>41772</v>
      </c>
      <c r="I1209" t="s">
        <v>2003</v>
      </c>
      <c r="J1209" t="s">
        <v>8</v>
      </c>
      <c r="K1209" t="s">
        <v>1363</v>
      </c>
      <c r="L1209" t="s">
        <v>9</v>
      </c>
      <c r="M1209">
        <v>35.383668</v>
      </c>
      <c r="N1209">
        <v>-119.649271</v>
      </c>
      <c r="O1209" t="s">
        <v>51</v>
      </c>
      <c r="P1209" s="2">
        <v>810</v>
      </c>
      <c r="Q1209" s="2">
        <v>810</v>
      </c>
      <c r="R1209" s="2" t="s">
        <v>85</v>
      </c>
      <c r="S1209" s="2" t="s">
        <v>85</v>
      </c>
      <c r="U1209" s="2">
        <v>23000</v>
      </c>
      <c r="V1209" s="2">
        <v>14000</v>
      </c>
      <c r="Y1209" s="13">
        <f t="shared" si="26"/>
        <v>988.19999999999993</v>
      </c>
      <c r="Z1209" s="13" t="s">
        <v>641</v>
      </c>
      <c r="AA1209" s="13" t="s">
        <v>1900</v>
      </c>
      <c r="AC1209" s="2">
        <v>6400</v>
      </c>
      <c r="AD1209" s="2">
        <v>130</v>
      </c>
      <c r="AE1209" s="2">
        <v>270</v>
      </c>
      <c r="AF1209" s="2">
        <v>47</v>
      </c>
      <c r="AG1209" s="2">
        <v>85</v>
      </c>
      <c r="AH1209" s="2">
        <v>3700</v>
      </c>
      <c r="AI1209" s="2">
        <v>69</v>
      </c>
      <c r="AQ1209" s="2">
        <v>-58</v>
      </c>
      <c r="AR1209" s="2">
        <v>-4.0999999999999996</v>
      </c>
      <c r="AU1209" s="13" t="s">
        <v>391</v>
      </c>
      <c r="AV1209" s="2" t="s">
        <v>807</v>
      </c>
      <c r="AW1209" s="23" t="s">
        <v>1974</v>
      </c>
    </row>
    <row r="1210" spans="1:49" x14ac:dyDescent="0.35">
      <c r="A1210">
        <v>1209</v>
      </c>
      <c r="B1210" s="2" t="s">
        <v>45</v>
      </c>
      <c r="C1210" t="s">
        <v>2005</v>
      </c>
      <c r="D1210" t="s">
        <v>1983</v>
      </c>
      <c r="E1210" t="s">
        <v>48</v>
      </c>
      <c r="F1210" t="s">
        <v>49</v>
      </c>
      <c r="G1210" t="s">
        <v>50</v>
      </c>
      <c r="H1210" s="47">
        <v>41772</v>
      </c>
      <c r="I1210" t="s">
        <v>2003</v>
      </c>
      <c r="J1210" t="s">
        <v>8</v>
      </c>
      <c r="K1210" t="s">
        <v>1363</v>
      </c>
      <c r="L1210" t="s">
        <v>9</v>
      </c>
      <c r="M1210">
        <v>35.390140000000002</v>
      </c>
      <c r="N1210">
        <v>-119.648155</v>
      </c>
      <c r="O1210" t="s">
        <v>51</v>
      </c>
      <c r="P1210" s="2">
        <v>760</v>
      </c>
      <c r="Q1210" s="2">
        <v>760</v>
      </c>
      <c r="R1210" s="2" t="s">
        <v>85</v>
      </c>
      <c r="S1210" s="2" t="s">
        <v>85</v>
      </c>
      <c r="U1210" s="2">
        <v>23000</v>
      </c>
      <c r="V1210" s="2">
        <v>15000</v>
      </c>
      <c r="Y1210" s="13">
        <f t="shared" si="26"/>
        <v>927.19999999999993</v>
      </c>
      <c r="Z1210" s="13" t="s">
        <v>641</v>
      </c>
      <c r="AA1210" s="13" t="s">
        <v>1900</v>
      </c>
      <c r="AC1210" s="2">
        <v>7400</v>
      </c>
      <c r="AD1210" s="2">
        <v>190</v>
      </c>
      <c r="AE1210" s="2">
        <v>310</v>
      </c>
      <c r="AF1210" s="2">
        <v>56</v>
      </c>
      <c r="AG1210" s="2">
        <v>93</v>
      </c>
      <c r="AH1210" s="2">
        <v>4300</v>
      </c>
      <c r="AI1210" s="2">
        <v>79</v>
      </c>
      <c r="AQ1210" s="2">
        <v>-52.5</v>
      </c>
      <c r="AR1210" s="2">
        <v>-2.85</v>
      </c>
      <c r="AU1210" s="13" t="s">
        <v>391</v>
      </c>
      <c r="AV1210" s="2" t="s">
        <v>807</v>
      </c>
      <c r="AW1210" s="23" t="s">
        <v>1974</v>
      </c>
    </row>
    <row r="1211" spans="1:49" x14ac:dyDescent="0.35">
      <c r="A1211">
        <v>1210</v>
      </c>
      <c r="B1211" s="2" t="s">
        <v>45</v>
      </c>
      <c r="C1211" t="s">
        <v>2044</v>
      </c>
      <c r="D1211" t="s">
        <v>1982</v>
      </c>
      <c r="E1211" t="s">
        <v>48</v>
      </c>
      <c r="F1211" t="s">
        <v>49</v>
      </c>
      <c r="G1211" t="s">
        <v>50</v>
      </c>
      <c r="H1211" s="47">
        <v>41962</v>
      </c>
      <c r="I1211" t="s">
        <v>2045</v>
      </c>
      <c r="J1211" t="s">
        <v>8</v>
      </c>
      <c r="K1211" t="s">
        <v>1363</v>
      </c>
      <c r="L1211" t="s">
        <v>9</v>
      </c>
      <c r="M1211">
        <v>35.383668</v>
      </c>
      <c r="N1211">
        <v>-119.649271</v>
      </c>
      <c r="O1211" t="s">
        <v>51</v>
      </c>
      <c r="P1211" s="2">
        <v>770</v>
      </c>
      <c r="Q1211" s="2">
        <v>770</v>
      </c>
      <c r="R1211" s="2" t="s">
        <v>85</v>
      </c>
      <c r="S1211" s="2" t="s">
        <v>85</v>
      </c>
      <c r="U1211" s="2">
        <v>23000</v>
      </c>
      <c r="V1211" s="2">
        <v>13000</v>
      </c>
      <c r="Y1211" s="13">
        <f t="shared" si="26"/>
        <v>939.4</v>
      </c>
      <c r="Z1211" s="13" t="s">
        <v>641</v>
      </c>
      <c r="AA1211" s="13" t="s">
        <v>1900</v>
      </c>
      <c r="AC1211" s="2">
        <v>6000</v>
      </c>
      <c r="AD1211" s="2">
        <v>140</v>
      </c>
      <c r="AE1211" s="2">
        <v>180</v>
      </c>
      <c r="AF1211" s="2">
        <v>52</v>
      </c>
      <c r="AG1211" s="2">
        <v>90</v>
      </c>
      <c r="AH1211" s="2">
        <v>4000</v>
      </c>
      <c r="AI1211" s="2">
        <v>67</v>
      </c>
      <c r="AQ1211" s="2">
        <v>-65.3</v>
      </c>
      <c r="AR1211" s="2">
        <v>-5.8</v>
      </c>
      <c r="AU1211" s="13" t="s">
        <v>1583</v>
      </c>
      <c r="AV1211" s="2" t="s">
        <v>401</v>
      </c>
      <c r="AW1211" s="23" t="s">
        <v>1974</v>
      </c>
    </row>
    <row r="1212" spans="1:49" x14ac:dyDescent="0.35">
      <c r="A1212">
        <v>1211</v>
      </c>
      <c r="B1212" s="2" t="s">
        <v>45</v>
      </c>
      <c r="C1212" t="s">
        <v>2046</v>
      </c>
      <c r="D1212" t="s">
        <v>1983</v>
      </c>
      <c r="E1212" t="s">
        <v>48</v>
      </c>
      <c r="F1212" t="s">
        <v>49</v>
      </c>
      <c r="G1212" t="s">
        <v>50</v>
      </c>
      <c r="H1212" s="47">
        <v>41962</v>
      </c>
      <c r="I1212" t="s">
        <v>2045</v>
      </c>
      <c r="J1212" t="s">
        <v>8</v>
      </c>
      <c r="K1212" t="s">
        <v>1363</v>
      </c>
      <c r="L1212" t="s">
        <v>9</v>
      </c>
      <c r="M1212">
        <v>35.390140000000002</v>
      </c>
      <c r="N1212">
        <v>-119.648155</v>
      </c>
      <c r="O1212" t="s">
        <v>51</v>
      </c>
      <c r="P1212" s="2">
        <v>940</v>
      </c>
      <c r="Q1212" s="2">
        <v>940</v>
      </c>
      <c r="R1212" s="2" t="s">
        <v>85</v>
      </c>
      <c r="S1212" s="2" t="s">
        <v>85</v>
      </c>
      <c r="U1212" s="2">
        <v>21000</v>
      </c>
      <c r="V1212" s="2">
        <v>12000</v>
      </c>
      <c r="Y1212" s="13">
        <f t="shared" si="26"/>
        <v>1146.8</v>
      </c>
      <c r="Z1212" s="13" t="s">
        <v>641</v>
      </c>
      <c r="AA1212" s="13" t="s">
        <v>1900</v>
      </c>
      <c r="AC1212" s="2">
        <v>6500</v>
      </c>
      <c r="AD1212" s="2">
        <v>68</v>
      </c>
      <c r="AE1212" s="2">
        <v>250</v>
      </c>
      <c r="AF1212" s="2">
        <v>70</v>
      </c>
      <c r="AG1212" s="2">
        <v>87</v>
      </c>
      <c r="AH1212" s="2">
        <v>3900</v>
      </c>
      <c r="AI1212" s="2">
        <v>74</v>
      </c>
      <c r="AQ1212" s="2">
        <v>-54.1</v>
      </c>
      <c r="AR1212" s="2">
        <v>-4.13</v>
      </c>
      <c r="AU1212" s="13" t="s">
        <v>1583</v>
      </c>
      <c r="AV1212" s="2" t="s">
        <v>401</v>
      </c>
      <c r="AW1212" s="23" t="s">
        <v>1974</v>
      </c>
    </row>
    <row r="1213" spans="1:49" x14ac:dyDescent="0.35">
      <c r="A1213">
        <v>1212</v>
      </c>
      <c r="B1213" s="2" t="s">
        <v>45</v>
      </c>
      <c r="C1213" t="s">
        <v>2090</v>
      </c>
      <c r="D1213" t="s">
        <v>1984</v>
      </c>
      <c r="E1213" t="s">
        <v>48</v>
      </c>
      <c r="F1213" t="s">
        <v>49</v>
      </c>
      <c r="G1213" t="s">
        <v>50</v>
      </c>
      <c r="H1213" s="47">
        <v>42131</v>
      </c>
      <c r="I1213" t="s">
        <v>2091</v>
      </c>
      <c r="J1213" t="s">
        <v>8</v>
      </c>
      <c r="K1213" t="s">
        <v>1783</v>
      </c>
      <c r="L1213" t="s">
        <v>9</v>
      </c>
      <c r="M1213">
        <v>35.391098</v>
      </c>
      <c r="N1213">
        <v>-119.655805</v>
      </c>
      <c r="O1213" t="s">
        <v>51</v>
      </c>
      <c r="P1213" s="2">
        <v>550</v>
      </c>
      <c r="T1213" s="2">
        <v>600</v>
      </c>
      <c r="U1213" s="2">
        <v>20000</v>
      </c>
      <c r="V1213" s="2">
        <v>11000</v>
      </c>
      <c r="X1213" s="2">
        <v>7.89</v>
      </c>
      <c r="Y1213" s="2">
        <v>550</v>
      </c>
      <c r="Z1213" s="2" t="s">
        <v>23</v>
      </c>
      <c r="AA1213" s="2" t="s">
        <v>23</v>
      </c>
      <c r="AB1213" s="2" t="s">
        <v>82</v>
      </c>
      <c r="AC1213" s="2">
        <v>5800</v>
      </c>
      <c r="AD1213" s="2">
        <v>140</v>
      </c>
      <c r="AE1213" s="2">
        <v>160</v>
      </c>
      <c r="AF1213" s="2">
        <v>49</v>
      </c>
      <c r="AG1213" s="2">
        <v>82</v>
      </c>
      <c r="AH1213" s="2">
        <v>5200</v>
      </c>
      <c r="AI1213" s="2">
        <v>48</v>
      </c>
      <c r="AJ1213" s="2">
        <v>78</v>
      </c>
      <c r="AK1213" s="2">
        <v>1.5</v>
      </c>
      <c r="AL1213" s="2">
        <v>0.11</v>
      </c>
      <c r="AM1213" s="2">
        <v>1.9</v>
      </c>
      <c r="AN1213" s="2">
        <v>80</v>
      </c>
      <c r="AO1213" s="2" t="s">
        <v>54</v>
      </c>
      <c r="AP1213" s="2">
        <v>4.3</v>
      </c>
      <c r="AU1213" s="2" t="s">
        <v>57</v>
      </c>
      <c r="AV1213" s="13" t="s">
        <v>1784</v>
      </c>
      <c r="AW1213" s="23" t="s">
        <v>1974</v>
      </c>
    </row>
    <row r="1214" spans="1:49" x14ac:dyDescent="0.35">
      <c r="A1214">
        <v>1213</v>
      </c>
      <c r="B1214" s="2" t="s">
        <v>45</v>
      </c>
      <c r="C1214" t="s">
        <v>2092</v>
      </c>
      <c r="D1214" t="s">
        <v>1985</v>
      </c>
      <c r="E1214" t="s">
        <v>48</v>
      </c>
      <c r="F1214" t="s">
        <v>49</v>
      </c>
      <c r="G1214" t="s">
        <v>50</v>
      </c>
      <c r="H1214" s="47">
        <v>42131</v>
      </c>
      <c r="I1214" t="s">
        <v>2093</v>
      </c>
      <c r="J1214" t="s">
        <v>8</v>
      </c>
      <c r="K1214" t="s">
        <v>1783</v>
      </c>
      <c r="L1214" t="s">
        <v>9</v>
      </c>
      <c r="M1214">
        <v>35.391044999999998</v>
      </c>
      <c r="N1214">
        <v>-119.655376</v>
      </c>
      <c r="O1214" t="s">
        <v>51</v>
      </c>
      <c r="P1214" s="2">
        <v>560</v>
      </c>
      <c r="T1214" s="2">
        <v>590</v>
      </c>
      <c r="U1214" s="2">
        <v>20000</v>
      </c>
      <c r="V1214" s="2">
        <v>11000</v>
      </c>
      <c r="X1214" s="2">
        <v>7.93</v>
      </c>
      <c r="Y1214" s="2">
        <v>560</v>
      </c>
      <c r="Z1214" s="2" t="s">
        <v>23</v>
      </c>
      <c r="AA1214" s="2" t="s">
        <v>23</v>
      </c>
      <c r="AB1214" s="2">
        <v>47</v>
      </c>
      <c r="AC1214" s="2">
        <v>7300</v>
      </c>
      <c r="AD1214" s="2">
        <v>160</v>
      </c>
      <c r="AE1214" s="2">
        <v>160</v>
      </c>
      <c r="AF1214" s="2">
        <v>49</v>
      </c>
      <c r="AG1214" s="2">
        <v>83</v>
      </c>
      <c r="AH1214" s="2">
        <v>5900</v>
      </c>
      <c r="AI1214" s="2">
        <v>48</v>
      </c>
      <c r="AJ1214" s="2">
        <v>66</v>
      </c>
      <c r="AK1214" s="2">
        <v>1.5</v>
      </c>
      <c r="AL1214" s="2">
        <v>0.1</v>
      </c>
      <c r="AM1214" s="2">
        <v>1.9</v>
      </c>
      <c r="AN1214" s="2">
        <v>85</v>
      </c>
      <c r="AO1214" s="2" t="s">
        <v>54</v>
      </c>
      <c r="AP1214" s="2">
        <v>4.3</v>
      </c>
      <c r="AU1214" s="2" t="s">
        <v>57</v>
      </c>
      <c r="AV1214" s="13" t="s">
        <v>1784</v>
      </c>
      <c r="AW1214" s="23" t="s">
        <v>1974</v>
      </c>
    </row>
    <row r="1215" spans="1:49" x14ac:dyDescent="0.35">
      <c r="A1215">
        <v>1214</v>
      </c>
      <c r="B1215" s="2" t="s">
        <v>45</v>
      </c>
      <c r="C1215" t="s">
        <v>2047</v>
      </c>
      <c r="D1215" t="s">
        <v>1982</v>
      </c>
      <c r="E1215" t="s">
        <v>48</v>
      </c>
      <c r="F1215" t="s">
        <v>49</v>
      </c>
      <c r="G1215" t="s">
        <v>50</v>
      </c>
      <c r="H1215" s="47">
        <v>42144</v>
      </c>
      <c r="I1215" t="s">
        <v>2050</v>
      </c>
      <c r="J1215" t="s">
        <v>8</v>
      </c>
      <c r="K1215" t="s">
        <v>1363</v>
      </c>
      <c r="L1215" t="s">
        <v>9</v>
      </c>
      <c r="M1215">
        <v>35.383668</v>
      </c>
      <c r="N1215">
        <v>-119.649271</v>
      </c>
      <c r="O1215" t="s">
        <v>51</v>
      </c>
      <c r="P1215" s="2">
        <v>710</v>
      </c>
      <c r="Q1215" s="2">
        <v>710</v>
      </c>
      <c r="R1215" s="2" t="s">
        <v>85</v>
      </c>
      <c r="S1215" s="2" t="s">
        <v>85</v>
      </c>
      <c r="U1215" s="2">
        <v>18000</v>
      </c>
      <c r="V1215" s="2">
        <v>13000</v>
      </c>
      <c r="Y1215" s="13">
        <f t="shared" ref="Y1215:Y1240" si="27">Q1215*1.22</f>
        <v>866.19999999999993</v>
      </c>
      <c r="Z1215" s="13" t="s">
        <v>641</v>
      </c>
      <c r="AA1215" s="13" t="s">
        <v>1900</v>
      </c>
      <c r="AC1215" s="2">
        <v>6200</v>
      </c>
      <c r="AD1215" s="2">
        <v>140</v>
      </c>
      <c r="AE1215" s="2">
        <v>190</v>
      </c>
      <c r="AF1215" s="2">
        <v>46</v>
      </c>
      <c r="AG1215" s="2">
        <v>81</v>
      </c>
      <c r="AH1215" s="2">
        <v>4100</v>
      </c>
      <c r="AI1215" s="2">
        <v>61</v>
      </c>
      <c r="AQ1215" s="2">
        <v>-62.4</v>
      </c>
      <c r="AR1215" s="2">
        <v>-4.84</v>
      </c>
      <c r="AU1215" s="13" t="s">
        <v>1583</v>
      </c>
      <c r="AV1215" s="2" t="s">
        <v>401</v>
      </c>
      <c r="AW1215" s="23" t="s">
        <v>1974</v>
      </c>
    </row>
    <row r="1216" spans="1:49" x14ac:dyDescent="0.35">
      <c r="A1216">
        <v>1215</v>
      </c>
      <c r="B1216" s="2" t="s">
        <v>45</v>
      </c>
      <c r="C1216" t="s">
        <v>2048</v>
      </c>
      <c r="D1216" t="s">
        <v>1983</v>
      </c>
      <c r="E1216" t="s">
        <v>48</v>
      </c>
      <c r="F1216" t="s">
        <v>49</v>
      </c>
      <c r="G1216" t="s">
        <v>50</v>
      </c>
      <c r="H1216" s="47">
        <v>42144</v>
      </c>
      <c r="I1216" t="s">
        <v>2050</v>
      </c>
      <c r="J1216" t="s">
        <v>8</v>
      </c>
      <c r="K1216" t="s">
        <v>1363</v>
      </c>
      <c r="L1216" t="s">
        <v>9</v>
      </c>
      <c r="M1216">
        <v>35.390140000000002</v>
      </c>
      <c r="N1216">
        <v>-119.648155</v>
      </c>
      <c r="O1216" t="s">
        <v>51</v>
      </c>
      <c r="P1216" s="2">
        <v>770</v>
      </c>
      <c r="Q1216" s="2">
        <v>770</v>
      </c>
      <c r="R1216" s="2" t="s">
        <v>85</v>
      </c>
      <c r="S1216" s="2" t="s">
        <v>85</v>
      </c>
      <c r="U1216" s="2">
        <v>22000</v>
      </c>
      <c r="V1216" s="2">
        <v>16000</v>
      </c>
      <c r="Y1216" s="13">
        <f t="shared" si="27"/>
        <v>939.4</v>
      </c>
      <c r="Z1216" s="13" t="s">
        <v>641</v>
      </c>
      <c r="AA1216" s="13" t="s">
        <v>1900</v>
      </c>
      <c r="AC1216" s="2">
        <v>6700</v>
      </c>
      <c r="AD1216" s="2">
        <v>140</v>
      </c>
      <c r="AE1216" s="2">
        <v>210</v>
      </c>
      <c r="AF1216" s="2">
        <v>55</v>
      </c>
      <c r="AG1216" s="2">
        <v>88</v>
      </c>
      <c r="AH1216" s="2">
        <v>4500</v>
      </c>
      <c r="AI1216" s="2">
        <v>65</v>
      </c>
      <c r="AQ1216" s="2">
        <v>-59.6</v>
      </c>
      <c r="AR1216" s="2">
        <v>-4.16</v>
      </c>
      <c r="AU1216" s="13" t="s">
        <v>1583</v>
      </c>
      <c r="AV1216" s="2" t="s">
        <v>401</v>
      </c>
      <c r="AW1216" s="23" t="s">
        <v>1974</v>
      </c>
    </row>
    <row r="1217" spans="1:49" x14ac:dyDescent="0.35">
      <c r="A1217">
        <v>1216</v>
      </c>
      <c r="B1217" s="2" t="s">
        <v>45</v>
      </c>
      <c r="C1217" t="s">
        <v>2052</v>
      </c>
      <c r="D1217" t="s">
        <v>1982</v>
      </c>
      <c r="E1217" t="s">
        <v>48</v>
      </c>
      <c r="F1217" t="s">
        <v>49</v>
      </c>
      <c r="G1217" t="s">
        <v>50</v>
      </c>
      <c r="H1217" s="47">
        <v>42326</v>
      </c>
      <c r="I1217" t="s">
        <v>2051</v>
      </c>
      <c r="J1217" t="s">
        <v>8</v>
      </c>
      <c r="K1217" t="s">
        <v>1363</v>
      </c>
      <c r="L1217" t="s">
        <v>9</v>
      </c>
      <c r="M1217">
        <v>35.383668</v>
      </c>
      <c r="N1217">
        <v>-119.649271</v>
      </c>
      <c r="O1217" t="s">
        <v>51</v>
      </c>
      <c r="P1217" s="2">
        <v>960</v>
      </c>
      <c r="Q1217" s="2">
        <v>960</v>
      </c>
      <c r="R1217" s="2" t="s">
        <v>85</v>
      </c>
      <c r="S1217" s="2" t="s">
        <v>85</v>
      </c>
      <c r="U1217" s="2">
        <v>22000</v>
      </c>
      <c r="V1217" s="2">
        <v>14000</v>
      </c>
      <c r="Y1217" s="13">
        <f t="shared" si="27"/>
        <v>1171.2</v>
      </c>
      <c r="Z1217" s="13" t="s">
        <v>641</v>
      </c>
      <c r="AA1217" s="13" t="s">
        <v>1900</v>
      </c>
      <c r="AC1217" s="2">
        <v>6100</v>
      </c>
      <c r="AD1217" s="2">
        <v>120</v>
      </c>
      <c r="AE1217" s="2">
        <v>340</v>
      </c>
      <c r="AF1217" s="2">
        <v>57</v>
      </c>
      <c r="AG1217" s="2">
        <v>68</v>
      </c>
      <c r="AH1217" s="2">
        <v>3800</v>
      </c>
      <c r="AI1217" s="2">
        <v>74</v>
      </c>
      <c r="AQ1217" s="2">
        <v>-64.7</v>
      </c>
      <c r="AR1217" s="2">
        <v>-4.7</v>
      </c>
      <c r="AU1217" s="13" t="s">
        <v>391</v>
      </c>
      <c r="AV1217" s="2" t="s">
        <v>807</v>
      </c>
      <c r="AW1217" s="23" t="s">
        <v>1974</v>
      </c>
    </row>
    <row r="1218" spans="1:49" x14ac:dyDescent="0.35">
      <c r="A1218">
        <v>1217</v>
      </c>
      <c r="B1218" s="2" t="s">
        <v>45</v>
      </c>
      <c r="C1218" t="s">
        <v>2053</v>
      </c>
      <c r="D1218" t="s">
        <v>1983</v>
      </c>
      <c r="E1218" t="s">
        <v>48</v>
      </c>
      <c r="F1218" t="s">
        <v>49</v>
      </c>
      <c r="G1218" t="s">
        <v>50</v>
      </c>
      <c r="H1218" s="47">
        <v>42326</v>
      </c>
      <c r="I1218" t="s">
        <v>2051</v>
      </c>
      <c r="J1218" t="s">
        <v>8</v>
      </c>
      <c r="K1218" t="s">
        <v>1363</v>
      </c>
      <c r="L1218" t="s">
        <v>9</v>
      </c>
      <c r="M1218">
        <v>35.390140000000002</v>
      </c>
      <c r="N1218">
        <v>-119.648155</v>
      </c>
      <c r="O1218" t="s">
        <v>51</v>
      </c>
      <c r="P1218" s="2">
        <v>980</v>
      </c>
      <c r="Q1218" s="2">
        <v>980</v>
      </c>
      <c r="R1218" s="2" t="s">
        <v>85</v>
      </c>
      <c r="S1218" s="2" t="s">
        <v>85</v>
      </c>
      <c r="U1218" s="2">
        <v>26000</v>
      </c>
      <c r="V1218" s="2">
        <v>15000</v>
      </c>
      <c r="Y1218" s="13">
        <f t="shared" si="27"/>
        <v>1195.5999999999999</v>
      </c>
      <c r="Z1218" s="13" t="s">
        <v>641</v>
      </c>
      <c r="AA1218" s="13" t="s">
        <v>1900</v>
      </c>
      <c r="AC1218" s="2">
        <v>6400</v>
      </c>
      <c r="AD1218" s="2">
        <v>110</v>
      </c>
      <c r="AE1218" s="2">
        <v>280</v>
      </c>
      <c r="AF1218" s="2">
        <v>51</v>
      </c>
      <c r="AG1218" s="2">
        <v>83</v>
      </c>
      <c r="AH1218" s="2">
        <v>4400</v>
      </c>
      <c r="AI1218" s="2">
        <v>83</v>
      </c>
      <c r="AQ1218" s="2">
        <v>-65.3</v>
      </c>
      <c r="AR1218" s="2">
        <v>-4.24</v>
      </c>
      <c r="AU1218" s="13" t="s">
        <v>391</v>
      </c>
      <c r="AV1218" s="2" t="s">
        <v>807</v>
      </c>
      <c r="AW1218" s="23" t="s">
        <v>1974</v>
      </c>
    </row>
    <row r="1219" spans="1:49" x14ac:dyDescent="0.35">
      <c r="A1219">
        <v>1218</v>
      </c>
      <c r="B1219" s="2" t="s">
        <v>45</v>
      </c>
      <c r="C1219" t="s">
        <v>2055</v>
      </c>
      <c r="D1219" t="s">
        <v>1982</v>
      </c>
      <c r="E1219" t="s">
        <v>48</v>
      </c>
      <c r="F1219" t="s">
        <v>49</v>
      </c>
      <c r="G1219" t="s">
        <v>50</v>
      </c>
      <c r="H1219" s="47">
        <v>42508</v>
      </c>
      <c r="I1219" t="s">
        <v>2054</v>
      </c>
      <c r="J1219" t="s">
        <v>8</v>
      </c>
      <c r="K1219" t="s">
        <v>1363</v>
      </c>
      <c r="L1219" t="s">
        <v>9</v>
      </c>
      <c r="M1219">
        <v>35.383668</v>
      </c>
      <c r="N1219">
        <v>-119.649271</v>
      </c>
      <c r="O1219" t="s">
        <v>51</v>
      </c>
      <c r="P1219" s="2">
        <v>1000</v>
      </c>
      <c r="Q1219" s="2">
        <v>1000</v>
      </c>
      <c r="R1219" s="2" t="s">
        <v>85</v>
      </c>
      <c r="S1219" s="2" t="s">
        <v>85</v>
      </c>
      <c r="U1219" s="2">
        <v>20000</v>
      </c>
      <c r="V1219" s="2">
        <v>14000</v>
      </c>
      <c r="Y1219" s="13">
        <f t="shared" si="27"/>
        <v>1220</v>
      </c>
      <c r="Z1219" s="13" t="s">
        <v>641</v>
      </c>
      <c r="AA1219" s="13" t="s">
        <v>1900</v>
      </c>
      <c r="AC1219" s="2">
        <v>6600</v>
      </c>
      <c r="AD1219" s="2">
        <v>93</v>
      </c>
      <c r="AE1219" s="2">
        <v>240</v>
      </c>
      <c r="AF1219" s="2">
        <v>54</v>
      </c>
      <c r="AG1219" s="2">
        <v>89</v>
      </c>
      <c r="AH1219" s="2">
        <v>4300</v>
      </c>
      <c r="AI1219" s="2">
        <v>83</v>
      </c>
      <c r="AQ1219" s="2">
        <v>-59.4</v>
      </c>
      <c r="AR1219" s="2">
        <v>-2.82</v>
      </c>
      <c r="AU1219" s="13" t="s">
        <v>391</v>
      </c>
      <c r="AV1219" s="2" t="s">
        <v>807</v>
      </c>
      <c r="AW1219" s="23" t="s">
        <v>1974</v>
      </c>
    </row>
    <row r="1220" spans="1:49" x14ac:dyDescent="0.35">
      <c r="A1220">
        <v>1219</v>
      </c>
      <c r="B1220" s="2" t="s">
        <v>45</v>
      </c>
      <c r="C1220" t="s">
        <v>2056</v>
      </c>
      <c r="D1220" t="s">
        <v>1983</v>
      </c>
      <c r="E1220" t="s">
        <v>48</v>
      </c>
      <c r="F1220" t="s">
        <v>49</v>
      </c>
      <c r="G1220" t="s">
        <v>50</v>
      </c>
      <c r="H1220" s="47">
        <v>42508</v>
      </c>
      <c r="I1220" t="s">
        <v>2054</v>
      </c>
      <c r="J1220" t="s">
        <v>8</v>
      </c>
      <c r="K1220" t="s">
        <v>1363</v>
      </c>
      <c r="L1220" t="s">
        <v>9</v>
      </c>
      <c r="M1220">
        <v>35.390140000000002</v>
      </c>
      <c r="N1220">
        <v>-119.648155</v>
      </c>
      <c r="O1220" t="s">
        <v>51</v>
      </c>
      <c r="P1220" s="2">
        <v>1000</v>
      </c>
      <c r="Q1220" s="2">
        <v>1000</v>
      </c>
      <c r="R1220" s="2" t="s">
        <v>85</v>
      </c>
      <c r="S1220" s="2" t="s">
        <v>85</v>
      </c>
      <c r="U1220" s="2">
        <v>23000</v>
      </c>
      <c r="V1220" s="2">
        <v>15000</v>
      </c>
      <c r="Y1220" s="13">
        <f t="shared" si="27"/>
        <v>1220</v>
      </c>
      <c r="Z1220" s="13" t="s">
        <v>641</v>
      </c>
      <c r="AA1220" s="13" t="s">
        <v>1900</v>
      </c>
      <c r="AC1220" s="2">
        <v>7800</v>
      </c>
      <c r="AD1220" s="2">
        <v>88</v>
      </c>
      <c r="AE1220" s="2">
        <v>260</v>
      </c>
      <c r="AF1220" s="2">
        <v>61</v>
      </c>
      <c r="AG1220" s="2">
        <v>100</v>
      </c>
      <c r="AH1220" s="2">
        <v>5100</v>
      </c>
      <c r="AI1220" s="2">
        <v>94</v>
      </c>
      <c r="AQ1220" s="2">
        <v>-50.8</v>
      </c>
      <c r="AR1220" s="2">
        <v>-1.18</v>
      </c>
      <c r="AU1220" s="13" t="s">
        <v>391</v>
      </c>
      <c r="AV1220" s="2" t="s">
        <v>807</v>
      </c>
      <c r="AW1220" s="23" t="s">
        <v>1974</v>
      </c>
    </row>
    <row r="1221" spans="1:49" x14ac:dyDescent="0.35">
      <c r="A1221">
        <v>1220</v>
      </c>
      <c r="B1221" s="2" t="s">
        <v>45</v>
      </c>
      <c r="C1221" t="s">
        <v>2058</v>
      </c>
      <c r="D1221" t="s">
        <v>1982</v>
      </c>
      <c r="E1221" t="s">
        <v>48</v>
      </c>
      <c r="F1221" t="s">
        <v>49</v>
      </c>
      <c r="G1221" t="s">
        <v>50</v>
      </c>
      <c r="H1221" s="47">
        <v>42704</v>
      </c>
      <c r="I1221" t="s">
        <v>2057</v>
      </c>
      <c r="J1221" t="s">
        <v>8</v>
      </c>
      <c r="K1221" t="s">
        <v>1363</v>
      </c>
      <c r="L1221" t="s">
        <v>9</v>
      </c>
      <c r="M1221">
        <v>35.383668</v>
      </c>
      <c r="N1221">
        <v>-119.649271</v>
      </c>
      <c r="O1221" t="s">
        <v>51</v>
      </c>
      <c r="P1221" s="2">
        <v>910</v>
      </c>
      <c r="Q1221" s="2">
        <v>910</v>
      </c>
      <c r="R1221" s="2" t="s">
        <v>85</v>
      </c>
      <c r="S1221" s="2" t="s">
        <v>85</v>
      </c>
      <c r="V1221" s="2">
        <v>11000</v>
      </c>
      <c r="Y1221" s="13">
        <f t="shared" si="27"/>
        <v>1110.2</v>
      </c>
      <c r="Z1221" s="13" t="s">
        <v>641</v>
      </c>
      <c r="AA1221" s="13" t="s">
        <v>1900</v>
      </c>
      <c r="AC1221" s="2">
        <v>5100</v>
      </c>
      <c r="AD1221" s="2">
        <v>83</v>
      </c>
      <c r="AE1221" s="2">
        <v>210</v>
      </c>
      <c r="AF1221" s="2">
        <v>47</v>
      </c>
      <c r="AG1221" s="2">
        <v>98</v>
      </c>
      <c r="AH1221" s="2">
        <v>3200</v>
      </c>
      <c r="AI1221" s="2">
        <v>87</v>
      </c>
      <c r="AQ1221" s="2">
        <v>-52.8</v>
      </c>
      <c r="AR1221" s="2">
        <v>-2.0299999999999998</v>
      </c>
      <c r="AU1221" s="13" t="s">
        <v>391</v>
      </c>
      <c r="AV1221" s="2" t="s">
        <v>807</v>
      </c>
      <c r="AW1221" s="23" t="s">
        <v>1974</v>
      </c>
    </row>
    <row r="1222" spans="1:49" x14ac:dyDescent="0.35">
      <c r="A1222">
        <v>1221</v>
      </c>
      <c r="B1222" s="2" t="s">
        <v>45</v>
      </c>
      <c r="C1222" t="s">
        <v>2059</v>
      </c>
      <c r="D1222" t="s">
        <v>1983</v>
      </c>
      <c r="E1222" t="s">
        <v>48</v>
      </c>
      <c r="F1222" t="s">
        <v>49</v>
      </c>
      <c r="G1222" t="s">
        <v>50</v>
      </c>
      <c r="H1222" s="47">
        <v>42704</v>
      </c>
      <c r="I1222" t="s">
        <v>2057</v>
      </c>
      <c r="J1222" t="s">
        <v>8</v>
      </c>
      <c r="K1222" t="s">
        <v>1363</v>
      </c>
      <c r="L1222" t="s">
        <v>9</v>
      </c>
      <c r="M1222">
        <v>35.390140000000002</v>
      </c>
      <c r="N1222">
        <v>-119.648155</v>
      </c>
      <c r="O1222" t="s">
        <v>51</v>
      </c>
      <c r="P1222" s="2">
        <v>940</v>
      </c>
      <c r="Q1222" s="2">
        <v>940</v>
      </c>
      <c r="R1222" s="2" t="s">
        <v>85</v>
      </c>
      <c r="S1222" s="2" t="s">
        <v>85</v>
      </c>
      <c r="V1222" s="2">
        <v>12000</v>
      </c>
      <c r="Y1222" s="13">
        <f t="shared" si="27"/>
        <v>1146.8</v>
      </c>
      <c r="Z1222" s="13" t="s">
        <v>641</v>
      </c>
      <c r="AA1222" s="13" t="s">
        <v>1900</v>
      </c>
      <c r="AC1222" s="2">
        <v>5600</v>
      </c>
      <c r="AD1222" s="2">
        <v>26</v>
      </c>
      <c r="AE1222" s="2">
        <v>220</v>
      </c>
      <c r="AF1222" s="2">
        <v>53</v>
      </c>
      <c r="AG1222" s="2">
        <v>96</v>
      </c>
      <c r="AH1222" s="2">
        <v>3200</v>
      </c>
      <c r="AI1222" s="2">
        <v>90</v>
      </c>
      <c r="AQ1222" s="2">
        <v>-50.2</v>
      </c>
      <c r="AR1222" s="2">
        <v>-1.69</v>
      </c>
      <c r="AU1222" s="13" t="s">
        <v>391</v>
      </c>
      <c r="AV1222" s="2" t="s">
        <v>807</v>
      </c>
      <c r="AW1222" s="23" t="s">
        <v>1974</v>
      </c>
    </row>
    <row r="1223" spans="1:49" x14ac:dyDescent="0.35">
      <c r="A1223">
        <v>1222</v>
      </c>
      <c r="B1223" s="2" t="s">
        <v>45</v>
      </c>
      <c r="C1223" t="s">
        <v>2012</v>
      </c>
      <c r="D1223" t="s">
        <v>1982</v>
      </c>
      <c r="E1223" t="s">
        <v>48</v>
      </c>
      <c r="F1223" t="s">
        <v>49</v>
      </c>
      <c r="G1223" t="s">
        <v>50</v>
      </c>
      <c r="H1223" s="47">
        <v>42914</v>
      </c>
      <c r="I1223" t="s">
        <v>2010</v>
      </c>
      <c r="J1223" t="s">
        <v>8</v>
      </c>
      <c r="K1223" t="s">
        <v>1363</v>
      </c>
      <c r="L1223" t="s">
        <v>9</v>
      </c>
      <c r="M1223">
        <v>35.383668</v>
      </c>
      <c r="N1223">
        <v>-119.649271</v>
      </c>
      <c r="O1223" t="s">
        <v>51</v>
      </c>
      <c r="P1223" s="2">
        <v>2200</v>
      </c>
      <c r="Q1223" s="2">
        <v>2200</v>
      </c>
      <c r="R1223" s="2" t="s">
        <v>85</v>
      </c>
      <c r="S1223" s="2" t="s">
        <v>85</v>
      </c>
      <c r="U1223" s="2">
        <v>41000</v>
      </c>
      <c r="V1223" s="2">
        <v>26000</v>
      </c>
      <c r="Y1223" s="13">
        <f t="shared" si="27"/>
        <v>2684</v>
      </c>
      <c r="Z1223" s="13" t="s">
        <v>641</v>
      </c>
      <c r="AA1223" s="13" t="s">
        <v>1900</v>
      </c>
      <c r="AC1223" s="2">
        <v>11000</v>
      </c>
      <c r="AD1223" s="2" t="s">
        <v>54</v>
      </c>
      <c r="AE1223" s="2">
        <v>120</v>
      </c>
      <c r="AF1223" s="2">
        <v>55</v>
      </c>
      <c r="AG1223" s="2">
        <v>80</v>
      </c>
      <c r="AH1223" s="2">
        <v>6600</v>
      </c>
      <c r="AI1223" s="2">
        <v>68</v>
      </c>
      <c r="AQ1223" s="2">
        <v>-42.4</v>
      </c>
      <c r="AR1223" s="2">
        <v>0</v>
      </c>
      <c r="AU1223" s="13" t="s">
        <v>1583</v>
      </c>
      <c r="AV1223" s="2" t="s">
        <v>401</v>
      </c>
      <c r="AW1223" s="23" t="s">
        <v>1974</v>
      </c>
    </row>
    <row r="1224" spans="1:49" x14ac:dyDescent="0.35">
      <c r="A1224">
        <v>1223</v>
      </c>
      <c r="B1224" s="2" t="s">
        <v>45</v>
      </c>
      <c r="C1224" t="s">
        <v>2011</v>
      </c>
      <c r="D1224" t="s">
        <v>1986</v>
      </c>
      <c r="E1224" t="s">
        <v>48</v>
      </c>
      <c r="F1224" t="s">
        <v>49</v>
      </c>
      <c r="G1224" t="s">
        <v>50</v>
      </c>
      <c r="H1224" s="47">
        <v>42914</v>
      </c>
      <c r="I1224" t="s">
        <v>2010</v>
      </c>
      <c r="J1224" t="s">
        <v>8</v>
      </c>
      <c r="K1224" t="s">
        <v>1363</v>
      </c>
      <c r="L1224" t="s">
        <v>9</v>
      </c>
      <c r="M1224">
        <v>35.390140000000002</v>
      </c>
      <c r="N1224">
        <v>-119.648155</v>
      </c>
      <c r="O1224" t="s">
        <v>51</v>
      </c>
      <c r="P1224" s="2">
        <v>2400</v>
      </c>
      <c r="Q1224" s="2">
        <v>2400</v>
      </c>
      <c r="R1224" s="2" t="s">
        <v>85</v>
      </c>
      <c r="S1224" s="2" t="s">
        <v>85</v>
      </c>
      <c r="U1224" s="2">
        <v>41000</v>
      </c>
      <c r="V1224" s="2">
        <v>25000</v>
      </c>
      <c r="Y1224" s="13">
        <f t="shared" si="27"/>
        <v>2928</v>
      </c>
      <c r="Z1224" s="13" t="s">
        <v>641</v>
      </c>
      <c r="AA1224" s="13" t="s">
        <v>1900</v>
      </c>
      <c r="AC1224" s="2">
        <v>11000</v>
      </c>
      <c r="AD1224" s="2" t="s">
        <v>54</v>
      </c>
      <c r="AE1224" s="2">
        <v>110</v>
      </c>
      <c r="AF1224" s="2">
        <v>56</v>
      </c>
      <c r="AG1224" s="2">
        <v>79</v>
      </c>
      <c r="AH1224" s="2">
        <v>6700</v>
      </c>
      <c r="AI1224" s="2">
        <v>70</v>
      </c>
      <c r="AQ1224" s="2">
        <v>-42.3</v>
      </c>
      <c r="AR1224" s="2">
        <v>0.02</v>
      </c>
      <c r="AU1224" s="13" t="s">
        <v>1583</v>
      </c>
      <c r="AV1224" s="2" t="s">
        <v>401</v>
      </c>
      <c r="AW1224" s="23" t="s">
        <v>1974</v>
      </c>
    </row>
    <row r="1225" spans="1:49" x14ac:dyDescent="0.35">
      <c r="A1225">
        <v>1224</v>
      </c>
      <c r="B1225" s="2" t="s">
        <v>45</v>
      </c>
      <c r="C1225" t="s">
        <v>2002</v>
      </c>
      <c r="D1225" t="s">
        <v>1987</v>
      </c>
      <c r="E1225" t="s">
        <v>48</v>
      </c>
      <c r="F1225" t="s">
        <v>49</v>
      </c>
      <c r="G1225" t="s">
        <v>50</v>
      </c>
      <c r="H1225" s="47">
        <v>43103</v>
      </c>
      <c r="I1225" t="s">
        <v>2000</v>
      </c>
      <c r="J1225" t="s">
        <v>8</v>
      </c>
      <c r="K1225" t="s">
        <v>1363</v>
      </c>
      <c r="L1225" t="s">
        <v>9</v>
      </c>
      <c r="M1225">
        <v>35.383668</v>
      </c>
      <c r="N1225">
        <v>-119.649271</v>
      </c>
      <c r="O1225" t="s">
        <v>51</v>
      </c>
      <c r="P1225" s="2">
        <v>710</v>
      </c>
      <c r="Q1225" s="2">
        <v>710</v>
      </c>
      <c r="R1225" s="2" t="s">
        <v>85</v>
      </c>
      <c r="S1225" s="2" t="s">
        <v>85</v>
      </c>
      <c r="U1225" s="2">
        <v>24000</v>
      </c>
      <c r="V1225" s="2">
        <v>16000</v>
      </c>
      <c r="Y1225" s="13">
        <f t="shared" si="27"/>
        <v>866.19999999999993</v>
      </c>
      <c r="Z1225" s="13" t="s">
        <v>641</v>
      </c>
      <c r="AA1225" s="13" t="s">
        <v>1900</v>
      </c>
      <c r="AC1225" s="2">
        <v>7100</v>
      </c>
      <c r="AD1225" s="2">
        <v>120</v>
      </c>
      <c r="AE1225" s="2">
        <v>270</v>
      </c>
      <c r="AF1225" s="2">
        <v>67</v>
      </c>
      <c r="AG1225" s="2">
        <v>85</v>
      </c>
      <c r="AH1225" s="2">
        <v>4100</v>
      </c>
      <c r="AI1225" s="2">
        <v>60</v>
      </c>
      <c r="AQ1225" s="2">
        <v>-60.8</v>
      </c>
      <c r="AR1225" s="2">
        <v>-5.39</v>
      </c>
      <c r="AU1225" s="13" t="s">
        <v>391</v>
      </c>
      <c r="AV1225" s="2" t="s">
        <v>807</v>
      </c>
      <c r="AW1225" s="23" t="s">
        <v>1974</v>
      </c>
    </row>
    <row r="1226" spans="1:49" x14ac:dyDescent="0.35">
      <c r="A1226">
        <v>1225</v>
      </c>
      <c r="B1226" s="2" t="s">
        <v>45</v>
      </c>
      <c r="C1226" t="s">
        <v>2001</v>
      </c>
      <c r="D1226" t="s">
        <v>1986</v>
      </c>
      <c r="E1226" t="s">
        <v>48</v>
      </c>
      <c r="F1226" t="s">
        <v>49</v>
      </c>
      <c r="G1226" t="s">
        <v>50</v>
      </c>
      <c r="H1226" s="47">
        <v>43103</v>
      </c>
      <c r="I1226" t="s">
        <v>2000</v>
      </c>
      <c r="J1226" t="s">
        <v>8</v>
      </c>
      <c r="K1226" t="s">
        <v>1363</v>
      </c>
      <c r="L1226" t="s">
        <v>9</v>
      </c>
      <c r="M1226">
        <v>35.390140000000002</v>
      </c>
      <c r="N1226">
        <v>-119.648155</v>
      </c>
      <c r="O1226" t="s">
        <v>51</v>
      </c>
      <c r="P1226" s="2">
        <v>700</v>
      </c>
      <c r="Q1226" s="2">
        <v>700</v>
      </c>
      <c r="R1226" s="2" t="s">
        <v>85</v>
      </c>
      <c r="S1226" s="2" t="s">
        <v>85</v>
      </c>
      <c r="U1226" s="2">
        <v>24000</v>
      </c>
      <c r="V1226" s="2">
        <v>16000</v>
      </c>
      <c r="Y1226" s="13">
        <f t="shared" si="27"/>
        <v>854</v>
      </c>
      <c r="Z1226" s="13" t="s">
        <v>641</v>
      </c>
      <c r="AA1226" s="13" t="s">
        <v>1900</v>
      </c>
      <c r="AC1226" s="2">
        <v>7000</v>
      </c>
      <c r="AD1226" s="2">
        <v>110</v>
      </c>
      <c r="AE1226" s="2">
        <v>260</v>
      </c>
      <c r="AF1226" s="2">
        <v>65</v>
      </c>
      <c r="AG1226" s="2">
        <v>83</v>
      </c>
      <c r="AH1226" s="2">
        <v>4000</v>
      </c>
      <c r="AI1226" s="2">
        <v>59</v>
      </c>
      <c r="AQ1226" s="2">
        <v>-60.7</v>
      </c>
      <c r="AR1226" s="2">
        <v>-5.38</v>
      </c>
      <c r="AU1226" s="13" t="s">
        <v>391</v>
      </c>
      <c r="AV1226" s="2" t="s">
        <v>807</v>
      </c>
      <c r="AW1226" s="23" t="s">
        <v>1974</v>
      </c>
    </row>
    <row r="1227" spans="1:49" x14ac:dyDescent="0.35">
      <c r="A1227">
        <v>1226</v>
      </c>
      <c r="B1227" s="2" t="s">
        <v>45</v>
      </c>
      <c r="C1227" t="s">
        <v>2061</v>
      </c>
      <c r="D1227" t="s">
        <v>1988</v>
      </c>
      <c r="E1227" t="s">
        <v>48</v>
      </c>
      <c r="F1227" t="s">
        <v>49</v>
      </c>
      <c r="G1227" t="s">
        <v>50</v>
      </c>
      <c r="H1227" s="47">
        <v>43249</v>
      </c>
      <c r="I1227" t="s">
        <v>2060</v>
      </c>
      <c r="J1227" t="s">
        <v>8</v>
      </c>
      <c r="K1227" t="s">
        <v>1340</v>
      </c>
      <c r="L1227" t="s">
        <v>9</v>
      </c>
      <c r="M1227">
        <v>35.386620000000001</v>
      </c>
      <c r="N1227">
        <v>-119.648895</v>
      </c>
      <c r="O1227" t="s">
        <v>51</v>
      </c>
      <c r="P1227" s="2">
        <v>780</v>
      </c>
      <c r="Q1227" s="2">
        <v>780</v>
      </c>
      <c r="R1227" s="2" t="s">
        <v>71</v>
      </c>
      <c r="S1227" s="2" t="s">
        <v>71</v>
      </c>
      <c r="U1227" s="2">
        <v>29000</v>
      </c>
      <c r="V1227" s="2">
        <v>18000</v>
      </c>
      <c r="X1227" s="2">
        <v>8</v>
      </c>
      <c r="Y1227" s="13">
        <f t="shared" si="27"/>
        <v>951.6</v>
      </c>
      <c r="Z1227" s="13" t="s">
        <v>1897</v>
      </c>
      <c r="AA1227" s="13" t="s">
        <v>1901</v>
      </c>
      <c r="AC1227" s="2">
        <v>11000</v>
      </c>
      <c r="AD1227" s="2">
        <v>160</v>
      </c>
      <c r="AE1227" s="2">
        <v>380</v>
      </c>
      <c r="AF1227" s="2">
        <v>130</v>
      </c>
      <c r="AG1227" s="2">
        <v>110</v>
      </c>
      <c r="AH1227" s="2">
        <v>6600</v>
      </c>
      <c r="AI1227" s="2">
        <v>65</v>
      </c>
      <c r="AJ1227" s="2">
        <v>78</v>
      </c>
      <c r="AK1227" s="2">
        <v>6.6</v>
      </c>
      <c r="AL1227" s="2">
        <v>0.17</v>
      </c>
      <c r="AM1227" s="2">
        <v>3</v>
      </c>
      <c r="AN1227" s="2">
        <v>340</v>
      </c>
      <c r="AO1227" s="2">
        <v>190</v>
      </c>
      <c r="AP1227" s="2">
        <v>9.9</v>
      </c>
      <c r="AQ1227" s="2">
        <v>-50.8</v>
      </c>
      <c r="AR1227" s="2">
        <v>-3.41</v>
      </c>
      <c r="AS1227" s="2">
        <v>94</v>
      </c>
      <c r="AT1227" s="2">
        <v>97</v>
      </c>
      <c r="AU1227" s="2" t="s">
        <v>72</v>
      </c>
      <c r="AV1227" s="2" t="s">
        <v>59</v>
      </c>
      <c r="AW1227" s="2">
        <v>25</v>
      </c>
    </row>
    <row r="1228" spans="1:49" x14ac:dyDescent="0.35">
      <c r="A1228">
        <v>1227</v>
      </c>
      <c r="B1228" s="2" t="s">
        <v>45</v>
      </c>
      <c r="C1228" t="s">
        <v>2062</v>
      </c>
      <c r="D1228" t="s">
        <v>1989</v>
      </c>
      <c r="E1228" t="s">
        <v>48</v>
      </c>
      <c r="F1228" t="s">
        <v>49</v>
      </c>
      <c r="G1228" t="s">
        <v>50</v>
      </c>
      <c r="H1228" s="47">
        <v>43249</v>
      </c>
      <c r="I1228" t="s">
        <v>2060</v>
      </c>
      <c r="J1228" t="s">
        <v>8</v>
      </c>
      <c r="K1228" t="s">
        <v>1340</v>
      </c>
      <c r="L1228" t="s">
        <v>9</v>
      </c>
      <c r="M1228">
        <v>35.387161999999996</v>
      </c>
      <c r="N1228">
        <v>-119.648123</v>
      </c>
      <c r="O1228" t="s">
        <v>51</v>
      </c>
      <c r="P1228" s="2">
        <v>790</v>
      </c>
      <c r="Q1228" s="2">
        <v>790</v>
      </c>
      <c r="R1228" s="2" t="s">
        <v>71</v>
      </c>
      <c r="S1228" s="2" t="s">
        <v>71</v>
      </c>
      <c r="U1228" s="2">
        <v>30000</v>
      </c>
      <c r="V1228" s="2">
        <v>19000</v>
      </c>
      <c r="X1228" s="2">
        <v>7.95</v>
      </c>
      <c r="Y1228" s="13">
        <f t="shared" si="27"/>
        <v>963.8</v>
      </c>
      <c r="Z1228" s="13" t="s">
        <v>1897</v>
      </c>
      <c r="AA1228" s="13" t="s">
        <v>1901</v>
      </c>
      <c r="AC1228" s="2">
        <v>11000</v>
      </c>
      <c r="AD1228" s="2">
        <v>150</v>
      </c>
      <c r="AE1228" s="2">
        <v>370</v>
      </c>
      <c r="AF1228" s="2">
        <v>130</v>
      </c>
      <c r="AG1228" s="2">
        <v>99</v>
      </c>
      <c r="AH1228" s="2">
        <v>6700</v>
      </c>
      <c r="AI1228" s="2">
        <v>60</v>
      </c>
      <c r="AJ1228" s="2">
        <v>68</v>
      </c>
      <c r="AK1228" s="2">
        <v>6.7</v>
      </c>
      <c r="AL1228" s="2">
        <v>0.21</v>
      </c>
      <c r="AM1228" s="2">
        <v>3</v>
      </c>
      <c r="AN1228" s="2">
        <v>380</v>
      </c>
      <c r="AO1228" s="2">
        <v>160</v>
      </c>
      <c r="AP1228" s="2">
        <v>10</v>
      </c>
      <c r="AQ1228" s="2">
        <v>-53.2</v>
      </c>
      <c r="AR1228" s="2">
        <v>-3.98</v>
      </c>
      <c r="AS1228" s="2">
        <v>100</v>
      </c>
      <c r="AT1228" s="2">
        <v>100</v>
      </c>
      <c r="AU1228" s="2" t="s">
        <v>72</v>
      </c>
      <c r="AV1228" s="2" t="s">
        <v>59</v>
      </c>
      <c r="AW1228" s="2">
        <v>24</v>
      </c>
    </row>
    <row r="1229" spans="1:49" x14ac:dyDescent="0.35">
      <c r="A1229">
        <v>1228</v>
      </c>
      <c r="B1229" s="2" t="s">
        <v>45</v>
      </c>
      <c r="C1229" t="s">
        <v>2074</v>
      </c>
      <c r="D1229" t="s">
        <v>1990</v>
      </c>
      <c r="E1229" t="s">
        <v>48</v>
      </c>
      <c r="F1229" t="s">
        <v>49</v>
      </c>
      <c r="G1229" t="s">
        <v>50</v>
      </c>
      <c r="H1229" s="47">
        <v>43685</v>
      </c>
      <c r="I1229" t="s">
        <v>2065</v>
      </c>
      <c r="J1229" t="s">
        <v>8</v>
      </c>
      <c r="K1229" t="s">
        <v>1340</v>
      </c>
      <c r="L1229" t="s">
        <v>9</v>
      </c>
      <c r="M1229">
        <v>35.384729999999998</v>
      </c>
      <c r="N1229">
        <v>-119.65069800000001</v>
      </c>
      <c r="O1229" t="s">
        <v>51</v>
      </c>
      <c r="P1229" s="2">
        <v>960</v>
      </c>
      <c r="Q1229" s="2">
        <v>960</v>
      </c>
      <c r="R1229" s="2" t="s">
        <v>71</v>
      </c>
      <c r="S1229" s="2" t="s">
        <v>71</v>
      </c>
      <c r="U1229" s="2">
        <v>27000</v>
      </c>
      <c r="V1229" s="2">
        <v>16000</v>
      </c>
      <c r="X1229" s="2">
        <v>7.77</v>
      </c>
      <c r="Y1229" s="13">
        <f t="shared" si="27"/>
        <v>1171.2</v>
      </c>
      <c r="Z1229" s="13" t="s">
        <v>1897</v>
      </c>
      <c r="AA1229" s="13" t="s">
        <v>1901</v>
      </c>
      <c r="AC1229" s="2">
        <v>8600</v>
      </c>
      <c r="AD1229" s="2">
        <v>160</v>
      </c>
      <c r="AE1229" s="2">
        <v>230</v>
      </c>
      <c r="AF1229" s="2">
        <v>82</v>
      </c>
      <c r="AG1229" s="2">
        <v>110</v>
      </c>
      <c r="AH1229" s="2">
        <v>5800</v>
      </c>
      <c r="AI1229" s="2">
        <v>69</v>
      </c>
      <c r="AJ1229" s="2">
        <v>49</v>
      </c>
      <c r="AK1229" s="2">
        <v>2.4</v>
      </c>
      <c r="AL1229" s="2">
        <v>0.19</v>
      </c>
      <c r="AM1229" s="2">
        <v>2.2999999999999998</v>
      </c>
      <c r="AN1229" s="2">
        <v>190</v>
      </c>
      <c r="AO1229" s="2">
        <v>170</v>
      </c>
      <c r="AP1229" s="2">
        <v>6.8</v>
      </c>
      <c r="AQ1229" s="2">
        <v>-60.5</v>
      </c>
      <c r="AR1229" s="2">
        <v>-5.27</v>
      </c>
      <c r="AS1229" s="2">
        <v>120</v>
      </c>
      <c r="AT1229" s="2">
        <v>130</v>
      </c>
      <c r="AU1229" s="2" t="s">
        <v>434</v>
      </c>
      <c r="AV1229" s="2" t="s">
        <v>11</v>
      </c>
      <c r="AW1229" s="2">
        <v>41</v>
      </c>
    </row>
    <row r="1230" spans="1:49" x14ac:dyDescent="0.35">
      <c r="A1230">
        <v>1229</v>
      </c>
      <c r="B1230" s="2" t="s">
        <v>45</v>
      </c>
      <c r="C1230" t="s">
        <v>2075</v>
      </c>
      <c r="D1230" t="s">
        <v>1989</v>
      </c>
      <c r="E1230" t="s">
        <v>48</v>
      </c>
      <c r="F1230" t="s">
        <v>49</v>
      </c>
      <c r="G1230" t="s">
        <v>50</v>
      </c>
      <c r="H1230" s="47">
        <v>43685</v>
      </c>
      <c r="I1230" t="s">
        <v>2065</v>
      </c>
      <c r="J1230" t="s">
        <v>8</v>
      </c>
      <c r="K1230" t="s">
        <v>1340</v>
      </c>
      <c r="L1230" t="s">
        <v>9</v>
      </c>
      <c r="M1230">
        <v>35.387161999999996</v>
      </c>
      <c r="N1230">
        <v>-119.648123</v>
      </c>
      <c r="O1230" t="s">
        <v>51</v>
      </c>
      <c r="P1230" s="2">
        <v>980</v>
      </c>
      <c r="Q1230" s="2">
        <v>980</v>
      </c>
      <c r="R1230" s="2" t="s">
        <v>71</v>
      </c>
      <c r="S1230" s="2" t="s">
        <v>71</v>
      </c>
      <c r="U1230" s="2">
        <v>32000</v>
      </c>
      <c r="V1230" s="2">
        <v>20000</v>
      </c>
      <c r="X1230" s="2">
        <v>7.94</v>
      </c>
      <c r="Y1230" s="13">
        <f t="shared" si="27"/>
        <v>1195.5999999999999</v>
      </c>
      <c r="Z1230" s="13" t="s">
        <v>1897</v>
      </c>
      <c r="AA1230" s="13" t="s">
        <v>1901</v>
      </c>
      <c r="AC1230" s="2">
        <v>11000</v>
      </c>
      <c r="AD1230" s="2">
        <v>130</v>
      </c>
      <c r="AE1230" s="2">
        <v>240</v>
      </c>
      <c r="AF1230" s="2">
        <v>85</v>
      </c>
      <c r="AG1230" s="2">
        <v>120</v>
      </c>
      <c r="AH1230" s="2">
        <v>6600</v>
      </c>
      <c r="AI1230" s="2">
        <v>70</v>
      </c>
      <c r="AJ1230" s="2">
        <v>56</v>
      </c>
      <c r="AK1230" s="2">
        <v>3.4</v>
      </c>
      <c r="AL1230" s="2">
        <v>0.24</v>
      </c>
      <c r="AM1230" s="2">
        <v>2.5</v>
      </c>
      <c r="AN1230" s="2">
        <v>190</v>
      </c>
      <c r="AO1230" s="2">
        <v>160</v>
      </c>
      <c r="AP1230" s="2">
        <v>7.4</v>
      </c>
      <c r="AQ1230" s="2">
        <v>-57.8</v>
      </c>
      <c r="AR1230" s="2">
        <v>-4.3600000000000003</v>
      </c>
      <c r="AS1230" s="2">
        <v>120</v>
      </c>
      <c r="AT1230" s="2">
        <v>120</v>
      </c>
      <c r="AU1230" s="2" t="s">
        <v>434</v>
      </c>
      <c r="AV1230" s="2" t="s">
        <v>11</v>
      </c>
      <c r="AW1230" s="2">
        <v>21</v>
      </c>
    </row>
    <row r="1231" spans="1:49" x14ac:dyDescent="0.35">
      <c r="A1231">
        <v>1230</v>
      </c>
      <c r="B1231" s="2" t="s">
        <v>45</v>
      </c>
      <c r="C1231" t="s">
        <v>2066</v>
      </c>
      <c r="D1231" t="s">
        <v>1991</v>
      </c>
      <c r="E1231" t="s">
        <v>48</v>
      </c>
      <c r="F1231" t="s">
        <v>49</v>
      </c>
      <c r="G1231" t="s">
        <v>50</v>
      </c>
      <c r="H1231" s="47">
        <v>43789</v>
      </c>
      <c r="I1231" t="s">
        <v>2065</v>
      </c>
      <c r="J1231" t="s">
        <v>8</v>
      </c>
      <c r="K1231" t="s">
        <v>1340</v>
      </c>
      <c r="L1231" t="s">
        <v>9</v>
      </c>
      <c r="M1231">
        <v>35.384729999999998</v>
      </c>
      <c r="N1231">
        <v>-119.65069800000001</v>
      </c>
      <c r="O1231" t="s">
        <v>51</v>
      </c>
      <c r="P1231" s="2">
        <v>930</v>
      </c>
      <c r="Q1231" s="2">
        <v>930</v>
      </c>
      <c r="R1231" s="2" t="s">
        <v>71</v>
      </c>
      <c r="S1231" s="2" t="s">
        <v>71</v>
      </c>
      <c r="U1231" s="2">
        <v>28000</v>
      </c>
      <c r="V1231" s="2">
        <v>16000</v>
      </c>
      <c r="X1231" s="2">
        <v>7.73</v>
      </c>
      <c r="Y1231" s="13">
        <f t="shared" si="27"/>
        <v>1134.5999999999999</v>
      </c>
      <c r="Z1231" s="13" t="s">
        <v>1897</v>
      </c>
      <c r="AA1231" s="13" t="s">
        <v>1901</v>
      </c>
      <c r="AC1231" s="2">
        <v>8900</v>
      </c>
      <c r="AD1231" s="2">
        <v>100</v>
      </c>
      <c r="AE1231" s="2">
        <v>270</v>
      </c>
      <c r="AF1231" s="2">
        <v>110</v>
      </c>
      <c r="AG1231" s="2">
        <v>91</v>
      </c>
      <c r="AH1231" s="2">
        <v>6200</v>
      </c>
      <c r="AI1231" s="2">
        <v>63</v>
      </c>
      <c r="AJ1231" s="2">
        <v>46</v>
      </c>
      <c r="AK1231" s="2">
        <v>3.8</v>
      </c>
      <c r="AL1231" s="2">
        <v>3.5</v>
      </c>
      <c r="AM1231" s="2">
        <v>3</v>
      </c>
      <c r="AN1231" s="2">
        <v>210</v>
      </c>
      <c r="AO1231" s="2">
        <v>160</v>
      </c>
      <c r="AP1231" s="2">
        <v>7.8</v>
      </c>
      <c r="AQ1231" s="2">
        <v>-55.7</v>
      </c>
      <c r="AR1231" s="2">
        <v>-4.7300000000000004</v>
      </c>
      <c r="AS1231" s="2">
        <v>150</v>
      </c>
      <c r="AT1231" s="2">
        <v>150</v>
      </c>
      <c r="AU1231" s="2" t="s">
        <v>434</v>
      </c>
      <c r="AV1231" s="2" t="s">
        <v>11</v>
      </c>
      <c r="AW1231" s="2">
        <v>28</v>
      </c>
    </row>
    <row r="1232" spans="1:49" x14ac:dyDescent="0.35">
      <c r="A1232">
        <v>1231</v>
      </c>
      <c r="B1232" s="2" t="s">
        <v>45</v>
      </c>
      <c r="C1232" t="s">
        <v>2067</v>
      </c>
      <c r="D1232" t="s">
        <v>1992</v>
      </c>
      <c r="E1232" t="s">
        <v>48</v>
      </c>
      <c r="F1232" t="s">
        <v>49</v>
      </c>
      <c r="G1232" t="s">
        <v>50</v>
      </c>
      <c r="H1232" s="47">
        <v>43789</v>
      </c>
      <c r="I1232" t="s">
        <v>2065</v>
      </c>
      <c r="J1232" t="s">
        <v>8</v>
      </c>
      <c r="K1232" t="s">
        <v>1340</v>
      </c>
      <c r="L1232" t="s">
        <v>9</v>
      </c>
      <c r="M1232">
        <v>35.385604999999998</v>
      </c>
      <c r="N1232">
        <v>-119.650655</v>
      </c>
      <c r="O1232" t="s">
        <v>51</v>
      </c>
      <c r="P1232" s="2">
        <v>930</v>
      </c>
      <c r="Q1232" s="2">
        <v>930</v>
      </c>
      <c r="R1232" s="2" t="s">
        <v>71</v>
      </c>
      <c r="S1232" s="2" t="s">
        <v>71</v>
      </c>
      <c r="U1232" s="2">
        <v>25000</v>
      </c>
      <c r="V1232" s="2">
        <v>15000</v>
      </c>
      <c r="X1232" s="2">
        <v>7.77</v>
      </c>
      <c r="Y1232" s="13">
        <f t="shared" si="27"/>
        <v>1134.5999999999999</v>
      </c>
      <c r="Z1232" s="13" t="s">
        <v>1897</v>
      </c>
      <c r="AA1232" s="13" t="s">
        <v>1901</v>
      </c>
      <c r="AB1232" s="2">
        <v>34</v>
      </c>
      <c r="AC1232" s="2">
        <v>8400</v>
      </c>
      <c r="AD1232" s="2">
        <v>110</v>
      </c>
      <c r="AE1232" s="2">
        <v>240</v>
      </c>
      <c r="AF1232" s="2">
        <v>96</v>
      </c>
      <c r="AG1232" s="2">
        <v>90</v>
      </c>
      <c r="AH1232" s="2">
        <v>5500</v>
      </c>
      <c r="AI1232" s="2">
        <v>59</v>
      </c>
      <c r="AJ1232" s="2">
        <v>48</v>
      </c>
      <c r="AK1232" s="2">
        <v>3.3</v>
      </c>
      <c r="AL1232" s="2" t="s">
        <v>213</v>
      </c>
      <c r="AM1232" s="2">
        <v>2.6</v>
      </c>
      <c r="AN1232" s="2">
        <v>190</v>
      </c>
      <c r="AO1232" s="2">
        <v>170</v>
      </c>
      <c r="AP1232" s="2">
        <v>7</v>
      </c>
      <c r="AQ1232" s="2">
        <v>-57.8</v>
      </c>
      <c r="AR1232" s="2">
        <v>-4.7699999999999996</v>
      </c>
      <c r="AS1232" s="2">
        <v>150</v>
      </c>
      <c r="AT1232" s="2">
        <v>160</v>
      </c>
      <c r="AU1232" s="2" t="s">
        <v>434</v>
      </c>
      <c r="AV1232" s="2" t="s">
        <v>11</v>
      </c>
      <c r="AW1232" s="2">
        <v>32</v>
      </c>
    </row>
    <row r="1233" spans="1:49" x14ac:dyDescent="0.35">
      <c r="A1233">
        <v>1232</v>
      </c>
      <c r="B1233" s="2" t="s">
        <v>45</v>
      </c>
      <c r="C1233" t="s">
        <v>2076</v>
      </c>
      <c r="D1233" t="s">
        <v>1991</v>
      </c>
      <c r="E1233" t="s">
        <v>48</v>
      </c>
      <c r="F1233" t="s">
        <v>49</v>
      </c>
      <c r="G1233" t="s">
        <v>50</v>
      </c>
      <c r="H1233" s="47">
        <v>43859</v>
      </c>
      <c r="I1233" t="s">
        <v>2078</v>
      </c>
      <c r="J1233" t="s">
        <v>8</v>
      </c>
      <c r="K1233" t="s">
        <v>1340</v>
      </c>
      <c r="L1233" t="s">
        <v>9</v>
      </c>
      <c r="M1233">
        <v>35.384729999999998</v>
      </c>
      <c r="N1233">
        <v>-119.65069800000001</v>
      </c>
      <c r="O1233" t="s">
        <v>51</v>
      </c>
      <c r="P1233" s="2">
        <v>1000</v>
      </c>
      <c r="Q1233" s="2">
        <v>1000</v>
      </c>
      <c r="R1233" s="2" t="s">
        <v>71</v>
      </c>
      <c r="S1233" s="2" t="s">
        <v>71</v>
      </c>
      <c r="U1233" s="2">
        <v>24000</v>
      </c>
      <c r="V1233" s="2">
        <v>13000</v>
      </c>
      <c r="X1233" s="2">
        <v>7.54</v>
      </c>
      <c r="Y1233" s="13">
        <f t="shared" si="27"/>
        <v>1220</v>
      </c>
      <c r="Z1233" s="13" t="s">
        <v>1897</v>
      </c>
      <c r="AA1233" s="13" t="s">
        <v>1901</v>
      </c>
      <c r="AC1233" s="2">
        <v>8700</v>
      </c>
      <c r="AD1233" s="2">
        <v>130</v>
      </c>
      <c r="AE1233" s="2">
        <v>240</v>
      </c>
      <c r="AF1233" s="2">
        <v>83</v>
      </c>
      <c r="AG1233" s="2">
        <v>100</v>
      </c>
      <c r="AH1233" s="2">
        <v>5700</v>
      </c>
      <c r="AI1233" s="2">
        <v>61</v>
      </c>
      <c r="AJ1233" s="2">
        <v>53</v>
      </c>
      <c r="AK1233" s="2">
        <v>3</v>
      </c>
      <c r="AL1233" s="2">
        <v>0.14000000000000001</v>
      </c>
      <c r="AM1233" s="2">
        <v>2.2999999999999998</v>
      </c>
      <c r="AN1233" s="2">
        <v>190</v>
      </c>
      <c r="AO1233" s="2">
        <v>160</v>
      </c>
      <c r="AP1233" s="2">
        <v>7.1</v>
      </c>
      <c r="AQ1233" s="2">
        <v>-59.2</v>
      </c>
      <c r="AR1233" s="2">
        <v>-5.14</v>
      </c>
      <c r="AS1233" s="2">
        <v>140</v>
      </c>
      <c r="AT1233" s="2">
        <v>140</v>
      </c>
      <c r="AU1233" s="2" t="s">
        <v>11</v>
      </c>
      <c r="AV1233" s="2" t="s">
        <v>11</v>
      </c>
      <c r="AW1233" s="2">
        <v>42</v>
      </c>
    </row>
    <row r="1234" spans="1:49" x14ac:dyDescent="0.35">
      <c r="A1234">
        <v>1233</v>
      </c>
      <c r="B1234" s="2" t="s">
        <v>45</v>
      </c>
      <c r="C1234" t="s">
        <v>2077</v>
      </c>
      <c r="D1234" t="s">
        <v>1992</v>
      </c>
      <c r="E1234" t="s">
        <v>48</v>
      </c>
      <c r="F1234" t="s">
        <v>49</v>
      </c>
      <c r="G1234" t="s">
        <v>50</v>
      </c>
      <c r="H1234" s="47">
        <v>43859</v>
      </c>
      <c r="I1234" t="s">
        <v>2078</v>
      </c>
      <c r="J1234" t="s">
        <v>8</v>
      </c>
      <c r="K1234" t="s">
        <v>1340</v>
      </c>
      <c r="L1234" t="s">
        <v>9</v>
      </c>
      <c r="M1234">
        <v>35.385604999999998</v>
      </c>
      <c r="N1234">
        <v>-119.650655</v>
      </c>
      <c r="O1234" t="s">
        <v>51</v>
      </c>
      <c r="P1234" s="2">
        <v>990</v>
      </c>
      <c r="Q1234" s="2">
        <v>990</v>
      </c>
      <c r="R1234" s="2" t="s">
        <v>71</v>
      </c>
      <c r="S1234" s="2" t="s">
        <v>71</v>
      </c>
      <c r="U1234" s="2">
        <v>23000</v>
      </c>
      <c r="V1234" s="2">
        <v>14000</v>
      </c>
      <c r="X1234" s="2">
        <v>7.59</v>
      </c>
      <c r="Y1234" s="13">
        <f t="shared" si="27"/>
        <v>1207.8</v>
      </c>
      <c r="Z1234" s="13" t="s">
        <v>1897</v>
      </c>
      <c r="AA1234" s="13" t="s">
        <v>1901</v>
      </c>
      <c r="AC1234" s="2">
        <v>8800</v>
      </c>
      <c r="AD1234" s="2">
        <v>130</v>
      </c>
      <c r="AE1234" s="2">
        <v>240</v>
      </c>
      <c r="AF1234" s="2">
        <v>83</v>
      </c>
      <c r="AG1234" s="2">
        <v>100</v>
      </c>
      <c r="AH1234" s="2">
        <v>5700</v>
      </c>
      <c r="AI1234" s="2">
        <v>61</v>
      </c>
      <c r="AJ1234" s="2">
        <v>51</v>
      </c>
      <c r="AK1234" s="2">
        <v>3.3</v>
      </c>
      <c r="AL1234" s="2">
        <v>0.18</v>
      </c>
      <c r="AM1234" s="2">
        <v>2.5</v>
      </c>
      <c r="AN1234" s="2">
        <v>210</v>
      </c>
      <c r="AO1234" s="2">
        <v>140</v>
      </c>
      <c r="AP1234" s="2">
        <v>7.5</v>
      </c>
      <c r="AQ1234" s="2">
        <v>-59</v>
      </c>
      <c r="AR1234" s="2">
        <v>-5.13</v>
      </c>
      <c r="AS1234" s="2">
        <v>140</v>
      </c>
      <c r="AT1234" s="2">
        <v>150</v>
      </c>
      <c r="AU1234" s="2" t="s">
        <v>434</v>
      </c>
      <c r="AV1234" s="2" t="s">
        <v>11</v>
      </c>
      <c r="AW1234" s="2">
        <v>54</v>
      </c>
    </row>
    <row r="1235" spans="1:49" x14ac:dyDescent="0.35">
      <c r="A1235">
        <v>1234</v>
      </c>
      <c r="B1235" s="2" t="s">
        <v>45</v>
      </c>
      <c r="C1235" t="s">
        <v>2079</v>
      </c>
      <c r="D1235" t="s">
        <v>1991</v>
      </c>
      <c r="E1235" t="s">
        <v>48</v>
      </c>
      <c r="F1235" t="s">
        <v>49</v>
      </c>
      <c r="G1235" t="s">
        <v>50</v>
      </c>
      <c r="H1235" s="47">
        <v>43978</v>
      </c>
      <c r="I1235" t="s">
        <v>2078</v>
      </c>
      <c r="J1235" t="s">
        <v>8</v>
      </c>
      <c r="K1235" t="s">
        <v>1340</v>
      </c>
      <c r="L1235" t="s">
        <v>9</v>
      </c>
      <c r="M1235">
        <v>35.384729999999998</v>
      </c>
      <c r="N1235">
        <v>-119.65069800000001</v>
      </c>
      <c r="O1235" t="s">
        <v>51</v>
      </c>
      <c r="P1235" s="2">
        <v>1100</v>
      </c>
      <c r="Q1235" s="2">
        <v>1100</v>
      </c>
      <c r="R1235" s="2" t="s">
        <v>71</v>
      </c>
      <c r="S1235" s="2" t="s">
        <v>71</v>
      </c>
      <c r="U1235" s="2">
        <v>18000</v>
      </c>
      <c r="V1235" s="2">
        <v>11000</v>
      </c>
      <c r="X1235" s="2">
        <v>7.65</v>
      </c>
      <c r="Y1235" s="13">
        <f t="shared" si="27"/>
        <v>1342</v>
      </c>
      <c r="Z1235" s="13" t="s">
        <v>1897</v>
      </c>
      <c r="AA1235" s="13" t="s">
        <v>1901</v>
      </c>
      <c r="AB1235" s="2">
        <v>25</v>
      </c>
      <c r="AC1235" s="2">
        <v>11000</v>
      </c>
      <c r="AD1235" s="2">
        <v>230</v>
      </c>
      <c r="AE1235" s="2">
        <v>120</v>
      </c>
      <c r="AF1235" s="2">
        <v>44</v>
      </c>
      <c r="AG1235" s="2">
        <v>72</v>
      </c>
      <c r="AH1235" s="2">
        <v>4000</v>
      </c>
      <c r="AI1235" s="2">
        <v>63</v>
      </c>
      <c r="AJ1235" s="2">
        <v>39</v>
      </c>
      <c r="AK1235" s="2">
        <v>1.8</v>
      </c>
      <c r="AL1235" s="2" t="s">
        <v>213</v>
      </c>
      <c r="AM1235" s="2">
        <v>2.1</v>
      </c>
      <c r="AN1235" s="2">
        <v>92</v>
      </c>
      <c r="AO1235" s="2">
        <v>140</v>
      </c>
      <c r="AP1235" s="2">
        <v>3.1</v>
      </c>
      <c r="AQ1235" s="2">
        <v>-62.8</v>
      </c>
      <c r="AR1235" s="2">
        <v>-5.26</v>
      </c>
      <c r="AS1235" s="2">
        <v>130</v>
      </c>
      <c r="AT1235" s="2">
        <v>140</v>
      </c>
      <c r="AU1235" s="2" t="s">
        <v>72</v>
      </c>
      <c r="AV1235" s="2" t="s">
        <v>59</v>
      </c>
      <c r="AW1235" s="2">
        <v>30</v>
      </c>
    </row>
    <row r="1236" spans="1:49" x14ac:dyDescent="0.35">
      <c r="A1236">
        <v>1235</v>
      </c>
      <c r="B1236" s="2" t="s">
        <v>45</v>
      </c>
      <c r="C1236" t="s">
        <v>2080</v>
      </c>
      <c r="D1236" t="s">
        <v>1993</v>
      </c>
      <c r="E1236" t="s">
        <v>48</v>
      </c>
      <c r="F1236" t="s">
        <v>49</v>
      </c>
      <c r="G1236" t="s">
        <v>50</v>
      </c>
      <c r="H1236" s="47">
        <v>43978</v>
      </c>
      <c r="I1236" t="s">
        <v>2078</v>
      </c>
      <c r="J1236" t="s">
        <v>8</v>
      </c>
      <c r="K1236" t="s">
        <v>1340</v>
      </c>
      <c r="L1236" t="s">
        <v>9</v>
      </c>
      <c r="M1236">
        <v>35.385202999999997</v>
      </c>
      <c r="N1236">
        <v>-119.65106299999999</v>
      </c>
      <c r="O1236" t="s">
        <v>51</v>
      </c>
      <c r="P1236" s="2">
        <v>1100</v>
      </c>
      <c r="Q1236" s="2">
        <v>1100</v>
      </c>
      <c r="R1236" s="2" t="s">
        <v>71</v>
      </c>
      <c r="S1236" s="2" t="s">
        <v>71</v>
      </c>
      <c r="U1236" s="2">
        <v>18000</v>
      </c>
      <c r="V1236" s="2">
        <v>11000</v>
      </c>
      <c r="X1236" s="2">
        <v>7.72</v>
      </c>
      <c r="Y1236" s="13">
        <f t="shared" si="27"/>
        <v>1342</v>
      </c>
      <c r="Z1236" s="13" t="s">
        <v>1897</v>
      </c>
      <c r="AA1236" s="13" t="s">
        <v>1901</v>
      </c>
      <c r="AB1236" s="2">
        <v>23</v>
      </c>
      <c r="AC1236" s="2">
        <v>9700</v>
      </c>
      <c r="AD1236" s="2">
        <v>230</v>
      </c>
      <c r="AE1236" s="2">
        <v>120</v>
      </c>
      <c r="AF1236" s="2">
        <v>44</v>
      </c>
      <c r="AG1236" s="2">
        <v>75</v>
      </c>
      <c r="AH1236" s="2">
        <v>3800</v>
      </c>
      <c r="AI1236" s="2">
        <v>62</v>
      </c>
      <c r="AJ1236" s="2">
        <v>36</v>
      </c>
      <c r="AK1236" s="2">
        <v>1.7</v>
      </c>
      <c r="AL1236" s="2" t="s">
        <v>213</v>
      </c>
      <c r="AM1236" s="2">
        <v>2</v>
      </c>
      <c r="AN1236" s="2">
        <v>86</v>
      </c>
      <c r="AO1236" s="2">
        <v>130</v>
      </c>
      <c r="AP1236" s="2">
        <v>3.1</v>
      </c>
      <c r="AQ1236" s="2">
        <v>-62.4</v>
      </c>
      <c r="AR1236" s="2">
        <v>-4.92</v>
      </c>
      <c r="AS1236" s="2">
        <v>130</v>
      </c>
      <c r="AT1236" s="2">
        <v>140</v>
      </c>
      <c r="AU1236" s="2" t="s">
        <v>72</v>
      </c>
      <c r="AV1236" s="2" t="s">
        <v>59</v>
      </c>
      <c r="AW1236" s="2">
        <v>27</v>
      </c>
    </row>
    <row r="1237" spans="1:49" x14ac:dyDescent="0.35">
      <c r="A1237">
        <v>1236</v>
      </c>
      <c r="B1237" s="2" t="s">
        <v>45</v>
      </c>
      <c r="C1237" t="s">
        <v>2081</v>
      </c>
      <c r="D1237" t="s">
        <v>2082</v>
      </c>
      <c r="E1237" t="s">
        <v>48</v>
      </c>
      <c r="F1237" t="s">
        <v>49</v>
      </c>
      <c r="G1237" t="s">
        <v>50</v>
      </c>
      <c r="H1237" s="47">
        <v>44011</v>
      </c>
      <c r="I1237" s="1" t="s">
        <v>2085</v>
      </c>
      <c r="J1237" t="s">
        <v>8</v>
      </c>
      <c r="K1237" t="s">
        <v>1340</v>
      </c>
      <c r="L1237" t="s">
        <v>9</v>
      </c>
      <c r="M1237">
        <v>35.386181999999998</v>
      </c>
      <c r="N1237">
        <v>-119.649925</v>
      </c>
      <c r="O1237" t="s">
        <v>51</v>
      </c>
      <c r="P1237" s="2">
        <v>970</v>
      </c>
      <c r="Q1237" s="2">
        <v>970</v>
      </c>
      <c r="R1237" s="2" t="s">
        <v>71</v>
      </c>
      <c r="S1237" s="2" t="s">
        <v>71</v>
      </c>
      <c r="U1237" s="2">
        <v>41000</v>
      </c>
      <c r="V1237" s="2">
        <v>24000</v>
      </c>
      <c r="X1237" s="2">
        <v>8.19</v>
      </c>
      <c r="Y1237" s="13">
        <f t="shared" si="27"/>
        <v>1183.3999999999999</v>
      </c>
      <c r="Z1237" s="13" t="s">
        <v>1897</v>
      </c>
      <c r="AA1237" s="13" t="s">
        <v>1901</v>
      </c>
      <c r="AB1237" s="2">
        <v>50</v>
      </c>
      <c r="AC1237" s="2">
        <v>13000</v>
      </c>
      <c r="AD1237" s="2">
        <v>270</v>
      </c>
      <c r="AE1237" s="2">
        <v>170</v>
      </c>
      <c r="AF1237" s="2">
        <v>120</v>
      </c>
      <c r="AG1237" s="2">
        <v>140</v>
      </c>
      <c r="AH1237" s="2">
        <v>8500</v>
      </c>
      <c r="AI1237" s="2">
        <v>100</v>
      </c>
      <c r="AJ1237" s="2">
        <v>100</v>
      </c>
      <c r="AK1237" s="2">
        <v>4.2</v>
      </c>
      <c r="AL1237" s="2" t="s">
        <v>60</v>
      </c>
      <c r="AM1237" s="2">
        <v>3.6</v>
      </c>
      <c r="AN1237" s="2">
        <v>86</v>
      </c>
      <c r="AO1237" s="2">
        <v>340</v>
      </c>
      <c r="AP1237" s="2">
        <v>8</v>
      </c>
      <c r="AQ1237" s="2">
        <v>-26</v>
      </c>
      <c r="AR1237" s="2">
        <v>3.47</v>
      </c>
      <c r="AS1237" s="2">
        <v>68</v>
      </c>
      <c r="AT1237" s="2">
        <v>68</v>
      </c>
      <c r="AU1237" s="2" t="s">
        <v>434</v>
      </c>
      <c r="AV1237" s="2" t="s">
        <v>11</v>
      </c>
      <c r="AW1237" s="2">
        <v>24</v>
      </c>
    </row>
    <row r="1238" spans="1:49" x14ac:dyDescent="0.35">
      <c r="A1238">
        <v>1237</v>
      </c>
      <c r="B1238" s="2" t="s">
        <v>45</v>
      </c>
      <c r="C1238" t="s">
        <v>2083</v>
      </c>
      <c r="D1238" t="s">
        <v>2084</v>
      </c>
      <c r="E1238" t="s">
        <v>48</v>
      </c>
      <c r="F1238" t="s">
        <v>49</v>
      </c>
      <c r="G1238" t="s">
        <v>50</v>
      </c>
      <c r="H1238" s="47">
        <v>44011</v>
      </c>
      <c r="I1238" s="1" t="s">
        <v>2085</v>
      </c>
      <c r="J1238" t="s">
        <v>8</v>
      </c>
      <c r="K1238" t="s">
        <v>1340</v>
      </c>
      <c r="L1238" t="s">
        <v>9</v>
      </c>
      <c r="M1238">
        <v>35.386164999999998</v>
      </c>
      <c r="N1238">
        <v>-119.65441</v>
      </c>
      <c r="O1238" t="s">
        <v>51</v>
      </c>
      <c r="P1238" s="2">
        <v>1000</v>
      </c>
      <c r="Q1238" s="2">
        <v>1000</v>
      </c>
      <c r="R1238" s="2" t="s">
        <v>71</v>
      </c>
      <c r="S1238" s="2" t="s">
        <v>71</v>
      </c>
      <c r="U1238" s="2">
        <v>14000</v>
      </c>
      <c r="V1238" s="2">
        <v>8400</v>
      </c>
      <c r="X1238" s="2">
        <v>7.9</v>
      </c>
      <c r="Y1238" s="13">
        <f t="shared" si="27"/>
        <v>1220</v>
      </c>
      <c r="Z1238" s="13" t="s">
        <v>1897</v>
      </c>
      <c r="AA1238" s="13" t="s">
        <v>1901</v>
      </c>
      <c r="AB1238" s="2">
        <v>28</v>
      </c>
      <c r="AC1238" s="2">
        <v>4400</v>
      </c>
      <c r="AD1238" s="2">
        <v>160</v>
      </c>
      <c r="AE1238" s="2">
        <v>92</v>
      </c>
      <c r="AF1238" s="2">
        <v>40</v>
      </c>
      <c r="AG1238" s="2">
        <v>66</v>
      </c>
      <c r="AH1238" s="2">
        <v>3100</v>
      </c>
      <c r="AI1238" s="2">
        <v>63</v>
      </c>
      <c r="AJ1238" s="2">
        <v>52</v>
      </c>
      <c r="AK1238" s="2">
        <v>1.8</v>
      </c>
      <c r="AL1238" s="2" t="s">
        <v>60</v>
      </c>
      <c r="AM1238" s="2">
        <v>1.8</v>
      </c>
      <c r="AN1238" s="2">
        <v>110</v>
      </c>
      <c r="AO1238" s="2">
        <v>150</v>
      </c>
      <c r="AP1238" s="2">
        <v>3</v>
      </c>
      <c r="AQ1238" s="2">
        <v>-59.4</v>
      </c>
      <c r="AR1238" s="2">
        <v>-5.28</v>
      </c>
      <c r="AS1238" s="2">
        <v>90</v>
      </c>
      <c r="AT1238" s="2">
        <v>92</v>
      </c>
      <c r="AU1238" s="2" t="s">
        <v>72</v>
      </c>
      <c r="AV1238" s="2" t="s">
        <v>59</v>
      </c>
      <c r="AW1238" s="2">
        <v>16</v>
      </c>
    </row>
    <row r="1239" spans="1:49" x14ac:dyDescent="0.35">
      <c r="A1239">
        <v>1238</v>
      </c>
      <c r="B1239" s="2" t="s">
        <v>45</v>
      </c>
      <c r="C1239" t="s">
        <v>2087</v>
      </c>
      <c r="D1239" t="s">
        <v>1991</v>
      </c>
      <c r="E1239" t="s">
        <v>48</v>
      </c>
      <c r="F1239" t="s">
        <v>49</v>
      </c>
      <c r="G1239" t="s">
        <v>50</v>
      </c>
      <c r="H1239" s="47">
        <v>44116</v>
      </c>
      <c r="I1239" s="1" t="s">
        <v>2085</v>
      </c>
      <c r="J1239" t="s">
        <v>8</v>
      </c>
      <c r="K1239" t="s">
        <v>1340</v>
      </c>
      <c r="L1239" t="s">
        <v>9</v>
      </c>
      <c r="M1239">
        <v>35.384729999999998</v>
      </c>
      <c r="N1239">
        <v>-119.65069800000001</v>
      </c>
      <c r="O1239" t="s">
        <v>51</v>
      </c>
      <c r="P1239" s="2">
        <v>1000</v>
      </c>
      <c r="Q1239" s="2">
        <v>1000</v>
      </c>
      <c r="R1239" s="2" t="s">
        <v>71</v>
      </c>
      <c r="S1239" s="2" t="s">
        <v>71</v>
      </c>
      <c r="U1239" s="2">
        <v>23000</v>
      </c>
      <c r="V1239" s="2">
        <v>14000</v>
      </c>
      <c r="X1239" s="2">
        <v>7.69</v>
      </c>
      <c r="Y1239" s="13">
        <f t="shared" si="27"/>
        <v>1220</v>
      </c>
      <c r="Z1239" s="13" t="s">
        <v>1897</v>
      </c>
      <c r="AA1239" s="13" t="s">
        <v>1901</v>
      </c>
      <c r="AB1239" s="2">
        <v>23</v>
      </c>
      <c r="AC1239" s="2">
        <v>6800</v>
      </c>
      <c r="AD1239" s="2">
        <v>150</v>
      </c>
      <c r="AE1239" s="2">
        <v>49</v>
      </c>
      <c r="AF1239" s="2">
        <v>49</v>
      </c>
      <c r="AG1239" s="2">
        <v>71</v>
      </c>
      <c r="AH1239" s="2">
        <v>4800</v>
      </c>
      <c r="AI1239" s="2">
        <v>60</v>
      </c>
      <c r="AJ1239" s="2">
        <v>17</v>
      </c>
      <c r="AK1239" s="2">
        <v>1.6</v>
      </c>
      <c r="AL1239" s="2" t="s">
        <v>213</v>
      </c>
      <c r="AM1239" s="2">
        <v>2</v>
      </c>
      <c r="AN1239" s="2">
        <v>330</v>
      </c>
      <c r="AO1239" s="2">
        <v>53</v>
      </c>
      <c r="AP1239" s="2">
        <v>3.6</v>
      </c>
      <c r="AQ1239" s="2">
        <v>-64.3</v>
      </c>
      <c r="AR1239" s="2">
        <v>-5.38</v>
      </c>
      <c r="AS1239" s="2">
        <v>96</v>
      </c>
      <c r="AT1239" s="2">
        <v>99</v>
      </c>
      <c r="AU1239" s="2" t="s">
        <v>434</v>
      </c>
      <c r="AV1239" s="2" t="s">
        <v>11</v>
      </c>
      <c r="AW1239" s="2">
        <v>35</v>
      </c>
    </row>
    <row r="1240" spans="1:49" x14ac:dyDescent="0.35">
      <c r="A1240">
        <v>1239</v>
      </c>
      <c r="B1240" s="2" t="s">
        <v>45</v>
      </c>
      <c r="C1240" t="s">
        <v>2086</v>
      </c>
      <c r="D1240" t="s">
        <v>2082</v>
      </c>
      <c r="E1240" t="s">
        <v>48</v>
      </c>
      <c r="F1240" t="s">
        <v>49</v>
      </c>
      <c r="G1240" t="s">
        <v>50</v>
      </c>
      <c r="H1240" s="47">
        <v>44116</v>
      </c>
      <c r="I1240" s="1" t="s">
        <v>2085</v>
      </c>
      <c r="J1240" t="s">
        <v>8</v>
      </c>
      <c r="K1240" t="s">
        <v>1340</v>
      </c>
      <c r="L1240" t="s">
        <v>9</v>
      </c>
      <c r="M1240">
        <v>35.386181999999998</v>
      </c>
      <c r="N1240">
        <v>-119.649925</v>
      </c>
      <c r="O1240" t="s">
        <v>51</v>
      </c>
      <c r="P1240" s="2">
        <v>1000</v>
      </c>
      <c r="Q1240" s="2">
        <v>1000</v>
      </c>
      <c r="R1240" s="2" t="s">
        <v>71</v>
      </c>
      <c r="S1240" s="2" t="s">
        <v>71</v>
      </c>
      <c r="U1240" s="2">
        <v>24000</v>
      </c>
      <c r="V1240" s="2">
        <v>15000</v>
      </c>
      <c r="X1240" s="2">
        <v>8.11</v>
      </c>
      <c r="Y1240" s="13">
        <f t="shared" si="27"/>
        <v>1220</v>
      </c>
      <c r="Z1240" s="13" t="s">
        <v>1897</v>
      </c>
      <c r="AA1240" s="13" t="s">
        <v>1901</v>
      </c>
      <c r="AB1240" s="2">
        <v>35</v>
      </c>
      <c r="AC1240" s="2">
        <v>7400</v>
      </c>
      <c r="AD1240" s="2">
        <v>210</v>
      </c>
      <c r="AE1240" s="2">
        <v>110</v>
      </c>
      <c r="AF1240" s="2">
        <v>53</v>
      </c>
      <c r="AG1240" s="2">
        <v>98</v>
      </c>
      <c r="AH1240" s="2">
        <v>5500</v>
      </c>
      <c r="AI1240" s="2">
        <v>100</v>
      </c>
      <c r="AJ1240" s="2">
        <v>43</v>
      </c>
      <c r="AK1240" s="2">
        <v>2.1</v>
      </c>
      <c r="AL1240" s="2">
        <v>0.24</v>
      </c>
      <c r="AM1240" s="2">
        <v>3.2</v>
      </c>
      <c r="AN1240" s="2">
        <v>1700</v>
      </c>
      <c r="AO1240" s="2">
        <v>110</v>
      </c>
      <c r="AP1240" s="2">
        <v>3.8</v>
      </c>
      <c r="AQ1240" s="2">
        <v>-44.4</v>
      </c>
      <c r="AR1240" s="2">
        <v>-0.11</v>
      </c>
      <c r="AS1240" s="2">
        <v>64</v>
      </c>
      <c r="AT1240" s="2">
        <v>65</v>
      </c>
      <c r="AU1240" s="2" t="s">
        <v>434</v>
      </c>
      <c r="AV1240" s="2" t="s">
        <v>11</v>
      </c>
      <c r="AW1240" s="2">
        <v>11</v>
      </c>
    </row>
    <row r="1241" spans="1:49" x14ac:dyDescent="0.35">
      <c r="A1241">
        <v>1240</v>
      </c>
      <c r="B1241" s="2" t="s">
        <v>430</v>
      </c>
      <c r="C1241" t="s">
        <v>2101</v>
      </c>
      <c r="D1241" t="s">
        <v>2134</v>
      </c>
      <c r="E1241" t="s">
        <v>431</v>
      </c>
      <c r="F1241" t="s">
        <v>432</v>
      </c>
      <c r="G1241" t="s">
        <v>50</v>
      </c>
      <c r="H1241" s="47">
        <v>41473</v>
      </c>
      <c r="I1241" s="1" t="s">
        <v>2100</v>
      </c>
      <c r="J1241" t="s">
        <v>8</v>
      </c>
      <c r="K1241" t="s">
        <v>1707</v>
      </c>
      <c r="L1241" t="s">
        <v>9</v>
      </c>
      <c r="M1241">
        <v>35.354970999999999</v>
      </c>
      <c r="N1241">
        <v>-118.859965</v>
      </c>
      <c r="O1241" t="s">
        <v>51</v>
      </c>
      <c r="U1241" s="2">
        <v>5700</v>
      </c>
      <c r="AC1241" s="2">
        <v>1800</v>
      </c>
      <c r="AI1241" s="2">
        <v>14</v>
      </c>
    </row>
    <row r="1242" spans="1:49" x14ac:dyDescent="0.35">
      <c r="A1242">
        <v>1241</v>
      </c>
      <c r="B1242" s="2" t="s">
        <v>430</v>
      </c>
      <c r="C1242" t="s">
        <v>2103</v>
      </c>
      <c r="D1242" t="s">
        <v>2134</v>
      </c>
      <c r="E1242" t="s">
        <v>431</v>
      </c>
      <c r="F1242" t="s">
        <v>432</v>
      </c>
      <c r="G1242" t="s">
        <v>50</v>
      </c>
      <c r="H1242" s="47">
        <v>41751</v>
      </c>
      <c r="I1242" s="1" t="s">
        <v>2102</v>
      </c>
      <c r="J1242" t="s">
        <v>8</v>
      </c>
      <c r="K1242" t="s">
        <v>1707</v>
      </c>
      <c r="L1242" t="s">
        <v>9</v>
      </c>
      <c r="M1242">
        <v>35.354970999999999</v>
      </c>
      <c r="N1242">
        <v>-118.859965</v>
      </c>
      <c r="O1242" t="s">
        <v>51</v>
      </c>
      <c r="U1242" s="2">
        <v>4900</v>
      </c>
      <c r="AC1242" s="2">
        <v>1500</v>
      </c>
      <c r="AI1242" s="2">
        <v>12</v>
      </c>
    </row>
    <row r="1243" spans="1:49" x14ac:dyDescent="0.35">
      <c r="A1243">
        <v>1242</v>
      </c>
      <c r="B1243" s="2" t="s">
        <v>440</v>
      </c>
      <c r="C1243" t="s">
        <v>2129</v>
      </c>
      <c r="D1243" t="s">
        <v>2132</v>
      </c>
      <c r="E1243" t="s">
        <v>431</v>
      </c>
      <c r="F1243" t="s">
        <v>441</v>
      </c>
      <c r="G1243" t="s">
        <v>50</v>
      </c>
      <c r="H1243" s="47">
        <v>33402</v>
      </c>
      <c r="I1243" s="1" t="s">
        <v>2130</v>
      </c>
      <c r="J1243" t="s">
        <v>8</v>
      </c>
      <c r="K1243" t="s">
        <v>1783</v>
      </c>
      <c r="L1243" t="s">
        <v>9</v>
      </c>
      <c r="M1243">
        <v>35.391027999999999</v>
      </c>
      <c r="N1243">
        <v>-118.82284300000001</v>
      </c>
      <c r="O1243" t="s">
        <v>51</v>
      </c>
      <c r="U1243" s="2">
        <v>6200</v>
      </c>
      <c r="V1243" s="2">
        <v>4740</v>
      </c>
      <c r="AC1243" s="2">
        <v>2630</v>
      </c>
      <c r="AI1243" s="2">
        <v>14</v>
      </c>
      <c r="AO1243" s="2" t="s">
        <v>451</v>
      </c>
      <c r="AP1243" s="2"/>
    </row>
    <row r="1244" spans="1:49" x14ac:dyDescent="0.35">
      <c r="A1244">
        <v>1243</v>
      </c>
      <c r="B1244" s="2" t="s">
        <v>440</v>
      </c>
      <c r="C1244" t="s">
        <v>2131</v>
      </c>
      <c r="D1244" t="s">
        <v>2133</v>
      </c>
      <c r="E1244" t="s">
        <v>431</v>
      </c>
      <c r="F1244" t="s">
        <v>441</v>
      </c>
      <c r="G1244" t="s">
        <v>50</v>
      </c>
      <c r="H1244" s="47">
        <v>33402</v>
      </c>
      <c r="I1244" s="1" t="s">
        <v>2130</v>
      </c>
      <c r="J1244" t="s">
        <v>8</v>
      </c>
      <c r="K1244" t="s">
        <v>1783</v>
      </c>
      <c r="L1244" t="s">
        <v>9</v>
      </c>
      <c r="M1244">
        <v>35.387968999999998</v>
      </c>
      <c r="N1244">
        <v>-118.821619</v>
      </c>
      <c r="O1244" t="s">
        <v>51</v>
      </c>
      <c r="U1244" s="2">
        <v>6500</v>
      </c>
      <c r="V1244" s="2">
        <v>4980</v>
      </c>
      <c r="AC1244" s="2">
        <v>2800</v>
      </c>
      <c r="AI1244" s="2">
        <v>16.8</v>
      </c>
      <c r="AO1244" s="2" t="s">
        <v>451</v>
      </c>
      <c r="AP1244" s="2"/>
    </row>
    <row r="1245" spans="1:49" x14ac:dyDescent="0.35">
      <c r="A1245">
        <v>1244</v>
      </c>
      <c r="B1245" s="2" t="s">
        <v>430</v>
      </c>
      <c r="C1245" t="s">
        <v>2136</v>
      </c>
      <c r="E1245" t="s">
        <v>431</v>
      </c>
      <c r="F1245" t="s">
        <v>432</v>
      </c>
      <c r="G1245" t="s">
        <v>50</v>
      </c>
      <c r="H1245" s="47">
        <v>35229</v>
      </c>
      <c r="I1245" s="1" t="s">
        <v>2135</v>
      </c>
      <c r="J1245" t="s">
        <v>8</v>
      </c>
      <c r="K1245" t="s">
        <v>1707</v>
      </c>
      <c r="L1245" t="s">
        <v>9</v>
      </c>
      <c r="M1245">
        <v>35.354970999999999</v>
      </c>
      <c r="N1245">
        <v>-118.859965</v>
      </c>
      <c r="O1245" t="s">
        <v>51</v>
      </c>
      <c r="U1245" s="2">
        <v>6230</v>
      </c>
      <c r="AC1245" s="2">
        <v>2080</v>
      </c>
      <c r="AI1245" s="2">
        <v>17.100000000000001</v>
      </c>
    </row>
    <row r="1246" spans="1:49" x14ac:dyDescent="0.35">
      <c r="A1246">
        <v>1245</v>
      </c>
      <c r="B1246" s="2" t="s">
        <v>440</v>
      </c>
      <c r="C1246" t="s">
        <v>2137</v>
      </c>
      <c r="E1246" t="s">
        <v>431</v>
      </c>
      <c r="F1246" t="s">
        <v>441</v>
      </c>
      <c r="G1246" t="s">
        <v>50</v>
      </c>
      <c r="H1246" s="47">
        <v>35229</v>
      </c>
      <c r="I1246" s="1" t="s">
        <v>2135</v>
      </c>
      <c r="J1246" t="s">
        <v>8</v>
      </c>
      <c r="K1246" t="s">
        <v>1707</v>
      </c>
      <c r="L1246" t="s">
        <v>9</v>
      </c>
      <c r="M1246">
        <v>35.387968999999998</v>
      </c>
      <c r="N1246">
        <v>-118.821619</v>
      </c>
      <c r="O1246" t="s">
        <v>51</v>
      </c>
      <c r="U1246" s="2">
        <v>6600</v>
      </c>
      <c r="AC1246" s="2">
        <v>2200</v>
      </c>
      <c r="AI1246" s="2">
        <v>19.5</v>
      </c>
    </row>
    <row r="1247" spans="1:49" x14ac:dyDescent="0.35">
      <c r="A1247">
        <v>1246</v>
      </c>
      <c r="B1247" s="2" t="s">
        <v>430</v>
      </c>
      <c r="C1247" t="s">
        <v>2140</v>
      </c>
      <c r="D1247" t="s">
        <v>2139</v>
      </c>
      <c r="E1247" t="s">
        <v>431</v>
      </c>
      <c r="F1247" t="s">
        <v>432</v>
      </c>
      <c r="G1247" t="s">
        <v>50</v>
      </c>
      <c r="H1247" s="47">
        <v>42090</v>
      </c>
      <c r="I1247" s="1" t="s">
        <v>2143</v>
      </c>
      <c r="J1247" t="s">
        <v>8</v>
      </c>
      <c r="K1247" t="s">
        <v>1707</v>
      </c>
      <c r="L1247" t="s">
        <v>9</v>
      </c>
      <c r="M1247">
        <v>35.355071000000002</v>
      </c>
      <c r="N1247">
        <v>-118.859904</v>
      </c>
      <c r="O1247" t="s">
        <v>2138</v>
      </c>
      <c r="U1247" s="2">
        <v>5427</v>
      </c>
      <c r="X1247" s="2">
        <v>7.21</v>
      </c>
    </row>
    <row r="1248" spans="1:49" x14ac:dyDescent="0.35">
      <c r="A1248">
        <v>1247</v>
      </c>
      <c r="B1248" s="2" t="s">
        <v>430</v>
      </c>
      <c r="C1248" t="s">
        <v>2141</v>
      </c>
      <c r="D1248" t="s">
        <v>2142</v>
      </c>
      <c r="E1248" t="s">
        <v>431</v>
      </c>
      <c r="F1248" t="s">
        <v>432</v>
      </c>
      <c r="G1248" t="s">
        <v>50</v>
      </c>
      <c r="H1248" s="47">
        <v>42090</v>
      </c>
      <c r="I1248" s="1" t="s">
        <v>2143</v>
      </c>
      <c r="J1248" t="s">
        <v>8</v>
      </c>
      <c r="K1248" t="s">
        <v>1707</v>
      </c>
      <c r="L1248" t="s">
        <v>9</v>
      </c>
      <c r="M1248">
        <v>35.355071000000002</v>
      </c>
      <c r="N1248">
        <v>-118.859904</v>
      </c>
      <c r="O1248" t="s">
        <v>2138</v>
      </c>
      <c r="U1248" s="2">
        <v>3975</v>
      </c>
      <c r="X1248" s="2">
        <v>8.3800000000000008</v>
      </c>
    </row>
    <row r="1249" spans="1:49" x14ac:dyDescent="0.35">
      <c r="A1249">
        <v>1248</v>
      </c>
      <c r="B1249" s="2" t="s">
        <v>440</v>
      </c>
      <c r="C1249" t="s">
        <v>2144</v>
      </c>
      <c r="D1249" t="s">
        <v>2153</v>
      </c>
      <c r="E1249" t="s">
        <v>431</v>
      </c>
      <c r="F1249" t="s">
        <v>441</v>
      </c>
      <c r="G1249" t="s">
        <v>50</v>
      </c>
      <c r="H1249" s="47">
        <v>34974</v>
      </c>
      <c r="I1249" s="1" t="s">
        <v>2145</v>
      </c>
      <c r="J1249" t="s">
        <v>8</v>
      </c>
      <c r="K1249" t="s">
        <v>2146</v>
      </c>
      <c r="L1249" t="s">
        <v>9</v>
      </c>
      <c r="M1249">
        <v>35.391027999999999</v>
      </c>
      <c r="N1249">
        <v>-118.82284300000001</v>
      </c>
      <c r="O1249" t="s">
        <v>51</v>
      </c>
      <c r="P1249" s="13">
        <f>SUM(Q1249:S1249)</f>
        <v>393</v>
      </c>
      <c r="Q1249" s="13">
        <f>ROUND(Y1249/1.22,0)</f>
        <v>393</v>
      </c>
      <c r="T1249" s="2">
        <v>480</v>
      </c>
      <c r="U1249" s="2">
        <v>6870</v>
      </c>
      <c r="V1249" s="2">
        <v>3900</v>
      </c>
      <c r="X1249" s="2">
        <v>8.1999999999999993</v>
      </c>
      <c r="Y1249" s="2">
        <v>480</v>
      </c>
      <c r="AC1249" s="2">
        <v>2000</v>
      </c>
      <c r="AD1249" s="2" t="s">
        <v>11</v>
      </c>
      <c r="AE1249" s="2">
        <v>170</v>
      </c>
      <c r="AF1249" s="2">
        <v>13</v>
      </c>
      <c r="AG1249" s="2">
        <v>16</v>
      </c>
      <c r="AH1249" s="2">
        <v>1300</v>
      </c>
      <c r="AI1249" s="2">
        <v>13</v>
      </c>
      <c r="AU1249" s="2" t="s">
        <v>82</v>
      </c>
      <c r="AV1249" s="13" t="s">
        <v>736</v>
      </c>
    </row>
    <row r="1250" spans="1:49" x14ac:dyDescent="0.35">
      <c r="A1250">
        <v>1249</v>
      </c>
      <c r="B1250" s="2" t="s">
        <v>440</v>
      </c>
      <c r="C1250" t="s">
        <v>2148</v>
      </c>
      <c r="D1250" t="s">
        <v>2153</v>
      </c>
      <c r="E1250" t="s">
        <v>431</v>
      </c>
      <c r="F1250" t="s">
        <v>441</v>
      </c>
      <c r="G1250" t="s">
        <v>50</v>
      </c>
      <c r="H1250" s="47">
        <v>33716</v>
      </c>
      <c r="I1250" s="1" t="s">
        <v>2147</v>
      </c>
      <c r="J1250" t="s">
        <v>8</v>
      </c>
      <c r="K1250" t="s">
        <v>1791</v>
      </c>
      <c r="L1250" t="s">
        <v>9</v>
      </c>
      <c r="M1250">
        <v>35.391027999999999</v>
      </c>
      <c r="N1250">
        <v>-118.82284300000001</v>
      </c>
      <c r="O1250" t="s">
        <v>51</v>
      </c>
      <c r="P1250" s="13">
        <f>SUM(Q1250:S1250)</f>
        <v>381</v>
      </c>
      <c r="Q1250" s="13">
        <f>ROUND(Y1250/1.22,0)</f>
        <v>381</v>
      </c>
      <c r="T1250" s="2">
        <v>506</v>
      </c>
      <c r="U1250" s="2">
        <v>7100</v>
      </c>
      <c r="V1250" s="2">
        <v>3750</v>
      </c>
      <c r="X1250" s="2">
        <v>7.6</v>
      </c>
      <c r="Y1250" s="2">
        <v>465</v>
      </c>
      <c r="Z1250" s="2" t="s">
        <v>1037</v>
      </c>
      <c r="AA1250" s="2" t="s">
        <v>610</v>
      </c>
      <c r="AC1250" s="2">
        <v>2010</v>
      </c>
      <c r="AD1250" s="2" t="s">
        <v>11</v>
      </c>
      <c r="AE1250" s="2">
        <v>188</v>
      </c>
      <c r="AF1250" s="2">
        <v>9</v>
      </c>
      <c r="AG1250" s="2">
        <v>16.5</v>
      </c>
      <c r="AH1250" s="2">
        <v>1290</v>
      </c>
      <c r="AU1250" s="2" t="s">
        <v>817</v>
      </c>
      <c r="AV1250" s="2" t="s">
        <v>303</v>
      </c>
    </row>
    <row r="1251" spans="1:49" x14ac:dyDescent="0.35">
      <c r="A1251">
        <v>1250</v>
      </c>
      <c r="B1251" s="2" t="s">
        <v>430</v>
      </c>
      <c r="C1251" t="s">
        <v>2150</v>
      </c>
      <c r="D1251" t="s">
        <v>2149</v>
      </c>
      <c r="E1251" t="s">
        <v>431</v>
      </c>
      <c r="F1251" t="s">
        <v>432</v>
      </c>
      <c r="G1251" t="s">
        <v>50</v>
      </c>
      <c r="H1251" s="47">
        <v>34117</v>
      </c>
      <c r="I1251" s="1" t="s">
        <v>2147</v>
      </c>
      <c r="J1251" t="s">
        <v>8</v>
      </c>
      <c r="K1251" t="s">
        <v>1707</v>
      </c>
      <c r="L1251" t="s">
        <v>9</v>
      </c>
      <c r="M1251">
        <v>35.355071000000002</v>
      </c>
      <c r="N1251">
        <v>-118.859904</v>
      </c>
      <c r="O1251" t="s">
        <v>2138</v>
      </c>
      <c r="U1251" s="2">
        <v>7400</v>
      </c>
      <c r="AC1251" s="2">
        <v>2250</v>
      </c>
      <c r="AI1251" s="2">
        <v>16</v>
      </c>
    </row>
    <row r="1252" spans="1:49" x14ac:dyDescent="0.35">
      <c r="A1252">
        <v>1251</v>
      </c>
      <c r="B1252" s="2" t="s">
        <v>440</v>
      </c>
      <c r="C1252" t="s">
        <v>2151</v>
      </c>
      <c r="D1252" t="s">
        <v>2153</v>
      </c>
      <c r="E1252" t="s">
        <v>431</v>
      </c>
      <c r="F1252" t="s">
        <v>441</v>
      </c>
      <c r="G1252" t="s">
        <v>50</v>
      </c>
      <c r="H1252" s="47">
        <v>34151</v>
      </c>
      <c r="I1252" s="1" t="s">
        <v>2147</v>
      </c>
      <c r="J1252" t="s">
        <v>8</v>
      </c>
      <c r="K1252" t="s">
        <v>2146</v>
      </c>
      <c r="L1252" t="s">
        <v>9</v>
      </c>
      <c r="M1252">
        <v>35.391027999999999</v>
      </c>
      <c r="N1252">
        <v>-118.82284300000001</v>
      </c>
      <c r="O1252" t="s">
        <v>51</v>
      </c>
      <c r="P1252" s="13">
        <f>SUM(Q1252:S1252)</f>
        <v>434</v>
      </c>
      <c r="Q1252" s="13">
        <f>ROUND(Y1252/1.22,0)</f>
        <v>434</v>
      </c>
      <c r="T1252" s="2">
        <v>430</v>
      </c>
      <c r="U1252" s="2">
        <v>6190</v>
      </c>
      <c r="V1252" s="2">
        <v>3570</v>
      </c>
      <c r="X1252" s="2">
        <v>8</v>
      </c>
      <c r="Y1252" s="2">
        <v>530</v>
      </c>
      <c r="AC1252" s="2">
        <v>1830</v>
      </c>
      <c r="AD1252" s="2">
        <v>5.3</v>
      </c>
      <c r="AE1252" s="2">
        <v>160</v>
      </c>
      <c r="AF1252" s="2">
        <v>8.4</v>
      </c>
      <c r="AG1252" s="2">
        <v>14</v>
      </c>
      <c r="AH1252" s="2">
        <v>1180</v>
      </c>
      <c r="AI1252" s="2">
        <v>14</v>
      </c>
      <c r="AU1252" s="2" t="s">
        <v>82</v>
      </c>
      <c r="AV1252" s="13" t="s">
        <v>736</v>
      </c>
    </row>
    <row r="1253" spans="1:49" x14ac:dyDescent="0.35">
      <c r="A1253">
        <v>1252</v>
      </c>
      <c r="B1253" s="2" t="s">
        <v>440</v>
      </c>
      <c r="C1253" t="s">
        <v>2152</v>
      </c>
      <c r="D1253" t="s">
        <v>2153</v>
      </c>
      <c r="E1253" t="s">
        <v>431</v>
      </c>
      <c r="F1253" t="s">
        <v>441</v>
      </c>
      <c r="G1253" t="s">
        <v>50</v>
      </c>
      <c r="H1253" s="47">
        <v>35624</v>
      </c>
      <c r="I1253" s="1" t="s">
        <v>2147</v>
      </c>
      <c r="J1253" t="s">
        <v>8</v>
      </c>
      <c r="K1253" t="s">
        <v>2146</v>
      </c>
      <c r="L1253" t="s">
        <v>9</v>
      </c>
      <c r="M1253">
        <v>35.391027999999999</v>
      </c>
      <c r="N1253">
        <v>-118.82284300000001</v>
      </c>
      <c r="O1253" t="s">
        <v>51</v>
      </c>
      <c r="P1253" s="13">
        <f>SUM(Q1253:S1253)</f>
        <v>352</v>
      </c>
      <c r="Q1253" s="13">
        <f>ROUND(Y1253/1.22,0)</f>
        <v>352</v>
      </c>
      <c r="T1253" s="2">
        <v>490</v>
      </c>
      <c r="U1253" s="2">
        <v>6640</v>
      </c>
      <c r="V1253" s="2">
        <v>3800</v>
      </c>
      <c r="X1253" s="2">
        <v>7.9</v>
      </c>
      <c r="Y1253" s="2">
        <v>430</v>
      </c>
      <c r="AC1253" s="2">
        <v>2000</v>
      </c>
      <c r="AD1253" s="2">
        <v>6</v>
      </c>
      <c r="AE1253" s="2">
        <v>180</v>
      </c>
      <c r="AF1253" s="2">
        <v>11</v>
      </c>
      <c r="AG1253" s="2">
        <v>14</v>
      </c>
      <c r="AH1253" s="2">
        <v>1200</v>
      </c>
      <c r="AI1253" s="2">
        <v>15</v>
      </c>
      <c r="AU1253" s="2" t="s">
        <v>82</v>
      </c>
      <c r="AV1253" s="13" t="s">
        <v>736</v>
      </c>
    </row>
    <row r="1254" spans="1:49" x14ac:dyDescent="0.35">
      <c r="A1254">
        <v>1253</v>
      </c>
      <c r="B1254" s="2" t="s">
        <v>430</v>
      </c>
      <c r="C1254" t="s">
        <v>2154</v>
      </c>
      <c r="D1254" t="s">
        <v>2134</v>
      </c>
      <c r="E1254" t="s">
        <v>431</v>
      </c>
      <c r="F1254" t="s">
        <v>432</v>
      </c>
      <c r="G1254" t="s">
        <v>50</v>
      </c>
      <c r="H1254" s="47">
        <v>41936</v>
      </c>
      <c r="I1254" s="1" t="s">
        <v>2147</v>
      </c>
      <c r="J1254" t="s">
        <v>8</v>
      </c>
      <c r="K1254" t="s">
        <v>1783</v>
      </c>
      <c r="L1254" t="s">
        <v>9</v>
      </c>
      <c r="M1254">
        <v>35.354970999999999</v>
      </c>
      <c r="N1254">
        <v>-118.859965</v>
      </c>
      <c r="O1254" t="s">
        <v>51</v>
      </c>
      <c r="P1254" s="2">
        <v>290</v>
      </c>
      <c r="Q1254" s="2">
        <v>290</v>
      </c>
      <c r="R1254" s="2" t="s">
        <v>23</v>
      </c>
      <c r="S1254" s="2" t="s">
        <v>23</v>
      </c>
      <c r="T1254" s="2">
        <v>290</v>
      </c>
      <c r="U1254" s="2">
        <v>5700</v>
      </c>
      <c r="V1254" s="2">
        <v>3000</v>
      </c>
      <c r="X1254" s="2">
        <v>7.49</v>
      </c>
      <c r="Y1254" s="13">
        <f>Q1254*1.22</f>
        <v>353.8</v>
      </c>
      <c r="Z1254" s="13" t="s">
        <v>761</v>
      </c>
      <c r="AA1254" s="13" t="s">
        <v>411</v>
      </c>
      <c r="AC1254" s="2">
        <v>1500</v>
      </c>
      <c r="AD1254" s="2">
        <v>18</v>
      </c>
      <c r="AE1254" s="2">
        <v>100</v>
      </c>
      <c r="AF1254" s="2">
        <v>10</v>
      </c>
      <c r="AG1254" s="2">
        <v>12</v>
      </c>
      <c r="AH1254" s="2">
        <v>1300</v>
      </c>
      <c r="AI1254" s="2">
        <v>13</v>
      </c>
      <c r="AL1254" s="2">
        <v>0.13</v>
      </c>
      <c r="AN1254" s="2">
        <v>97</v>
      </c>
    </row>
    <row r="1255" spans="1:49" x14ac:dyDescent="0.35">
      <c r="A1255">
        <v>1254</v>
      </c>
      <c r="B1255" s="2" t="s">
        <v>430</v>
      </c>
      <c r="C1255" t="s">
        <v>2157</v>
      </c>
      <c r="D1255" t="s">
        <v>2158</v>
      </c>
      <c r="E1255" t="s">
        <v>431</v>
      </c>
      <c r="F1255" t="s">
        <v>432</v>
      </c>
      <c r="G1255" t="s">
        <v>50</v>
      </c>
      <c r="H1255" s="47">
        <v>42010</v>
      </c>
      <c r="I1255" s="1" t="s">
        <v>2147</v>
      </c>
      <c r="J1255" t="s">
        <v>8</v>
      </c>
      <c r="K1255" t="s">
        <v>1783</v>
      </c>
      <c r="L1255" t="s">
        <v>9</v>
      </c>
      <c r="M1255">
        <v>35.354970999999999</v>
      </c>
      <c r="N1255">
        <v>-118.859965</v>
      </c>
      <c r="O1255" t="s">
        <v>51</v>
      </c>
      <c r="P1255" s="2">
        <v>280</v>
      </c>
      <c r="Q1255" s="2">
        <v>280</v>
      </c>
      <c r="R1255" s="2" t="s">
        <v>23</v>
      </c>
      <c r="S1255" s="2" t="s">
        <v>23</v>
      </c>
      <c r="T1255" s="2">
        <v>290</v>
      </c>
      <c r="U1255" s="2">
        <v>5600</v>
      </c>
      <c r="V1255" s="2">
        <v>3100</v>
      </c>
      <c r="X1255" s="2">
        <v>7.33</v>
      </c>
      <c r="Y1255" s="13">
        <f>Q1255*1.22</f>
        <v>341.59999999999997</v>
      </c>
      <c r="Z1255" s="13" t="s">
        <v>761</v>
      </c>
      <c r="AA1255" s="13" t="s">
        <v>411</v>
      </c>
      <c r="AB1255" s="2" t="s">
        <v>303</v>
      </c>
      <c r="AC1255" s="2">
        <v>1700</v>
      </c>
      <c r="AD1255" s="2" t="s">
        <v>14</v>
      </c>
      <c r="AE1255" s="2">
        <v>100</v>
      </c>
      <c r="AF1255" s="2">
        <v>9.6</v>
      </c>
      <c r="AH1255" s="2">
        <v>1600</v>
      </c>
      <c r="AI1255" s="2">
        <v>14</v>
      </c>
      <c r="AJ1255" s="2">
        <v>86</v>
      </c>
      <c r="AL1255" s="2">
        <v>0.28000000000000003</v>
      </c>
      <c r="AN1255" s="2">
        <v>92</v>
      </c>
      <c r="AU1255" s="2" t="s">
        <v>59</v>
      </c>
      <c r="AV1255" s="13" t="s">
        <v>1013</v>
      </c>
      <c r="AW1255" s="2">
        <v>13</v>
      </c>
    </row>
    <row r="1256" spans="1:49" x14ac:dyDescent="0.35">
      <c r="A1256">
        <v>1255</v>
      </c>
      <c r="B1256" s="2" t="s">
        <v>440</v>
      </c>
      <c r="C1256" t="s">
        <v>2156</v>
      </c>
      <c r="D1256" t="s">
        <v>2155</v>
      </c>
      <c r="E1256" t="s">
        <v>431</v>
      </c>
      <c r="F1256" t="s">
        <v>441</v>
      </c>
      <c r="G1256" t="s">
        <v>50</v>
      </c>
      <c r="H1256" s="47">
        <v>42114</v>
      </c>
      <c r="I1256" s="1" t="s">
        <v>2147</v>
      </c>
      <c r="J1256" t="s">
        <v>8</v>
      </c>
      <c r="K1256" t="s">
        <v>1783</v>
      </c>
      <c r="L1256" t="s">
        <v>9</v>
      </c>
      <c r="M1256">
        <v>35.391027999999999</v>
      </c>
      <c r="N1256">
        <v>-118.82284300000001</v>
      </c>
      <c r="O1256" t="s">
        <v>51</v>
      </c>
      <c r="P1256" s="2">
        <v>330</v>
      </c>
      <c r="T1256" s="2">
        <v>265</v>
      </c>
      <c r="U1256" s="2">
        <v>4630</v>
      </c>
      <c r="V1256" s="2">
        <v>2560</v>
      </c>
      <c r="X1256" s="2">
        <v>7.4</v>
      </c>
      <c r="Y1256" s="2">
        <v>410</v>
      </c>
      <c r="Z1256" s="2" t="s">
        <v>23</v>
      </c>
      <c r="AA1256" s="2" t="s">
        <v>23</v>
      </c>
      <c r="AC1256" s="2">
        <v>1370</v>
      </c>
      <c r="AD1256" s="2">
        <v>3</v>
      </c>
      <c r="AE1256" s="2">
        <v>88</v>
      </c>
      <c r="AF1256" s="2">
        <v>11</v>
      </c>
      <c r="AG1256" s="2">
        <v>17</v>
      </c>
      <c r="AH1256" s="2">
        <v>923</v>
      </c>
      <c r="AI1256" s="2">
        <v>12.6</v>
      </c>
      <c r="AL1256" s="2">
        <v>0.37</v>
      </c>
      <c r="AN1256" s="2">
        <v>120</v>
      </c>
      <c r="AU1256" s="2" t="s">
        <v>817</v>
      </c>
      <c r="AV1256" s="2" t="s">
        <v>303</v>
      </c>
    </row>
    <row r="1257" spans="1:49" x14ac:dyDescent="0.35">
      <c r="A1257">
        <v>1256</v>
      </c>
      <c r="B1257" s="2" t="s">
        <v>440</v>
      </c>
      <c r="C1257" t="s">
        <v>2159</v>
      </c>
      <c r="E1257" t="s">
        <v>431</v>
      </c>
      <c r="F1257" t="s">
        <v>441</v>
      </c>
      <c r="G1257" t="s">
        <v>50</v>
      </c>
      <c r="H1257" s="47">
        <v>30953</v>
      </c>
      <c r="I1257" s="1" t="s">
        <v>2147</v>
      </c>
      <c r="J1257" t="s">
        <v>8</v>
      </c>
      <c r="K1257" t="s">
        <v>2146</v>
      </c>
      <c r="L1257" t="s">
        <v>9</v>
      </c>
      <c r="M1257">
        <v>35.392598</v>
      </c>
      <c r="N1257">
        <v>-118.82129399999999</v>
      </c>
      <c r="O1257" t="s">
        <v>2138</v>
      </c>
      <c r="P1257" s="13">
        <f>SUM(Q1257:S1257)</f>
        <v>189</v>
      </c>
      <c r="Q1257" s="13">
        <f>ROUND(Y1257/1.22,0)</f>
        <v>189</v>
      </c>
      <c r="T1257" s="2">
        <v>346</v>
      </c>
      <c r="U1257" s="2">
        <v>5600</v>
      </c>
      <c r="V1257" s="2">
        <v>3399</v>
      </c>
      <c r="X1257" s="2">
        <v>7.7</v>
      </c>
      <c r="Y1257" s="2">
        <v>230</v>
      </c>
      <c r="AC1257" s="2">
        <v>1855</v>
      </c>
      <c r="AD1257" s="2" t="s">
        <v>11</v>
      </c>
      <c r="AE1257" s="2">
        <v>125</v>
      </c>
      <c r="AF1257" s="2">
        <v>8</v>
      </c>
      <c r="AH1257" s="2">
        <v>1150</v>
      </c>
      <c r="AI1257" s="2">
        <v>20</v>
      </c>
      <c r="AU1257" s="2" t="s">
        <v>817</v>
      </c>
      <c r="AV1257" s="2" t="s">
        <v>303</v>
      </c>
    </row>
    <row r="1258" spans="1:49" x14ac:dyDescent="0.35">
      <c r="A1258">
        <v>1257</v>
      </c>
      <c r="B1258" s="2" t="s">
        <v>430</v>
      </c>
      <c r="C1258" t="s">
        <v>2160</v>
      </c>
      <c r="E1258" t="s">
        <v>431</v>
      </c>
      <c r="F1258" t="s">
        <v>432</v>
      </c>
      <c r="G1258" t="s">
        <v>50</v>
      </c>
      <c r="H1258" s="47">
        <v>29161</v>
      </c>
      <c r="I1258" s="1" t="s">
        <v>2147</v>
      </c>
      <c r="J1258" t="s">
        <v>8</v>
      </c>
      <c r="K1258" t="s">
        <v>2146</v>
      </c>
      <c r="L1258" t="s">
        <v>9</v>
      </c>
      <c r="M1258">
        <v>35.354970999999999</v>
      </c>
      <c r="N1258">
        <v>-118.859965</v>
      </c>
      <c r="O1258" t="s">
        <v>51</v>
      </c>
      <c r="P1258" s="13">
        <f>SUM(Q1258:S1258)</f>
        <v>125</v>
      </c>
      <c r="Q1258" s="13">
        <f>ROUND(Y1258/1.22,0)</f>
        <v>125</v>
      </c>
      <c r="T1258" s="2">
        <v>544</v>
      </c>
      <c r="U1258" s="2">
        <v>6050</v>
      </c>
      <c r="V1258" s="2">
        <v>4250</v>
      </c>
      <c r="X1258" s="2">
        <v>7.6</v>
      </c>
      <c r="Y1258" s="2">
        <v>153</v>
      </c>
      <c r="AC1258" s="2">
        <v>2410</v>
      </c>
      <c r="AD1258" s="2" t="s">
        <v>11</v>
      </c>
      <c r="AE1258" s="2">
        <v>201</v>
      </c>
      <c r="AF1258" s="2">
        <v>10</v>
      </c>
      <c r="AG1258" s="2">
        <v>4.9000000000000004</v>
      </c>
      <c r="AH1258" s="2">
        <v>1395</v>
      </c>
      <c r="AI1258" s="2">
        <v>6</v>
      </c>
      <c r="AU1258" s="2">
        <v>58</v>
      </c>
      <c r="AV1258" s="13">
        <f>AU1258/4.43</f>
        <v>13.092550790067721</v>
      </c>
      <c r="AW1258" s="2">
        <v>35</v>
      </c>
    </row>
    <row r="1259" spans="1:49" x14ac:dyDescent="0.35">
      <c r="A1259">
        <v>1258</v>
      </c>
      <c r="B1259" s="2" t="s">
        <v>440</v>
      </c>
      <c r="C1259" t="s">
        <v>2161</v>
      </c>
      <c r="E1259" t="s">
        <v>431</v>
      </c>
      <c r="F1259" t="s">
        <v>441</v>
      </c>
      <c r="G1259" t="s">
        <v>50</v>
      </c>
      <c r="H1259" s="47">
        <v>23734</v>
      </c>
      <c r="I1259" s="1" t="s">
        <v>2147</v>
      </c>
      <c r="J1259" t="s">
        <v>8</v>
      </c>
      <c r="K1259" t="s">
        <v>1707</v>
      </c>
      <c r="L1259" t="s">
        <v>9</v>
      </c>
      <c r="M1259">
        <v>35.392598</v>
      </c>
      <c r="N1259">
        <v>-118.82129399999999</v>
      </c>
      <c r="O1259" t="s">
        <v>2138</v>
      </c>
      <c r="V1259" s="2">
        <v>4399</v>
      </c>
      <c r="AC1259" s="2">
        <v>2553</v>
      </c>
      <c r="AI1259" s="2">
        <v>11.03</v>
      </c>
    </row>
    <row r="1260" spans="1:49" x14ac:dyDescent="0.35">
      <c r="A1260">
        <v>1259</v>
      </c>
      <c r="B1260" s="2" t="s">
        <v>440</v>
      </c>
      <c r="C1260" t="s">
        <v>2162</v>
      </c>
      <c r="D1260" t="s">
        <v>2163</v>
      </c>
      <c r="E1260" t="s">
        <v>431</v>
      </c>
      <c r="F1260" t="s">
        <v>441</v>
      </c>
      <c r="G1260" t="s">
        <v>50</v>
      </c>
      <c r="H1260" s="47">
        <v>23029</v>
      </c>
      <c r="I1260" s="1" t="s">
        <v>2147</v>
      </c>
      <c r="J1260" t="s">
        <v>8</v>
      </c>
      <c r="K1260" t="s">
        <v>1707</v>
      </c>
      <c r="L1260" t="s">
        <v>9</v>
      </c>
      <c r="M1260">
        <v>35.388120000000001</v>
      </c>
      <c r="N1260">
        <v>-118.821659</v>
      </c>
      <c r="O1260" t="s">
        <v>51</v>
      </c>
      <c r="V1260" s="2">
        <v>5094.8</v>
      </c>
      <c r="AC1260" s="2">
        <v>2709.1</v>
      </c>
      <c r="AI1260" s="2">
        <v>17</v>
      </c>
    </row>
    <row r="1261" spans="1:49" x14ac:dyDescent="0.35">
      <c r="A1261">
        <v>1260</v>
      </c>
      <c r="B1261" s="2" t="s">
        <v>440</v>
      </c>
      <c r="C1261" t="s">
        <v>2166</v>
      </c>
      <c r="D1261" t="s">
        <v>2165</v>
      </c>
      <c r="E1261" t="s">
        <v>431</v>
      </c>
      <c r="F1261" t="s">
        <v>441</v>
      </c>
      <c r="G1261" t="s">
        <v>50</v>
      </c>
      <c r="H1261" s="47">
        <v>22284</v>
      </c>
      <c r="I1261" s="1" t="s">
        <v>2164</v>
      </c>
      <c r="J1261" t="s">
        <v>8</v>
      </c>
      <c r="K1261" t="s">
        <v>1707</v>
      </c>
      <c r="L1261" t="s">
        <v>9</v>
      </c>
      <c r="M1261">
        <v>35.392598</v>
      </c>
      <c r="N1261">
        <v>-118.82129399999999</v>
      </c>
      <c r="O1261" t="s">
        <v>2138</v>
      </c>
      <c r="P1261" s="13">
        <f>SUM(Q1261:S1261)</f>
        <v>131</v>
      </c>
      <c r="Q1261" s="13">
        <f>ROUND(Y1261/1.22,0)</f>
        <v>131</v>
      </c>
      <c r="U1261" s="2">
        <v>7747</v>
      </c>
      <c r="V1261" s="2">
        <v>4700</v>
      </c>
      <c r="X1261" s="2">
        <v>7.5</v>
      </c>
      <c r="Y1261" s="2">
        <v>159.80000000000001</v>
      </c>
      <c r="AC1261" s="2">
        <v>2751.7</v>
      </c>
      <c r="AD1261" s="2">
        <v>19.2</v>
      </c>
      <c r="AE1261" s="2">
        <v>252</v>
      </c>
      <c r="AF1261" s="2">
        <v>22</v>
      </c>
      <c r="AG1261" s="2">
        <v>27.4</v>
      </c>
      <c r="AH1261" s="2">
        <v>1523.1</v>
      </c>
      <c r="AI1261" s="2">
        <v>19</v>
      </c>
    </row>
    <row r="1262" spans="1:49" x14ac:dyDescent="0.35">
      <c r="A1262">
        <v>1261</v>
      </c>
      <c r="B1262" s="2" t="s">
        <v>440</v>
      </c>
      <c r="C1262" t="s">
        <v>2167</v>
      </c>
      <c r="D1262" t="s">
        <v>2168</v>
      </c>
      <c r="E1262" t="s">
        <v>431</v>
      </c>
      <c r="F1262" t="s">
        <v>441</v>
      </c>
      <c r="G1262" t="s">
        <v>50</v>
      </c>
      <c r="H1262" s="47">
        <v>21935</v>
      </c>
      <c r="I1262" s="1" t="s">
        <v>2147</v>
      </c>
      <c r="J1262" t="s">
        <v>8</v>
      </c>
      <c r="K1262" t="s">
        <v>1707</v>
      </c>
      <c r="L1262" t="s">
        <v>9</v>
      </c>
      <c r="M1262">
        <v>35.392598</v>
      </c>
      <c r="N1262">
        <v>-118.82129399999999</v>
      </c>
      <c r="O1262" t="s">
        <v>2138</v>
      </c>
      <c r="U1262" s="2">
        <v>6550</v>
      </c>
      <c r="V1262" s="2">
        <v>3700</v>
      </c>
      <c r="AC1262" s="2">
        <v>1975</v>
      </c>
      <c r="AH1262" s="2">
        <v>1200</v>
      </c>
      <c r="AI1262" s="2">
        <v>17.100000000000001</v>
      </c>
    </row>
    <row r="1263" spans="1:49" x14ac:dyDescent="0.35">
      <c r="A1263">
        <v>1262</v>
      </c>
      <c r="B1263" s="2" t="s">
        <v>1051</v>
      </c>
      <c r="C1263" t="s">
        <v>2171</v>
      </c>
      <c r="E1263" t="s">
        <v>431</v>
      </c>
      <c r="F1263" t="s">
        <v>1052</v>
      </c>
      <c r="G1263" t="s">
        <v>50</v>
      </c>
      <c r="H1263" s="47">
        <v>41835</v>
      </c>
      <c r="I1263" s="1" t="s">
        <v>2172</v>
      </c>
      <c r="J1263" t="s">
        <v>8</v>
      </c>
      <c r="K1263" t="s">
        <v>1340</v>
      </c>
      <c r="L1263" t="s">
        <v>9</v>
      </c>
      <c r="M1263">
        <v>35.371789999999997</v>
      </c>
      <c r="N1263">
        <v>-118.84515</v>
      </c>
      <c r="O1263" t="s">
        <v>448</v>
      </c>
      <c r="P1263" s="2">
        <v>1300</v>
      </c>
      <c r="T1263" s="2">
        <v>47</v>
      </c>
      <c r="U1263" s="2">
        <v>4860</v>
      </c>
      <c r="V1263" s="2">
        <v>3500</v>
      </c>
      <c r="Y1263" s="2">
        <v>1400</v>
      </c>
      <c r="Z1263" s="2">
        <v>77</v>
      </c>
      <c r="AA1263" s="2" t="s">
        <v>407</v>
      </c>
      <c r="AC1263" s="2">
        <v>780</v>
      </c>
      <c r="AD1263" s="2">
        <v>44</v>
      </c>
      <c r="AE1263" s="2">
        <v>16</v>
      </c>
      <c r="AF1263" s="2">
        <v>1.7</v>
      </c>
      <c r="AG1263" s="2">
        <v>54</v>
      </c>
      <c r="AH1263" s="2">
        <v>1100</v>
      </c>
      <c r="AI1263" s="2">
        <v>6.2</v>
      </c>
      <c r="AL1263" s="2">
        <v>1.2</v>
      </c>
      <c r="AN1263" s="2">
        <v>98</v>
      </c>
      <c r="AU1263" s="13" t="s">
        <v>193</v>
      </c>
      <c r="AV1263" s="2" t="s">
        <v>617</v>
      </c>
    </row>
    <row r="1264" spans="1:49" x14ac:dyDescent="0.35">
      <c r="A1264">
        <v>1263</v>
      </c>
      <c r="B1264" s="2" t="s">
        <v>1051</v>
      </c>
      <c r="C1264" t="s">
        <v>2176</v>
      </c>
      <c r="D1264" t="s">
        <v>2177</v>
      </c>
      <c r="E1264" t="s">
        <v>431</v>
      </c>
      <c r="F1264" t="s">
        <v>1052</v>
      </c>
      <c r="G1264" t="s">
        <v>50</v>
      </c>
      <c r="H1264" s="47">
        <v>42202</v>
      </c>
      <c r="I1264" t="s">
        <v>2175</v>
      </c>
      <c r="J1264" t="s">
        <v>8</v>
      </c>
      <c r="K1264" t="s">
        <v>1340</v>
      </c>
      <c r="L1264" t="s">
        <v>9</v>
      </c>
      <c r="M1264">
        <v>35.371789999999997</v>
      </c>
      <c r="N1264">
        <v>-118.84515</v>
      </c>
      <c r="O1264" t="s">
        <v>448</v>
      </c>
      <c r="P1264" s="2">
        <v>580</v>
      </c>
      <c r="T1264" s="2">
        <v>39</v>
      </c>
      <c r="U1264" s="2">
        <v>2070</v>
      </c>
      <c r="V1264" s="2">
        <v>1300</v>
      </c>
      <c r="X1264">
        <v>9.06</v>
      </c>
      <c r="Y1264" s="2">
        <v>570</v>
      </c>
      <c r="Z1264" s="2">
        <v>66</v>
      </c>
      <c r="AA1264" s="2" t="s">
        <v>407</v>
      </c>
      <c r="AC1264" s="2">
        <v>310</v>
      </c>
      <c r="AD1264" s="2">
        <v>20</v>
      </c>
      <c r="AE1264" s="2">
        <v>12</v>
      </c>
      <c r="AF1264" s="2">
        <v>2.2000000000000002</v>
      </c>
      <c r="AG1264" s="2">
        <v>5.9</v>
      </c>
      <c r="AH1264" s="2">
        <v>490</v>
      </c>
      <c r="AI1264" s="2">
        <v>3.1</v>
      </c>
      <c r="AL1264" s="2">
        <v>0.91</v>
      </c>
      <c r="AU1264" s="2" t="s">
        <v>618</v>
      </c>
      <c r="AV1264" s="13" t="s">
        <v>623</v>
      </c>
    </row>
    <row r="1265" spans="1:49" x14ac:dyDescent="0.35">
      <c r="A1265">
        <v>1264</v>
      </c>
      <c r="B1265" s="2" t="s">
        <v>440</v>
      </c>
      <c r="C1265" t="s">
        <v>2209</v>
      </c>
      <c r="D1265" t="s">
        <v>2210</v>
      </c>
      <c r="E1265" t="s">
        <v>431</v>
      </c>
      <c r="F1265" t="s">
        <v>441</v>
      </c>
      <c r="G1265" t="s">
        <v>50</v>
      </c>
      <c r="H1265" s="47">
        <v>32640</v>
      </c>
      <c r="I1265" s="1" t="s">
        <v>2208</v>
      </c>
      <c r="J1265" t="s">
        <v>8</v>
      </c>
      <c r="K1265" t="s">
        <v>1340</v>
      </c>
      <c r="L1265" t="s">
        <v>9</v>
      </c>
      <c r="M1265">
        <v>35.389712000000003</v>
      </c>
      <c r="N1265">
        <v>-118.82264600000001</v>
      </c>
      <c r="O1265" t="s">
        <v>51</v>
      </c>
      <c r="U1265" s="2">
        <v>7600</v>
      </c>
      <c r="V1265" s="2">
        <v>4800</v>
      </c>
      <c r="AC1265" s="2">
        <v>2800</v>
      </c>
      <c r="AI1265" s="2">
        <v>18</v>
      </c>
      <c r="AW1265" s="2">
        <v>3</v>
      </c>
    </row>
    <row r="1266" spans="1:49" x14ac:dyDescent="0.35">
      <c r="A1266">
        <v>1265</v>
      </c>
      <c r="B1266" s="2" t="s">
        <v>440</v>
      </c>
      <c r="C1266" t="s">
        <v>2211</v>
      </c>
      <c r="D1266" t="s">
        <v>2225</v>
      </c>
      <c r="E1266" t="s">
        <v>431</v>
      </c>
      <c r="F1266" t="s">
        <v>441</v>
      </c>
      <c r="G1266" t="s">
        <v>50</v>
      </c>
      <c r="H1266" s="47">
        <v>33023</v>
      </c>
      <c r="I1266" s="1" t="s">
        <v>2212</v>
      </c>
      <c r="J1266" t="s">
        <v>8</v>
      </c>
      <c r="K1266" t="s">
        <v>1707</v>
      </c>
      <c r="L1266" t="s">
        <v>9</v>
      </c>
      <c r="M1266">
        <v>35.391027999999999</v>
      </c>
      <c r="N1266">
        <v>-118.82284300000001</v>
      </c>
      <c r="O1266" t="s">
        <v>51</v>
      </c>
      <c r="U1266" s="2">
        <v>8118</v>
      </c>
      <c r="AC1266" s="2">
        <v>2420</v>
      </c>
      <c r="AI1266" s="2">
        <v>15.4</v>
      </c>
    </row>
    <row r="1267" spans="1:49" x14ac:dyDescent="0.35">
      <c r="A1267">
        <v>1266</v>
      </c>
      <c r="B1267" s="2" t="s">
        <v>440</v>
      </c>
      <c r="C1267" t="s">
        <v>2213</v>
      </c>
      <c r="E1267" t="s">
        <v>431</v>
      </c>
      <c r="F1267" t="s">
        <v>441</v>
      </c>
      <c r="G1267" t="s">
        <v>50</v>
      </c>
      <c r="H1267" s="47">
        <v>25910</v>
      </c>
      <c r="I1267" t="s">
        <v>2214</v>
      </c>
      <c r="J1267" t="s">
        <v>8</v>
      </c>
      <c r="K1267" t="s">
        <v>1704</v>
      </c>
      <c r="L1267" t="s">
        <v>9</v>
      </c>
      <c r="M1267">
        <v>35.391027999999999</v>
      </c>
      <c r="N1267">
        <v>-118.82284300000001</v>
      </c>
      <c r="O1267" t="s">
        <v>51</v>
      </c>
      <c r="P1267" s="13">
        <f>SUM(Q1267:S1267)</f>
        <v>257</v>
      </c>
      <c r="Q1267" s="13">
        <f>ROUND(Y1267/1.22,0)</f>
        <v>257</v>
      </c>
      <c r="U1267" s="2">
        <v>4780</v>
      </c>
      <c r="V1267" s="2">
        <v>2560</v>
      </c>
      <c r="X1267" s="2">
        <v>7.7</v>
      </c>
      <c r="Y1267" s="2">
        <v>314</v>
      </c>
      <c r="AC1267" s="2">
        <v>1420</v>
      </c>
      <c r="AD1267" s="2">
        <v>12</v>
      </c>
      <c r="AE1267" s="2">
        <v>68</v>
      </c>
      <c r="AF1267" s="2">
        <v>6.2</v>
      </c>
      <c r="AG1267" s="2">
        <v>12</v>
      </c>
      <c r="AH1267" s="2">
        <v>915</v>
      </c>
      <c r="AI1267" s="2">
        <v>18</v>
      </c>
      <c r="AL1267" s="2">
        <v>4.2999999999999997E-2</v>
      </c>
      <c r="AN1267" s="2">
        <v>510</v>
      </c>
      <c r="AU1267" s="2">
        <v>0.2</v>
      </c>
      <c r="AV1267" s="13">
        <f>AU1267/4.43</f>
        <v>4.5146726862302491E-2</v>
      </c>
    </row>
    <row r="1268" spans="1:49" x14ac:dyDescent="0.35">
      <c r="A1268">
        <v>1267</v>
      </c>
      <c r="B1268" s="2" t="s">
        <v>440</v>
      </c>
      <c r="C1268" t="s">
        <v>2215</v>
      </c>
      <c r="D1268" t="s">
        <v>2217</v>
      </c>
      <c r="E1268" t="s">
        <v>431</v>
      </c>
      <c r="F1268" t="s">
        <v>441</v>
      </c>
      <c r="G1268" t="s">
        <v>50</v>
      </c>
      <c r="H1268" s="47">
        <v>33630</v>
      </c>
      <c r="I1268" s="1" t="s">
        <v>2216</v>
      </c>
      <c r="J1268" t="s">
        <v>8</v>
      </c>
      <c r="K1268" t="s">
        <v>1704</v>
      </c>
      <c r="L1268" t="s">
        <v>9</v>
      </c>
      <c r="M1268">
        <v>35.391027999999999</v>
      </c>
      <c r="N1268">
        <v>-118.82284300000001</v>
      </c>
      <c r="O1268" t="s">
        <v>51</v>
      </c>
      <c r="U1268" s="2">
        <v>5200</v>
      </c>
      <c r="V1268" s="2">
        <v>3670</v>
      </c>
      <c r="AC1268" s="2">
        <v>1920</v>
      </c>
      <c r="AI1268" s="2">
        <v>15.1</v>
      </c>
      <c r="AO1268" s="2" t="s">
        <v>59</v>
      </c>
      <c r="AP1268" s="2"/>
    </row>
    <row r="1269" spans="1:49" x14ac:dyDescent="0.35">
      <c r="A1269">
        <v>1268</v>
      </c>
      <c r="B1269" s="2" t="s">
        <v>440</v>
      </c>
      <c r="C1269" t="s">
        <v>2219</v>
      </c>
      <c r="D1269" s="24" t="s">
        <v>2220</v>
      </c>
      <c r="E1269" t="s">
        <v>431</v>
      </c>
      <c r="F1269" t="s">
        <v>441</v>
      </c>
      <c r="G1269" t="s">
        <v>50</v>
      </c>
      <c r="H1269" s="47">
        <v>34131</v>
      </c>
      <c r="I1269" s="1" t="s">
        <v>2218</v>
      </c>
      <c r="J1269" t="s">
        <v>8</v>
      </c>
      <c r="K1269" t="s">
        <v>1704</v>
      </c>
      <c r="L1269" t="s">
        <v>9</v>
      </c>
      <c r="M1269">
        <v>35.390788000000001</v>
      </c>
      <c r="N1269">
        <v>-118.821099</v>
      </c>
      <c r="O1269" t="s">
        <v>51</v>
      </c>
      <c r="P1269" s="2">
        <v>374</v>
      </c>
      <c r="Q1269" s="2">
        <v>374</v>
      </c>
      <c r="R1269" s="2" t="s">
        <v>59</v>
      </c>
      <c r="S1269" s="2" t="s">
        <v>59</v>
      </c>
      <c r="U1269" s="2">
        <v>5820</v>
      </c>
      <c r="V1269" s="2">
        <v>3205</v>
      </c>
      <c r="X1269" s="2">
        <v>7.8</v>
      </c>
      <c r="Y1269" s="13">
        <f t="shared" ref="Y1269:Y1274" si="28">Q1269*1.22</f>
        <v>456.28</v>
      </c>
      <c r="Z1269" s="13" t="s">
        <v>70</v>
      </c>
      <c r="AA1269" s="13" t="s">
        <v>611</v>
      </c>
      <c r="AC1269" s="2">
        <v>1963</v>
      </c>
      <c r="AD1269" s="2">
        <v>62.5</v>
      </c>
      <c r="AE1269" s="2">
        <v>125</v>
      </c>
      <c r="AF1269" s="2">
        <v>6.6</v>
      </c>
      <c r="AG1269" s="2">
        <v>15</v>
      </c>
      <c r="AH1269" s="2">
        <v>907</v>
      </c>
      <c r="AI1269" s="2">
        <v>12</v>
      </c>
      <c r="AL1269" s="2">
        <v>1.4</v>
      </c>
      <c r="AS1269" s="2" t="s">
        <v>82</v>
      </c>
      <c r="AU1269" s="13" t="s">
        <v>4135</v>
      </c>
      <c r="AV1269" s="2" t="s">
        <v>303</v>
      </c>
    </row>
    <row r="1270" spans="1:49" x14ac:dyDescent="0.35">
      <c r="A1270">
        <v>1269</v>
      </c>
      <c r="B1270" s="2" t="s">
        <v>440</v>
      </c>
      <c r="C1270" t="s">
        <v>2221</v>
      </c>
      <c r="D1270" t="s">
        <v>2222</v>
      </c>
      <c r="E1270" t="s">
        <v>431</v>
      </c>
      <c r="F1270" t="s">
        <v>441</v>
      </c>
      <c r="G1270" t="s">
        <v>50</v>
      </c>
      <c r="H1270" s="47">
        <v>34131</v>
      </c>
      <c r="I1270" s="1" t="s">
        <v>2218</v>
      </c>
      <c r="J1270" t="s">
        <v>8</v>
      </c>
      <c r="K1270" t="s">
        <v>1704</v>
      </c>
      <c r="L1270" t="s">
        <v>9</v>
      </c>
      <c r="M1270">
        <v>35.394165999999998</v>
      </c>
      <c r="N1270">
        <v>-118.820307</v>
      </c>
      <c r="O1270" t="s">
        <v>51</v>
      </c>
      <c r="P1270" s="2">
        <v>351</v>
      </c>
      <c r="Q1270" s="2">
        <v>351</v>
      </c>
      <c r="R1270" s="2" t="s">
        <v>59</v>
      </c>
      <c r="S1270" s="2" t="s">
        <v>59</v>
      </c>
      <c r="U1270" s="2">
        <v>9497</v>
      </c>
      <c r="V1270" s="2">
        <v>5680</v>
      </c>
      <c r="X1270" s="2">
        <v>8</v>
      </c>
      <c r="Y1270" s="13">
        <f t="shared" si="28"/>
        <v>428.21999999999997</v>
      </c>
      <c r="Z1270" s="13" t="s">
        <v>70</v>
      </c>
      <c r="AA1270" s="13" t="s">
        <v>611</v>
      </c>
      <c r="AC1270" s="2">
        <v>3114</v>
      </c>
      <c r="AD1270" s="2">
        <v>88.5</v>
      </c>
      <c r="AE1270" s="2">
        <v>210</v>
      </c>
      <c r="AF1270" s="2">
        <v>16.899999999999999</v>
      </c>
      <c r="AG1270" s="2">
        <v>18.600000000000001</v>
      </c>
      <c r="AH1270" s="2">
        <v>1410</v>
      </c>
      <c r="AI1270" s="2">
        <v>20.6</v>
      </c>
      <c r="AL1270" s="2">
        <v>8.4000000000000005E-2</v>
      </c>
      <c r="AS1270" s="2" t="s">
        <v>82</v>
      </c>
      <c r="AU1270" s="13" t="s">
        <v>4135</v>
      </c>
      <c r="AV1270" s="2" t="s">
        <v>303</v>
      </c>
    </row>
    <row r="1271" spans="1:49" x14ac:dyDescent="0.35">
      <c r="A1271">
        <v>1270</v>
      </c>
      <c r="B1271" s="2" t="s">
        <v>440</v>
      </c>
      <c r="C1271" t="s">
        <v>2224</v>
      </c>
      <c r="D1271" t="s">
        <v>2223</v>
      </c>
      <c r="E1271" t="s">
        <v>431</v>
      </c>
      <c r="F1271" t="s">
        <v>441</v>
      </c>
      <c r="G1271" t="s">
        <v>50</v>
      </c>
      <c r="H1271" s="47">
        <v>34131</v>
      </c>
      <c r="I1271" s="1" t="s">
        <v>2218</v>
      </c>
      <c r="J1271" t="s">
        <v>8</v>
      </c>
      <c r="K1271" t="s">
        <v>1704</v>
      </c>
      <c r="L1271" t="s">
        <v>9</v>
      </c>
      <c r="M1271">
        <v>35.387968999999998</v>
      </c>
      <c r="N1271">
        <v>-118.821619</v>
      </c>
      <c r="O1271" t="s">
        <v>51</v>
      </c>
      <c r="P1271" s="2">
        <v>305</v>
      </c>
      <c r="Q1271" s="2">
        <v>305</v>
      </c>
      <c r="R1271" s="2" t="s">
        <v>59</v>
      </c>
      <c r="S1271" s="2" t="s">
        <v>59</v>
      </c>
      <c r="U1271" s="2">
        <v>6772</v>
      </c>
      <c r="V1271" s="2">
        <v>3560</v>
      </c>
      <c r="X1271" s="2">
        <v>8.4</v>
      </c>
      <c r="Y1271" s="13">
        <f t="shared" si="28"/>
        <v>372.09999999999997</v>
      </c>
      <c r="Z1271" s="13" t="s">
        <v>70</v>
      </c>
      <c r="AA1271" s="13" t="s">
        <v>611</v>
      </c>
      <c r="AC1271" s="2">
        <v>2147</v>
      </c>
      <c r="AD1271" s="2">
        <v>62.2</v>
      </c>
      <c r="AE1271" s="2">
        <v>105</v>
      </c>
      <c r="AF1271" s="2">
        <v>7.5</v>
      </c>
      <c r="AG1271" s="2">
        <v>20.100000000000001</v>
      </c>
      <c r="AH1271" s="2">
        <v>978</v>
      </c>
      <c r="AI1271" s="2">
        <v>15</v>
      </c>
      <c r="AL1271" s="2">
        <v>0.25</v>
      </c>
      <c r="AS1271" s="2" t="s">
        <v>82</v>
      </c>
      <c r="AU1271" s="13" t="s">
        <v>4135</v>
      </c>
      <c r="AV1271" s="2" t="s">
        <v>303</v>
      </c>
    </row>
    <row r="1272" spans="1:49" x14ac:dyDescent="0.35">
      <c r="A1272">
        <v>1271</v>
      </c>
      <c r="B1272" s="2" t="s">
        <v>430</v>
      </c>
      <c r="C1272" t="s">
        <v>2226</v>
      </c>
      <c r="E1272" t="s">
        <v>431</v>
      </c>
      <c r="F1272" t="s">
        <v>432</v>
      </c>
      <c r="G1272" t="s">
        <v>50</v>
      </c>
      <c r="H1272" s="47">
        <v>42132</v>
      </c>
      <c r="I1272" t="s">
        <v>2227</v>
      </c>
      <c r="J1272" t="s">
        <v>8</v>
      </c>
      <c r="K1272" t="s">
        <v>1783</v>
      </c>
      <c r="L1272" t="s">
        <v>9</v>
      </c>
      <c r="M1272">
        <v>35.355293000000003</v>
      </c>
      <c r="N1272">
        <v>-118.85990200000001</v>
      </c>
      <c r="O1272" t="s">
        <v>51</v>
      </c>
      <c r="P1272" s="2">
        <v>370</v>
      </c>
      <c r="Q1272" s="2">
        <v>370</v>
      </c>
      <c r="R1272" s="2" t="s">
        <v>23</v>
      </c>
      <c r="S1272" s="2" t="s">
        <v>23</v>
      </c>
      <c r="T1272" s="2">
        <v>240</v>
      </c>
      <c r="U1272" s="2">
        <v>4400</v>
      </c>
      <c r="V1272" s="2">
        <v>2500</v>
      </c>
      <c r="X1272" s="2">
        <v>7.68</v>
      </c>
      <c r="Y1272" s="13">
        <f t="shared" si="28"/>
        <v>451.4</v>
      </c>
      <c r="Z1272" s="13" t="s">
        <v>761</v>
      </c>
      <c r="AA1272" s="13" t="s">
        <v>411</v>
      </c>
      <c r="AB1272" s="2">
        <v>5.7</v>
      </c>
      <c r="AC1272" s="2">
        <v>1300</v>
      </c>
      <c r="AD1272" s="2">
        <v>9.9</v>
      </c>
      <c r="AE1272" s="2">
        <v>75</v>
      </c>
      <c r="AF1272" s="2">
        <v>11</v>
      </c>
      <c r="AG1272" s="2">
        <v>11</v>
      </c>
      <c r="AH1272" s="2">
        <v>830</v>
      </c>
      <c r="AI1272" s="2">
        <v>12</v>
      </c>
      <c r="AJ1272" s="2" t="s">
        <v>57</v>
      </c>
      <c r="AK1272" s="2">
        <v>0.46</v>
      </c>
      <c r="AL1272" s="2">
        <v>0.17</v>
      </c>
      <c r="AM1272" s="2">
        <v>0.32</v>
      </c>
      <c r="AN1272" s="2">
        <v>87</v>
      </c>
      <c r="AO1272" s="2" t="s">
        <v>54</v>
      </c>
      <c r="AP1272" s="2">
        <v>1.1000000000000001</v>
      </c>
      <c r="AU1272" s="2" t="s">
        <v>98</v>
      </c>
      <c r="AV1272" s="13" t="s">
        <v>1056</v>
      </c>
    </row>
    <row r="1273" spans="1:49" x14ac:dyDescent="0.35">
      <c r="A1273">
        <v>1272</v>
      </c>
      <c r="B1273" s="2" t="s">
        <v>430</v>
      </c>
      <c r="C1273" t="s">
        <v>2228</v>
      </c>
      <c r="E1273" t="s">
        <v>431</v>
      </c>
      <c r="F1273" t="s">
        <v>432</v>
      </c>
      <c r="G1273" t="s">
        <v>50</v>
      </c>
      <c r="H1273" s="47">
        <v>42132</v>
      </c>
      <c r="I1273" t="s">
        <v>2227</v>
      </c>
      <c r="J1273" t="s">
        <v>8</v>
      </c>
      <c r="K1273" t="s">
        <v>1783</v>
      </c>
      <c r="L1273" t="s">
        <v>9</v>
      </c>
      <c r="M1273">
        <v>35.355289999999997</v>
      </c>
      <c r="N1273">
        <v>-118.859633</v>
      </c>
      <c r="O1273" t="s">
        <v>51</v>
      </c>
      <c r="P1273" s="2">
        <v>350</v>
      </c>
      <c r="Q1273" s="2">
        <v>350</v>
      </c>
      <c r="R1273" s="2" t="s">
        <v>23</v>
      </c>
      <c r="S1273" s="2" t="s">
        <v>23</v>
      </c>
      <c r="T1273" s="2">
        <v>240</v>
      </c>
      <c r="U1273" s="2">
        <v>4400</v>
      </c>
      <c r="V1273" s="2">
        <v>2400</v>
      </c>
      <c r="X1273" s="2">
        <v>7.58</v>
      </c>
      <c r="Y1273" s="13">
        <f t="shared" si="28"/>
        <v>427</v>
      </c>
      <c r="Z1273" s="13" t="s">
        <v>761</v>
      </c>
      <c r="AA1273" s="13" t="s">
        <v>411</v>
      </c>
      <c r="AB1273" s="2">
        <v>5.6</v>
      </c>
      <c r="AC1273" s="2">
        <v>1300</v>
      </c>
      <c r="AD1273" s="2">
        <v>9.6999999999999993</v>
      </c>
      <c r="AE1273" s="2">
        <v>79</v>
      </c>
      <c r="AF1273" s="2">
        <v>10</v>
      </c>
      <c r="AG1273" s="2">
        <v>11</v>
      </c>
      <c r="AH1273" s="2">
        <v>780</v>
      </c>
      <c r="AI1273" s="2">
        <v>13</v>
      </c>
      <c r="AJ1273" s="2" t="s">
        <v>57</v>
      </c>
      <c r="AK1273" s="2">
        <v>0.43</v>
      </c>
      <c r="AL1273" s="2" t="s">
        <v>303</v>
      </c>
      <c r="AM1273" s="2">
        <v>0.33</v>
      </c>
      <c r="AN1273" s="2">
        <v>92</v>
      </c>
      <c r="AO1273" s="2" t="s">
        <v>54</v>
      </c>
      <c r="AP1273" s="2">
        <v>1.1000000000000001</v>
      </c>
      <c r="AU1273" s="2" t="s">
        <v>59</v>
      </c>
      <c r="AV1273" s="13" t="s">
        <v>1013</v>
      </c>
    </row>
    <row r="1274" spans="1:49" x14ac:dyDescent="0.35">
      <c r="A1274">
        <v>1273</v>
      </c>
      <c r="B1274" s="2" t="s">
        <v>440</v>
      </c>
      <c r="C1274" t="s">
        <v>2229</v>
      </c>
      <c r="E1274" t="s">
        <v>431</v>
      </c>
      <c r="F1274" t="s">
        <v>441</v>
      </c>
      <c r="G1274" t="s">
        <v>50</v>
      </c>
      <c r="H1274" s="47">
        <v>42132</v>
      </c>
      <c r="I1274" t="s">
        <v>2227</v>
      </c>
      <c r="J1274" t="s">
        <v>8</v>
      </c>
      <c r="K1274" t="s">
        <v>1783</v>
      </c>
      <c r="L1274" t="s">
        <v>9</v>
      </c>
      <c r="M1274">
        <v>35.390101000000001</v>
      </c>
      <c r="N1274">
        <v>-118.823311</v>
      </c>
      <c r="O1274" t="s">
        <v>51</v>
      </c>
      <c r="P1274" s="2">
        <v>350</v>
      </c>
      <c r="Q1274" s="2">
        <v>350</v>
      </c>
      <c r="R1274" s="2" t="s">
        <v>23</v>
      </c>
      <c r="S1274" s="2" t="s">
        <v>23</v>
      </c>
      <c r="T1274" s="2">
        <v>220</v>
      </c>
      <c r="U1274" s="2">
        <v>4300</v>
      </c>
      <c r="V1274" s="2">
        <v>2400</v>
      </c>
      <c r="X1274" s="2">
        <v>7.98</v>
      </c>
      <c r="Y1274" s="13">
        <f t="shared" si="28"/>
        <v>427</v>
      </c>
      <c r="Z1274" s="13" t="s">
        <v>761</v>
      </c>
      <c r="AA1274" s="13" t="s">
        <v>411</v>
      </c>
      <c r="AB1274" s="2">
        <v>5.6</v>
      </c>
      <c r="AC1274" s="2">
        <v>1300</v>
      </c>
      <c r="AD1274" s="2">
        <v>9.9</v>
      </c>
      <c r="AE1274" s="2">
        <v>69</v>
      </c>
      <c r="AF1274" s="2">
        <v>11</v>
      </c>
      <c r="AG1274" s="2">
        <v>10</v>
      </c>
      <c r="AH1274" s="2">
        <v>780</v>
      </c>
      <c r="AI1274" s="2">
        <v>12</v>
      </c>
      <c r="AJ1274" s="2" t="s">
        <v>57</v>
      </c>
      <c r="AK1274" s="2">
        <v>0.47</v>
      </c>
      <c r="AL1274" s="2">
        <v>0.17</v>
      </c>
      <c r="AM1274" s="2">
        <v>0.3</v>
      </c>
      <c r="AN1274" s="2">
        <v>38</v>
      </c>
      <c r="AO1274" s="2" t="s">
        <v>54</v>
      </c>
      <c r="AP1274" s="2">
        <v>1.1000000000000001</v>
      </c>
      <c r="AU1274" s="2" t="s">
        <v>59</v>
      </c>
      <c r="AV1274" s="13" t="s">
        <v>1013</v>
      </c>
    </row>
    <row r="1275" spans="1:49" x14ac:dyDescent="0.35">
      <c r="A1275">
        <v>1274</v>
      </c>
      <c r="B1275" s="2" t="s">
        <v>2264</v>
      </c>
      <c r="C1275" t="s">
        <v>2266</v>
      </c>
      <c r="D1275" t="s">
        <v>2265</v>
      </c>
      <c r="E1275" t="s">
        <v>787</v>
      </c>
      <c r="F1275" t="s">
        <v>2263</v>
      </c>
      <c r="G1275" t="s">
        <v>50</v>
      </c>
      <c r="H1275" s="47">
        <v>42234</v>
      </c>
      <c r="I1275" s="1" t="s">
        <v>2262</v>
      </c>
      <c r="J1275" t="s">
        <v>8</v>
      </c>
      <c r="K1275" t="s">
        <v>1707</v>
      </c>
      <c r="L1275" t="s">
        <v>9</v>
      </c>
      <c r="M1275">
        <v>35.657736</v>
      </c>
      <c r="N1275">
        <v>-119.015883</v>
      </c>
      <c r="O1275" t="s">
        <v>2098</v>
      </c>
      <c r="U1275" s="2">
        <v>1960</v>
      </c>
      <c r="V1275" s="2">
        <v>1070</v>
      </c>
      <c r="AC1275" s="2">
        <v>438</v>
      </c>
      <c r="AI1275" s="2">
        <v>1.63</v>
      </c>
    </row>
    <row r="1276" spans="1:49" x14ac:dyDescent="0.35">
      <c r="A1276">
        <v>1275</v>
      </c>
      <c r="B1276" s="2" t="s">
        <v>2372</v>
      </c>
      <c r="C1276" t="s">
        <v>2381</v>
      </c>
      <c r="D1276" t="s">
        <v>2374</v>
      </c>
      <c r="E1276" t="s">
        <v>460</v>
      </c>
      <c r="F1276" t="s">
        <v>2373</v>
      </c>
      <c r="G1276" t="s">
        <v>50</v>
      </c>
      <c r="H1276" s="47">
        <v>42158</v>
      </c>
      <c r="I1276" s="1" t="s">
        <v>2436</v>
      </c>
      <c r="J1276" t="s">
        <v>8</v>
      </c>
      <c r="K1276" t="s">
        <v>1340</v>
      </c>
      <c r="L1276" t="s">
        <v>9</v>
      </c>
      <c r="M1276">
        <v>35.068759999999997</v>
      </c>
      <c r="N1276">
        <v>-119.39333999999999</v>
      </c>
      <c r="O1276" t="s">
        <v>448</v>
      </c>
      <c r="P1276" s="2">
        <v>120</v>
      </c>
      <c r="Q1276" s="2">
        <v>120</v>
      </c>
      <c r="R1276" s="2" t="s">
        <v>1003</v>
      </c>
      <c r="S1276" s="2" t="s">
        <v>1003</v>
      </c>
      <c r="V1276" s="2">
        <v>690</v>
      </c>
      <c r="Y1276" s="13">
        <f t="shared" ref="Y1276:Y1281" si="29">Q1276*1.22</f>
        <v>146.4</v>
      </c>
      <c r="Z1276" s="13" t="s">
        <v>3577</v>
      </c>
      <c r="AA1276" s="13" t="s">
        <v>3578</v>
      </c>
      <c r="AB1276" s="2">
        <v>0.31</v>
      </c>
      <c r="AC1276" s="2">
        <v>94</v>
      </c>
      <c r="AD1276" s="2">
        <v>90</v>
      </c>
      <c r="AE1276" s="2">
        <v>69</v>
      </c>
      <c r="AF1276" s="2">
        <v>15</v>
      </c>
      <c r="AG1276" s="2">
        <v>18</v>
      </c>
      <c r="AH1276" s="2">
        <v>64</v>
      </c>
      <c r="AI1276" s="2">
        <v>1.1000000000000001</v>
      </c>
      <c r="AJ1276" s="2" t="s">
        <v>1346</v>
      </c>
      <c r="AK1276" s="2">
        <v>1.1000000000000001</v>
      </c>
      <c r="AL1276" s="2">
        <v>32</v>
      </c>
      <c r="AM1276" s="2">
        <v>0.04</v>
      </c>
      <c r="AN1276" s="2">
        <v>1100</v>
      </c>
      <c r="AO1276" s="2" t="s">
        <v>100</v>
      </c>
      <c r="AP1276" s="2">
        <v>0.59</v>
      </c>
      <c r="AU1276" s="2" t="s">
        <v>691</v>
      </c>
      <c r="AV1276" s="13" t="s">
        <v>157</v>
      </c>
    </row>
    <row r="1277" spans="1:49" x14ac:dyDescent="0.35">
      <c r="A1277">
        <v>1276</v>
      </c>
      <c r="B1277" s="2" t="s">
        <v>826</v>
      </c>
      <c r="C1277" t="s">
        <v>2380</v>
      </c>
      <c r="D1277" t="s">
        <v>2375</v>
      </c>
      <c r="E1277" t="s">
        <v>460</v>
      </c>
      <c r="F1277" t="s">
        <v>829</v>
      </c>
      <c r="G1277" t="s">
        <v>50</v>
      </c>
      <c r="H1277" s="47">
        <v>42158</v>
      </c>
      <c r="I1277" s="1" t="s">
        <v>2436</v>
      </c>
      <c r="J1277" t="s">
        <v>8</v>
      </c>
      <c r="K1277" t="s">
        <v>1340</v>
      </c>
      <c r="L1277" t="s">
        <v>9</v>
      </c>
      <c r="M1277">
        <v>35.140659999999997</v>
      </c>
      <c r="N1277">
        <v>-119.50774</v>
      </c>
      <c r="O1277" t="s">
        <v>51</v>
      </c>
      <c r="P1277" s="2">
        <v>1900</v>
      </c>
      <c r="Q1277" s="2">
        <v>1800</v>
      </c>
      <c r="R1277" s="2">
        <v>43</v>
      </c>
      <c r="S1277" s="2" t="s">
        <v>449</v>
      </c>
      <c r="V1277" s="2">
        <v>6800</v>
      </c>
      <c r="Y1277" s="13">
        <f t="shared" si="29"/>
        <v>2196</v>
      </c>
      <c r="Z1277" s="13">
        <f>R1277*0.6</f>
        <v>25.8</v>
      </c>
      <c r="AA1277" s="13" t="s">
        <v>1899</v>
      </c>
      <c r="AB1277" s="2">
        <v>14</v>
      </c>
      <c r="AC1277" s="2">
        <v>2500</v>
      </c>
      <c r="AD1277" s="2">
        <v>84</v>
      </c>
      <c r="AE1277" s="2">
        <v>24</v>
      </c>
      <c r="AF1277" s="2">
        <v>10</v>
      </c>
      <c r="AG1277" s="2">
        <v>49</v>
      </c>
      <c r="AH1277" s="2">
        <v>2200</v>
      </c>
      <c r="AI1277" s="2">
        <v>47</v>
      </c>
      <c r="AJ1277" s="2" t="s">
        <v>1089</v>
      </c>
      <c r="AK1277" s="2">
        <v>0.83</v>
      </c>
      <c r="AL1277" s="2">
        <v>18</v>
      </c>
      <c r="AM1277" s="2">
        <v>0.61</v>
      </c>
      <c r="AN1277" s="2">
        <v>330</v>
      </c>
      <c r="AO1277" s="2" t="s">
        <v>1093</v>
      </c>
      <c r="AP1277" s="2">
        <v>1.5</v>
      </c>
      <c r="AU1277" s="2" t="s">
        <v>261</v>
      </c>
      <c r="AV1277" s="13" t="s">
        <v>621</v>
      </c>
    </row>
    <row r="1278" spans="1:49" x14ac:dyDescent="0.35">
      <c r="A1278">
        <v>1277</v>
      </c>
      <c r="B1278" s="2" t="s">
        <v>826</v>
      </c>
      <c r="C1278" t="s">
        <v>2379</v>
      </c>
      <c r="D1278" t="s">
        <v>2387</v>
      </c>
      <c r="E1278" t="s">
        <v>460</v>
      </c>
      <c r="F1278" t="s">
        <v>829</v>
      </c>
      <c r="G1278" t="s">
        <v>50</v>
      </c>
      <c r="H1278" s="47">
        <v>42158</v>
      </c>
      <c r="I1278" s="1" t="s">
        <v>2436</v>
      </c>
      <c r="J1278" t="s">
        <v>8</v>
      </c>
      <c r="K1278" t="s">
        <v>1340</v>
      </c>
      <c r="L1278" t="s">
        <v>9</v>
      </c>
      <c r="M1278">
        <v>35.1432</v>
      </c>
      <c r="N1278">
        <v>-119.5074</v>
      </c>
      <c r="O1278" t="s">
        <v>51</v>
      </c>
      <c r="P1278" s="2">
        <v>1700</v>
      </c>
      <c r="Q1278" s="2">
        <v>1700</v>
      </c>
      <c r="R1278" s="2" t="s">
        <v>449</v>
      </c>
      <c r="S1278" s="2" t="s">
        <v>449</v>
      </c>
      <c r="V1278" s="2">
        <v>6900</v>
      </c>
      <c r="Y1278" s="13">
        <f t="shared" si="29"/>
        <v>2074</v>
      </c>
      <c r="Z1278" s="13" t="s">
        <v>1898</v>
      </c>
      <c r="AA1278" s="13" t="s">
        <v>1899</v>
      </c>
      <c r="AB1278" s="2">
        <v>14</v>
      </c>
      <c r="AC1278" s="2">
        <v>2800</v>
      </c>
      <c r="AD1278" s="2">
        <v>70</v>
      </c>
      <c r="AE1278" s="2">
        <v>34</v>
      </c>
      <c r="AF1278" s="2">
        <v>12</v>
      </c>
      <c r="AG1278" s="2">
        <v>44</v>
      </c>
      <c r="AH1278" s="2">
        <v>2300</v>
      </c>
      <c r="AI1278" s="2">
        <v>42</v>
      </c>
      <c r="AJ1278" s="2" t="s">
        <v>1089</v>
      </c>
      <c r="AK1278" s="2">
        <v>0.95</v>
      </c>
      <c r="AL1278" s="2">
        <v>12</v>
      </c>
      <c r="AM1278" s="2">
        <v>0.56999999999999995</v>
      </c>
      <c r="AN1278" s="2">
        <v>120</v>
      </c>
      <c r="AO1278" s="2" t="s">
        <v>1093</v>
      </c>
      <c r="AP1278" s="2">
        <v>1.8</v>
      </c>
      <c r="AU1278" s="2" t="s">
        <v>261</v>
      </c>
      <c r="AV1278" s="13" t="s">
        <v>621</v>
      </c>
    </row>
    <row r="1279" spans="1:49" x14ac:dyDescent="0.35">
      <c r="A1279">
        <v>1278</v>
      </c>
      <c r="B1279" s="2" t="s">
        <v>458</v>
      </c>
      <c r="C1279" t="s">
        <v>2384</v>
      </c>
      <c r="D1279" t="s">
        <v>2385</v>
      </c>
      <c r="E1279" t="s">
        <v>460</v>
      </c>
      <c r="F1279" t="s">
        <v>461</v>
      </c>
      <c r="G1279" t="s">
        <v>50</v>
      </c>
      <c r="H1279" s="47">
        <v>42158</v>
      </c>
      <c r="I1279" s="29" t="s">
        <v>2436</v>
      </c>
      <c r="J1279" t="s">
        <v>8</v>
      </c>
      <c r="K1279" t="s">
        <v>1340</v>
      </c>
      <c r="L1279" t="s">
        <v>9</v>
      </c>
      <c r="M1279">
        <v>35.086790000000001</v>
      </c>
      <c r="N1279">
        <v>-119.40648</v>
      </c>
      <c r="O1279" t="s">
        <v>51</v>
      </c>
      <c r="P1279" s="2">
        <v>850</v>
      </c>
      <c r="Q1279" s="2">
        <v>850</v>
      </c>
      <c r="R1279" s="2" t="s">
        <v>449</v>
      </c>
      <c r="S1279" s="2" t="s">
        <v>449</v>
      </c>
      <c r="V1279" s="2">
        <v>10000</v>
      </c>
      <c r="Y1279" s="13">
        <f t="shared" si="29"/>
        <v>1037</v>
      </c>
      <c r="Z1279" s="13" t="s">
        <v>1898</v>
      </c>
      <c r="AA1279" s="13" t="s">
        <v>1899</v>
      </c>
      <c r="AB1279" s="2">
        <v>33</v>
      </c>
      <c r="AC1279" s="2">
        <v>5100</v>
      </c>
      <c r="AD1279" s="2">
        <v>76</v>
      </c>
      <c r="AE1279" s="2">
        <v>48</v>
      </c>
      <c r="AF1279" s="2">
        <v>9.4</v>
      </c>
      <c r="AG1279" s="2">
        <v>93</v>
      </c>
      <c r="AH1279" s="2">
        <v>3300</v>
      </c>
      <c r="AI1279" s="2">
        <v>100</v>
      </c>
      <c r="AJ1279" s="2" t="s">
        <v>1089</v>
      </c>
      <c r="AK1279" s="2">
        <v>1</v>
      </c>
      <c r="AL1279" s="2">
        <v>1.8</v>
      </c>
      <c r="AM1279" s="2">
        <v>0.85</v>
      </c>
      <c r="AN1279" s="2" t="s">
        <v>215</v>
      </c>
      <c r="AO1279" s="2" t="s">
        <v>1093</v>
      </c>
      <c r="AP1279" s="2">
        <v>2.4</v>
      </c>
      <c r="AU1279" s="2" t="s">
        <v>732</v>
      </c>
      <c r="AV1279" s="13" t="s">
        <v>816</v>
      </c>
    </row>
    <row r="1280" spans="1:49" x14ac:dyDescent="0.35">
      <c r="A1280">
        <v>1279</v>
      </c>
      <c r="B1280" s="2" t="s">
        <v>458</v>
      </c>
      <c r="C1280" t="s">
        <v>2383</v>
      </c>
      <c r="D1280" t="s">
        <v>2386</v>
      </c>
      <c r="E1280" t="s">
        <v>460</v>
      </c>
      <c r="F1280" t="s">
        <v>461</v>
      </c>
      <c r="G1280" t="s">
        <v>50</v>
      </c>
      <c r="H1280" s="47">
        <v>42158</v>
      </c>
      <c r="I1280" s="1" t="s">
        <v>2436</v>
      </c>
      <c r="J1280" t="s">
        <v>8</v>
      </c>
      <c r="K1280" t="s">
        <v>1340</v>
      </c>
      <c r="L1280" t="s">
        <v>9</v>
      </c>
      <c r="M1280">
        <v>35.086799999999997</v>
      </c>
      <c r="N1280">
        <v>-119.40656</v>
      </c>
      <c r="O1280" t="s">
        <v>51</v>
      </c>
      <c r="P1280" s="2">
        <v>880</v>
      </c>
      <c r="Q1280" s="2">
        <v>880</v>
      </c>
      <c r="R1280" s="2" t="s">
        <v>449</v>
      </c>
      <c r="S1280" s="2" t="s">
        <v>449</v>
      </c>
      <c r="V1280" s="2">
        <v>10000</v>
      </c>
      <c r="Y1280" s="13">
        <f t="shared" si="29"/>
        <v>1073.5999999999999</v>
      </c>
      <c r="Z1280" s="13" t="s">
        <v>1898</v>
      </c>
      <c r="AA1280" s="13" t="s">
        <v>1899</v>
      </c>
      <c r="AB1280" s="2">
        <v>31</v>
      </c>
      <c r="AC1280" s="2">
        <v>5100</v>
      </c>
      <c r="AD1280" s="2">
        <v>74</v>
      </c>
      <c r="AE1280" s="2">
        <v>45</v>
      </c>
      <c r="AF1280" s="2">
        <v>8.5</v>
      </c>
      <c r="AG1280" s="2">
        <v>84</v>
      </c>
      <c r="AH1280" s="2">
        <v>2800</v>
      </c>
      <c r="AI1280" s="2">
        <v>90</v>
      </c>
      <c r="AJ1280" s="2" t="s">
        <v>1089</v>
      </c>
      <c r="AK1280" s="2">
        <v>0.92</v>
      </c>
      <c r="AL1280" s="2">
        <v>1.4</v>
      </c>
      <c r="AM1280" s="2">
        <v>0.75</v>
      </c>
      <c r="AN1280" s="2" t="s">
        <v>215</v>
      </c>
      <c r="AO1280" s="2" t="s">
        <v>1093</v>
      </c>
      <c r="AP1280" s="2">
        <v>2.2000000000000002</v>
      </c>
      <c r="AU1280" s="2" t="s">
        <v>732</v>
      </c>
      <c r="AV1280" s="13" t="s">
        <v>816</v>
      </c>
    </row>
    <row r="1281" spans="1:49" x14ac:dyDescent="0.35">
      <c r="A1281">
        <v>1280</v>
      </c>
      <c r="B1281" s="2" t="s">
        <v>2905</v>
      </c>
      <c r="C1281" t="s">
        <v>2377</v>
      </c>
      <c r="D1281" t="s">
        <v>2435</v>
      </c>
      <c r="E1281" t="s">
        <v>460</v>
      </c>
      <c r="F1281" t="s">
        <v>2904</v>
      </c>
      <c r="G1281" t="s">
        <v>50</v>
      </c>
      <c r="H1281" s="47">
        <v>42158</v>
      </c>
      <c r="I1281" s="1" t="s">
        <v>2436</v>
      </c>
      <c r="J1281" t="s">
        <v>8</v>
      </c>
      <c r="K1281" t="s">
        <v>1340</v>
      </c>
      <c r="L1281" t="s">
        <v>9</v>
      </c>
      <c r="M1281">
        <v>35.21604</v>
      </c>
      <c r="N1281">
        <v>-119.59958</v>
      </c>
      <c r="O1281" t="s">
        <v>448</v>
      </c>
      <c r="P1281" s="2">
        <v>470</v>
      </c>
      <c r="Q1281" s="2">
        <v>470</v>
      </c>
      <c r="R1281" s="2" t="s">
        <v>449</v>
      </c>
      <c r="S1281" s="2" t="s">
        <v>449</v>
      </c>
      <c r="V1281" s="2">
        <v>17000</v>
      </c>
      <c r="Y1281" s="13">
        <f t="shared" si="29"/>
        <v>573.4</v>
      </c>
      <c r="Z1281" s="13" t="s">
        <v>1898</v>
      </c>
      <c r="AA1281" s="13" t="s">
        <v>1899</v>
      </c>
      <c r="AB1281" s="2">
        <v>34</v>
      </c>
      <c r="AC1281" s="2">
        <v>6300</v>
      </c>
      <c r="AD1281" s="2">
        <v>5600</v>
      </c>
      <c r="AE1281" s="2">
        <v>360</v>
      </c>
      <c r="AF1281" s="2">
        <v>31</v>
      </c>
      <c r="AG1281" s="2">
        <v>120</v>
      </c>
      <c r="AH1281" s="2">
        <v>5700</v>
      </c>
      <c r="AI1281" s="2">
        <v>110</v>
      </c>
      <c r="AJ1281" s="2" t="s">
        <v>1089</v>
      </c>
      <c r="AK1281" s="2">
        <v>0.44</v>
      </c>
      <c r="AL1281" s="2">
        <v>160</v>
      </c>
      <c r="AM1281" s="2">
        <v>1.4</v>
      </c>
      <c r="AN1281" s="2">
        <v>6700</v>
      </c>
      <c r="AO1281" s="2" t="s">
        <v>1093</v>
      </c>
      <c r="AP1281" s="2">
        <v>1.5</v>
      </c>
      <c r="AU1281" s="2" t="s">
        <v>1346</v>
      </c>
      <c r="AV1281" s="13" t="s">
        <v>2382</v>
      </c>
    </row>
    <row r="1282" spans="1:49" x14ac:dyDescent="0.35">
      <c r="A1282">
        <v>1281</v>
      </c>
      <c r="B1282" s="2" t="s">
        <v>2433</v>
      </c>
      <c r="C1282" t="s">
        <v>2438</v>
      </c>
      <c r="D1282" t="s">
        <v>2437</v>
      </c>
      <c r="E1282" t="s">
        <v>460</v>
      </c>
      <c r="F1282" t="s">
        <v>2434</v>
      </c>
      <c r="G1282" t="s">
        <v>50</v>
      </c>
      <c r="H1282" s="47">
        <v>32037</v>
      </c>
      <c r="I1282" s="1" t="s">
        <v>2439</v>
      </c>
      <c r="J1282" t="s">
        <v>8</v>
      </c>
      <c r="K1282" t="s">
        <v>1707</v>
      </c>
      <c r="L1282" t="s">
        <v>9</v>
      </c>
      <c r="M1282">
        <v>35.221699999999998</v>
      </c>
      <c r="N1282">
        <v>-119.615545</v>
      </c>
      <c r="O1282" t="s">
        <v>2098</v>
      </c>
      <c r="P1282" s="13">
        <f>SUM(Q1282:S1282)</f>
        <v>350</v>
      </c>
      <c r="Q1282" s="13">
        <f>ROUND(Y1282/1.22,0)</f>
        <v>350</v>
      </c>
      <c r="U1282" s="2">
        <v>3510</v>
      </c>
      <c r="V1282" s="2">
        <v>2392</v>
      </c>
      <c r="X1282" s="2">
        <v>8.6</v>
      </c>
      <c r="Y1282" s="2">
        <v>427</v>
      </c>
      <c r="Z1282" s="2">
        <v>21</v>
      </c>
      <c r="AC1282" s="2">
        <v>496</v>
      </c>
      <c r="AD1282" s="2">
        <v>656</v>
      </c>
      <c r="AE1282" s="2">
        <v>49</v>
      </c>
      <c r="AF1282" s="2">
        <v>14</v>
      </c>
      <c r="AH1282" s="2">
        <v>729</v>
      </c>
      <c r="AW1282" s="2">
        <v>8.1</v>
      </c>
    </row>
    <row r="1283" spans="1:49" x14ac:dyDescent="0.35">
      <c r="A1283">
        <v>1282</v>
      </c>
      <c r="B1283" s="2" t="s">
        <v>2458</v>
      </c>
      <c r="D1283" t="s">
        <v>2460</v>
      </c>
      <c r="E1283" t="s">
        <v>460</v>
      </c>
      <c r="F1283" t="s">
        <v>2457</v>
      </c>
      <c r="G1283" t="s">
        <v>50</v>
      </c>
      <c r="H1283" s="47">
        <v>42144</v>
      </c>
      <c r="I1283" t="s">
        <v>2459</v>
      </c>
      <c r="J1283" t="s">
        <v>8</v>
      </c>
      <c r="K1283" t="s">
        <v>1340</v>
      </c>
      <c r="L1283" t="s">
        <v>9</v>
      </c>
      <c r="M1283">
        <v>35.032459000000003</v>
      </c>
      <c r="N1283">
        <v>-119.349132</v>
      </c>
      <c r="O1283" t="s">
        <v>292</v>
      </c>
      <c r="AM1283" s="2">
        <v>4.5</v>
      </c>
      <c r="AP1283">
        <v>3.7</v>
      </c>
    </row>
    <row r="1284" spans="1:49" x14ac:dyDescent="0.35">
      <c r="A1284">
        <v>1283</v>
      </c>
      <c r="B1284" s="2" t="s">
        <v>2450</v>
      </c>
      <c r="D1284" t="s">
        <v>2461</v>
      </c>
      <c r="E1284" t="s">
        <v>460</v>
      </c>
      <c r="F1284" t="s">
        <v>2449</v>
      </c>
      <c r="G1284" t="s">
        <v>50</v>
      </c>
      <c r="H1284" s="47">
        <v>42034</v>
      </c>
      <c r="I1284" t="s">
        <v>2462</v>
      </c>
      <c r="J1284" t="s">
        <v>8</v>
      </c>
      <c r="K1284" t="s">
        <v>1707</v>
      </c>
      <c r="L1284" t="s">
        <v>9</v>
      </c>
      <c r="M1284">
        <v>35.046334999999999</v>
      </c>
      <c r="N1284">
        <v>-119.351816</v>
      </c>
      <c r="O1284" t="s">
        <v>292</v>
      </c>
      <c r="U1284" s="2">
        <v>46500</v>
      </c>
      <c r="V1284" s="2">
        <v>30945</v>
      </c>
      <c r="X1284" s="2">
        <v>6.99</v>
      </c>
    </row>
    <row r="1285" spans="1:49" x14ac:dyDescent="0.35">
      <c r="A1285">
        <v>1284</v>
      </c>
      <c r="B1285" s="2" t="s">
        <v>491</v>
      </c>
      <c r="C1285" t="s">
        <v>2521</v>
      </c>
      <c r="D1285" t="s">
        <v>2520</v>
      </c>
      <c r="E1285" t="s">
        <v>289</v>
      </c>
      <c r="F1285" t="s">
        <v>493</v>
      </c>
      <c r="G1285" t="s">
        <v>291</v>
      </c>
      <c r="H1285" s="47">
        <v>43518</v>
      </c>
      <c r="I1285" t="s">
        <v>2519</v>
      </c>
      <c r="J1285" t="s">
        <v>8</v>
      </c>
      <c r="K1285" t="s">
        <v>1340</v>
      </c>
      <c r="L1285" t="s">
        <v>9</v>
      </c>
      <c r="M1285">
        <v>35.999704000000001</v>
      </c>
      <c r="N1285">
        <v>-119.053409</v>
      </c>
      <c r="O1285" t="s">
        <v>292</v>
      </c>
      <c r="U1285" s="2">
        <v>511</v>
      </c>
      <c r="AC1285" s="2">
        <v>40</v>
      </c>
      <c r="AI1285" s="2">
        <v>0.52</v>
      </c>
    </row>
    <row r="1286" spans="1:49" x14ac:dyDescent="0.35">
      <c r="A1286">
        <v>1285</v>
      </c>
      <c r="B1286" s="2" t="s">
        <v>491</v>
      </c>
      <c r="C1286" t="s">
        <v>2526</v>
      </c>
      <c r="D1286" t="s">
        <v>2525</v>
      </c>
      <c r="E1286" t="s">
        <v>289</v>
      </c>
      <c r="F1286" t="s">
        <v>493</v>
      </c>
      <c r="G1286" t="s">
        <v>291</v>
      </c>
      <c r="H1286" s="47">
        <v>29654</v>
      </c>
      <c r="I1286" t="s">
        <v>2524</v>
      </c>
      <c r="J1286" t="s">
        <v>8</v>
      </c>
      <c r="K1286" t="s">
        <v>1707</v>
      </c>
      <c r="L1286" t="s">
        <v>9</v>
      </c>
      <c r="M1286">
        <v>35.999704000000001</v>
      </c>
      <c r="N1286">
        <v>-119.053409</v>
      </c>
      <c r="O1286" t="s">
        <v>292</v>
      </c>
      <c r="U1286" s="2">
        <v>640</v>
      </c>
      <c r="AC1286" s="2">
        <v>27</v>
      </c>
      <c r="AI1286" s="2">
        <v>0.8</v>
      </c>
    </row>
    <row r="1287" spans="1:49" x14ac:dyDescent="0.35">
      <c r="A1287">
        <v>1286</v>
      </c>
      <c r="B1287" s="2" t="s">
        <v>491</v>
      </c>
      <c r="C1287" t="s">
        <v>2530</v>
      </c>
      <c r="D1287" t="s">
        <v>2529</v>
      </c>
      <c r="E1287" t="s">
        <v>289</v>
      </c>
      <c r="F1287" t="s">
        <v>493</v>
      </c>
      <c r="G1287" t="s">
        <v>291</v>
      </c>
      <c r="H1287" s="47">
        <v>36614</v>
      </c>
      <c r="I1287" t="s">
        <v>2528</v>
      </c>
      <c r="J1287" t="s">
        <v>8</v>
      </c>
      <c r="K1287" t="s">
        <v>1791</v>
      </c>
      <c r="L1287" t="s">
        <v>9</v>
      </c>
      <c r="M1287">
        <v>35.999704000000001</v>
      </c>
      <c r="N1287">
        <v>-119.053409</v>
      </c>
      <c r="O1287" t="s">
        <v>292</v>
      </c>
      <c r="U1287" s="2">
        <v>510</v>
      </c>
      <c r="AC1287" s="2">
        <v>27</v>
      </c>
      <c r="AI1287" s="2">
        <v>0.6</v>
      </c>
    </row>
    <row r="1288" spans="1:49" x14ac:dyDescent="0.35">
      <c r="A1288">
        <v>1287</v>
      </c>
      <c r="B1288" s="2" t="s">
        <v>491</v>
      </c>
      <c r="C1288" t="s">
        <v>2537</v>
      </c>
      <c r="D1288" t="s">
        <v>2536</v>
      </c>
      <c r="E1288" t="s">
        <v>289</v>
      </c>
      <c r="F1288" t="s">
        <v>493</v>
      </c>
      <c r="G1288" t="s">
        <v>291</v>
      </c>
      <c r="H1288" s="47">
        <v>41928</v>
      </c>
      <c r="I1288" t="s">
        <v>2535</v>
      </c>
      <c r="J1288" t="s">
        <v>8</v>
      </c>
      <c r="K1288" t="s">
        <v>1340</v>
      </c>
      <c r="L1288" t="s">
        <v>9</v>
      </c>
      <c r="M1288">
        <v>35.999704000000001</v>
      </c>
      <c r="N1288">
        <v>-119.053409</v>
      </c>
      <c r="O1288" t="s">
        <v>292</v>
      </c>
      <c r="P1288" s="2">
        <v>120</v>
      </c>
      <c r="T1288" s="2">
        <v>17</v>
      </c>
      <c r="U1288" s="2">
        <v>360</v>
      </c>
      <c r="V1288" s="2">
        <v>300</v>
      </c>
      <c r="Y1288" s="2">
        <v>150</v>
      </c>
      <c r="Z1288" s="2" t="s">
        <v>736</v>
      </c>
      <c r="AA1288" s="2" t="s">
        <v>736</v>
      </c>
      <c r="AC1288" s="2">
        <v>39</v>
      </c>
      <c r="AD1288" s="2">
        <v>4.9000000000000004</v>
      </c>
      <c r="AE1288" s="2">
        <v>5.9</v>
      </c>
      <c r="AF1288" s="2">
        <v>0.61</v>
      </c>
      <c r="AG1288" s="2">
        <v>0.89</v>
      </c>
      <c r="AH1288" s="2">
        <v>100</v>
      </c>
      <c r="AI1288" s="2">
        <v>0.47</v>
      </c>
      <c r="AL1288" s="2">
        <v>0.15</v>
      </c>
      <c r="AN1288" s="2">
        <v>28</v>
      </c>
      <c r="AU1288" s="2">
        <v>0.27</v>
      </c>
      <c r="AV1288" s="13">
        <v>0.06</v>
      </c>
    </row>
    <row r="1289" spans="1:49" x14ac:dyDescent="0.35">
      <c r="A1289">
        <v>1288</v>
      </c>
      <c r="B1289" s="2" t="s">
        <v>532</v>
      </c>
      <c r="C1289" t="s">
        <v>2568</v>
      </c>
      <c r="D1289" t="s">
        <v>2569</v>
      </c>
      <c r="E1289" t="s">
        <v>289</v>
      </c>
      <c r="F1289" t="s">
        <v>535</v>
      </c>
      <c r="G1289" t="s">
        <v>291</v>
      </c>
      <c r="H1289" s="47">
        <v>37322</v>
      </c>
      <c r="I1289" t="s">
        <v>2567</v>
      </c>
      <c r="J1289" t="s">
        <v>8</v>
      </c>
      <c r="K1289" t="s">
        <v>1791</v>
      </c>
      <c r="L1289" t="s">
        <v>9</v>
      </c>
      <c r="M1289">
        <v>35.999963999999999</v>
      </c>
      <c r="N1289">
        <v>-119.056113</v>
      </c>
      <c r="O1289" t="s">
        <v>536</v>
      </c>
      <c r="U1289" s="2">
        <v>450</v>
      </c>
      <c r="V1289" s="2">
        <v>230</v>
      </c>
      <c r="AC1289" s="2">
        <v>49</v>
      </c>
      <c r="AI1289" s="2">
        <v>0.39</v>
      </c>
    </row>
    <row r="1290" spans="1:49" x14ac:dyDescent="0.35">
      <c r="A1290">
        <v>1289</v>
      </c>
      <c r="B1290" s="2" t="s">
        <v>2585</v>
      </c>
      <c r="C1290" t="s">
        <v>2589</v>
      </c>
      <c r="D1290" t="s">
        <v>2590</v>
      </c>
      <c r="E1290" t="s">
        <v>78</v>
      </c>
      <c r="F1290" t="s">
        <v>2584</v>
      </c>
      <c r="G1290" t="s">
        <v>50</v>
      </c>
      <c r="H1290" s="47">
        <v>42055</v>
      </c>
      <c r="I1290" t="s">
        <v>2591</v>
      </c>
      <c r="J1290" t="s">
        <v>8</v>
      </c>
      <c r="K1290" t="s">
        <v>1340</v>
      </c>
      <c r="L1290" t="s">
        <v>9</v>
      </c>
      <c r="M1290">
        <v>36.199750000000002</v>
      </c>
      <c r="N1290">
        <v>-120.36868</v>
      </c>
      <c r="O1290" t="s">
        <v>2588</v>
      </c>
      <c r="P1290" s="2">
        <v>2100</v>
      </c>
      <c r="T1290" s="2">
        <v>81</v>
      </c>
      <c r="U1290" s="2">
        <v>8200</v>
      </c>
      <c r="V1290" s="2">
        <v>4400</v>
      </c>
      <c r="Y1290" s="2">
        <v>2500</v>
      </c>
      <c r="Z1290" s="2">
        <v>15</v>
      </c>
      <c r="AA1290" s="2" t="s">
        <v>760</v>
      </c>
      <c r="AC1290" s="2">
        <v>870</v>
      </c>
      <c r="AD1290" s="2">
        <v>360</v>
      </c>
      <c r="AE1290" s="2">
        <v>22</v>
      </c>
      <c r="AF1290" s="2">
        <v>6.6</v>
      </c>
      <c r="AG1290" s="2">
        <v>13</v>
      </c>
      <c r="AH1290" s="2">
        <v>1800</v>
      </c>
      <c r="AI1290" s="2">
        <v>13</v>
      </c>
      <c r="AL1290" s="2">
        <v>0.35</v>
      </c>
      <c r="AN1290" s="2">
        <v>23</v>
      </c>
      <c r="AU1290" s="2">
        <v>15</v>
      </c>
      <c r="AV1290" s="13">
        <f>AU1290/4.43</f>
        <v>3.3860045146726865</v>
      </c>
    </row>
    <row r="1291" spans="1:49" x14ac:dyDescent="0.35">
      <c r="A1291">
        <v>1290</v>
      </c>
      <c r="B1291" s="2" t="s">
        <v>2592</v>
      </c>
      <c r="C1291" t="s">
        <v>2594</v>
      </c>
      <c r="D1291" t="s">
        <v>2595</v>
      </c>
      <c r="E1291" t="s">
        <v>78</v>
      </c>
      <c r="F1291" t="s">
        <v>88</v>
      </c>
      <c r="G1291" t="s">
        <v>50</v>
      </c>
      <c r="H1291" s="47">
        <v>35480</v>
      </c>
      <c r="I1291" t="s">
        <v>2593</v>
      </c>
      <c r="J1291" t="s">
        <v>8</v>
      </c>
      <c r="K1291" t="s">
        <v>1791</v>
      </c>
      <c r="L1291" t="s">
        <v>9</v>
      </c>
      <c r="M1291">
        <v>36.136580000000002</v>
      </c>
      <c r="N1291">
        <v>-120.41562999999999</v>
      </c>
      <c r="O1291" t="s">
        <v>292</v>
      </c>
      <c r="U1291" s="2">
        <v>2800</v>
      </c>
      <c r="V1291" s="2">
        <v>1800</v>
      </c>
      <c r="X1291" s="2">
        <v>7.82</v>
      </c>
      <c r="AC1291" s="2">
        <v>490</v>
      </c>
      <c r="AD1291" s="2" t="s">
        <v>62</v>
      </c>
      <c r="AE1291" s="2">
        <v>63</v>
      </c>
      <c r="AF1291" s="2">
        <v>8.1999999999999993</v>
      </c>
      <c r="AG1291" s="2"/>
      <c r="AH1291" s="2">
        <v>520</v>
      </c>
      <c r="AI1291" s="2">
        <v>15</v>
      </c>
    </row>
    <row r="1292" spans="1:49" x14ac:dyDescent="0.35">
      <c r="A1292">
        <v>1291</v>
      </c>
      <c r="B1292" s="2" t="s">
        <v>2639</v>
      </c>
      <c r="C1292" t="s">
        <v>2647</v>
      </c>
      <c r="D1292" t="s">
        <v>2644</v>
      </c>
      <c r="E1292" t="s">
        <v>2638</v>
      </c>
      <c r="F1292" t="s">
        <v>2640</v>
      </c>
      <c r="G1292" t="s">
        <v>80</v>
      </c>
      <c r="H1292" s="47">
        <v>42971</v>
      </c>
      <c r="I1292" t="s">
        <v>2646</v>
      </c>
      <c r="J1292" t="s">
        <v>8</v>
      </c>
      <c r="K1292" t="s">
        <v>1340</v>
      </c>
      <c r="L1292" t="s">
        <v>9</v>
      </c>
      <c r="M1292">
        <v>36.131900000000002</v>
      </c>
      <c r="N1292">
        <v>-120.19772</v>
      </c>
      <c r="O1292" t="s">
        <v>2645</v>
      </c>
    </row>
    <row r="1293" spans="1:49" x14ac:dyDescent="0.35">
      <c r="A1293">
        <v>1292</v>
      </c>
      <c r="B1293" s="2" t="s">
        <v>2639</v>
      </c>
      <c r="C1293" t="s">
        <v>2651</v>
      </c>
      <c r="D1293" t="s">
        <v>2649</v>
      </c>
      <c r="E1293" t="s">
        <v>2638</v>
      </c>
      <c r="F1293" t="s">
        <v>2640</v>
      </c>
      <c r="G1293" t="s">
        <v>80</v>
      </c>
      <c r="H1293" s="47">
        <v>42951</v>
      </c>
      <c r="I1293" t="s">
        <v>2648</v>
      </c>
      <c r="J1293" t="s">
        <v>8</v>
      </c>
      <c r="K1293" t="s">
        <v>1340</v>
      </c>
      <c r="L1293" t="s">
        <v>9</v>
      </c>
      <c r="M1293">
        <v>36.131906999999998</v>
      </c>
      <c r="N1293">
        <v>-120.19772</v>
      </c>
      <c r="O1293" t="s">
        <v>2650</v>
      </c>
      <c r="P1293" s="2">
        <v>880</v>
      </c>
      <c r="T1293" s="2">
        <v>170</v>
      </c>
      <c r="U1293" s="2">
        <v>17000</v>
      </c>
      <c r="V1293" s="2">
        <v>7100</v>
      </c>
      <c r="Y1293" s="2">
        <v>1100</v>
      </c>
      <c r="Z1293" s="2" t="s">
        <v>736</v>
      </c>
      <c r="AA1293" s="2" t="s">
        <v>736</v>
      </c>
      <c r="AC1293" s="2">
        <v>5200</v>
      </c>
      <c r="AD1293" s="2">
        <v>12</v>
      </c>
      <c r="AE1293" s="2">
        <v>58</v>
      </c>
      <c r="AF1293" s="2">
        <v>6.3</v>
      </c>
      <c r="AG1293" s="2">
        <v>92</v>
      </c>
      <c r="AH1293" s="2">
        <v>3700</v>
      </c>
      <c r="AI1293" s="2">
        <v>78</v>
      </c>
      <c r="AJ1293" s="2">
        <v>30</v>
      </c>
      <c r="AK1293" s="2">
        <v>6.1</v>
      </c>
      <c r="AL1293" s="2">
        <v>6.3</v>
      </c>
      <c r="AN1293" s="2">
        <v>170</v>
      </c>
      <c r="AO1293" s="2">
        <v>97</v>
      </c>
      <c r="AP1293" s="2"/>
      <c r="AU1293" s="13" t="s">
        <v>378</v>
      </c>
      <c r="AV1293" s="2" t="s">
        <v>303</v>
      </c>
    </row>
    <row r="1294" spans="1:49" x14ac:dyDescent="0.35">
      <c r="A1294">
        <v>1293</v>
      </c>
      <c r="B1294" s="2" t="s">
        <v>2639</v>
      </c>
      <c r="C1294" t="s">
        <v>2652</v>
      </c>
      <c r="D1294" t="s">
        <v>2653</v>
      </c>
      <c r="E1294" t="s">
        <v>2638</v>
      </c>
      <c r="F1294" t="s">
        <v>2640</v>
      </c>
      <c r="G1294" t="s">
        <v>80</v>
      </c>
      <c r="H1294" s="47">
        <v>42951</v>
      </c>
      <c r="I1294" t="s">
        <v>2648</v>
      </c>
      <c r="J1294" t="s">
        <v>8</v>
      </c>
      <c r="K1294" t="s">
        <v>1340</v>
      </c>
      <c r="L1294" t="s">
        <v>9</v>
      </c>
      <c r="M1294">
        <v>36.131906999999998</v>
      </c>
      <c r="N1294">
        <v>-120.19772</v>
      </c>
      <c r="O1294" t="s">
        <v>2650</v>
      </c>
    </row>
    <row r="1295" spans="1:49" x14ac:dyDescent="0.35">
      <c r="A1295">
        <v>1294</v>
      </c>
      <c r="B1295" s="2" t="s">
        <v>2749</v>
      </c>
      <c r="C1295" t="s">
        <v>2750</v>
      </c>
      <c r="D1295" t="s">
        <v>2752</v>
      </c>
      <c r="E1295" t="s">
        <v>289</v>
      </c>
      <c r="F1295" t="s">
        <v>2748</v>
      </c>
      <c r="G1295" t="s">
        <v>291</v>
      </c>
      <c r="H1295" s="47">
        <v>39561</v>
      </c>
      <c r="I1295" t="s">
        <v>2751</v>
      </c>
      <c r="J1295" t="s">
        <v>8</v>
      </c>
      <c r="K1295" t="s">
        <v>1363</v>
      </c>
      <c r="L1295" t="s">
        <v>9</v>
      </c>
      <c r="M1295">
        <v>36.000673999999997</v>
      </c>
      <c r="N1295">
        <v>-119.04312</v>
      </c>
      <c r="O1295" t="s">
        <v>292</v>
      </c>
      <c r="U1295" s="2">
        <v>1700</v>
      </c>
      <c r="AC1295" s="2">
        <v>400</v>
      </c>
      <c r="AI1295" s="2">
        <v>2.4</v>
      </c>
    </row>
    <row r="1296" spans="1:49" x14ac:dyDescent="0.35">
      <c r="A1296">
        <v>1295</v>
      </c>
      <c r="B1296" s="2" t="s">
        <v>2749</v>
      </c>
      <c r="C1296" t="s">
        <v>2754</v>
      </c>
      <c r="D1296" t="s">
        <v>2753</v>
      </c>
      <c r="E1296" t="s">
        <v>289</v>
      </c>
      <c r="F1296" t="s">
        <v>2748</v>
      </c>
      <c r="G1296" t="s">
        <v>291</v>
      </c>
      <c r="H1296" s="47">
        <v>41353</v>
      </c>
      <c r="I1296" t="s">
        <v>2755</v>
      </c>
      <c r="J1296" t="s">
        <v>8</v>
      </c>
      <c r="K1296" t="s">
        <v>1340</v>
      </c>
      <c r="L1296" t="s">
        <v>9</v>
      </c>
      <c r="M1296">
        <v>36.000673999999997</v>
      </c>
      <c r="N1296">
        <v>-119.04312</v>
      </c>
      <c r="O1296" t="s">
        <v>292</v>
      </c>
      <c r="U1296" s="2">
        <v>904</v>
      </c>
      <c r="V1296" s="2">
        <v>490</v>
      </c>
      <c r="AC1296" s="2">
        <v>190</v>
      </c>
      <c r="AI1296" s="2">
        <v>1</v>
      </c>
    </row>
    <row r="1297" spans="1:49" x14ac:dyDescent="0.35">
      <c r="A1297">
        <v>1296</v>
      </c>
      <c r="B1297" s="2" t="s">
        <v>286</v>
      </c>
      <c r="C1297">
        <v>5543</v>
      </c>
      <c r="D1297" t="s">
        <v>2758</v>
      </c>
      <c r="E1297" t="s">
        <v>289</v>
      </c>
      <c r="F1297" t="s">
        <v>290</v>
      </c>
      <c r="G1297" t="s">
        <v>291</v>
      </c>
      <c r="H1297" s="47">
        <v>31222</v>
      </c>
      <c r="I1297" t="s">
        <v>2759</v>
      </c>
      <c r="J1297" t="s">
        <v>8</v>
      </c>
      <c r="K1297" t="s">
        <v>1707</v>
      </c>
      <c r="L1297" t="s">
        <v>9</v>
      </c>
      <c r="M1297">
        <v>35.981318999999999</v>
      </c>
      <c r="N1297">
        <v>-119.04701</v>
      </c>
      <c r="O1297" t="s">
        <v>292</v>
      </c>
      <c r="U1297" s="2">
        <v>670</v>
      </c>
      <c r="AC1297" s="2">
        <v>145</v>
      </c>
      <c r="AI1297" s="2">
        <v>0.9</v>
      </c>
    </row>
    <row r="1298" spans="1:49" x14ac:dyDescent="0.35">
      <c r="A1298">
        <v>1297</v>
      </c>
      <c r="B1298" s="2" t="s">
        <v>532</v>
      </c>
      <c r="C1298" t="s">
        <v>2829</v>
      </c>
      <c r="E1298" t="s">
        <v>289</v>
      </c>
      <c r="F1298" t="s">
        <v>535</v>
      </c>
      <c r="G1298" t="s">
        <v>291</v>
      </c>
      <c r="H1298" s="47">
        <v>38258</v>
      </c>
      <c r="I1298" t="s">
        <v>2818</v>
      </c>
      <c r="J1298" t="s">
        <v>8</v>
      </c>
      <c r="K1298" t="s">
        <v>1363</v>
      </c>
      <c r="L1298" t="s">
        <v>9</v>
      </c>
      <c r="M1298">
        <v>35.999963999999999</v>
      </c>
      <c r="N1298">
        <v>-119.056113</v>
      </c>
      <c r="O1298" t="s">
        <v>536</v>
      </c>
      <c r="U1298" s="2">
        <v>680</v>
      </c>
      <c r="V1298" s="2">
        <v>380</v>
      </c>
      <c r="AC1298" s="2">
        <v>140</v>
      </c>
      <c r="AI1298" s="2">
        <v>0.7</v>
      </c>
    </row>
    <row r="1299" spans="1:49" x14ac:dyDescent="0.35">
      <c r="A1299">
        <v>1298</v>
      </c>
      <c r="B1299" s="8" t="s">
        <v>2844</v>
      </c>
      <c r="C1299" t="s">
        <v>2848</v>
      </c>
      <c r="D1299" t="s">
        <v>2849</v>
      </c>
      <c r="E1299" t="s">
        <v>2845</v>
      </c>
      <c r="F1299" t="s">
        <v>2796</v>
      </c>
      <c r="G1299" t="s">
        <v>50</v>
      </c>
      <c r="H1299" s="47">
        <v>36783</v>
      </c>
      <c r="I1299" s="45" t="s">
        <v>2847</v>
      </c>
      <c r="J1299" t="s">
        <v>2846</v>
      </c>
      <c r="K1299" t="s">
        <v>1707</v>
      </c>
      <c r="L1299" t="s">
        <v>9</v>
      </c>
      <c r="M1299">
        <v>34.988897000000001</v>
      </c>
      <c r="N1299">
        <v>-118.926117</v>
      </c>
      <c r="O1299" t="s">
        <v>536</v>
      </c>
      <c r="U1299" s="8">
        <v>5800</v>
      </c>
      <c r="V1299" s="8">
        <v>3300</v>
      </c>
      <c r="AC1299" s="8">
        <v>1400</v>
      </c>
      <c r="AH1299" s="8">
        <v>1100</v>
      </c>
      <c r="AI1299" s="8">
        <v>4.0999999999999996</v>
      </c>
    </row>
    <row r="1300" spans="1:49" x14ac:dyDescent="0.35">
      <c r="A1300">
        <v>1299</v>
      </c>
      <c r="B1300" s="2" t="s">
        <v>1040</v>
      </c>
      <c r="C1300" t="s">
        <v>2911</v>
      </c>
      <c r="D1300" t="s">
        <v>47</v>
      </c>
      <c r="E1300" t="s">
        <v>460</v>
      </c>
      <c r="F1300" t="s">
        <v>1041</v>
      </c>
      <c r="G1300" t="s">
        <v>50</v>
      </c>
      <c r="H1300" s="47">
        <v>42803</v>
      </c>
      <c r="I1300" t="s">
        <v>2912</v>
      </c>
      <c r="J1300" t="s">
        <v>8</v>
      </c>
      <c r="K1300" t="s">
        <v>1340</v>
      </c>
      <c r="L1300" t="s">
        <v>9</v>
      </c>
      <c r="M1300">
        <v>35.098733000000003</v>
      </c>
      <c r="N1300">
        <v>-119.44123</v>
      </c>
      <c r="O1300" t="s">
        <v>51</v>
      </c>
      <c r="P1300" s="13">
        <f>SUM(Q1300:S1300)</f>
        <v>667</v>
      </c>
      <c r="Q1300" s="13">
        <f>ROUND(Y1300/1.22,0)</f>
        <v>434</v>
      </c>
      <c r="R1300" s="13">
        <f>ROUND(Z1300/0.6,0)</f>
        <v>233</v>
      </c>
      <c r="V1300" s="2">
        <v>5800</v>
      </c>
      <c r="Y1300" s="2">
        <v>530</v>
      </c>
      <c r="Z1300" s="2">
        <v>140</v>
      </c>
      <c r="AC1300" s="2">
        <v>2700</v>
      </c>
      <c r="AD1300" s="2">
        <v>60</v>
      </c>
      <c r="AE1300" s="2">
        <v>2.4</v>
      </c>
      <c r="AF1300" s="2">
        <v>0.43</v>
      </c>
      <c r="AG1300" s="2">
        <v>44</v>
      </c>
      <c r="AH1300" s="2">
        <v>1700</v>
      </c>
      <c r="AI1300" s="2">
        <v>45</v>
      </c>
      <c r="AU1300" s="13">
        <f>AV1300*4.43</f>
        <v>7.5309999999999997</v>
      </c>
      <c r="AV1300" s="2">
        <v>1.7</v>
      </c>
    </row>
    <row r="1301" spans="1:49" x14ac:dyDescent="0.35">
      <c r="A1301">
        <v>1300</v>
      </c>
      <c r="B1301" s="2" t="s">
        <v>358</v>
      </c>
      <c r="C1301" t="s">
        <v>2947</v>
      </c>
      <c r="D1301" t="s">
        <v>2945</v>
      </c>
      <c r="E1301" t="s">
        <v>289</v>
      </c>
      <c r="F1301" t="s">
        <v>360</v>
      </c>
      <c r="G1301" t="s">
        <v>291</v>
      </c>
      <c r="H1301" s="47">
        <v>42492</v>
      </c>
      <c r="I1301" t="s">
        <v>2946</v>
      </c>
      <c r="J1301" t="s">
        <v>8</v>
      </c>
      <c r="K1301" t="s">
        <v>1340</v>
      </c>
      <c r="L1301" t="s">
        <v>9</v>
      </c>
      <c r="M1301">
        <v>35.995780000000003</v>
      </c>
      <c r="N1301">
        <v>-119.05636</v>
      </c>
      <c r="O1301" t="s">
        <v>292</v>
      </c>
      <c r="U1301" s="2">
        <v>520</v>
      </c>
      <c r="V1301" s="2">
        <v>350</v>
      </c>
      <c r="AC1301" s="2">
        <v>40</v>
      </c>
      <c r="AI1301" s="2">
        <v>0.81</v>
      </c>
    </row>
    <row r="1302" spans="1:49" x14ac:dyDescent="0.35">
      <c r="A1302">
        <v>1301</v>
      </c>
      <c r="B1302" s="8" t="s">
        <v>2962</v>
      </c>
      <c r="D1302" t="s">
        <v>2964</v>
      </c>
      <c r="E1302" t="s">
        <v>2961</v>
      </c>
      <c r="F1302" t="s">
        <v>2957</v>
      </c>
      <c r="G1302" t="s">
        <v>50</v>
      </c>
      <c r="H1302" s="47">
        <v>40878</v>
      </c>
      <c r="I1302" t="s">
        <v>2963</v>
      </c>
      <c r="J1302" t="s">
        <v>2846</v>
      </c>
      <c r="K1302" t="s">
        <v>1707</v>
      </c>
      <c r="L1302" t="s">
        <v>9</v>
      </c>
      <c r="M1302">
        <v>35.193052000000002</v>
      </c>
      <c r="N1302">
        <v>-119.451318</v>
      </c>
      <c r="O1302" t="s">
        <v>292</v>
      </c>
      <c r="U1302" s="2">
        <v>41000</v>
      </c>
      <c r="AC1302" s="2">
        <v>15000</v>
      </c>
      <c r="AI1302" s="2">
        <v>59</v>
      </c>
    </row>
    <row r="1303" spans="1:49" x14ac:dyDescent="0.35">
      <c r="A1303">
        <v>1302</v>
      </c>
      <c r="B1303" s="2" t="s">
        <v>678</v>
      </c>
      <c r="C1303" t="s">
        <v>2982</v>
      </c>
      <c r="D1303" t="s">
        <v>684</v>
      </c>
      <c r="E1303" t="s">
        <v>681</v>
      </c>
      <c r="F1303" t="s">
        <v>682</v>
      </c>
      <c r="G1303" t="s">
        <v>50</v>
      </c>
      <c r="H1303" s="47">
        <v>43644</v>
      </c>
      <c r="I1303" t="s">
        <v>2977</v>
      </c>
      <c r="J1303" t="s">
        <v>8</v>
      </c>
      <c r="K1303" t="s">
        <v>1783</v>
      </c>
      <c r="L1303" t="s">
        <v>9</v>
      </c>
      <c r="M1303">
        <v>35.319741</v>
      </c>
      <c r="N1303">
        <v>-119.66703</v>
      </c>
      <c r="O1303" t="s">
        <v>448</v>
      </c>
      <c r="U1303" s="2">
        <v>19000</v>
      </c>
      <c r="AC1303" s="2">
        <v>4800</v>
      </c>
      <c r="AH1303" s="2">
        <v>2400</v>
      </c>
      <c r="AI1303" s="2">
        <v>47</v>
      </c>
    </row>
    <row r="1304" spans="1:49" x14ac:dyDescent="0.35">
      <c r="A1304">
        <v>1303</v>
      </c>
      <c r="B1304" s="2" t="s">
        <v>678</v>
      </c>
      <c r="C1304" t="s">
        <v>2983</v>
      </c>
      <c r="D1304" t="s">
        <v>684</v>
      </c>
      <c r="E1304" t="s">
        <v>681</v>
      </c>
      <c r="F1304" t="s">
        <v>682</v>
      </c>
      <c r="G1304" t="s">
        <v>50</v>
      </c>
      <c r="H1304" s="47">
        <v>43738</v>
      </c>
      <c r="I1304" t="s">
        <v>2977</v>
      </c>
      <c r="J1304" t="s">
        <v>8</v>
      </c>
      <c r="K1304" t="s">
        <v>1783</v>
      </c>
      <c r="L1304" t="s">
        <v>9</v>
      </c>
      <c r="M1304">
        <v>35.319741</v>
      </c>
      <c r="N1304">
        <v>-119.66703</v>
      </c>
      <c r="O1304" t="s">
        <v>448</v>
      </c>
      <c r="U1304" s="2">
        <v>10000</v>
      </c>
      <c r="X1304" s="2">
        <v>7.43</v>
      </c>
      <c r="AC1304" s="2">
        <v>2600</v>
      </c>
      <c r="AH1304" s="2">
        <v>1680</v>
      </c>
      <c r="AI1304" s="2">
        <v>18</v>
      </c>
    </row>
    <row r="1305" spans="1:49" x14ac:dyDescent="0.35">
      <c r="A1305">
        <v>1304</v>
      </c>
      <c r="B1305" s="2" t="s">
        <v>678</v>
      </c>
      <c r="C1305" t="s">
        <v>2984</v>
      </c>
      <c r="D1305" t="s">
        <v>684</v>
      </c>
      <c r="E1305" t="s">
        <v>681</v>
      </c>
      <c r="F1305" t="s">
        <v>682</v>
      </c>
      <c r="G1305" t="s">
        <v>50</v>
      </c>
      <c r="H1305" s="47">
        <v>43452</v>
      </c>
      <c r="I1305" t="s">
        <v>2985</v>
      </c>
      <c r="J1305" t="s">
        <v>8</v>
      </c>
      <c r="K1305" t="s">
        <v>1340</v>
      </c>
      <c r="L1305" t="s">
        <v>9</v>
      </c>
      <c r="M1305">
        <v>35.319741</v>
      </c>
      <c r="N1305">
        <v>-119.66703</v>
      </c>
      <c r="O1305" t="s">
        <v>448</v>
      </c>
      <c r="P1305" s="2">
        <v>2900</v>
      </c>
      <c r="Q1305" s="2">
        <v>2900</v>
      </c>
      <c r="R1305" s="2" t="s">
        <v>449</v>
      </c>
      <c r="S1305" s="2" t="s">
        <v>449</v>
      </c>
      <c r="U1305" s="2">
        <v>15400</v>
      </c>
      <c r="V1305" s="2">
        <v>11000</v>
      </c>
      <c r="Y1305" s="13">
        <f t="shared" ref="Y1305:Y1313" si="30">Q1305*1.22</f>
        <v>3538</v>
      </c>
      <c r="Z1305" s="13" t="s">
        <v>1898</v>
      </c>
      <c r="AA1305" s="13" t="s">
        <v>1899</v>
      </c>
      <c r="AC1305" s="2">
        <v>4200</v>
      </c>
      <c r="AD1305" s="2">
        <v>5.2</v>
      </c>
      <c r="AE1305" s="2">
        <v>23</v>
      </c>
      <c r="AF1305" s="2">
        <v>43</v>
      </c>
      <c r="AG1305" s="2">
        <v>43</v>
      </c>
      <c r="AH1305" s="2">
        <v>3500</v>
      </c>
      <c r="AI1305" s="2">
        <v>39</v>
      </c>
      <c r="AJ1305" s="2">
        <v>23</v>
      </c>
      <c r="AK1305" s="2">
        <v>0.78</v>
      </c>
      <c r="AL1305" s="2">
        <v>0.36</v>
      </c>
      <c r="AM1305" s="2">
        <v>1.8</v>
      </c>
      <c r="AN1305" s="2" t="s">
        <v>108</v>
      </c>
      <c r="AO1305" s="2">
        <v>81</v>
      </c>
      <c r="AP1305" s="2">
        <v>2</v>
      </c>
      <c r="AQ1305" s="2">
        <v>-53.7</v>
      </c>
      <c r="AR1305" s="2">
        <v>-5.68</v>
      </c>
      <c r="AU1305" s="13" t="s">
        <v>378</v>
      </c>
      <c r="AV1305" s="2" t="s">
        <v>303</v>
      </c>
    </row>
    <row r="1306" spans="1:49" x14ac:dyDescent="0.35">
      <c r="A1306">
        <v>1305</v>
      </c>
      <c r="B1306" s="2" t="s">
        <v>678</v>
      </c>
      <c r="C1306" t="s">
        <v>3020</v>
      </c>
      <c r="D1306" t="s">
        <v>684</v>
      </c>
      <c r="E1306" t="s">
        <v>681</v>
      </c>
      <c r="F1306" t="s">
        <v>682</v>
      </c>
      <c r="G1306" t="s">
        <v>50</v>
      </c>
      <c r="H1306" s="47">
        <v>43565</v>
      </c>
      <c r="I1306" t="s">
        <v>3021</v>
      </c>
      <c r="J1306" t="s">
        <v>8</v>
      </c>
      <c r="K1306" t="s">
        <v>1340</v>
      </c>
      <c r="L1306" t="s">
        <v>9</v>
      </c>
      <c r="M1306">
        <v>35.319741</v>
      </c>
      <c r="N1306">
        <v>-119.66703</v>
      </c>
      <c r="O1306" t="s">
        <v>448</v>
      </c>
      <c r="P1306" s="2">
        <v>2800</v>
      </c>
      <c r="Q1306" s="2">
        <v>2600</v>
      </c>
      <c r="R1306" s="2">
        <v>190</v>
      </c>
      <c r="S1306" s="2" t="s">
        <v>449</v>
      </c>
      <c r="U1306" s="2">
        <v>16300</v>
      </c>
      <c r="V1306" s="2">
        <v>11000</v>
      </c>
      <c r="Y1306" s="13">
        <f t="shared" si="30"/>
        <v>3172</v>
      </c>
      <c r="Z1306" s="13">
        <f>R1306*0.6</f>
        <v>114</v>
      </c>
      <c r="AA1306" s="13" t="s">
        <v>1899</v>
      </c>
      <c r="AC1306" s="2">
        <v>4500</v>
      </c>
      <c r="AD1306" s="2">
        <v>13</v>
      </c>
      <c r="AE1306" s="2">
        <v>26</v>
      </c>
      <c r="AF1306" s="2">
        <v>43</v>
      </c>
      <c r="AG1306" s="2">
        <v>49</v>
      </c>
      <c r="AH1306" s="2">
        <v>3800</v>
      </c>
      <c r="AI1306" s="2">
        <v>45</v>
      </c>
      <c r="AJ1306" s="2">
        <v>9.8000000000000007</v>
      </c>
      <c r="AK1306" s="2">
        <v>0.75</v>
      </c>
      <c r="AL1306" s="2">
        <v>0.28000000000000003</v>
      </c>
      <c r="AM1306" s="2">
        <v>1.9</v>
      </c>
      <c r="AN1306" s="2">
        <v>32</v>
      </c>
      <c r="AO1306" s="2">
        <v>32</v>
      </c>
      <c r="AP1306" s="2">
        <v>1.9</v>
      </c>
      <c r="AQ1306" s="2">
        <v>-46.1</v>
      </c>
      <c r="AR1306" s="2">
        <v>-3.87</v>
      </c>
      <c r="AU1306" s="13" t="s">
        <v>3022</v>
      </c>
      <c r="AV1306" s="2" t="s">
        <v>689</v>
      </c>
      <c r="AW1306" s="2">
        <v>48</v>
      </c>
    </row>
    <row r="1307" spans="1:49" x14ac:dyDescent="0.35">
      <c r="A1307">
        <v>1306</v>
      </c>
      <c r="B1307" s="2" t="s">
        <v>678</v>
      </c>
      <c r="C1307" t="s">
        <v>3025</v>
      </c>
      <c r="D1307" t="s">
        <v>684</v>
      </c>
      <c r="E1307" t="s">
        <v>681</v>
      </c>
      <c r="F1307" t="s">
        <v>682</v>
      </c>
      <c r="G1307" t="s">
        <v>50</v>
      </c>
      <c r="H1307" s="47">
        <v>43636</v>
      </c>
      <c r="I1307" t="s">
        <v>3023</v>
      </c>
      <c r="J1307" t="s">
        <v>8</v>
      </c>
      <c r="K1307" t="s">
        <v>1340</v>
      </c>
      <c r="L1307" t="s">
        <v>9</v>
      </c>
      <c r="M1307">
        <v>35.319741</v>
      </c>
      <c r="N1307">
        <v>-119.66703</v>
      </c>
      <c r="O1307" t="s">
        <v>448</v>
      </c>
      <c r="P1307" s="2">
        <v>3300</v>
      </c>
      <c r="Q1307" s="2">
        <v>2700</v>
      </c>
      <c r="R1307" s="2">
        <v>630</v>
      </c>
      <c r="S1307" s="2" t="s">
        <v>449</v>
      </c>
      <c r="U1307" s="2">
        <v>18400</v>
      </c>
      <c r="V1307" s="2">
        <v>13000</v>
      </c>
      <c r="Y1307" s="13">
        <f t="shared" si="30"/>
        <v>3294</v>
      </c>
      <c r="Z1307" s="13">
        <f>R1307*0.6</f>
        <v>378</v>
      </c>
      <c r="AA1307" s="13" t="s">
        <v>1899</v>
      </c>
      <c r="AC1307" s="2">
        <v>5000</v>
      </c>
      <c r="AD1307" s="2">
        <v>14</v>
      </c>
      <c r="AE1307" s="2">
        <v>19</v>
      </c>
      <c r="AF1307" s="2">
        <v>40</v>
      </c>
      <c r="AG1307" s="2">
        <v>54</v>
      </c>
      <c r="AH1307" s="2">
        <v>3900</v>
      </c>
      <c r="AI1307" s="2">
        <v>51</v>
      </c>
      <c r="AJ1307" s="2">
        <v>18</v>
      </c>
      <c r="AK1307" s="2">
        <v>0.83</v>
      </c>
      <c r="AL1307" s="2" t="s">
        <v>340</v>
      </c>
      <c r="AM1307" s="2">
        <v>2</v>
      </c>
      <c r="AN1307" s="2" t="s">
        <v>215</v>
      </c>
      <c r="AO1307" s="2">
        <v>54</v>
      </c>
      <c r="AP1307" s="2">
        <v>1.9</v>
      </c>
      <c r="AQ1307" s="2">
        <v>-40.799999999999997</v>
      </c>
      <c r="AR1307" s="2">
        <v>-1.86</v>
      </c>
      <c r="AU1307" s="13" t="s">
        <v>3022</v>
      </c>
      <c r="AV1307" s="2" t="s">
        <v>689</v>
      </c>
      <c r="AW1307" s="2">
        <v>140</v>
      </c>
    </row>
    <row r="1308" spans="1:49" x14ac:dyDescent="0.35">
      <c r="A1308">
        <v>1307</v>
      </c>
      <c r="B1308" s="2" t="s">
        <v>452</v>
      </c>
      <c r="C1308" t="s">
        <v>3037</v>
      </c>
      <c r="D1308" t="s">
        <v>457</v>
      </c>
      <c r="E1308" t="s">
        <v>426</v>
      </c>
      <c r="F1308" t="s">
        <v>455</v>
      </c>
      <c r="G1308" t="s">
        <v>50</v>
      </c>
      <c r="H1308" s="47">
        <v>42160</v>
      </c>
      <c r="I1308" t="s">
        <v>3038</v>
      </c>
      <c r="J1308" t="s">
        <v>8</v>
      </c>
      <c r="K1308" t="s">
        <v>1340</v>
      </c>
      <c r="L1308" t="s">
        <v>9</v>
      </c>
      <c r="M1308">
        <v>35.649410000000003</v>
      </c>
      <c r="N1308">
        <v>-119.74639000000001</v>
      </c>
      <c r="O1308" t="s">
        <v>448</v>
      </c>
      <c r="P1308" s="2">
        <v>890</v>
      </c>
      <c r="Q1308" s="2">
        <v>890</v>
      </c>
      <c r="R1308" s="2" t="s">
        <v>449</v>
      </c>
      <c r="S1308" s="2" t="s">
        <v>449</v>
      </c>
      <c r="V1308" s="2">
        <v>14000</v>
      </c>
      <c r="Y1308" s="13">
        <f t="shared" si="30"/>
        <v>1085.8</v>
      </c>
      <c r="Z1308" s="13" t="s">
        <v>1898</v>
      </c>
      <c r="AA1308" s="13" t="s">
        <v>1899</v>
      </c>
      <c r="AB1308" s="2">
        <v>31</v>
      </c>
      <c r="AC1308" s="2">
        <v>7600</v>
      </c>
      <c r="AD1308" s="2">
        <v>36</v>
      </c>
      <c r="AE1308" s="2">
        <v>240</v>
      </c>
      <c r="AF1308" s="2">
        <v>100</v>
      </c>
      <c r="AG1308" s="2">
        <v>170</v>
      </c>
      <c r="AH1308" s="2">
        <v>3900</v>
      </c>
      <c r="AI1308" s="2">
        <v>54</v>
      </c>
      <c r="AJ1308" s="2" t="s">
        <v>1089</v>
      </c>
      <c r="AK1308" s="2">
        <v>2.1</v>
      </c>
      <c r="AL1308" s="2">
        <v>2.6</v>
      </c>
      <c r="AM1308" s="2">
        <v>2.2000000000000002</v>
      </c>
      <c r="AN1308" s="2">
        <v>400</v>
      </c>
      <c r="AO1308" s="2" t="s">
        <v>1093</v>
      </c>
      <c r="AP1308" s="2">
        <v>3.8</v>
      </c>
      <c r="AU1308" s="2" t="s">
        <v>1346</v>
      </c>
      <c r="AV1308" s="13" t="s">
        <v>2382</v>
      </c>
    </row>
    <row r="1309" spans="1:49" x14ac:dyDescent="0.35">
      <c r="A1309">
        <v>1308</v>
      </c>
      <c r="B1309" s="2" t="s">
        <v>452</v>
      </c>
      <c r="C1309" t="s">
        <v>3039</v>
      </c>
      <c r="D1309" t="s">
        <v>743</v>
      </c>
      <c r="E1309" t="s">
        <v>426</v>
      </c>
      <c r="F1309" t="s">
        <v>455</v>
      </c>
      <c r="G1309" t="s">
        <v>50</v>
      </c>
      <c r="H1309" s="47">
        <v>42166</v>
      </c>
      <c r="I1309" t="s">
        <v>3038</v>
      </c>
      <c r="J1309" t="s">
        <v>8</v>
      </c>
      <c r="K1309" t="s">
        <v>1340</v>
      </c>
      <c r="L1309" t="s">
        <v>9</v>
      </c>
      <c r="M1309">
        <v>35.649679999999996</v>
      </c>
      <c r="N1309">
        <v>-119.74438000000001</v>
      </c>
      <c r="O1309" t="s">
        <v>448</v>
      </c>
      <c r="P1309" s="2">
        <v>930</v>
      </c>
      <c r="Q1309" s="2">
        <v>930</v>
      </c>
      <c r="R1309" s="2" t="s">
        <v>449</v>
      </c>
      <c r="S1309" s="2" t="s">
        <v>449</v>
      </c>
      <c r="V1309" s="2">
        <v>16000</v>
      </c>
      <c r="Y1309" s="13">
        <f t="shared" si="30"/>
        <v>1134.5999999999999</v>
      </c>
      <c r="Z1309" s="13" t="s">
        <v>1898</v>
      </c>
      <c r="AA1309" s="13" t="s">
        <v>1899</v>
      </c>
      <c r="AB1309" s="2">
        <v>40</v>
      </c>
      <c r="AC1309" s="2">
        <v>8100</v>
      </c>
      <c r="AD1309" s="2">
        <v>22</v>
      </c>
      <c r="AE1309" s="2">
        <v>290</v>
      </c>
      <c r="AF1309" s="2">
        <v>120</v>
      </c>
      <c r="AG1309" s="2">
        <v>190</v>
      </c>
      <c r="AH1309" s="2">
        <v>4000</v>
      </c>
      <c r="AI1309" s="2">
        <v>60</v>
      </c>
      <c r="AJ1309" s="2" t="s">
        <v>1089</v>
      </c>
      <c r="AK1309" s="2">
        <v>2.6</v>
      </c>
      <c r="AL1309" s="2">
        <v>4.0999999999999996</v>
      </c>
      <c r="AM1309" s="2">
        <v>2.2000000000000002</v>
      </c>
      <c r="AN1309" s="2">
        <v>510</v>
      </c>
      <c r="AO1309" s="2" t="s">
        <v>1093</v>
      </c>
      <c r="AP1309" s="2">
        <v>4.3</v>
      </c>
      <c r="AU1309" s="2" t="s">
        <v>732</v>
      </c>
      <c r="AV1309" s="13" t="s">
        <v>816</v>
      </c>
    </row>
    <row r="1310" spans="1:49" x14ac:dyDescent="0.35">
      <c r="A1310">
        <v>1309</v>
      </c>
      <c r="B1310" s="2" t="s">
        <v>444</v>
      </c>
      <c r="C1310" t="s">
        <v>3040</v>
      </c>
      <c r="D1310" t="s">
        <v>446</v>
      </c>
      <c r="E1310" t="s">
        <v>426</v>
      </c>
      <c r="F1310" t="s">
        <v>447</v>
      </c>
      <c r="G1310" t="s">
        <v>50</v>
      </c>
      <c r="H1310" s="47">
        <v>42174</v>
      </c>
      <c r="I1310" t="s">
        <v>3038</v>
      </c>
      <c r="J1310" t="s">
        <v>8</v>
      </c>
      <c r="K1310" t="s">
        <v>1340</v>
      </c>
      <c r="L1310" t="s">
        <v>9</v>
      </c>
      <c r="M1310">
        <v>35.613289999999999</v>
      </c>
      <c r="N1310">
        <v>-119.72444</v>
      </c>
      <c r="O1310" t="s">
        <v>448</v>
      </c>
      <c r="P1310" s="2">
        <v>2900</v>
      </c>
      <c r="Q1310" s="2">
        <v>2900</v>
      </c>
      <c r="R1310" s="2" t="s">
        <v>449</v>
      </c>
      <c r="S1310" s="2" t="s">
        <v>449</v>
      </c>
      <c r="V1310" s="2">
        <v>24000</v>
      </c>
      <c r="Y1310" s="13">
        <f t="shared" si="30"/>
        <v>3538</v>
      </c>
      <c r="Z1310" s="13" t="s">
        <v>1898</v>
      </c>
      <c r="AA1310" s="13" t="s">
        <v>1899</v>
      </c>
      <c r="AB1310" s="2">
        <v>74</v>
      </c>
      <c r="AC1310" s="2">
        <v>6500</v>
      </c>
      <c r="AD1310" s="2">
        <v>57</v>
      </c>
      <c r="AE1310" s="2">
        <v>110</v>
      </c>
      <c r="AF1310" s="2">
        <v>71</v>
      </c>
      <c r="AG1310" s="2">
        <v>120</v>
      </c>
      <c r="AH1310" s="2">
        <v>4000</v>
      </c>
      <c r="AI1310" s="2">
        <v>37</v>
      </c>
      <c r="AJ1310" s="2" t="s">
        <v>1089</v>
      </c>
      <c r="AK1310" s="2">
        <v>4.0999999999999996</v>
      </c>
      <c r="AL1310" s="2">
        <v>22</v>
      </c>
      <c r="AM1310" s="2">
        <v>3.7</v>
      </c>
      <c r="AN1310" s="2">
        <v>400</v>
      </c>
      <c r="AO1310" s="2" t="s">
        <v>1093</v>
      </c>
      <c r="AP1310" s="2">
        <v>2.4</v>
      </c>
      <c r="AU1310" s="2">
        <v>13</v>
      </c>
      <c r="AV1310" s="13">
        <f>AU1310/4.43</f>
        <v>2.9345372460496617</v>
      </c>
    </row>
    <row r="1311" spans="1:49" x14ac:dyDescent="0.35">
      <c r="A1311">
        <v>1310</v>
      </c>
      <c r="B1311" s="2" t="s">
        <v>452</v>
      </c>
      <c r="C1311" t="s">
        <v>3043</v>
      </c>
      <c r="D1311" t="s">
        <v>457</v>
      </c>
      <c r="E1311" t="s">
        <v>426</v>
      </c>
      <c r="F1311" t="s">
        <v>455</v>
      </c>
      <c r="G1311" t="s">
        <v>50</v>
      </c>
      <c r="H1311" s="47">
        <v>42940</v>
      </c>
      <c r="I1311" t="s">
        <v>3046</v>
      </c>
      <c r="J1311" t="s">
        <v>8</v>
      </c>
      <c r="K1311" t="s">
        <v>1340</v>
      </c>
      <c r="L1311" t="s">
        <v>9</v>
      </c>
      <c r="M1311">
        <v>35.649410000000003</v>
      </c>
      <c r="N1311">
        <v>-119.74639000000001</v>
      </c>
      <c r="O1311" t="s">
        <v>448</v>
      </c>
      <c r="P1311" s="2">
        <v>920</v>
      </c>
      <c r="Q1311" s="2">
        <v>920</v>
      </c>
      <c r="R1311" s="2" t="s">
        <v>449</v>
      </c>
      <c r="S1311" s="2" t="s">
        <v>449</v>
      </c>
      <c r="U1311" s="2">
        <v>22600</v>
      </c>
      <c r="V1311" s="2">
        <v>14000</v>
      </c>
      <c r="X1311" s="2">
        <v>7.05</v>
      </c>
      <c r="Y1311" s="13">
        <f t="shared" si="30"/>
        <v>1122.3999999999999</v>
      </c>
      <c r="Z1311" s="13" t="s">
        <v>1898</v>
      </c>
      <c r="AA1311" s="13" t="s">
        <v>1899</v>
      </c>
      <c r="AC1311" s="2">
        <v>7600</v>
      </c>
      <c r="AD1311" s="2">
        <v>35</v>
      </c>
      <c r="AE1311" s="2">
        <v>270</v>
      </c>
      <c r="AF1311" s="2">
        <v>130</v>
      </c>
      <c r="AG1311" s="2">
        <v>160</v>
      </c>
      <c r="AH1311" s="2">
        <v>3900</v>
      </c>
      <c r="AI1311" s="2">
        <v>61</v>
      </c>
      <c r="AJ1311" s="2">
        <v>130</v>
      </c>
      <c r="AK1311" s="2">
        <v>3</v>
      </c>
      <c r="AL1311" s="2">
        <v>44</v>
      </c>
      <c r="AM1311" s="2">
        <v>2.2999999999999998</v>
      </c>
      <c r="AN1311" s="2">
        <v>650</v>
      </c>
      <c r="AO1311" s="2">
        <v>66</v>
      </c>
      <c r="AP1311" s="2">
        <v>5.6</v>
      </c>
      <c r="AQ1311" s="8">
        <v>-49.6</v>
      </c>
      <c r="AR1311" s="8">
        <v>-3.92</v>
      </c>
      <c r="AU1311" s="13" t="s">
        <v>1893</v>
      </c>
      <c r="AV1311" s="2" t="s">
        <v>82</v>
      </c>
      <c r="AW1311" s="2">
        <v>9000</v>
      </c>
    </row>
    <row r="1312" spans="1:49" x14ac:dyDescent="0.35">
      <c r="A1312">
        <v>1311</v>
      </c>
      <c r="B1312" s="2" t="s">
        <v>452</v>
      </c>
      <c r="C1312" t="s">
        <v>3041</v>
      </c>
      <c r="D1312" t="s">
        <v>743</v>
      </c>
      <c r="E1312" t="s">
        <v>426</v>
      </c>
      <c r="F1312" t="s">
        <v>455</v>
      </c>
      <c r="G1312" t="s">
        <v>50</v>
      </c>
      <c r="H1312" s="47">
        <v>42940</v>
      </c>
      <c r="I1312" t="s">
        <v>3046</v>
      </c>
      <c r="J1312" t="s">
        <v>8</v>
      </c>
      <c r="K1312" t="s">
        <v>1340</v>
      </c>
      <c r="L1312" t="s">
        <v>9</v>
      </c>
      <c r="M1312">
        <v>35.649679999999996</v>
      </c>
      <c r="N1312">
        <v>-119.74438000000001</v>
      </c>
      <c r="O1312" t="s">
        <v>448</v>
      </c>
      <c r="P1312" s="2">
        <v>970</v>
      </c>
      <c r="Q1312" s="2">
        <v>970</v>
      </c>
      <c r="R1312" s="2" t="s">
        <v>449</v>
      </c>
      <c r="S1312" s="2" t="s">
        <v>449</v>
      </c>
      <c r="U1312" s="2">
        <v>23900</v>
      </c>
      <c r="V1312" s="2">
        <v>15000</v>
      </c>
      <c r="X1312" s="2">
        <v>6.75</v>
      </c>
      <c r="Y1312" s="13">
        <f t="shared" si="30"/>
        <v>1183.3999999999999</v>
      </c>
      <c r="Z1312" s="13" t="s">
        <v>1898</v>
      </c>
      <c r="AA1312" s="13" t="s">
        <v>1899</v>
      </c>
      <c r="AC1312" s="2">
        <v>8300</v>
      </c>
      <c r="AD1312" s="2">
        <v>21</v>
      </c>
      <c r="AE1312" s="2">
        <v>320</v>
      </c>
      <c r="AF1312" s="2">
        <v>160</v>
      </c>
      <c r="AG1312" s="2">
        <v>200</v>
      </c>
      <c r="AH1312" s="2">
        <v>4700</v>
      </c>
      <c r="AI1312" s="2">
        <v>74</v>
      </c>
      <c r="AJ1312" s="2">
        <v>64</v>
      </c>
      <c r="AK1312" s="2">
        <v>3.2</v>
      </c>
      <c r="AL1312" s="2">
        <v>4.2</v>
      </c>
      <c r="AM1312" s="2">
        <v>3</v>
      </c>
      <c r="AN1312" s="2">
        <v>520</v>
      </c>
      <c r="AO1312" s="2">
        <v>110</v>
      </c>
      <c r="AP1312" s="2">
        <v>6.3</v>
      </c>
      <c r="AQ1312" s="8">
        <v>-46.9</v>
      </c>
      <c r="AR1312" s="8">
        <v>-3.69</v>
      </c>
      <c r="AU1312" s="13" t="s">
        <v>3045</v>
      </c>
      <c r="AV1312" s="2" t="s">
        <v>217</v>
      </c>
      <c r="AW1312" s="2">
        <v>6.6</v>
      </c>
    </row>
    <row r="1313" spans="1:49" x14ac:dyDescent="0.35">
      <c r="A1313">
        <v>1312</v>
      </c>
      <c r="B1313" s="2" t="s">
        <v>444</v>
      </c>
      <c r="C1313" t="s">
        <v>3042</v>
      </c>
      <c r="D1313" t="s">
        <v>446</v>
      </c>
      <c r="E1313" t="s">
        <v>426</v>
      </c>
      <c r="F1313" t="s">
        <v>447</v>
      </c>
      <c r="G1313" t="s">
        <v>50</v>
      </c>
      <c r="H1313" s="47">
        <v>42940</v>
      </c>
      <c r="I1313" t="s">
        <v>3044</v>
      </c>
      <c r="J1313" t="s">
        <v>8</v>
      </c>
      <c r="K1313" t="s">
        <v>1340</v>
      </c>
      <c r="L1313" t="s">
        <v>9</v>
      </c>
      <c r="M1313">
        <v>35.613289999999999</v>
      </c>
      <c r="N1313">
        <v>-119.72444</v>
      </c>
      <c r="O1313" t="s">
        <v>448</v>
      </c>
      <c r="P1313" s="2">
        <v>3000</v>
      </c>
      <c r="Q1313" s="2">
        <v>3000</v>
      </c>
      <c r="R1313" s="2" t="s">
        <v>449</v>
      </c>
      <c r="S1313" s="2" t="s">
        <v>449</v>
      </c>
      <c r="U1313" s="2">
        <v>22900</v>
      </c>
      <c r="V1313" s="2">
        <v>14000</v>
      </c>
      <c r="X1313" s="2">
        <v>6.92</v>
      </c>
      <c r="Y1313" s="13">
        <f t="shared" si="30"/>
        <v>3660</v>
      </c>
      <c r="Z1313" s="13" t="s">
        <v>1898</v>
      </c>
      <c r="AA1313" s="13" t="s">
        <v>1899</v>
      </c>
      <c r="AC1313" s="2">
        <v>6900</v>
      </c>
      <c r="AD1313" s="2">
        <v>15</v>
      </c>
      <c r="AE1313" s="2">
        <v>130</v>
      </c>
      <c r="AF1313" s="2">
        <v>88</v>
      </c>
      <c r="AG1313" s="2">
        <v>150</v>
      </c>
      <c r="AH1313" s="2">
        <v>4900</v>
      </c>
      <c r="AI1313" s="2">
        <v>51</v>
      </c>
      <c r="AJ1313" s="2">
        <v>20</v>
      </c>
      <c r="AK1313" s="2">
        <v>4.2</v>
      </c>
      <c r="AL1313" s="2">
        <v>76</v>
      </c>
      <c r="AM1313" s="2">
        <v>4.8</v>
      </c>
      <c r="AN1313" s="2">
        <v>1200</v>
      </c>
      <c r="AO1313" s="2">
        <v>37</v>
      </c>
      <c r="AP1313" s="2">
        <v>3.3</v>
      </c>
      <c r="AQ1313" s="8">
        <v>-44.8</v>
      </c>
      <c r="AR1313" s="8">
        <v>-4.22</v>
      </c>
      <c r="AU1313" s="13" t="s">
        <v>1893</v>
      </c>
      <c r="AV1313" s="2" t="s">
        <v>82</v>
      </c>
      <c r="AW1313" s="2">
        <v>3700</v>
      </c>
    </row>
    <row r="1314" spans="1:49" x14ac:dyDescent="0.35">
      <c r="A1314">
        <v>1313</v>
      </c>
      <c r="B1314" s="2" t="s">
        <v>3084</v>
      </c>
      <c r="C1314" t="s">
        <v>3086</v>
      </c>
      <c r="D1314" t="s">
        <v>3087</v>
      </c>
      <c r="E1314" t="s">
        <v>1018</v>
      </c>
      <c r="F1314" t="s">
        <v>3089</v>
      </c>
      <c r="G1314" t="s">
        <v>50</v>
      </c>
      <c r="H1314" s="47">
        <v>41830</v>
      </c>
      <c r="I1314" t="s">
        <v>3085</v>
      </c>
      <c r="J1314" t="s">
        <v>8</v>
      </c>
      <c r="K1314" t="s">
        <v>1340</v>
      </c>
      <c r="L1314" t="s">
        <v>9</v>
      </c>
      <c r="M1314">
        <v>35.743870000000001</v>
      </c>
      <c r="N1314">
        <v>-119.04711</v>
      </c>
      <c r="O1314" t="s">
        <v>3088</v>
      </c>
      <c r="P1314" s="2">
        <v>200</v>
      </c>
      <c r="T1314" s="2">
        <v>26</v>
      </c>
      <c r="U1314" s="2">
        <v>730</v>
      </c>
      <c r="V1314" s="2">
        <v>500</v>
      </c>
      <c r="Y1314" s="2">
        <v>250</v>
      </c>
      <c r="Z1314" s="2" t="s">
        <v>736</v>
      </c>
      <c r="AA1314" s="2" t="s">
        <v>736</v>
      </c>
      <c r="AC1314" s="2">
        <v>59</v>
      </c>
      <c r="AD1314" s="2">
        <v>85</v>
      </c>
      <c r="AE1314" s="2">
        <v>10</v>
      </c>
      <c r="AF1314" s="2">
        <v>3.4000000000000002E-2</v>
      </c>
      <c r="AG1314" s="2">
        <v>1.4</v>
      </c>
      <c r="AH1314" s="2">
        <v>150</v>
      </c>
      <c r="AI1314" s="2">
        <v>1.1000000000000001</v>
      </c>
      <c r="AL1314" s="2">
        <v>6.5000000000000002E-2</v>
      </c>
      <c r="AN1314" s="2">
        <v>8.6</v>
      </c>
      <c r="AU1314" s="2">
        <v>3.5</v>
      </c>
      <c r="AV1314" s="13">
        <f>AU1314/4.43</f>
        <v>0.79006772009029347</v>
      </c>
    </row>
    <row r="1315" spans="1:49" x14ac:dyDescent="0.35">
      <c r="A1315">
        <v>1314</v>
      </c>
      <c r="B1315" s="2" t="s">
        <v>3095</v>
      </c>
      <c r="C1315" t="s">
        <v>3094</v>
      </c>
      <c r="D1315" t="s">
        <v>47</v>
      </c>
      <c r="E1315" t="s">
        <v>460</v>
      </c>
      <c r="F1315" t="s">
        <v>3093</v>
      </c>
      <c r="G1315" t="s">
        <v>50</v>
      </c>
      <c r="H1315" s="47">
        <v>38085</v>
      </c>
      <c r="I1315" t="s">
        <v>3092</v>
      </c>
      <c r="J1315" t="s">
        <v>8</v>
      </c>
      <c r="K1315" t="s">
        <v>1791</v>
      </c>
      <c r="L1315" t="s">
        <v>9</v>
      </c>
      <c r="M1315">
        <v>35.121279999999999</v>
      </c>
      <c r="N1315">
        <v>-119.41276999999999</v>
      </c>
      <c r="O1315" t="s">
        <v>51</v>
      </c>
      <c r="U1315" s="2">
        <v>49000</v>
      </c>
      <c r="V1315" s="2">
        <v>34000</v>
      </c>
      <c r="AC1315" s="2">
        <v>19000</v>
      </c>
      <c r="AI1315" s="2">
        <v>49</v>
      </c>
    </row>
    <row r="1316" spans="1:49" x14ac:dyDescent="0.35">
      <c r="A1316">
        <v>1315</v>
      </c>
      <c r="B1316" s="2" t="s">
        <v>3095</v>
      </c>
      <c r="C1316" t="s">
        <v>3109</v>
      </c>
      <c r="D1316" t="s">
        <v>47</v>
      </c>
      <c r="E1316" t="s">
        <v>460</v>
      </c>
      <c r="F1316" t="s">
        <v>3093</v>
      </c>
      <c r="G1316" t="s">
        <v>50</v>
      </c>
      <c r="H1316" s="47">
        <v>41767</v>
      </c>
      <c r="I1316" t="s">
        <v>3108</v>
      </c>
      <c r="J1316" t="s">
        <v>8</v>
      </c>
      <c r="K1316" t="s">
        <v>1783</v>
      </c>
      <c r="L1316" t="s">
        <v>9</v>
      </c>
      <c r="M1316">
        <v>35.121279999999999</v>
      </c>
      <c r="N1316">
        <v>-119.41276999999999</v>
      </c>
      <c r="O1316" t="s">
        <v>51</v>
      </c>
      <c r="U1316" s="2">
        <v>52000</v>
      </c>
      <c r="V1316" s="2">
        <v>39000</v>
      </c>
      <c r="AC1316" s="2">
        <v>21000</v>
      </c>
      <c r="AI1316" s="2">
        <v>53</v>
      </c>
    </row>
    <row r="1317" spans="1:49" x14ac:dyDescent="0.35">
      <c r="A1317">
        <v>1316</v>
      </c>
      <c r="B1317" s="2" t="s">
        <v>3095</v>
      </c>
      <c r="C1317" t="s">
        <v>3112</v>
      </c>
      <c r="D1317" t="s">
        <v>47</v>
      </c>
      <c r="E1317" t="s">
        <v>460</v>
      </c>
      <c r="F1317" t="s">
        <v>3093</v>
      </c>
      <c r="G1317" t="s">
        <v>50</v>
      </c>
      <c r="H1317" s="47">
        <v>41415</v>
      </c>
      <c r="I1317" t="s">
        <v>3111</v>
      </c>
      <c r="J1317" t="s">
        <v>8</v>
      </c>
      <c r="K1317" t="s">
        <v>1783</v>
      </c>
      <c r="L1317" t="s">
        <v>9</v>
      </c>
      <c r="M1317">
        <v>35.121279999999999</v>
      </c>
      <c r="N1317">
        <v>-119.41276999999999</v>
      </c>
      <c r="O1317" t="s">
        <v>51</v>
      </c>
      <c r="U1317" s="2">
        <v>52000</v>
      </c>
      <c r="V1317" s="2">
        <v>31000</v>
      </c>
      <c r="AC1317" s="2">
        <v>21000</v>
      </c>
      <c r="AI1317" s="2">
        <v>50</v>
      </c>
    </row>
    <row r="1318" spans="1:49" x14ac:dyDescent="0.35">
      <c r="A1318">
        <v>1317</v>
      </c>
      <c r="B1318" s="2" t="s">
        <v>3095</v>
      </c>
      <c r="C1318" t="s">
        <v>3120</v>
      </c>
      <c r="D1318" t="s">
        <v>47</v>
      </c>
      <c r="E1318" t="s">
        <v>460</v>
      </c>
      <c r="F1318" t="s">
        <v>3093</v>
      </c>
      <c r="G1318" t="s">
        <v>50</v>
      </c>
      <c r="H1318" s="47">
        <v>42129</v>
      </c>
      <c r="I1318" t="s">
        <v>3118</v>
      </c>
      <c r="J1318" t="s">
        <v>8</v>
      </c>
      <c r="K1318" t="s">
        <v>1783</v>
      </c>
      <c r="L1318" t="s">
        <v>9</v>
      </c>
      <c r="M1318">
        <v>35.121279999999999</v>
      </c>
      <c r="N1318">
        <v>-119.41276999999999</v>
      </c>
      <c r="O1318" t="s">
        <v>51</v>
      </c>
      <c r="P1318" s="2">
        <v>280</v>
      </c>
      <c r="Q1318" s="2">
        <v>280</v>
      </c>
      <c r="R1318" s="2" t="s">
        <v>23</v>
      </c>
      <c r="S1318" s="2" t="s">
        <v>23</v>
      </c>
      <c r="T1318" s="2">
        <v>4800</v>
      </c>
      <c r="U1318" s="2">
        <v>52000</v>
      </c>
      <c r="V1318" s="2">
        <v>32000</v>
      </c>
      <c r="X1318" s="2">
        <v>6.91</v>
      </c>
      <c r="Y1318" s="13">
        <f>Q1318*1.22</f>
        <v>341.59999999999997</v>
      </c>
      <c r="Z1318" s="13" t="s">
        <v>761</v>
      </c>
      <c r="AA1318" s="13" t="s">
        <v>411</v>
      </c>
      <c r="AB1318" s="2" t="s">
        <v>82</v>
      </c>
      <c r="AC1318" s="2">
        <v>20000</v>
      </c>
      <c r="AD1318" s="2" t="s">
        <v>212</v>
      </c>
      <c r="AE1318" s="2">
        <v>1100</v>
      </c>
      <c r="AF1318" s="2">
        <v>530</v>
      </c>
      <c r="AG1318" s="2">
        <v>110</v>
      </c>
      <c r="AH1318" s="2">
        <v>13000</v>
      </c>
      <c r="AI1318" s="2">
        <v>45</v>
      </c>
      <c r="AJ1318" s="2" t="s">
        <v>382</v>
      </c>
      <c r="AK1318" s="2">
        <v>4.3</v>
      </c>
      <c r="AL1318" s="2">
        <v>34</v>
      </c>
      <c r="AM1318" s="2">
        <v>5.6</v>
      </c>
      <c r="AN1318" s="2">
        <v>810</v>
      </c>
      <c r="AO1318" s="2" t="s">
        <v>212</v>
      </c>
      <c r="AP1318" s="2">
        <v>16</v>
      </c>
      <c r="AU1318" s="2" t="s">
        <v>57</v>
      </c>
      <c r="AV1318" s="13" t="s">
        <v>1784</v>
      </c>
    </row>
    <row r="1319" spans="1:49" x14ac:dyDescent="0.35">
      <c r="A1319">
        <v>1318</v>
      </c>
      <c r="B1319" s="2" t="s">
        <v>463</v>
      </c>
      <c r="C1319" t="s">
        <v>3141</v>
      </c>
      <c r="D1319" t="s">
        <v>825</v>
      </c>
      <c r="E1319" t="s">
        <v>460</v>
      </c>
      <c r="F1319" t="s">
        <v>464</v>
      </c>
      <c r="G1319" t="s">
        <v>50</v>
      </c>
      <c r="H1319" s="47">
        <v>43041</v>
      </c>
      <c r="I1319" t="s">
        <v>3142</v>
      </c>
      <c r="J1319" t="s">
        <v>8</v>
      </c>
      <c r="K1319" t="s">
        <v>1340</v>
      </c>
      <c r="L1319" t="s">
        <v>9</v>
      </c>
      <c r="M1319">
        <v>35.235010000000003</v>
      </c>
      <c r="N1319">
        <v>-119.57362999999999</v>
      </c>
      <c r="O1319" t="s">
        <v>51</v>
      </c>
      <c r="P1319" s="2">
        <v>880</v>
      </c>
      <c r="Q1319" s="2">
        <v>880</v>
      </c>
      <c r="R1319" s="2" t="s">
        <v>449</v>
      </c>
      <c r="S1319" s="2" t="s">
        <v>449</v>
      </c>
      <c r="U1319" s="2">
        <v>4960</v>
      </c>
      <c r="V1319" s="2">
        <v>3500</v>
      </c>
      <c r="X1319" s="2">
        <v>7.04</v>
      </c>
      <c r="Y1319" s="13">
        <f>Q1319*1.22</f>
        <v>1073.5999999999999</v>
      </c>
      <c r="Z1319" s="13" t="s">
        <v>1898</v>
      </c>
      <c r="AA1319" s="13" t="s">
        <v>1899</v>
      </c>
      <c r="AC1319" s="2">
        <v>1100</v>
      </c>
      <c r="AD1319" s="2">
        <v>120</v>
      </c>
      <c r="AE1319" s="2">
        <v>22</v>
      </c>
      <c r="AF1319" s="2">
        <v>12</v>
      </c>
      <c r="AG1319" s="2">
        <v>30</v>
      </c>
      <c r="AH1319" s="2">
        <v>1100</v>
      </c>
      <c r="AI1319" s="2">
        <v>22</v>
      </c>
      <c r="AJ1319" s="2" t="s">
        <v>252</v>
      </c>
      <c r="AK1319" s="2">
        <v>0.12</v>
      </c>
      <c r="AL1319" s="2">
        <v>9.0999999999999998E-2</v>
      </c>
      <c r="AM1319" s="2">
        <v>0.41</v>
      </c>
      <c r="AN1319" s="2">
        <v>31</v>
      </c>
      <c r="AO1319" s="2" t="s">
        <v>97</v>
      </c>
      <c r="AP1319" s="2">
        <v>0.4</v>
      </c>
      <c r="AQ1319" s="2">
        <v>-69.099999999999994</v>
      </c>
      <c r="AR1319" s="2">
        <v>-7.84</v>
      </c>
      <c r="AU1319" s="2" t="s">
        <v>256</v>
      </c>
      <c r="AV1319" s="13" t="s">
        <v>154</v>
      </c>
      <c r="AW1319" s="2">
        <v>36</v>
      </c>
    </row>
    <row r="1320" spans="1:49" x14ac:dyDescent="0.35">
      <c r="A1320">
        <v>1319</v>
      </c>
      <c r="B1320" s="2" t="s">
        <v>853</v>
      </c>
      <c r="C1320" t="s">
        <v>3146</v>
      </c>
      <c r="D1320" t="s">
        <v>47</v>
      </c>
      <c r="E1320" t="s">
        <v>460</v>
      </c>
      <c r="F1320" t="s">
        <v>855</v>
      </c>
      <c r="G1320" t="s">
        <v>50</v>
      </c>
      <c r="H1320" s="47">
        <v>28270</v>
      </c>
      <c r="I1320" t="s">
        <v>3143</v>
      </c>
      <c r="J1320" t="s">
        <v>8</v>
      </c>
      <c r="K1320" t="s">
        <v>1791</v>
      </c>
      <c r="L1320" t="s">
        <v>9</v>
      </c>
      <c r="M1320">
        <v>35.186006999999996</v>
      </c>
      <c r="N1320">
        <v>-119.53164099999999</v>
      </c>
      <c r="O1320" t="s">
        <v>448</v>
      </c>
      <c r="P1320" s="13">
        <f>ROUND(Q1320,0)</f>
        <v>852</v>
      </c>
      <c r="Q1320" s="16">
        <f>Y1320/1.22</f>
        <v>851.96721311475414</v>
      </c>
      <c r="T1320" s="2">
        <v>5358.2</v>
      </c>
      <c r="U1320" s="2">
        <v>59000</v>
      </c>
      <c r="V1320" s="2">
        <v>36379</v>
      </c>
      <c r="X1320" s="2">
        <v>7.4</v>
      </c>
      <c r="Y1320" s="2">
        <v>1039.4000000000001</v>
      </c>
      <c r="AC1320" s="2">
        <v>21842</v>
      </c>
      <c r="AD1320" s="2" t="s">
        <v>53</v>
      </c>
      <c r="AE1320" s="2">
        <v>760</v>
      </c>
      <c r="AF1320" s="2">
        <v>840</v>
      </c>
      <c r="AG1320" s="2">
        <v>210</v>
      </c>
      <c r="AH1320" s="2">
        <v>12000</v>
      </c>
      <c r="AI1320" s="2">
        <v>47.9</v>
      </c>
      <c r="AL1320" s="2">
        <v>0.26</v>
      </c>
      <c r="AN1320" s="2">
        <v>70</v>
      </c>
      <c r="AU1320" s="2" t="s">
        <v>16</v>
      </c>
      <c r="AV1320" s="13" t="s">
        <v>167</v>
      </c>
      <c r="AW1320" s="2">
        <v>861.5</v>
      </c>
    </row>
    <row r="1321" spans="1:49" x14ac:dyDescent="0.35">
      <c r="A1321">
        <v>1320</v>
      </c>
      <c r="B1321" s="2" t="s">
        <v>853</v>
      </c>
      <c r="C1321" t="s">
        <v>3144</v>
      </c>
      <c r="D1321" t="s">
        <v>47</v>
      </c>
      <c r="E1321" t="s">
        <v>460</v>
      </c>
      <c r="F1321" t="s">
        <v>855</v>
      </c>
      <c r="G1321" t="s">
        <v>50</v>
      </c>
      <c r="H1321" s="47">
        <v>29116</v>
      </c>
      <c r="I1321" t="s">
        <v>3143</v>
      </c>
      <c r="J1321" t="s">
        <v>8</v>
      </c>
      <c r="K1321" t="s">
        <v>1791</v>
      </c>
      <c r="L1321" t="s">
        <v>9</v>
      </c>
      <c r="M1321">
        <v>35.186006999999996</v>
      </c>
      <c r="N1321">
        <v>-119.53164099999999</v>
      </c>
      <c r="O1321" t="s">
        <v>448</v>
      </c>
      <c r="P1321" s="13">
        <f>ROUND(Q1321,0)</f>
        <v>717</v>
      </c>
      <c r="Q1321" s="16">
        <f>Y1321/1.22</f>
        <v>717.13114754098365</v>
      </c>
      <c r="T1321" s="2">
        <v>5458.3</v>
      </c>
      <c r="U1321" s="2">
        <v>49250</v>
      </c>
      <c r="V1321" s="2">
        <v>38518</v>
      </c>
      <c r="X1321" s="2">
        <v>7.2</v>
      </c>
      <c r="Y1321" s="2">
        <v>874.9</v>
      </c>
      <c r="AC1321" s="2">
        <v>23364</v>
      </c>
      <c r="AD1321" s="2">
        <v>15</v>
      </c>
      <c r="AE1321" s="2">
        <v>800</v>
      </c>
      <c r="AF1321" s="2">
        <v>840</v>
      </c>
      <c r="AG1321" s="2">
        <v>240</v>
      </c>
      <c r="AH1321" s="2">
        <v>12700</v>
      </c>
      <c r="AL1321" s="2">
        <v>1.8</v>
      </c>
      <c r="AN1321" s="2">
        <v>480</v>
      </c>
      <c r="AT1321" s="2">
        <v>120</v>
      </c>
      <c r="AU1321" s="2">
        <v>0.5</v>
      </c>
      <c r="AV1321" s="13">
        <f>AU1321/4.43</f>
        <v>0.11286681715575622</v>
      </c>
    </row>
    <row r="1322" spans="1:49" x14ac:dyDescent="0.35">
      <c r="A1322">
        <v>1321</v>
      </c>
      <c r="B1322" s="2" t="s">
        <v>830</v>
      </c>
      <c r="C1322" t="s">
        <v>3153</v>
      </c>
      <c r="D1322" t="s">
        <v>3150</v>
      </c>
      <c r="E1322" t="s">
        <v>460</v>
      </c>
      <c r="F1322" t="s">
        <v>833</v>
      </c>
      <c r="G1322" t="s">
        <v>50</v>
      </c>
      <c r="H1322" s="47">
        <v>41701</v>
      </c>
      <c r="I1322" t="s">
        <v>3149</v>
      </c>
      <c r="J1322" t="s">
        <v>8</v>
      </c>
      <c r="K1322" t="s">
        <v>1340</v>
      </c>
      <c r="L1322" t="s">
        <v>9</v>
      </c>
      <c r="M1322">
        <v>35.056896000000002</v>
      </c>
      <c r="N1322">
        <v>-119.37991100000001</v>
      </c>
      <c r="O1322" t="s">
        <v>51</v>
      </c>
      <c r="P1322" s="2">
        <v>2000</v>
      </c>
      <c r="T1322" s="2">
        <v>550</v>
      </c>
      <c r="U1322" s="2">
        <v>26000</v>
      </c>
      <c r="V1322" s="2">
        <v>13000</v>
      </c>
      <c r="Y1322" s="2">
        <v>2400</v>
      </c>
      <c r="Z1322" s="2">
        <v>15</v>
      </c>
      <c r="AA1322" s="2" t="s">
        <v>736</v>
      </c>
      <c r="AC1322" s="2">
        <v>7200</v>
      </c>
      <c r="AD1322" s="2">
        <v>77</v>
      </c>
      <c r="AE1322" s="2">
        <v>66</v>
      </c>
      <c r="AF1322" s="2">
        <v>93</v>
      </c>
      <c r="AG1322" s="2">
        <v>190</v>
      </c>
      <c r="AH1322" s="2">
        <v>5200</v>
      </c>
      <c r="AI1322" s="2">
        <v>97</v>
      </c>
      <c r="AL1322" s="2">
        <v>0.96</v>
      </c>
      <c r="AN1322" s="2">
        <v>31</v>
      </c>
      <c r="AU1322" s="2">
        <v>7.8</v>
      </c>
      <c r="AV1322" s="13">
        <f>AU1322/4.43</f>
        <v>1.7607223476297968</v>
      </c>
    </row>
    <row r="1323" spans="1:49" x14ac:dyDescent="0.35">
      <c r="A1323">
        <v>1322</v>
      </c>
      <c r="B1323" s="2" t="s">
        <v>830</v>
      </c>
      <c r="C1323" t="s">
        <v>3154</v>
      </c>
      <c r="D1323" t="s">
        <v>3151</v>
      </c>
      <c r="E1323" t="s">
        <v>460</v>
      </c>
      <c r="F1323" t="s">
        <v>833</v>
      </c>
      <c r="G1323" t="s">
        <v>50</v>
      </c>
      <c r="H1323" s="47">
        <v>41701</v>
      </c>
      <c r="I1323" t="s">
        <v>3149</v>
      </c>
      <c r="J1323" t="s">
        <v>8</v>
      </c>
      <c r="K1323" t="s">
        <v>1340</v>
      </c>
      <c r="L1323" t="s">
        <v>9</v>
      </c>
      <c r="M1323">
        <v>35.056896000000002</v>
      </c>
      <c r="N1323">
        <v>-119.37991100000001</v>
      </c>
      <c r="O1323" t="s">
        <v>51</v>
      </c>
      <c r="P1323" s="2">
        <v>470</v>
      </c>
      <c r="T1323" s="2">
        <v>210</v>
      </c>
      <c r="U1323" s="2">
        <v>16000</v>
      </c>
      <c r="V1323" s="2">
        <v>8800</v>
      </c>
      <c r="Y1323" s="2">
        <v>370</v>
      </c>
      <c r="Z1323" s="2">
        <v>100</v>
      </c>
      <c r="AA1323" s="2" t="s">
        <v>736</v>
      </c>
      <c r="AC1323" s="2">
        <v>4900</v>
      </c>
      <c r="AD1323" s="2">
        <v>330</v>
      </c>
      <c r="AE1323" s="2">
        <v>28</v>
      </c>
      <c r="AF1323" s="2">
        <v>33</v>
      </c>
      <c r="AG1323" s="2">
        <v>150</v>
      </c>
      <c r="AH1323" s="2">
        <v>3400</v>
      </c>
      <c r="AI1323" s="2">
        <v>60</v>
      </c>
      <c r="AL1323" s="2">
        <v>4.2</v>
      </c>
      <c r="AN1323" s="2">
        <v>56</v>
      </c>
      <c r="AU1323" s="2">
        <v>5.5</v>
      </c>
      <c r="AV1323" s="13">
        <f>AU1323/4.43</f>
        <v>1.2415349887133185</v>
      </c>
    </row>
    <row r="1324" spans="1:49" x14ac:dyDescent="0.35">
      <c r="A1324">
        <v>1323</v>
      </c>
      <c r="B1324" s="2" t="s">
        <v>830</v>
      </c>
      <c r="C1324" t="s">
        <v>3155</v>
      </c>
      <c r="D1324" t="s">
        <v>3152</v>
      </c>
      <c r="E1324" t="s">
        <v>460</v>
      </c>
      <c r="F1324" t="s">
        <v>833</v>
      </c>
      <c r="G1324" t="s">
        <v>50</v>
      </c>
      <c r="H1324" s="47">
        <v>41701</v>
      </c>
      <c r="I1324" t="s">
        <v>3149</v>
      </c>
      <c r="J1324" t="s">
        <v>8</v>
      </c>
      <c r="K1324" t="s">
        <v>1340</v>
      </c>
      <c r="L1324" t="s">
        <v>9</v>
      </c>
      <c r="M1324">
        <v>35.056896000000002</v>
      </c>
      <c r="N1324">
        <v>-119.37991100000001</v>
      </c>
      <c r="O1324" t="s">
        <v>51</v>
      </c>
      <c r="P1324" s="2">
        <v>320</v>
      </c>
      <c r="T1324" s="2">
        <v>100</v>
      </c>
      <c r="U1324" s="2">
        <v>15000</v>
      </c>
      <c r="V1324" s="2">
        <v>8000</v>
      </c>
      <c r="Y1324" s="2">
        <v>200</v>
      </c>
      <c r="Z1324" s="2">
        <v>95</v>
      </c>
      <c r="AA1324" s="2" t="s">
        <v>736</v>
      </c>
      <c r="AC1324" s="2">
        <v>4500</v>
      </c>
      <c r="AD1324" s="2">
        <v>54</v>
      </c>
      <c r="AE1324" s="2">
        <v>30</v>
      </c>
      <c r="AF1324" s="2">
        <v>6.4</v>
      </c>
      <c r="AG1324" s="2">
        <v>140</v>
      </c>
      <c r="AH1324" s="2">
        <v>3000</v>
      </c>
      <c r="AI1324" s="2">
        <v>56</v>
      </c>
      <c r="AL1324" s="2">
        <v>1.5</v>
      </c>
      <c r="AN1324" s="2">
        <v>38</v>
      </c>
      <c r="AU1324" s="2">
        <v>10</v>
      </c>
      <c r="AV1324" s="13">
        <f>AU1324/4.43</f>
        <v>2.2573363431151243</v>
      </c>
    </row>
    <row r="1325" spans="1:49" x14ac:dyDescent="0.35">
      <c r="A1325">
        <v>1324</v>
      </c>
      <c r="B1325" s="2" t="s">
        <v>3220</v>
      </c>
      <c r="C1325" t="s">
        <v>3222</v>
      </c>
      <c r="D1325" t="s">
        <v>47</v>
      </c>
      <c r="E1325" t="s">
        <v>468</v>
      </c>
      <c r="F1325" t="s">
        <v>3193</v>
      </c>
      <c r="G1325" t="s">
        <v>50</v>
      </c>
      <c r="H1325" s="47">
        <v>42142</v>
      </c>
      <c r="I1325" s="45" t="s">
        <v>3221</v>
      </c>
      <c r="J1325" t="s">
        <v>8</v>
      </c>
      <c r="K1325" t="s">
        <v>1783</v>
      </c>
      <c r="L1325" t="s">
        <v>9</v>
      </c>
      <c r="M1325">
        <v>35.50864</v>
      </c>
      <c r="N1325">
        <v>-119.04008</v>
      </c>
      <c r="O1325" t="s">
        <v>478</v>
      </c>
      <c r="P1325" s="2">
        <v>240</v>
      </c>
      <c r="Q1325" s="2">
        <v>220</v>
      </c>
      <c r="R1325" s="2">
        <v>17</v>
      </c>
      <c r="S1325" s="2" t="s">
        <v>23</v>
      </c>
      <c r="T1325" s="2">
        <v>2.4</v>
      </c>
      <c r="U1325" s="2">
        <v>760</v>
      </c>
      <c r="V1325" s="2">
        <v>460</v>
      </c>
      <c r="Y1325" s="13">
        <f>Q1325*1.22</f>
        <v>268.39999999999998</v>
      </c>
      <c r="Z1325" s="13">
        <f>R1325*0.6</f>
        <v>10.199999999999999</v>
      </c>
      <c r="AA1325" s="13" t="s">
        <v>411</v>
      </c>
      <c r="AC1325" s="2">
        <v>96</v>
      </c>
      <c r="AD1325" s="2">
        <v>2.8</v>
      </c>
      <c r="AE1325" s="2">
        <v>0.88</v>
      </c>
      <c r="AF1325" s="2" t="s">
        <v>154</v>
      </c>
      <c r="AG1325" s="2" t="s">
        <v>14</v>
      </c>
      <c r="AH1325" s="2">
        <v>190</v>
      </c>
      <c r="AL1325" s="2">
        <v>0.35</v>
      </c>
      <c r="AN1325" s="2" t="s">
        <v>57</v>
      </c>
    </row>
    <row r="1326" spans="1:49" x14ac:dyDescent="0.35">
      <c r="A1326">
        <v>1325</v>
      </c>
      <c r="B1326" s="2" t="s">
        <v>2292</v>
      </c>
      <c r="C1326" t="s">
        <v>3253</v>
      </c>
      <c r="D1326" t="s">
        <v>3252</v>
      </c>
      <c r="E1326" t="s">
        <v>2320</v>
      </c>
      <c r="F1326" t="s">
        <v>2309</v>
      </c>
      <c r="G1326" t="s">
        <v>80</v>
      </c>
      <c r="H1326" s="47">
        <v>24093</v>
      </c>
      <c r="I1326" t="s">
        <v>3254</v>
      </c>
      <c r="J1326" t="s">
        <v>8</v>
      </c>
      <c r="K1326" t="s">
        <v>1707</v>
      </c>
      <c r="L1326" t="s">
        <v>9</v>
      </c>
      <c r="M1326">
        <v>36.627392999999998</v>
      </c>
      <c r="N1326">
        <v>-120.08181399999999</v>
      </c>
      <c r="O1326" t="s">
        <v>2138</v>
      </c>
      <c r="P1326" s="13">
        <f>ROUND(Q1326,0)</f>
        <v>266</v>
      </c>
      <c r="Q1326" s="16">
        <f>Y1326/1.22</f>
        <v>265.57377049180326</v>
      </c>
      <c r="T1326" s="2">
        <v>6240</v>
      </c>
      <c r="U1326" s="2">
        <v>54300</v>
      </c>
      <c r="V1326" s="2">
        <v>42000</v>
      </c>
      <c r="Y1326" s="2">
        <v>324</v>
      </c>
      <c r="AB1326" s="2">
        <v>300</v>
      </c>
      <c r="AC1326" s="2">
        <v>23300</v>
      </c>
      <c r="AD1326" s="2">
        <v>0.5</v>
      </c>
      <c r="AE1326" s="2">
        <v>1590</v>
      </c>
      <c r="AF1326" s="2">
        <v>551</v>
      </c>
      <c r="AG1326" s="2">
        <v>307</v>
      </c>
      <c r="AH1326" s="2">
        <v>12200</v>
      </c>
      <c r="AM1326" s="2">
        <v>0.4</v>
      </c>
      <c r="AU1326" s="2">
        <v>0.4</v>
      </c>
      <c r="AV1326" s="13">
        <f>AU1326/4.43</f>
        <v>9.0293453724604983E-2</v>
      </c>
    </row>
    <row r="1327" spans="1:49" x14ac:dyDescent="0.35">
      <c r="A1327">
        <v>1326</v>
      </c>
      <c r="B1327" s="2" t="s">
        <v>2292</v>
      </c>
      <c r="C1327" t="s">
        <v>3250</v>
      </c>
      <c r="D1327" t="s">
        <v>77</v>
      </c>
      <c r="E1327" t="s">
        <v>2320</v>
      </c>
      <c r="F1327" t="s">
        <v>2309</v>
      </c>
      <c r="G1327" t="s">
        <v>80</v>
      </c>
      <c r="H1327" s="47">
        <v>42039</v>
      </c>
      <c r="I1327" t="s">
        <v>3251</v>
      </c>
      <c r="J1327" t="s">
        <v>8</v>
      </c>
      <c r="K1327" t="s">
        <v>1340</v>
      </c>
      <c r="L1327" t="s">
        <v>9</v>
      </c>
      <c r="M1327">
        <v>36.62782</v>
      </c>
      <c r="N1327">
        <v>-120.08127</v>
      </c>
      <c r="O1327" t="s">
        <v>448</v>
      </c>
      <c r="P1327" s="2">
        <v>150</v>
      </c>
      <c r="T1327" s="2">
        <v>3700</v>
      </c>
      <c r="U1327" s="2">
        <v>41000</v>
      </c>
      <c r="V1327" s="2">
        <v>27000</v>
      </c>
      <c r="Y1327" s="2">
        <v>180</v>
      </c>
      <c r="Z1327" s="2" t="s">
        <v>736</v>
      </c>
      <c r="AA1327" s="2" t="s">
        <v>736</v>
      </c>
      <c r="AC1327" s="2">
        <v>15000</v>
      </c>
      <c r="AD1327" s="2">
        <v>40</v>
      </c>
      <c r="AE1327" s="2">
        <v>960</v>
      </c>
      <c r="AF1327" s="2">
        <v>320</v>
      </c>
      <c r="AG1327" s="2">
        <v>100</v>
      </c>
      <c r="AH1327" s="2">
        <v>8900</v>
      </c>
      <c r="AI1327" s="2">
        <v>7.7</v>
      </c>
      <c r="AL1327" s="2">
        <v>2.6</v>
      </c>
      <c r="AN1327" s="2">
        <v>1500</v>
      </c>
      <c r="AU1327" s="2" t="s">
        <v>816</v>
      </c>
      <c r="AV1327" s="13" t="s">
        <v>99</v>
      </c>
    </row>
    <row r="1328" spans="1:49" x14ac:dyDescent="0.35">
      <c r="A1328">
        <v>1327</v>
      </c>
      <c r="B1328" s="2" t="s">
        <v>2292</v>
      </c>
      <c r="C1328" t="s">
        <v>3256</v>
      </c>
      <c r="D1328" t="s">
        <v>47</v>
      </c>
      <c r="E1328" t="s">
        <v>2320</v>
      </c>
      <c r="F1328" t="s">
        <v>2309</v>
      </c>
      <c r="G1328" t="s">
        <v>80</v>
      </c>
      <c r="H1328" s="47">
        <v>42151</v>
      </c>
      <c r="I1328" t="s">
        <v>3255</v>
      </c>
      <c r="J1328" t="s">
        <v>8</v>
      </c>
      <c r="K1328" t="s">
        <v>1783</v>
      </c>
      <c r="L1328" t="s">
        <v>9</v>
      </c>
      <c r="M1328">
        <v>36.627392999999998</v>
      </c>
      <c r="N1328">
        <v>-120.08181399999999</v>
      </c>
      <c r="O1328" t="s">
        <v>2138</v>
      </c>
      <c r="P1328" s="2">
        <v>130</v>
      </c>
      <c r="Q1328" s="2">
        <v>130</v>
      </c>
      <c r="R1328" s="2" t="s">
        <v>23</v>
      </c>
      <c r="S1328" s="2" t="s">
        <v>23</v>
      </c>
      <c r="T1328" s="2">
        <v>8500</v>
      </c>
      <c r="U1328" s="2">
        <v>68000</v>
      </c>
      <c r="V1328" s="2">
        <v>50000</v>
      </c>
      <c r="X1328" s="2">
        <v>6.96</v>
      </c>
      <c r="Y1328" s="13">
        <f>Q1328*1.22</f>
        <v>158.6</v>
      </c>
      <c r="Z1328" s="13" t="s">
        <v>761</v>
      </c>
      <c r="AA1328" s="13" t="s">
        <v>411</v>
      </c>
      <c r="AB1328" s="2">
        <v>120</v>
      </c>
      <c r="AC1328" s="2">
        <v>30000</v>
      </c>
      <c r="AD1328" s="2" t="s">
        <v>212</v>
      </c>
      <c r="AE1328" s="2">
        <v>2100</v>
      </c>
      <c r="AF1328" s="2">
        <v>800</v>
      </c>
      <c r="AG1328" s="2">
        <v>190</v>
      </c>
      <c r="AH1328" s="2">
        <v>14000</v>
      </c>
      <c r="AI1328" s="2">
        <v>11</v>
      </c>
      <c r="AJ1328" s="2" t="s">
        <v>382</v>
      </c>
      <c r="AK1328" s="2">
        <v>43</v>
      </c>
      <c r="AL1328" s="2">
        <v>8.3000000000000007</v>
      </c>
      <c r="AM1328" s="2">
        <v>1.3</v>
      </c>
      <c r="AN1328" s="2">
        <v>3100</v>
      </c>
      <c r="AO1328" s="2" t="s">
        <v>212</v>
      </c>
      <c r="AP1328" s="2">
        <v>28</v>
      </c>
      <c r="AU1328" s="2" t="s">
        <v>57</v>
      </c>
      <c r="AV1328" s="13" t="s">
        <v>1784</v>
      </c>
    </row>
    <row r="1329" spans="1:48" x14ac:dyDescent="0.35">
      <c r="A1329">
        <v>1328</v>
      </c>
      <c r="B1329" s="2" t="s">
        <v>1076</v>
      </c>
      <c r="C1329" t="s">
        <v>3270</v>
      </c>
      <c r="D1329" t="s">
        <v>3273</v>
      </c>
      <c r="E1329" t="s">
        <v>460</v>
      </c>
      <c r="F1329" t="s">
        <v>1078</v>
      </c>
      <c r="G1329" t="s">
        <v>50</v>
      </c>
      <c r="H1329" s="47">
        <v>41415</v>
      </c>
      <c r="I1329" t="s">
        <v>3269</v>
      </c>
      <c r="J1329" t="s">
        <v>8</v>
      </c>
      <c r="K1329" t="s">
        <v>1783</v>
      </c>
      <c r="L1329" t="s">
        <v>9</v>
      </c>
      <c r="M1329">
        <v>35.116101</v>
      </c>
      <c r="N1329">
        <v>-119.410399</v>
      </c>
      <c r="O1329" t="s">
        <v>448</v>
      </c>
      <c r="P1329" s="2">
        <v>410</v>
      </c>
      <c r="U1329" s="2">
        <v>48000</v>
      </c>
      <c r="V1329" s="2">
        <v>34000</v>
      </c>
      <c r="Y1329" s="2">
        <v>500</v>
      </c>
      <c r="Z1329" s="2" t="s">
        <v>736</v>
      </c>
      <c r="AA1329" s="2" t="s">
        <v>736</v>
      </c>
      <c r="AC1329" s="2">
        <v>19000</v>
      </c>
      <c r="AD1329" s="2">
        <v>52</v>
      </c>
      <c r="AE1329" s="2">
        <v>620</v>
      </c>
      <c r="AF1329" s="2">
        <v>230</v>
      </c>
      <c r="AG1329" s="2">
        <v>220</v>
      </c>
      <c r="AH1329" s="2">
        <v>9800</v>
      </c>
      <c r="AI1329" s="2">
        <v>64</v>
      </c>
      <c r="AL1329" s="2">
        <v>14</v>
      </c>
      <c r="AN1329" s="2">
        <v>190</v>
      </c>
      <c r="AU1329" s="2">
        <v>10</v>
      </c>
      <c r="AV1329" s="13">
        <f>AU1329/4.43</f>
        <v>2.2573363431151243</v>
      </c>
    </row>
    <row r="1330" spans="1:48" x14ac:dyDescent="0.35">
      <c r="A1330">
        <v>1329</v>
      </c>
      <c r="B1330" s="2" t="s">
        <v>1076</v>
      </c>
      <c r="C1330" t="s">
        <v>3272</v>
      </c>
      <c r="D1330" t="s">
        <v>3275</v>
      </c>
      <c r="E1330" t="s">
        <v>460</v>
      </c>
      <c r="F1330" t="s">
        <v>1078</v>
      </c>
      <c r="G1330" t="s">
        <v>50</v>
      </c>
      <c r="H1330" s="47">
        <v>38435</v>
      </c>
      <c r="I1330" t="s">
        <v>3274</v>
      </c>
      <c r="J1330" t="s">
        <v>8</v>
      </c>
      <c r="K1330" t="s">
        <v>1363</v>
      </c>
      <c r="L1330" t="s">
        <v>9</v>
      </c>
      <c r="M1330">
        <v>35.116101</v>
      </c>
      <c r="N1330">
        <v>-119.410399</v>
      </c>
      <c r="O1330" t="s">
        <v>448</v>
      </c>
      <c r="U1330" s="2">
        <v>51000</v>
      </c>
      <c r="V1330" s="2">
        <v>34000</v>
      </c>
      <c r="AC1330" s="2">
        <v>20000</v>
      </c>
      <c r="AI1330" s="2">
        <v>71</v>
      </c>
    </row>
    <row r="1331" spans="1:48" x14ac:dyDescent="0.35">
      <c r="A1331">
        <v>1330</v>
      </c>
      <c r="B1331" s="2" t="s">
        <v>804</v>
      </c>
      <c r="C1331" t="s">
        <v>3327</v>
      </c>
      <c r="D1331" t="s">
        <v>47</v>
      </c>
      <c r="E1331" t="s">
        <v>460</v>
      </c>
      <c r="F1331" t="s">
        <v>805</v>
      </c>
      <c r="G1331" t="s">
        <v>50</v>
      </c>
      <c r="H1331" s="47">
        <v>33248</v>
      </c>
      <c r="I1331" t="s">
        <v>3325</v>
      </c>
      <c r="J1331" t="s">
        <v>8</v>
      </c>
      <c r="K1331" t="s">
        <v>1707</v>
      </c>
      <c r="L1331" t="s">
        <v>9</v>
      </c>
      <c r="M1331">
        <v>35.062913000000002</v>
      </c>
      <c r="N1331">
        <v>-119.37929</v>
      </c>
      <c r="O1331" t="s">
        <v>3337</v>
      </c>
      <c r="V1331" s="2">
        <v>11500</v>
      </c>
      <c r="AC1331" s="2">
        <v>6600</v>
      </c>
      <c r="AI1331" s="2">
        <v>66.8</v>
      </c>
    </row>
    <row r="1332" spans="1:48" x14ac:dyDescent="0.35">
      <c r="A1332">
        <v>1331</v>
      </c>
      <c r="B1332" s="8" t="s">
        <v>1882</v>
      </c>
      <c r="C1332" t="s">
        <v>1709</v>
      </c>
      <c r="D1332" t="s">
        <v>47</v>
      </c>
      <c r="E1332" t="s">
        <v>460</v>
      </c>
      <c r="F1332" t="s">
        <v>898</v>
      </c>
      <c r="G1332" t="s">
        <v>50</v>
      </c>
      <c r="H1332" s="47">
        <v>27036</v>
      </c>
      <c r="I1332" t="s">
        <v>3326</v>
      </c>
      <c r="J1332" t="s">
        <v>8</v>
      </c>
      <c r="K1332" t="s">
        <v>1707</v>
      </c>
      <c r="L1332" t="s">
        <v>9</v>
      </c>
      <c r="V1332" s="2">
        <v>5184</v>
      </c>
      <c r="AI1332" s="2">
        <v>18.5</v>
      </c>
    </row>
    <row r="1333" spans="1:48" x14ac:dyDescent="0.35">
      <c r="A1333">
        <v>1332</v>
      </c>
      <c r="B1333" s="8" t="s">
        <v>1882</v>
      </c>
      <c r="C1333" t="s">
        <v>1709</v>
      </c>
      <c r="D1333" t="s">
        <v>47</v>
      </c>
      <c r="E1333" t="s">
        <v>460</v>
      </c>
      <c r="F1333" t="s">
        <v>898</v>
      </c>
      <c r="G1333" t="s">
        <v>50</v>
      </c>
      <c r="H1333" s="47">
        <v>30946</v>
      </c>
      <c r="I1333" t="s">
        <v>3326</v>
      </c>
      <c r="J1333" t="s">
        <v>8</v>
      </c>
      <c r="K1333" t="s">
        <v>1707</v>
      </c>
      <c r="L1333" t="s">
        <v>9</v>
      </c>
      <c r="V1333" s="2">
        <v>7662</v>
      </c>
      <c r="AI1333" s="2">
        <v>30</v>
      </c>
    </row>
    <row r="1334" spans="1:48" x14ac:dyDescent="0.35">
      <c r="A1334">
        <v>1333</v>
      </c>
      <c r="B1334" s="8" t="s">
        <v>1882</v>
      </c>
      <c r="C1334" t="s">
        <v>1709</v>
      </c>
      <c r="D1334" t="s">
        <v>47</v>
      </c>
      <c r="E1334" t="s">
        <v>460</v>
      </c>
      <c r="F1334" t="s">
        <v>898</v>
      </c>
      <c r="G1334" t="s">
        <v>50</v>
      </c>
      <c r="H1334" s="47">
        <v>31863</v>
      </c>
      <c r="I1334" t="s">
        <v>3326</v>
      </c>
      <c r="J1334" t="s">
        <v>8</v>
      </c>
      <c r="K1334" t="s">
        <v>1707</v>
      </c>
      <c r="L1334" t="s">
        <v>9</v>
      </c>
      <c r="V1334" s="2">
        <v>5680</v>
      </c>
      <c r="AI1334" s="2">
        <v>26.9</v>
      </c>
    </row>
    <row r="1335" spans="1:48" x14ac:dyDescent="0.35">
      <c r="A1335">
        <v>1334</v>
      </c>
      <c r="B1335" s="8" t="s">
        <v>1883</v>
      </c>
      <c r="C1335" t="s">
        <v>1709</v>
      </c>
      <c r="D1335" t="s">
        <v>47</v>
      </c>
      <c r="E1335" t="s">
        <v>460</v>
      </c>
      <c r="F1335" t="s">
        <v>893</v>
      </c>
      <c r="G1335" t="s">
        <v>50</v>
      </c>
      <c r="H1335" s="47">
        <v>30946</v>
      </c>
      <c r="I1335" t="s">
        <v>3326</v>
      </c>
      <c r="J1335" t="s">
        <v>8</v>
      </c>
      <c r="K1335" t="s">
        <v>1707</v>
      </c>
      <c r="L1335" t="s">
        <v>9</v>
      </c>
      <c r="V1335" s="2">
        <v>5647</v>
      </c>
      <c r="AI1335" s="2">
        <v>18.399999999999999</v>
      </c>
    </row>
    <row r="1336" spans="1:48" x14ac:dyDescent="0.35">
      <c r="A1336">
        <v>1335</v>
      </c>
      <c r="B1336" s="8" t="s">
        <v>1883</v>
      </c>
      <c r="C1336" t="s">
        <v>1709</v>
      </c>
      <c r="D1336" t="s">
        <v>47</v>
      </c>
      <c r="E1336" t="s">
        <v>460</v>
      </c>
      <c r="F1336" t="s">
        <v>893</v>
      </c>
      <c r="G1336" t="s">
        <v>50</v>
      </c>
      <c r="H1336" s="47">
        <v>31863</v>
      </c>
      <c r="I1336" t="s">
        <v>3326</v>
      </c>
      <c r="J1336" t="s">
        <v>8</v>
      </c>
      <c r="K1336" t="s">
        <v>1707</v>
      </c>
      <c r="L1336" t="s">
        <v>9</v>
      </c>
      <c r="V1336" s="2">
        <v>6000</v>
      </c>
      <c r="AI1336" s="2">
        <v>16.2</v>
      </c>
    </row>
    <row r="1337" spans="1:48" x14ac:dyDescent="0.35">
      <c r="A1337">
        <v>1336</v>
      </c>
      <c r="B1337" s="8" t="s">
        <v>1884</v>
      </c>
      <c r="C1337" t="s">
        <v>1709</v>
      </c>
      <c r="D1337" t="s">
        <v>47</v>
      </c>
      <c r="E1337" t="s">
        <v>460</v>
      </c>
      <c r="F1337" t="s">
        <v>885</v>
      </c>
      <c r="G1337" t="s">
        <v>50</v>
      </c>
      <c r="H1337" s="47">
        <v>30946</v>
      </c>
      <c r="I1337" t="s">
        <v>3326</v>
      </c>
      <c r="J1337" t="s">
        <v>8</v>
      </c>
      <c r="K1337" t="s">
        <v>1707</v>
      </c>
      <c r="L1337" t="s">
        <v>9</v>
      </c>
      <c r="V1337" s="2">
        <v>6051</v>
      </c>
      <c r="AI1337" s="2">
        <v>16.8</v>
      </c>
    </row>
    <row r="1338" spans="1:48" x14ac:dyDescent="0.35">
      <c r="A1338">
        <v>1337</v>
      </c>
      <c r="B1338" s="8" t="s">
        <v>1886</v>
      </c>
      <c r="C1338" t="s">
        <v>1709</v>
      </c>
      <c r="D1338" t="s">
        <v>47</v>
      </c>
      <c r="E1338" t="s">
        <v>460</v>
      </c>
      <c r="F1338" t="s">
        <v>888</v>
      </c>
      <c r="G1338" t="s">
        <v>50</v>
      </c>
      <c r="H1338" s="47">
        <v>30946</v>
      </c>
      <c r="I1338" t="s">
        <v>3326</v>
      </c>
      <c r="J1338" t="s">
        <v>8</v>
      </c>
      <c r="K1338" t="s">
        <v>1707</v>
      </c>
      <c r="L1338" t="s">
        <v>9</v>
      </c>
      <c r="V1338" s="2">
        <v>7413</v>
      </c>
      <c r="AI1338" s="2">
        <v>36.4</v>
      </c>
    </row>
    <row r="1339" spans="1:48" x14ac:dyDescent="0.35">
      <c r="A1339">
        <v>1338</v>
      </c>
      <c r="B1339" s="8" t="s">
        <v>1886</v>
      </c>
      <c r="C1339" t="s">
        <v>1709</v>
      </c>
      <c r="D1339" t="s">
        <v>47</v>
      </c>
      <c r="E1339" t="s">
        <v>460</v>
      </c>
      <c r="F1339" t="s">
        <v>888</v>
      </c>
      <c r="G1339" t="s">
        <v>50</v>
      </c>
      <c r="H1339" s="47">
        <v>31869</v>
      </c>
      <c r="I1339" t="s">
        <v>3326</v>
      </c>
      <c r="J1339" t="s">
        <v>8</v>
      </c>
      <c r="K1339" t="s">
        <v>1707</v>
      </c>
      <c r="L1339" t="s">
        <v>9</v>
      </c>
      <c r="V1339" s="2">
        <v>5687</v>
      </c>
      <c r="AI1339" s="2">
        <v>21.5</v>
      </c>
    </row>
    <row r="1340" spans="1:48" x14ac:dyDescent="0.35">
      <c r="A1340">
        <v>1339</v>
      </c>
      <c r="B1340" s="8" t="s">
        <v>1371</v>
      </c>
      <c r="C1340" t="s">
        <v>1709</v>
      </c>
      <c r="D1340" t="s">
        <v>47</v>
      </c>
      <c r="E1340" t="s">
        <v>460</v>
      </c>
      <c r="F1340" t="s">
        <v>1374</v>
      </c>
      <c r="G1340" t="s">
        <v>50</v>
      </c>
      <c r="H1340" s="47">
        <v>30946</v>
      </c>
      <c r="I1340" t="s">
        <v>3326</v>
      </c>
      <c r="J1340" t="s">
        <v>8</v>
      </c>
      <c r="K1340" t="s">
        <v>1707</v>
      </c>
      <c r="L1340" t="s">
        <v>9</v>
      </c>
      <c r="M1340">
        <v>35.142766000000002</v>
      </c>
      <c r="N1340">
        <v>-119.48620699999999</v>
      </c>
      <c r="O1340" s="22" t="s">
        <v>81</v>
      </c>
      <c r="V1340" s="2">
        <v>6705</v>
      </c>
      <c r="AI1340" s="2">
        <v>40</v>
      </c>
    </row>
    <row r="1341" spans="1:48" x14ac:dyDescent="0.35">
      <c r="A1341">
        <v>1340</v>
      </c>
      <c r="B1341" s="8" t="s">
        <v>1371</v>
      </c>
      <c r="C1341" t="s">
        <v>1709</v>
      </c>
      <c r="D1341" t="s">
        <v>47</v>
      </c>
      <c r="E1341" t="s">
        <v>460</v>
      </c>
      <c r="F1341" t="s">
        <v>1374</v>
      </c>
      <c r="G1341" t="s">
        <v>50</v>
      </c>
      <c r="H1341" s="47">
        <v>31869</v>
      </c>
      <c r="I1341" t="s">
        <v>3326</v>
      </c>
      <c r="J1341" t="s">
        <v>8</v>
      </c>
      <c r="K1341" t="s">
        <v>1707</v>
      </c>
      <c r="L1341" t="s">
        <v>9</v>
      </c>
      <c r="M1341">
        <v>35.142766000000002</v>
      </c>
      <c r="N1341">
        <v>-119.48620699999999</v>
      </c>
      <c r="O1341" s="22" t="s">
        <v>81</v>
      </c>
      <c r="V1341" s="2">
        <v>7132</v>
      </c>
      <c r="AI1341" s="2">
        <v>25.3</v>
      </c>
    </row>
    <row r="1342" spans="1:48" x14ac:dyDescent="0.35">
      <c r="A1342">
        <v>1341</v>
      </c>
      <c r="B1342" s="8" t="s">
        <v>879</v>
      </c>
      <c r="C1342" t="s">
        <v>1709</v>
      </c>
      <c r="D1342" t="s">
        <v>47</v>
      </c>
      <c r="E1342" t="s">
        <v>460</v>
      </c>
      <c r="F1342" t="s">
        <v>881</v>
      </c>
      <c r="G1342" t="s">
        <v>50</v>
      </c>
      <c r="H1342" s="47">
        <v>30946</v>
      </c>
      <c r="I1342" t="s">
        <v>3326</v>
      </c>
      <c r="J1342" t="s">
        <v>8</v>
      </c>
      <c r="K1342" t="s">
        <v>1707</v>
      </c>
      <c r="L1342" t="s">
        <v>9</v>
      </c>
      <c r="V1342" s="2">
        <v>5721</v>
      </c>
      <c r="AI1342" s="2">
        <v>74</v>
      </c>
    </row>
    <row r="1343" spans="1:48" x14ac:dyDescent="0.35">
      <c r="A1343">
        <v>1342</v>
      </c>
      <c r="B1343" s="8" t="s">
        <v>879</v>
      </c>
      <c r="C1343" t="s">
        <v>1709</v>
      </c>
      <c r="D1343" t="s">
        <v>47</v>
      </c>
      <c r="E1343" t="s">
        <v>460</v>
      </c>
      <c r="F1343" t="s">
        <v>881</v>
      </c>
      <c r="G1343" t="s">
        <v>50</v>
      </c>
      <c r="H1343" s="47">
        <v>31869</v>
      </c>
      <c r="I1343" t="s">
        <v>3326</v>
      </c>
      <c r="J1343" t="s">
        <v>8</v>
      </c>
      <c r="K1343" t="s">
        <v>1707</v>
      </c>
      <c r="L1343" t="s">
        <v>9</v>
      </c>
      <c r="V1343" s="2">
        <v>6610</v>
      </c>
      <c r="AI1343" s="2">
        <v>53.3</v>
      </c>
    </row>
    <row r="1344" spans="1:48" x14ac:dyDescent="0.35">
      <c r="A1344">
        <v>1343</v>
      </c>
      <c r="B1344" s="2" t="s">
        <v>804</v>
      </c>
      <c r="C1344" t="s">
        <v>3330</v>
      </c>
      <c r="D1344" t="s">
        <v>3328</v>
      </c>
      <c r="E1344" t="s">
        <v>460</v>
      </c>
      <c r="F1344" t="s">
        <v>805</v>
      </c>
      <c r="G1344" t="s">
        <v>50</v>
      </c>
      <c r="H1344" s="47">
        <v>35607</v>
      </c>
      <c r="I1344" t="s">
        <v>3331</v>
      </c>
      <c r="J1344" t="s">
        <v>8</v>
      </c>
      <c r="K1344" t="s">
        <v>1791</v>
      </c>
      <c r="L1344" t="s">
        <v>9</v>
      </c>
      <c r="M1344">
        <v>35.062913000000002</v>
      </c>
      <c r="N1344">
        <v>-119.37929</v>
      </c>
      <c r="O1344" t="s">
        <v>3337</v>
      </c>
      <c r="U1344" s="2">
        <v>2600</v>
      </c>
      <c r="AC1344" s="2">
        <v>8700</v>
      </c>
      <c r="AI1344" s="2">
        <v>72</v>
      </c>
    </row>
    <row r="1345" spans="1:49" x14ac:dyDescent="0.35">
      <c r="A1345">
        <v>1344</v>
      </c>
      <c r="B1345" s="2" t="s">
        <v>804</v>
      </c>
      <c r="C1345" t="s">
        <v>3332</v>
      </c>
      <c r="D1345" t="s">
        <v>3329</v>
      </c>
      <c r="E1345" t="s">
        <v>460</v>
      </c>
      <c r="F1345" t="s">
        <v>805</v>
      </c>
      <c r="G1345" t="s">
        <v>50</v>
      </c>
      <c r="H1345" s="47">
        <v>35607</v>
      </c>
      <c r="I1345" t="s">
        <v>3331</v>
      </c>
      <c r="J1345" t="s">
        <v>8</v>
      </c>
      <c r="K1345" t="s">
        <v>1791</v>
      </c>
      <c r="L1345" t="s">
        <v>9</v>
      </c>
      <c r="M1345">
        <v>35.062913000000002</v>
      </c>
      <c r="N1345">
        <v>-119.37929</v>
      </c>
      <c r="O1345" t="s">
        <v>3337</v>
      </c>
    </row>
    <row r="1346" spans="1:49" x14ac:dyDescent="0.35">
      <c r="A1346">
        <v>1345</v>
      </c>
      <c r="B1346" s="2" t="s">
        <v>804</v>
      </c>
      <c r="C1346" t="s">
        <v>3334</v>
      </c>
      <c r="D1346" t="s">
        <v>3328</v>
      </c>
      <c r="E1346" t="s">
        <v>460</v>
      </c>
      <c r="F1346" t="s">
        <v>805</v>
      </c>
      <c r="G1346" t="s">
        <v>50</v>
      </c>
      <c r="H1346" s="47">
        <v>34459</v>
      </c>
      <c r="I1346" t="s">
        <v>3333</v>
      </c>
      <c r="J1346" t="s">
        <v>8</v>
      </c>
      <c r="K1346" t="s">
        <v>2146</v>
      </c>
      <c r="L1346" t="s">
        <v>9</v>
      </c>
      <c r="M1346">
        <v>35.062913000000002</v>
      </c>
      <c r="N1346">
        <v>-119.37929</v>
      </c>
      <c r="O1346" t="s">
        <v>3337</v>
      </c>
      <c r="AC1346" s="2">
        <v>9100</v>
      </c>
      <c r="AI1346" s="2">
        <v>89.3</v>
      </c>
    </row>
    <row r="1347" spans="1:49" x14ac:dyDescent="0.35">
      <c r="A1347">
        <v>1346</v>
      </c>
      <c r="B1347" s="2" t="s">
        <v>804</v>
      </c>
      <c r="C1347" t="s">
        <v>3335</v>
      </c>
      <c r="D1347" t="s">
        <v>3329</v>
      </c>
      <c r="E1347" t="s">
        <v>460</v>
      </c>
      <c r="F1347" t="s">
        <v>805</v>
      </c>
      <c r="G1347" t="s">
        <v>50</v>
      </c>
      <c r="H1347" s="47">
        <v>34459</v>
      </c>
      <c r="I1347" t="s">
        <v>3333</v>
      </c>
      <c r="J1347" t="s">
        <v>8</v>
      </c>
      <c r="K1347" t="s">
        <v>2146</v>
      </c>
      <c r="L1347" t="s">
        <v>9</v>
      </c>
      <c r="M1347">
        <v>35.062913000000002</v>
      </c>
      <c r="N1347">
        <v>-119.37929</v>
      </c>
      <c r="O1347" t="s">
        <v>3337</v>
      </c>
      <c r="AC1347" s="2">
        <v>10600</v>
      </c>
      <c r="AI1347" s="2">
        <v>86.4</v>
      </c>
    </row>
    <row r="1348" spans="1:49" x14ac:dyDescent="0.35">
      <c r="A1348">
        <v>1347</v>
      </c>
      <c r="B1348" s="8" t="s">
        <v>804</v>
      </c>
      <c r="C1348" t="s">
        <v>1709</v>
      </c>
      <c r="D1348" t="s">
        <v>47</v>
      </c>
      <c r="E1348" t="s">
        <v>460</v>
      </c>
      <c r="F1348" t="s">
        <v>805</v>
      </c>
      <c r="G1348" t="s">
        <v>50</v>
      </c>
      <c r="H1348" s="47">
        <v>23253</v>
      </c>
      <c r="I1348" t="s">
        <v>3336</v>
      </c>
      <c r="J1348" t="s">
        <v>8</v>
      </c>
      <c r="K1348" t="s">
        <v>1707</v>
      </c>
      <c r="L1348" t="s">
        <v>9</v>
      </c>
      <c r="M1348">
        <v>35.062913000000002</v>
      </c>
      <c r="N1348">
        <v>-119.37929</v>
      </c>
      <c r="O1348" t="s">
        <v>3337</v>
      </c>
      <c r="V1348" s="2">
        <v>24226</v>
      </c>
      <c r="AI1348" s="2">
        <v>73.8</v>
      </c>
    </row>
    <row r="1349" spans="1:49" x14ac:dyDescent="0.35">
      <c r="A1349">
        <v>1348</v>
      </c>
      <c r="B1349" s="8" t="s">
        <v>804</v>
      </c>
      <c r="C1349" t="s">
        <v>1709</v>
      </c>
      <c r="D1349" t="s">
        <v>47</v>
      </c>
      <c r="E1349" t="s">
        <v>460</v>
      </c>
      <c r="F1349" t="s">
        <v>805</v>
      </c>
      <c r="G1349" t="s">
        <v>50</v>
      </c>
      <c r="H1349" s="47">
        <v>28271</v>
      </c>
      <c r="I1349" t="s">
        <v>3336</v>
      </c>
      <c r="J1349" t="s">
        <v>8</v>
      </c>
      <c r="K1349" t="s">
        <v>1707</v>
      </c>
      <c r="L1349" t="s">
        <v>9</v>
      </c>
      <c r="M1349">
        <v>35.062913000000002</v>
      </c>
      <c r="N1349">
        <v>-119.37929</v>
      </c>
      <c r="O1349" t="s">
        <v>3337</v>
      </c>
      <c r="V1349" s="2">
        <v>12981</v>
      </c>
      <c r="AI1349" s="2">
        <v>29.1</v>
      </c>
    </row>
    <row r="1350" spans="1:49" x14ac:dyDescent="0.35">
      <c r="A1350">
        <v>1349</v>
      </c>
      <c r="B1350" s="8" t="s">
        <v>804</v>
      </c>
      <c r="C1350" t="s">
        <v>1709</v>
      </c>
      <c r="D1350" t="s">
        <v>47</v>
      </c>
      <c r="E1350" t="s">
        <v>460</v>
      </c>
      <c r="F1350" t="s">
        <v>805</v>
      </c>
      <c r="G1350" t="s">
        <v>50</v>
      </c>
      <c r="H1350" s="47">
        <v>31869</v>
      </c>
      <c r="I1350" t="s">
        <v>3336</v>
      </c>
      <c r="J1350" t="s">
        <v>8</v>
      </c>
      <c r="K1350" t="s">
        <v>1707</v>
      </c>
      <c r="L1350" t="s">
        <v>9</v>
      </c>
      <c r="M1350">
        <v>35.062913000000002</v>
      </c>
      <c r="N1350">
        <v>-119.37929</v>
      </c>
      <c r="O1350" t="s">
        <v>3337</v>
      </c>
      <c r="V1350" s="2">
        <v>23093</v>
      </c>
      <c r="AI1350" s="2">
        <v>45.3</v>
      </c>
    </row>
    <row r="1351" spans="1:49" x14ac:dyDescent="0.35">
      <c r="A1351">
        <v>1350</v>
      </c>
      <c r="B1351" s="2" t="s">
        <v>804</v>
      </c>
      <c r="C1351" t="s">
        <v>3338</v>
      </c>
      <c r="D1351" t="s">
        <v>47</v>
      </c>
      <c r="E1351" t="s">
        <v>460</v>
      </c>
      <c r="F1351" t="s">
        <v>805</v>
      </c>
      <c r="G1351" t="s">
        <v>50</v>
      </c>
      <c r="H1351" s="47">
        <v>36613</v>
      </c>
      <c r="I1351" t="s">
        <v>3340</v>
      </c>
      <c r="J1351" t="s">
        <v>8</v>
      </c>
      <c r="K1351" t="s">
        <v>1791</v>
      </c>
      <c r="L1351" t="s">
        <v>9</v>
      </c>
      <c r="M1351">
        <v>35.062913000000002</v>
      </c>
      <c r="N1351">
        <v>-119.37929</v>
      </c>
      <c r="O1351" t="s">
        <v>3337</v>
      </c>
      <c r="P1351" s="2">
        <v>880</v>
      </c>
      <c r="T1351" s="2">
        <v>1900</v>
      </c>
      <c r="U1351" s="2">
        <v>20000</v>
      </c>
      <c r="V1351" s="2">
        <v>13000</v>
      </c>
      <c r="X1351" s="2">
        <v>7.1</v>
      </c>
      <c r="Y1351" s="2">
        <v>1100</v>
      </c>
      <c r="Z1351" s="2" t="s">
        <v>82</v>
      </c>
      <c r="AC1351" s="2">
        <v>7000</v>
      </c>
      <c r="AD1351" s="2">
        <v>130</v>
      </c>
      <c r="AE1351" s="2">
        <v>580</v>
      </c>
      <c r="AF1351" s="2">
        <v>110</v>
      </c>
      <c r="AG1351" s="2">
        <v>170</v>
      </c>
      <c r="AH1351" s="2">
        <v>3500</v>
      </c>
      <c r="AI1351" s="2">
        <v>89</v>
      </c>
      <c r="AJ1351" s="2" t="s">
        <v>53</v>
      </c>
      <c r="AK1351" s="2" t="s">
        <v>58</v>
      </c>
      <c r="AL1351" s="2">
        <v>0.34</v>
      </c>
      <c r="AO1351" s="2" t="s">
        <v>56</v>
      </c>
      <c r="AP1351" s="2"/>
      <c r="AS1351" s="13">
        <f>100*1.22</f>
        <v>122</v>
      </c>
      <c r="AU1351" s="2">
        <v>38</v>
      </c>
      <c r="AV1351" s="13">
        <f>AU1351/4.43</f>
        <v>8.5778781038374721</v>
      </c>
    </row>
    <row r="1352" spans="1:49" x14ac:dyDescent="0.35">
      <c r="A1352">
        <v>1351</v>
      </c>
      <c r="B1352" s="2" t="s">
        <v>804</v>
      </c>
      <c r="C1352" t="s">
        <v>3339</v>
      </c>
      <c r="D1352" t="s">
        <v>47</v>
      </c>
      <c r="E1352" t="s">
        <v>460</v>
      </c>
      <c r="F1352" t="s">
        <v>805</v>
      </c>
      <c r="G1352" t="s">
        <v>50</v>
      </c>
      <c r="H1352" s="47">
        <v>36614</v>
      </c>
      <c r="I1352" t="s">
        <v>3340</v>
      </c>
      <c r="J1352" t="s">
        <v>8</v>
      </c>
      <c r="K1352" t="s">
        <v>1791</v>
      </c>
      <c r="L1352" t="s">
        <v>9</v>
      </c>
      <c r="M1352">
        <v>35.062913000000002</v>
      </c>
      <c r="N1352">
        <v>-119.37929</v>
      </c>
      <c r="O1352" t="s">
        <v>3337</v>
      </c>
      <c r="P1352" s="2">
        <v>1000</v>
      </c>
      <c r="T1352" s="2">
        <v>520</v>
      </c>
      <c r="U1352" s="2">
        <v>17000</v>
      </c>
      <c r="V1352" s="2">
        <v>10000</v>
      </c>
      <c r="X1352" s="2">
        <v>7.5</v>
      </c>
      <c r="Y1352" s="2">
        <v>1300</v>
      </c>
      <c r="Z1352" s="2" t="s">
        <v>82</v>
      </c>
      <c r="AC1352" s="2">
        <v>5100</v>
      </c>
      <c r="AD1352" s="2">
        <v>86</v>
      </c>
      <c r="AE1352" s="2">
        <v>120</v>
      </c>
      <c r="AF1352" s="2">
        <v>53</v>
      </c>
      <c r="AG1352" s="2">
        <v>160</v>
      </c>
      <c r="AH1352" s="2">
        <v>3400</v>
      </c>
      <c r="AI1352" s="2">
        <v>87</v>
      </c>
      <c r="AJ1352" s="2" t="s">
        <v>53</v>
      </c>
      <c r="AK1352" s="2">
        <v>4.0999999999999996</v>
      </c>
      <c r="AL1352" s="2">
        <v>0.13</v>
      </c>
      <c r="AO1352" s="2" t="s">
        <v>56</v>
      </c>
      <c r="AP1352" s="2"/>
      <c r="AS1352" s="13">
        <f>26*1.22</f>
        <v>31.72</v>
      </c>
      <c r="AU1352" s="2" t="s">
        <v>23</v>
      </c>
      <c r="AV1352" s="13" t="s">
        <v>745</v>
      </c>
    </row>
    <row r="1353" spans="1:49" x14ac:dyDescent="0.35">
      <c r="A1353">
        <v>1352</v>
      </c>
      <c r="B1353" s="2" t="s">
        <v>804</v>
      </c>
      <c r="C1353" t="s">
        <v>3366</v>
      </c>
      <c r="D1353" t="s">
        <v>3345</v>
      </c>
      <c r="E1353" t="s">
        <v>460</v>
      </c>
      <c r="F1353" t="s">
        <v>805</v>
      </c>
      <c r="G1353" t="s">
        <v>50</v>
      </c>
      <c r="H1353" s="47">
        <v>42138</v>
      </c>
      <c r="I1353" t="s">
        <v>3344</v>
      </c>
      <c r="J1353" t="s">
        <v>8</v>
      </c>
      <c r="K1353" t="s">
        <v>1340</v>
      </c>
      <c r="L1353" t="s">
        <v>9</v>
      </c>
      <c r="M1353">
        <v>35.062913000000002</v>
      </c>
      <c r="N1353">
        <v>-119.37929</v>
      </c>
      <c r="O1353" t="s">
        <v>3337</v>
      </c>
      <c r="P1353" s="2">
        <v>1400</v>
      </c>
      <c r="T1353" s="2">
        <v>1900</v>
      </c>
      <c r="U1353" s="2">
        <v>24000</v>
      </c>
      <c r="V1353" s="2">
        <v>14000</v>
      </c>
      <c r="Y1353" s="2">
        <v>1700</v>
      </c>
      <c r="Z1353" s="2" t="s">
        <v>736</v>
      </c>
      <c r="AA1353" s="2" t="s">
        <v>736</v>
      </c>
      <c r="AC1353" s="2">
        <v>7400</v>
      </c>
      <c r="AD1353" s="2">
        <v>130</v>
      </c>
      <c r="AE1353" s="2">
        <v>470</v>
      </c>
      <c r="AF1353" s="2">
        <v>170</v>
      </c>
      <c r="AG1353" s="2">
        <v>76</v>
      </c>
      <c r="AH1353" s="2">
        <v>5200</v>
      </c>
      <c r="AI1353" s="2">
        <v>93</v>
      </c>
      <c r="AL1353" s="2">
        <v>0.28999999999999998</v>
      </c>
      <c r="AN1353" s="2">
        <v>500</v>
      </c>
      <c r="AU1353" s="2" t="s">
        <v>183</v>
      </c>
      <c r="AV1353" s="13" t="s">
        <v>817</v>
      </c>
    </row>
    <row r="1354" spans="1:49" x14ac:dyDescent="0.35">
      <c r="A1354">
        <v>1353</v>
      </c>
      <c r="B1354" s="2" t="s">
        <v>804</v>
      </c>
      <c r="C1354" t="s">
        <v>3368</v>
      </c>
      <c r="D1354" t="s">
        <v>3346</v>
      </c>
      <c r="E1354" t="s">
        <v>460</v>
      </c>
      <c r="F1354" t="s">
        <v>805</v>
      </c>
      <c r="G1354" t="s">
        <v>50</v>
      </c>
      <c r="H1354" s="47">
        <v>42138</v>
      </c>
      <c r="I1354" t="s">
        <v>3344</v>
      </c>
      <c r="J1354" t="s">
        <v>8</v>
      </c>
      <c r="K1354" t="s">
        <v>1340</v>
      </c>
      <c r="L1354" t="s">
        <v>9</v>
      </c>
      <c r="M1354">
        <v>35.062913000000002</v>
      </c>
      <c r="N1354">
        <v>-119.37929</v>
      </c>
      <c r="O1354" t="s">
        <v>3337</v>
      </c>
      <c r="P1354" s="2">
        <v>1200</v>
      </c>
      <c r="T1354" s="2">
        <v>1600</v>
      </c>
      <c r="U1354" s="2">
        <v>25000</v>
      </c>
      <c r="V1354" s="2">
        <v>13000</v>
      </c>
      <c r="Y1354" s="2">
        <v>1500</v>
      </c>
      <c r="Z1354" s="2" t="s">
        <v>736</v>
      </c>
      <c r="AA1354" s="2" t="s">
        <v>736</v>
      </c>
      <c r="AC1354" s="2">
        <v>8000</v>
      </c>
      <c r="AE1354" s="2">
        <v>380</v>
      </c>
      <c r="AF1354" s="2">
        <v>160</v>
      </c>
      <c r="AG1354" s="2">
        <v>97</v>
      </c>
      <c r="AH1354" s="2">
        <v>4500</v>
      </c>
      <c r="AI1354" s="2">
        <v>85</v>
      </c>
      <c r="AL1354" s="2">
        <v>0.55000000000000004</v>
      </c>
      <c r="AN1354" s="2">
        <v>210</v>
      </c>
    </row>
    <row r="1355" spans="1:49" x14ac:dyDescent="0.35">
      <c r="A1355">
        <v>1354</v>
      </c>
      <c r="B1355" s="2" t="s">
        <v>811</v>
      </c>
      <c r="C1355" t="s">
        <v>3362</v>
      </c>
      <c r="E1355" t="s">
        <v>460</v>
      </c>
      <c r="F1355" t="s">
        <v>813</v>
      </c>
      <c r="G1355" t="s">
        <v>50</v>
      </c>
      <c r="H1355" s="47">
        <v>42111</v>
      </c>
      <c r="I1355" t="s">
        <v>3361</v>
      </c>
      <c r="J1355" t="s">
        <v>8</v>
      </c>
      <c r="K1355" t="s">
        <v>1783</v>
      </c>
      <c r="L1355" t="s">
        <v>9</v>
      </c>
      <c r="M1355">
        <v>35.231786999999997</v>
      </c>
      <c r="N1355">
        <v>-119.574693</v>
      </c>
      <c r="O1355" t="s">
        <v>51</v>
      </c>
      <c r="P1355" s="2">
        <v>2400</v>
      </c>
      <c r="Q1355" s="2">
        <v>2400</v>
      </c>
      <c r="R1355" s="2" t="s">
        <v>23</v>
      </c>
      <c r="S1355" s="2" t="s">
        <v>23</v>
      </c>
      <c r="T1355" s="2">
        <v>1800</v>
      </c>
      <c r="U1355" s="2">
        <v>30000</v>
      </c>
      <c r="V1355" s="2">
        <v>19000</v>
      </c>
      <c r="X1355" s="2">
        <v>7.75</v>
      </c>
      <c r="Y1355" s="13">
        <f>Q1355*1.22</f>
        <v>2928</v>
      </c>
      <c r="Z1355" s="13" t="s">
        <v>761</v>
      </c>
      <c r="AA1355" s="13" t="s">
        <v>411</v>
      </c>
      <c r="AB1355" s="2">
        <v>81</v>
      </c>
      <c r="AC1355" s="2">
        <v>9800</v>
      </c>
      <c r="AD1355" s="2" t="s">
        <v>11</v>
      </c>
      <c r="AE1355" s="2">
        <v>130</v>
      </c>
      <c r="AF1355" s="2">
        <v>360</v>
      </c>
      <c r="AG1355" s="2">
        <v>170</v>
      </c>
      <c r="AH1355" s="2">
        <v>7400</v>
      </c>
      <c r="AI1355" s="2">
        <v>44</v>
      </c>
      <c r="AJ1355" s="2" t="s">
        <v>382</v>
      </c>
      <c r="AK1355" s="2">
        <v>1.5</v>
      </c>
      <c r="AL1355" s="2" t="s">
        <v>82</v>
      </c>
      <c r="AM1355" s="2">
        <v>6.4</v>
      </c>
      <c r="AN1355" s="2" t="s">
        <v>1093</v>
      </c>
      <c r="AO1355" s="2" t="s">
        <v>212</v>
      </c>
      <c r="AP1355" s="2">
        <v>5.0999999999999996</v>
      </c>
      <c r="AU1355" s="2" t="s">
        <v>57</v>
      </c>
      <c r="AV1355" s="13" t="s">
        <v>1784</v>
      </c>
    </row>
    <row r="1356" spans="1:49" x14ac:dyDescent="0.35">
      <c r="A1356">
        <v>1355</v>
      </c>
      <c r="B1356" s="2" t="s">
        <v>2275</v>
      </c>
      <c r="C1356" t="s">
        <v>3367</v>
      </c>
      <c r="D1356" t="s">
        <v>3369</v>
      </c>
      <c r="E1356" t="s">
        <v>460</v>
      </c>
      <c r="F1356" t="s">
        <v>2304</v>
      </c>
      <c r="G1356" t="s">
        <v>50</v>
      </c>
      <c r="H1356" s="47">
        <v>42138</v>
      </c>
      <c r="I1356" t="s">
        <v>3365</v>
      </c>
      <c r="J1356" t="s">
        <v>8</v>
      </c>
      <c r="K1356" t="s">
        <v>1340</v>
      </c>
      <c r="L1356" t="s">
        <v>9</v>
      </c>
      <c r="M1356">
        <v>35.068598999999999</v>
      </c>
      <c r="N1356">
        <v>-119.363187</v>
      </c>
      <c r="O1356" t="s">
        <v>3337</v>
      </c>
      <c r="P1356" s="2">
        <v>720</v>
      </c>
      <c r="T1356" s="2">
        <v>2100</v>
      </c>
      <c r="U1356" s="2">
        <v>43000</v>
      </c>
      <c r="V1356" s="2">
        <v>27000</v>
      </c>
      <c r="Y1356" s="2">
        <v>880</v>
      </c>
      <c r="Z1356" s="2" t="s">
        <v>736</v>
      </c>
      <c r="AA1356" s="2" t="s">
        <v>736</v>
      </c>
      <c r="AC1356" s="2">
        <v>16000</v>
      </c>
      <c r="AD1356" s="2">
        <v>170</v>
      </c>
      <c r="AE1356" s="2">
        <v>380</v>
      </c>
      <c r="AF1356" s="2">
        <v>280</v>
      </c>
      <c r="AG1356" s="2">
        <v>83</v>
      </c>
      <c r="AH1356" s="2">
        <v>11000</v>
      </c>
      <c r="AI1356" s="2">
        <v>60</v>
      </c>
      <c r="AL1356" s="2">
        <v>3.3</v>
      </c>
      <c r="AN1356" s="2">
        <v>68</v>
      </c>
      <c r="AU1356" s="2">
        <v>26</v>
      </c>
      <c r="AV1356" s="13">
        <f>AU1356/4.43</f>
        <v>5.8690744920993234</v>
      </c>
    </row>
    <row r="1357" spans="1:49" x14ac:dyDescent="0.35">
      <c r="A1357">
        <v>1356</v>
      </c>
      <c r="B1357" s="2" t="s">
        <v>2275</v>
      </c>
      <c r="C1357" t="s">
        <v>3371</v>
      </c>
      <c r="D1357" t="s">
        <v>3370</v>
      </c>
      <c r="E1357" t="s">
        <v>460</v>
      </c>
      <c r="F1357" t="s">
        <v>2304</v>
      </c>
      <c r="G1357" t="s">
        <v>50</v>
      </c>
      <c r="H1357" s="47">
        <v>43229</v>
      </c>
      <c r="I1357" t="s">
        <v>3372</v>
      </c>
      <c r="J1357" t="s">
        <v>8</v>
      </c>
      <c r="K1357" t="s">
        <v>1363</v>
      </c>
      <c r="L1357" t="s">
        <v>9</v>
      </c>
      <c r="M1357">
        <v>35.068598999999999</v>
      </c>
      <c r="N1357">
        <v>-119.363187</v>
      </c>
      <c r="O1357" t="s">
        <v>3337</v>
      </c>
      <c r="P1357" s="2">
        <v>1400</v>
      </c>
      <c r="Q1357" s="2">
        <v>1400</v>
      </c>
      <c r="R1357" s="2" t="s">
        <v>23</v>
      </c>
      <c r="S1357" s="2" t="s">
        <v>23</v>
      </c>
      <c r="U1357" s="2">
        <v>38000</v>
      </c>
      <c r="V1357" s="2">
        <v>25000</v>
      </c>
      <c r="X1357" s="2">
        <v>6.71</v>
      </c>
      <c r="Y1357" s="13">
        <f t="shared" ref="Y1357:Y1381" si="31">Q1357*1.22</f>
        <v>1708</v>
      </c>
      <c r="Z1357" s="13" t="s">
        <v>761</v>
      </c>
      <c r="AA1357" s="13" t="s">
        <v>411</v>
      </c>
      <c r="AC1357" s="2">
        <v>15000</v>
      </c>
      <c r="AD1357" s="2" t="s">
        <v>57</v>
      </c>
      <c r="AE1357" s="2">
        <v>400</v>
      </c>
      <c r="AF1357" s="2">
        <v>260</v>
      </c>
      <c r="AG1357" s="2">
        <v>81</v>
      </c>
      <c r="AH1357" s="2">
        <v>9000</v>
      </c>
      <c r="AI1357" s="2">
        <v>60</v>
      </c>
      <c r="AJ1357" s="2">
        <v>55</v>
      </c>
      <c r="AK1357" s="2">
        <v>10</v>
      </c>
      <c r="AL1357" s="2">
        <v>7.8</v>
      </c>
      <c r="AM1357" s="2">
        <v>3.3</v>
      </c>
      <c r="AN1357" s="2">
        <v>390</v>
      </c>
      <c r="AO1357" s="2" t="s">
        <v>52</v>
      </c>
      <c r="AP1357" s="2">
        <v>21</v>
      </c>
      <c r="AQ1357" s="2">
        <v>-42.4</v>
      </c>
      <c r="AR1357" s="2">
        <v>-4.03</v>
      </c>
      <c r="AS1357" s="2">
        <v>100</v>
      </c>
      <c r="AT1357" s="2">
        <v>110</v>
      </c>
      <c r="AU1357" s="2" t="s">
        <v>1120</v>
      </c>
      <c r="AV1357" s="2" t="s">
        <v>57</v>
      </c>
      <c r="AW1357" s="2">
        <v>34</v>
      </c>
    </row>
    <row r="1358" spans="1:49" x14ac:dyDescent="0.35">
      <c r="A1358">
        <v>1357</v>
      </c>
      <c r="B1358" s="2" t="s">
        <v>2275</v>
      </c>
      <c r="C1358" t="s">
        <v>3373</v>
      </c>
      <c r="D1358" t="s">
        <v>3374</v>
      </c>
      <c r="E1358" t="s">
        <v>460</v>
      </c>
      <c r="F1358" t="s">
        <v>2304</v>
      </c>
      <c r="G1358" t="s">
        <v>50</v>
      </c>
      <c r="H1358" s="47">
        <v>43229</v>
      </c>
      <c r="I1358" t="s">
        <v>3372</v>
      </c>
      <c r="J1358" t="s">
        <v>8</v>
      </c>
      <c r="K1358" t="s">
        <v>1363</v>
      </c>
      <c r="L1358" t="s">
        <v>9</v>
      </c>
      <c r="M1358">
        <v>35.068598999999999</v>
      </c>
      <c r="N1358">
        <v>-119.363187</v>
      </c>
      <c r="O1358" t="s">
        <v>3337</v>
      </c>
      <c r="P1358" s="2">
        <v>1400</v>
      </c>
      <c r="Q1358" s="2">
        <v>1400</v>
      </c>
      <c r="R1358" s="2" t="s">
        <v>23</v>
      </c>
      <c r="S1358" s="2" t="s">
        <v>23</v>
      </c>
      <c r="U1358" s="2">
        <v>38000</v>
      </c>
      <c r="V1358" s="2">
        <v>25000</v>
      </c>
      <c r="X1358" s="2">
        <v>7.7</v>
      </c>
      <c r="Y1358" s="13">
        <f t="shared" si="31"/>
        <v>1708</v>
      </c>
      <c r="Z1358" s="13" t="s">
        <v>761</v>
      </c>
      <c r="AA1358" s="13" t="s">
        <v>411</v>
      </c>
      <c r="AC1358" s="2">
        <v>15000</v>
      </c>
      <c r="AD1358" s="2">
        <v>27</v>
      </c>
      <c r="AE1358" s="2">
        <v>390</v>
      </c>
      <c r="AF1358" s="2">
        <v>240</v>
      </c>
      <c r="AG1358" s="2">
        <v>99</v>
      </c>
      <c r="AH1358" s="2">
        <v>8900</v>
      </c>
      <c r="AI1358" s="2">
        <v>74</v>
      </c>
      <c r="AJ1358" s="2">
        <v>47</v>
      </c>
      <c r="AK1358" s="2">
        <v>11</v>
      </c>
      <c r="AL1358" s="2">
        <v>1.8</v>
      </c>
      <c r="AM1358" s="2">
        <v>3.2</v>
      </c>
      <c r="AN1358" s="2">
        <v>280</v>
      </c>
      <c r="AO1358" s="2" t="s">
        <v>52</v>
      </c>
      <c r="AP1358" s="2">
        <v>21</v>
      </c>
      <c r="AQ1358" s="2">
        <v>-37</v>
      </c>
      <c r="AR1358" s="2">
        <v>-2</v>
      </c>
      <c r="AS1358" s="2">
        <v>100</v>
      </c>
      <c r="AT1358" s="2">
        <v>110</v>
      </c>
      <c r="AU1358" s="2" t="s">
        <v>1120</v>
      </c>
      <c r="AV1358" s="2" t="s">
        <v>57</v>
      </c>
      <c r="AW1358" s="2">
        <v>10</v>
      </c>
    </row>
    <row r="1359" spans="1:49" x14ac:dyDescent="0.35">
      <c r="A1359">
        <v>1358</v>
      </c>
      <c r="B1359" s="2" t="s">
        <v>804</v>
      </c>
      <c r="C1359" t="s">
        <v>3375</v>
      </c>
      <c r="E1359" t="s">
        <v>460</v>
      </c>
      <c r="F1359" t="s">
        <v>805</v>
      </c>
      <c r="G1359" t="s">
        <v>50</v>
      </c>
      <c r="H1359" s="47">
        <v>43360</v>
      </c>
      <c r="I1359" t="s">
        <v>3384</v>
      </c>
      <c r="J1359" t="s">
        <v>8</v>
      </c>
      <c r="K1359" t="s">
        <v>1340</v>
      </c>
      <c r="L1359" t="s">
        <v>9</v>
      </c>
      <c r="M1359">
        <v>35.062913000000002</v>
      </c>
      <c r="N1359">
        <v>-119.37929</v>
      </c>
      <c r="O1359" t="s">
        <v>3337</v>
      </c>
      <c r="P1359" s="2">
        <v>1100</v>
      </c>
      <c r="Q1359" s="2">
        <v>1100</v>
      </c>
      <c r="R1359" s="2" t="s">
        <v>71</v>
      </c>
      <c r="S1359" s="2" t="s">
        <v>71</v>
      </c>
      <c r="U1359" s="2">
        <v>63000</v>
      </c>
      <c r="V1359" s="2">
        <v>44000</v>
      </c>
      <c r="X1359" s="2">
        <v>7.79</v>
      </c>
      <c r="Y1359" s="13">
        <f t="shared" si="31"/>
        <v>1342</v>
      </c>
      <c r="Z1359" s="13" t="s">
        <v>1897</v>
      </c>
      <c r="AA1359" s="13" t="s">
        <v>1901</v>
      </c>
      <c r="AC1359" s="2">
        <v>26000</v>
      </c>
      <c r="AD1359" s="2">
        <v>270</v>
      </c>
      <c r="AE1359" s="2">
        <v>430</v>
      </c>
      <c r="AF1359" s="2">
        <v>380</v>
      </c>
      <c r="AG1359" s="2">
        <v>420</v>
      </c>
      <c r="AH1359" s="2">
        <v>15000</v>
      </c>
      <c r="AI1359" s="2">
        <v>320</v>
      </c>
      <c r="AJ1359" s="2">
        <v>63</v>
      </c>
      <c r="AK1359" s="2">
        <v>16</v>
      </c>
      <c r="AL1359" s="2">
        <v>0.14000000000000001</v>
      </c>
      <c r="AM1359" s="2">
        <v>7.5</v>
      </c>
      <c r="AN1359" s="2">
        <v>89</v>
      </c>
      <c r="AO1359" s="2">
        <v>530</v>
      </c>
      <c r="AP1359" s="2">
        <v>46</v>
      </c>
      <c r="AQ1359" s="2">
        <v>-5.5</v>
      </c>
      <c r="AR1359" s="2">
        <v>7.45</v>
      </c>
      <c r="AS1359" s="13">
        <f>39*1.22</f>
        <v>47.58</v>
      </c>
      <c r="AU1359" s="13" t="s">
        <v>1893</v>
      </c>
      <c r="AV1359" s="2" t="s">
        <v>82</v>
      </c>
      <c r="AW1359" s="2">
        <v>22</v>
      </c>
    </row>
    <row r="1360" spans="1:49" x14ac:dyDescent="0.35">
      <c r="A1360">
        <v>1359</v>
      </c>
      <c r="B1360" s="2" t="s">
        <v>804</v>
      </c>
      <c r="C1360" t="s">
        <v>3376</v>
      </c>
      <c r="E1360" t="s">
        <v>460</v>
      </c>
      <c r="F1360" t="s">
        <v>805</v>
      </c>
      <c r="G1360" t="s">
        <v>50</v>
      </c>
      <c r="H1360" s="47">
        <v>43360</v>
      </c>
      <c r="I1360" t="s">
        <v>3384</v>
      </c>
      <c r="J1360" t="s">
        <v>8</v>
      </c>
      <c r="K1360" t="s">
        <v>1340</v>
      </c>
      <c r="L1360" t="s">
        <v>9</v>
      </c>
      <c r="M1360">
        <v>35.062913000000002</v>
      </c>
      <c r="N1360">
        <v>-119.37929</v>
      </c>
      <c r="O1360" t="s">
        <v>3337</v>
      </c>
      <c r="P1360" s="2">
        <v>1200</v>
      </c>
      <c r="Q1360" s="2">
        <v>1200</v>
      </c>
      <c r="R1360" s="2" t="s">
        <v>71</v>
      </c>
      <c r="S1360" s="2" t="s">
        <v>71</v>
      </c>
      <c r="U1360" s="2">
        <v>25000</v>
      </c>
      <c r="V1360" s="2">
        <v>15000</v>
      </c>
      <c r="X1360" s="2">
        <v>7.14</v>
      </c>
      <c r="Y1360" s="13">
        <f t="shared" si="31"/>
        <v>1464</v>
      </c>
      <c r="Z1360" s="13" t="s">
        <v>1897</v>
      </c>
      <c r="AA1360" s="13" t="s">
        <v>1901</v>
      </c>
      <c r="AC1360" s="2">
        <v>8300</v>
      </c>
      <c r="AD1360" s="2">
        <v>45</v>
      </c>
      <c r="AE1360" s="2">
        <v>250</v>
      </c>
      <c r="AF1360" s="2">
        <v>120</v>
      </c>
      <c r="AG1360" s="2">
        <v>120</v>
      </c>
      <c r="AH1360" s="2">
        <v>5300</v>
      </c>
      <c r="AI1360" s="2">
        <v>94</v>
      </c>
      <c r="AJ1360" s="2">
        <v>37</v>
      </c>
      <c r="AK1360" s="2">
        <v>6.7</v>
      </c>
      <c r="AL1360" s="2">
        <v>0.32</v>
      </c>
      <c r="AM1360" s="2">
        <v>2.1</v>
      </c>
      <c r="AN1360" s="2">
        <v>160</v>
      </c>
      <c r="AO1360" s="2">
        <v>150</v>
      </c>
      <c r="AP1360" s="2">
        <v>18</v>
      </c>
      <c r="AQ1360" s="2">
        <v>-50.4</v>
      </c>
      <c r="AR1360" s="2">
        <v>-3.54</v>
      </c>
      <c r="AS1360" s="13">
        <f>120*1.22</f>
        <v>146.4</v>
      </c>
      <c r="AU1360" s="13" t="s">
        <v>170</v>
      </c>
      <c r="AV1360" s="2" t="s">
        <v>14</v>
      </c>
      <c r="AW1360" s="2">
        <v>17</v>
      </c>
    </row>
    <row r="1361" spans="1:49" x14ac:dyDescent="0.35">
      <c r="A1361">
        <v>1360</v>
      </c>
      <c r="B1361" s="2" t="s">
        <v>804</v>
      </c>
      <c r="C1361" t="s">
        <v>3381</v>
      </c>
      <c r="E1361" t="s">
        <v>460</v>
      </c>
      <c r="F1361" t="s">
        <v>805</v>
      </c>
      <c r="G1361" t="s">
        <v>50</v>
      </c>
      <c r="H1361" s="47">
        <v>43409</v>
      </c>
      <c r="I1361" t="s">
        <v>3383</v>
      </c>
      <c r="J1361" t="s">
        <v>8</v>
      </c>
      <c r="K1361" t="s">
        <v>1340</v>
      </c>
      <c r="L1361" t="s">
        <v>9</v>
      </c>
      <c r="M1361">
        <v>35.062913000000002</v>
      </c>
      <c r="N1361">
        <v>-119.37929</v>
      </c>
      <c r="O1361" t="s">
        <v>3337</v>
      </c>
      <c r="P1361" s="2">
        <v>1300</v>
      </c>
      <c r="Q1361" s="2">
        <v>1300</v>
      </c>
      <c r="R1361" s="2" t="s">
        <v>71</v>
      </c>
      <c r="S1361" s="2" t="s">
        <v>71</v>
      </c>
      <c r="U1361" s="2">
        <v>50000</v>
      </c>
      <c r="V1361" s="2">
        <v>36000</v>
      </c>
      <c r="X1361" s="2">
        <v>7.77</v>
      </c>
      <c r="Y1361" s="13">
        <f t="shared" si="31"/>
        <v>1586</v>
      </c>
      <c r="Z1361" s="13" t="s">
        <v>1897</v>
      </c>
      <c r="AA1361" s="13" t="s">
        <v>1901</v>
      </c>
      <c r="AC1361" s="2">
        <v>22000</v>
      </c>
      <c r="AD1361" s="2">
        <v>200</v>
      </c>
      <c r="AE1361" s="2">
        <v>430</v>
      </c>
      <c r="AF1361" s="2">
        <v>300</v>
      </c>
      <c r="AG1361" s="2">
        <v>260</v>
      </c>
      <c r="AH1361" s="2">
        <v>1200</v>
      </c>
      <c r="AI1361" s="2">
        <v>230</v>
      </c>
      <c r="AJ1361" s="2">
        <v>82</v>
      </c>
      <c r="AK1361" s="2">
        <v>13</v>
      </c>
      <c r="AL1361" s="2">
        <v>0.28000000000000003</v>
      </c>
      <c r="AM1361" s="2">
        <v>5.6</v>
      </c>
      <c r="AN1361" s="2">
        <v>170</v>
      </c>
      <c r="AO1361" s="2">
        <v>370</v>
      </c>
      <c r="AP1361" s="2">
        <v>36</v>
      </c>
      <c r="AQ1361" s="2">
        <v>-20.6</v>
      </c>
      <c r="AR1361" s="2">
        <v>3.24</v>
      </c>
      <c r="AS1361" s="13">
        <f>60*1.22</f>
        <v>73.2</v>
      </c>
      <c r="AU1361" s="13" t="s">
        <v>3401</v>
      </c>
      <c r="AV1361" s="2" t="s">
        <v>11</v>
      </c>
      <c r="AW1361" s="2">
        <v>28</v>
      </c>
    </row>
    <row r="1362" spans="1:49" x14ac:dyDescent="0.35">
      <c r="A1362">
        <v>1361</v>
      </c>
      <c r="B1362" s="2" t="s">
        <v>804</v>
      </c>
      <c r="C1362" t="s">
        <v>3382</v>
      </c>
      <c r="E1362" t="s">
        <v>460</v>
      </c>
      <c r="F1362" t="s">
        <v>805</v>
      </c>
      <c r="G1362" t="s">
        <v>50</v>
      </c>
      <c r="H1362" s="47">
        <v>43409</v>
      </c>
      <c r="I1362" t="s">
        <v>3383</v>
      </c>
      <c r="J1362" t="s">
        <v>8</v>
      </c>
      <c r="K1362" t="s">
        <v>1340</v>
      </c>
      <c r="L1362" t="s">
        <v>9</v>
      </c>
      <c r="M1362">
        <v>35.062913000000002</v>
      </c>
      <c r="N1362">
        <v>-119.37929</v>
      </c>
      <c r="O1362" t="s">
        <v>3337</v>
      </c>
      <c r="P1362" s="2">
        <v>1200</v>
      </c>
      <c r="Q1362" s="2">
        <v>1200</v>
      </c>
      <c r="R1362" s="2" t="s">
        <v>71</v>
      </c>
      <c r="S1362" s="2" t="s">
        <v>71</v>
      </c>
      <c r="U1362" s="2">
        <v>22000</v>
      </c>
      <c r="V1362" s="2">
        <v>14000</v>
      </c>
      <c r="X1362" s="2">
        <v>7.09</v>
      </c>
      <c r="Y1362" s="13">
        <f t="shared" si="31"/>
        <v>1464</v>
      </c>
      <c r="Z1362" s="13" t="s">
        <v>1897</v>
      </c>
      <c r="AA1362" s="13" t="s">
        <v>1901</v>
      </c>
      <c r="AC1362" s="2">
        <v>7800</v>
      </c>
      <c r="AD1362" s="2">
        <v>30</v>
      </c>
      <c r="AE1362" s="2">
        <v>150</v>
      </c>
      <c r="AF1362" s="2">
        <v>73</v>
      </c>
      <c r="AG1362" s="2">
        <v>120</v>
      </c>
      <c r="AH1362" s="2">
        <v>4700</v>
      </c>
      <c r="AI1362" s="2">
        <v>98</v>
      </c>
      <c r="AJ1362" s="2">
        <v>37</v>
      </c>
      <c r="AK1362" s="2">
        <v>3.2</v>
      </c>
      <c r="AL1362" s="2">
        <v>0.99</v>
      </c>
      <c r="AM1362" s="2">
        <v>1.9</v>
      </c>
      <c r="AN1362" s="2">
        <v>150</v>
      </c>
      <c r="AO1362" s="2">
        <v>160</v>
      </c>
      <c r="AP1362" s="2">
        <v>6.8</v>
      </c>
      <c r="AQ1362" s="2">
        <v>-50.4</v>
      </c>
      <c r="AR1362" s="2">
        <v>-3.34</v>
      </c>
      <c r="AS1362" s="13">
        <f>50*1.22</f>
        <v>61</v>
      </c>
      <c r="AU1362" s="13" t="s">
        <v>3401</v>
      </c>
      <c r="AV1362" s="2" t="s">
        <v>11</v>
      </c>
      <c r="AW1362" s="2">
        <v>20</v>
      </c>
    </row>
    <row r="1363" spans="1:49" x14ac:dyDescent="0.35">
      <c r="A1363">
        <v>1362</v>
      </c>
      <c r="B1363" s="2" t="s">
        <v>804</v>
      </c>
      <c r="C1363" t="s">
        <v>3399</v>
      </c>
      <c r="E1363" t="s">
        <v>460</v>
      </c>
      <c r="F1363" t="s">
        <v>805</v>
      </c>
      <c r="G1363" t="s">
        <v>50</v>
      </c>
      <c r="H1363" s="47">
        <v>43508</v>
      </c>
      <c r="I1363" t="s">
        <v>3385</v>
      </c>
      <c r="J1363" t="s">
        <v>8</v>
      </c>
      <c r="K1363" t="s">
        <v>1340</v>
      </c>
      <c r="L1363" t="s">
        <v>9</v>
      </c>
      <c r="M1363">
        <v>35.062913000000002</v>
      </c>
      <c r="N1363">
        <v>-119.37929</v>
      </c>
      <c r="O1363" t="s">
        <v>3337</v>
      </c>
      <c r="P1363" s="2">
        <v>1200</v>
      </c>
      <c r="Q1363" s="2">
        <v>1200</v>
      </c>
      <c r="R1363" s="2" t="s">
        <v>71</v>
      </c>
      <c r="S1363" s="2" t="s">
        <v>71</v>
      </c>
      <c r="U1363" s="2">
        <v>23000</v>
      </c>
      <c r="V1363" s="2">
        <v>15000</v>
      </c>
      <c r="X1363" s="2">
        <v>7.97</v>
      </c>
      <c r="Y1363" s="13">
        <f t="shared" si="31"/>
        <v>1464</v>
      </c>
      <c r="Z1363" s="13" t="s">
        <v>1897</v>
      </c>
      <c r="AA1363" s="13" t="s">
        <v>1901</v>
      </c>
      <c r="AC1363" s="2">
        <v>8500</v>
      </c>
      <c r="AD1363" s="2">
        <v>99</v>
      </c>
      <c r="AE1363" s="2">
        <v>280</v>
      </c>
      <c r="AF1363" s="2">
        <v>110</v>
      </c>
      <c r="AG1363" s="2">
        <v>120</v>
      </c>
      <c r="AH1363" s="2">
        <v>4900</v>
      </c>
      <c r="AI1363" s="2">
        <v>99</v>
      </c>
      <c r="AJ1363" s="2">
        <v>31</v>
      </c>
      <c r="AK1363" s="2">
        <v>7.7</v>
      </c>
      <c r="AL1363" s="2">
        <v>0.14000000000000001</v>
      </c>
      <c r="AM1363" s="2">
        <v>1.9</v>
      </c>
      <c r="AN1363" s="2">
        <v>200</v>
      </c>
      <c r="AO1363" s="2">
        <v>110</v>
      </c>
      <c r="AP1363" s="2">
        <v>17</v>
      </c>
      <c r="AQ1363" s="2">
        <v>-46.1</v>
      </c>
      <c r="AR1363" s="2">
        <v>-2.62</v>
      </c>
      <c r="AS1363" s="13">
        <f>97*1.22</f>
        <v>118.34</v>
      </c>
      <c r="AU1363" s="13" t="s">
        <v>1893</v>
      </c>
      <c r="AV1363" s="2" t="s">
        <v>82</v>
      </c>
      <c r="AW1363" s="2">
        <v>10</v>
      </c>
    </row>
    <row r="1364" spans="1:49" x14ac:dyDescent="0.35">
      <c r="A1364">
        <v>1363</v>
      </c>
      <c r="B1364" s="2" t="s">
        <v>804</v>
      </c>
      <c r="C1364" t="s">
        <v>3395</v>
      </c>
      <c r="E1364" t="s">
        <v>460</v>
      </c>
      <c r="F1364" t="s">
        <v>805</v>
      </c>
      <c r="G1364" t="s">
        <v>50</v>
      </c>
      <c r="H1364" s="47">
        <v>43508</v>
      </c>
      <c r="I1364" t="s">
        <v>3385</v>
      </c>
      <c r="J1364" t="s">
        <v>8</v>
      </c>
      <c r="K1364" t="s">
        <v>1340</v>
      </c>
      <c r="L1364" t="s">
        <v>9</v>
      </c>
      <c r="M1364">
        <v>35.062913000000002</v>
      </c>
      <c r="N1364">
        <v>-119.37929</v>
      </c>
      <c r="O1364" t="s">
        <v>3337</v>
      </c>
      <c r="P1364" s="2">
        <v>1500</v>
      </c>
      <c r="Q1364" s="2">
        <v>1500</v>
      </c>
      <c r="R1364" s="2" t="s">
        <v>71</v>
      </c>
      <c r="S1364" s="2" t="s">
        <v>71</v>
      </c>
      <c r="U1364" s="2">
        <v>22000</v>
      </c>
      <c r="V1364" s="2">
        <v>14000</v>
      </c>
      <c r="X1364" s="2">
        <v>6.71</v>
      </c>
      <c r="Y1364" s="13">
        <f t="shared" si="31"/>
        <v>1830</v>
      </c>
      <c r="Z1364" s="13" t="s">
        <v>1897</v>
      </c>
      <c r="AA1364" s="13" t="s">
        <v>1901</v>
      </c>
      <c r="AC1364" s="2">
        <v>7300</v>
      </c>
      <c r="AD1364" s="2">
        <v>28</v>
      </c>
      <c r="AE1364" s="2">
        <v>83</v>
      </c>
      <c r="AF1364" s="2">
        <v>40</v>
      </c>
      <c r="AG1364" s="2">
        <v>150</v>
      </c>
      <c r="AH1364" s="2">
        <v>4900</v>
      </c>
      <c r="AI1364" s="2">
        <v>100</v>
      </c>
      <c r="AJ1364" s="2">
        <v>30</v>
      </c>
      <c r="AK1364" s="2">
        <v>3.9</v>
      </c>
      <c r="AL1364" s="2">
        <v>0.21</v>
      </c>
      <c r="AM1364" s="2">
        <v>2.2000000000000002</v>
      </c>
      <c r="AN1364" s="2">
        <v>120</v>
      </c>
      <c r="AO1364" s="2">
        <v>150</v>
      </c>
      <c r="AP1364" s="2">
        <v>4.9000000000000004</v>
      </c>
      <c r="AQ1364" s="2">
        <v>-48.8</v>
      </c>
      <c r="AR1364" s="2">
        <v>-3.11</v>
      </c>
      <c r="AS1364" s="13">
        <f>120*1.22</f>
        <v>146.4</v>
      </c>
      <c r="AU1364" s="13" t="s">
        <v>1893</v>
      </c>
      <c r="AV1364" s="2" t="s">
        <v>82</v>
      </c>
      <c r="AW1364" s="2">
        <v>15</v>
      </c>
    </row>
    <row r="1365" spans="1:49" x14ac:dyDescent="0.35">
      <c r="A1365">
        <v>1364</v>
      </c>
      <c r="B1365" s="2" t="s">
        <v>804</v>
      </c>
      <c r="C1365" t="s">
        <v>3393</v>
      </c>
      <c r="E1365" t="s">
        <v>460</v>
      </c>
      <c r="F1365" t="s">
        <v>805</v>
      </c>
      <c r="G1365" t="s">
        <v>50</v>
      </c>
      <c r="H1365" s="47">
        <v>43591</v>
      </c>
      <c r="I1365" t="s">
        <v>3386</v>
      </c>
      <c r="J1365" t="s">
        <v>8</v>
      </c>
      <c r="K1365" t="s">
        <v>1340</v>
      </c>
      <c r="L1365" t="s">
        <v>9</v>
      </c>
      <c r="M1365">
        <v>35.062913000000002</v>
      </c>
      <c r="N1365">
        <v>-119.37929</v>
      </c>
      <c r="O1365" t="s">
        <v>3337</v>
      </c>
      <c r="P1365" s="2">
        <v>2100</v>
      </c>
      <c r="Q1365" s="2">
        <v>2100</v>
      </c>
      <c r="R1365" s="2" t="s">
        <v>71</v>
      </c>
      <c r="S1365" s="2" t="s">
        <v>71</v>
      </c>
      <c r="U1365" s="2">
        <v>31000</v>
      </c>
      <c r="V1365" s="2">
        <v>20000</v>
      </c>
      <c r="X1365" s="2">
        <v>6.74</v>
      </c>
      <c r="Y1365" s="13">
        <f t="shared" si="31"/>
        <v>2562</v>
      </c>
      <c r="Z1365" s="13" t="s">
        <v>1897</v>
      </c>
      <c r="AA1365" s="13" t="s">
        <v>1901</v>
      </c>
      <c r="AC1365" s="2">
        <v>11000</v>
      </c>
      <c r="AD1365" s="2" t="s">
        <v>11</v>
      </c>
      <c r="AE1365" s="2">
        <v>230</v>
      </c>
      <c r="AF1365" s="2">
        <v>350</v>
      </c>
      <c r="AG1365" s="2">
        <v>160</v>
      </c>
      <c r="AH1365" s="2">
        <v>6700</v>
      </c>
      <c r="AI1365" s="2">
        <v>61</v>
      </c>
      <c r="AJ1365" s="2">
        <v>70</v>
      </c>
      <c r="AK1365" s="2">
        <v>5.7</v>
      </c>
      <c r="AL1365" s="2">
        <v>3.9</v>
      </c>
      <c r="AM1365" s="2">
        <v>7.1</v>
      </c>
      <c r="AN1365" s="2">
        <v>140</v>
      </c>
      <c r="AO1365" s="2">
        <v>260</v>
      </c>
      <c r="AP1365" s="2">
        <v>18</v>
      </c>
      <c r="AQ1365" s="2">
        <v>-50.9</v>
      </c>
      <c r="AR1365" s="2">
        <v>-4.7699999999999996</v>
      </c>
      <c r="AS1365" s="13">
        <f>78*1.22</f>
        <v>95.16</v>
      </c>
      <c r="AU1365" s="13" t="s">
        <v>3401</v>
      </c>
      <c r="AV1365" s="2" t="s">
        <v>11</v>
      </c>
      <c r="AW1365" s="2">
        <v>61</v>
      </c>
    </row>
    <row r="1366" spans="1:49" x14ac:dyDescent="0.35">
      <c r="A1366">
        <v>1365</v>
      </c>
      <c r="B1366" s="2" t="s">
        <v>804</v>
      </c>
      <c r="C1366" t="s">
        <v>3392</v>
      </c>
      <c r="E1366" t="s">
        <v>460</v>
      </c>
      <c r="F1366" t="s">
        <v>805</v>
      </c>
      <c r="G1366" t="s">
        <v>50</v>
      </c>
      <c r="H1366" s="47">
        <v>43591</v>
      </c>
      <c r="I1366" t="s">
        <v>3386</v>
      </c>
      <c r="J1366" t="s">
        <v>8</v>
      </c>
      <c r="K1366" t="s">
        <v>1340</v>
      </c>
      <c r="L1366" t="s">
        <v>9</v>
      </c>
      <c r="M1366">
        <v>35.062913000000002</v>
      </c>
      <c r="N1366">
        <v>-119.37929</v>
      </c>
      <c r="O1366" t="s">
        <v>3337</v>
      </c>
      <c r="P1366" s="2">
        <v>1200</v>
      </c>
      <c r="Q1366" s="2">
        <v>1200</v>
      </c>
      <c r="R1366" s="2" t="s">
        <v>71</v>
      </c>
      <c r="S1366" s="2" t="s">
        <v>71</v>
      </c>
      <c r="U1366" s="2">
        <v>26000</v>
      </c>
      <c r="V1366" s="2">
        <v>16000</v>
      </c>
      <c r="X1366" s="2">
        <v>8.02</v>
      </c>
      <c r="Y1366" s="13">
        <f t="shared" si="31"/>
        <v>1464</v>
      </c>
      <c r="Z1366" s="13" t="s">
        <v>1897</v>
      </c>
      <c r="AA1366" s="13" t="s">
        <v>1901</v>
      </c>
      <c r="AC1366" s="2">
        <v>8800</v>
      </c>
      <c r="AD1366" s="2">
        <v>79</v>
      </c>
      <c r="AE1366" s="2">
        <v>330</v>
      </c>
      <c r="AF1366" s="2">
        <v>120</v>
      </c>
      <c r="AG1366" s="2">
        <v>160</v>
      </c>
      <c r="AH1366" s="2">
        <v>5500</v>
      </c>
      <c r="AI1366" s="2">
        <v>120</v>
      </c>
      <c r="AJ1366" s="2">
        <v>44</v>
      </c>
      <c r="AK1366" s="2">
        <v>7.3</v>
      </c>
      <c r="AL1366" s="2">
        <v>9.4E-2</v>
      </c>
      <c r="AM1366" s="2">
        <v>2.4</v>
      </c>
      <c r="AN1366" s="2">
        <v>140</v>
      </c>
      <c r="AO1366" s="2">
        <v>220</v>
      </c>
      <c r="AP1366" s="2">
        <v>20</v>
      </c>
      <c r="AQ1366" s="2">
        <v>-37</v>
      </c>
      <c r="AR1366" s="2">
        <v>-0.4</v>
      </c>
      <c r="AS1366" s="13">
        <f>77*1.22</f>
        <v>93.94</v>
      </c>
      <c r="AU1366" s="13" t="s">
        <v>3401</v>
      </c>
      <c r="AV1366" s="2" t="s">
        <v>11</v>
      </c>
      <c r="AW1366" s="2">
        <v>19</v>
      </c>
    </row>
    <row r="1367" spans="1:49" x14ac:dyDescent="0.35">
      <c r="A1367">
        <v>1366</v>
      </c>
      <c r="B1367" s="2" t="s">
        <v>804</v>
      </c>
      <c r="C1367" t="s">
        <v>3388</v>
      </c>
      <c r="E1367" t="s">
        <v>460</v>
      </c>
      <c r="F1367" t="s">
        <v>805</v>
      </c>
      <c r="G1367" t="s">
        <v>50</v>
      </c>
      <c r="H1367" s="47">
        <v>43705</v>
      </c>
      <c r="I1367" t="s">
        <v>3387</v>
      </c>
      <c r="J1367" t="s">
        <v>8</v>
      </c>
      <c r="K1367" t="s">
        <v>1340</v>
      </c>
      <c r="L1367" t="s">
        <v>9</v>
      </c>
      <c r="M1367">
        <v>35.062913000000002</v>
      </c>
      <c r="N1367">
        <v>-119.37929</v>
      </c>
      <c r="O1367" t="s">
        <v>3337</v>
      </c>
      <c r="P1367" s="2">
        <v>840</v>
      </c>
      <c r="Q1367" s="2">
        <v>840</v>
      </c>
      <c r="R1367" s="2" t="s">
        <v>71</v>
      </c>
      <c r="S1367" s="2" t="s">
        <v>71</v>
      </c>
      <c r="U1367" s="2">
        <v>33000</v>
      </c>
      <c r="V1367" s="2">
        <v>23000</v>
      </c>
      <c r="X1367" s="2">
        <v>7.81</v>
      </c>
      <c r="Y1367" s="13">
        <f t="shared" si="31"/>
        <v>1024.8</v>
      </c>
      <c r="Z1367" s="13" t="s">
        <v>1897</v>
      </c>
      <c r="AA1367" s="13" t="s">
        <v>1901</v>
      </c>
      <c r="AC1367" s="2">
        <v>11000</v>
      </c>
      <c r="AD1367" s="2">
        <v>110</v>
      </c>
      <c r="AE1367" s="2">
        <v>230</v>
      </c>
      <c r="AF1367" s="2">
        <v>180</v>
      </c>
      <c r="AG1367" s="2">
        <v>160</v>
      </c>
      <c r="AH1367" s="2">
        <v>6900</v>
      </c>
      <c r="AI1367" s="2">
        <v>130</v>
      </c>
      <c r="AJ1367" s="2">
        <v>72</v>
      </c>
      <c r="AK1367" s="2">
        <v>7.5</v>
      </c>
      <c r="AL1367" s="2">
        <v>5.8999999999999997E-2</v>
      </c>
      <c r="AM1367" s="2">
        <v>3.2</v>
      </c>
      <c r="AN1367" s="2">
        <v>32</v>
      </c>
      <c r="AO1367" s="2">
        <v>290</v>
      </c>
      <c r="AP1367" s="2">
        <v>21</v>
      </c>
      <c r="AQ1367" s="2">
        <v>-28.6</v>
      </c>
      <c r="AR1367" s="2">
        <v>1.89</v>
      </c>
      <c r="AS1367" s="13">
        <f>59*1.22</f>
        <v>71.98</v>
      </c>
      <c r="AU1367" s="13" t="s">
        <v>3401</v>
      </c>
      <c r="AV1367" s="2" t="s">
        <v>11</v>
      </c>
      <c r="AW1367" s="2">
        <v>22</v>
      </c>
    </row>
    <row r="1368" spans="1:49" x14ac:dyDescent="0.35">
      <c r="A1368">
        <v>1367</v>
      </c>
      <c r="B1368" s="2" t="s">
        <v>804</v>
      </c>
      <c r="C1368" t="s">
        <v>3389</v>
      </c>
      <c r="E1368" t="s">
        <v>460</v>
      </c>
      <c r="F1368" t="s">
        <v>805</v>
      </c>
      <c r="G1368" t="s">
        <v>50</v>
      </c>
      <c r="H1368" s="47">
        <v>43705</v>
      </c>
      <c r="I1368" t="s">
        <v>3387</v>
      </c>
      <c r="J1368" t="s">
        <v>8</v>
      </c>
      <c r="K1368" t="s">
        <v>1340</v>
      </c>
      <c r="L1368" t="s">
        <v>9</v>
      </c>
      <c r="M1368">
        <v>35.062913000000002</v>
      </c>
      <c r="N1368">
        <v>-119.37929</v>
      </c>
      <c r="O1368" t="s">
        <v>3337</v>
      </c>
      <c r="P1368" s="2">
        <v>1100</v>
      </c>
      <c r="Q1368" s="2">
        <v>1100</v>
      </c>
      <c r="R1368" s="2" t="s">
        <v>71</v>
      </c>
      <c r="S1368" s="2" t="s">
        <v>71</v>
      </c>
      <c r="U1368" s="2">
        <v>18000</v>
      </c>
      <c r="V1368" s="2">
        <v>11000</v>
      </c>
      <c r="X1368" s="2">
        <v>6.81</v>
      </c>
      <c r="Y1368" s="13">
        <f t="shared" si="31"/>
        <v>1342</v>
      </c>
      <c r="Z1368" s="13" t="s">
        <v>1897</v>
      </c>
      <c r="AA1368" s="13" t="s">
        <v>1901</v>
      </c>
      <c r="AC1368" s="2">
        <v>5600</v>
      </c>
      <c r="AD1368" s="2">
        <v>55</v>
      </c>
      <c r="AE1368" s="2">
        <v>96</v>
      </c>
      <c r="AF1368" s="2">
        <v>41</v>
      </c>
      <c r="AG1368" s="2">
        <v>120</v>
      </c>
      <c r="AH1368" s="2">
        <v>3900</v>
      </c>
      <c r="AI1368" s="2">
        <v>110</v>
      </c>
      <c r="AJ1368" s="2">
        <v>39</v>
      </c>
      <c r="AK1368" s="2">
        <v>1.9</v>
      </c>
      <c r="AL1368" s="2">
        <v>0.12</v>
      </c>
      <c r="AM1368" s="2">
        <v>1.5</v>
      </c>
      <c r="AN1368" s="2">
        <v>110</v>
      </c>
      <c r="AO1368" s="2">
        <v>170</v>
      </c>
      <c r="AP1368" s="2">
        <v>3.8</v>
      </c>
      <c r="AQ1368" s="2">
        <v>-54.9</v>
      </c>
      <c r="AR1368" s="2">
        <v>-3.72</v>
      </c>
      <c r="AS1368" s="13">
        <f>110*1.22</f>
        <v>134.19999999999999</v>
      </c>
      <c r="AU1368" s="13" t="s">
        <v>3401</v>
      </c>
      <c r="AV1368" s="2" t="s">
        <v>11</v>
      </c>
      <c r="AW1368" s="2">
        <v>18</v>
      </c>
    </row>
    <row r="1369" spans="1:49" x14ac:dyDescent="0.35">
      <c r="A1369">
        <v>1368</v>
      </c>
      <c r="B1369" s="2" t="s">
        <v>2275</v>
      </c>
      <c r="C1369" t="s">
        <v>3377</v>
      </c>
      <c r="D1369" t="s">
        <v>3398</v>
      </c>
      <c r="E1369" t="s">
        <v>460</v>
      </c>
      <c r="F1369" t="s">
        <v>2304</v>
      </c>
      <c r="G1369" t="s">
        <v>50</v>
      </c>
      <c r="H1369" s="47">
        <v>43360</v>
      </c>
      <c r="I1369" t="s">
        <v>3384</v>
      </c>
      <c r="J1369" t="s">
        <v>8</v>
      </c>
      <c r="K1369" t="s">
        <v>1340</v>
      </c>
      <c r="L1369" t="s">
        <v>9</v>
      </c>
      <c r="M1369">
        <v>35.068598999999999</v>
      </c>
      <c r="N1369">
        <v>-119.363187</v>
      </c>
      <c r="O1369" t="s">
        <v>3337</v>
      </c>
      <c r="P1369" s="2">
        <v>1200</v>
      </c>
      <c r="Q1369" s="2">
        <v>1200</v>
      </c>
      <c r="R1369" s="2" t="s">
        <v>71</v>
      </c>
      <c r="S1369" s="2" t="s">
        <v>71</v>
      </c>
      <c r="U1369" s="2">
        <v>36000</v>
      </c>
      <c r="V1369" s="2">
        <v>25000</v>
      </c>
      <c r="X1369" s="2">
        <v>6.61</v>
      </c>
      <c r="Y1369" s="13">
        <f t="shared" si="31"/>
        <v>1464</v>
      </c>
      <c r="Z1369" s="13" t="s">
        <v>1897</v>
      </c>
      <c r="AA1369" s="13" t="s">
        <v>1901</v>
      </c>
      <c r="AC1369" s="2">
        <v>14000</v>
      </c>
      <c r="AD1369" s="2">
        <v>2.8</v>
      </c>
      <c r="AE1369" s="2">
        <v>430</v>
      </c>
      <c r="AF1369" s="2">
        <v>280</v>
      </c>
      <c r="AG1369" s="2">
        <v>89</v>
      </c>
      <c r="AH1369" s="2">
        <v>8600</v>
      </c>
      <c r="AI1369" s="2">
        <v>52</v>
      </c>
      <c r="AJ1369" s="2">
        <v>44</v>
      </c>
      <c r="AK1369" s="2">
        <v>7.6</v>
      </c>
      <c r="AL1369" s="2">
        <v>6.3</v>
      </c>
      <c r="AM1369" s="2">
        <v>3.1</v>
      </c>
      <c r="AN1369" s="2">
        <v>340</v>
      </c>
      <c r="AO1369" s="2">
        <v>210</v>
      </c>
      <c r="AP1369" s="2">
        <v>17</v>
      </c>
      <c r="AQ1369" s="2">
        <v>-46.1</v>
      </c>
      <c r="AR1369" s="2">
        <v>-4.26</v>
      </c>
      <c r="AS1369" s="13">
        <f>69*1.22</f>
        <v>84.179999999999993</v>
      </c>
      <c r="AU1369" s="13" t="s">
        <v>1893</v>
      </c>
      <c r="AV1369" s="2" t="s">
        <v>82</v>
      </c>
      <c r="AW1369" s="2">
        <v>11</v>
      </c>
    </row>
    <row r="1370" spans="1:49" x14ac:dyDescent="0.35">
      <c r="A1370">
        <v>1369</v>
      </c>
      <c r="B1370" s="2" t="s">
        <v>2275</v>
      </c>
      <c r="C1370" t="s">
        <v>3378</v>
      </c>
      <c r="D1370" t="s">
        <v>3397</v>
      </c>
      <c r="E1370" t="s">
        <v>460</v>
      </c>
      <c r="F1370" t="s">
        <v>2304</v>
      </c>
      <c r="G1370" t="s">
        <v>50</v>
      </c>
      <c r="H1370" s="47">
        <v>43360</v>
      </c>
      <c r="I1370" t="s">
        <v>3384</v>
      </c>
      <c r="J1370" t="s">
        <v>8</v>
      </c>
      <c r="K1370" t="s">
        <v>1340</v>
      </c>
      <c r="L1370" t="s">
        <v>9</v>
      </c>
      <c r="M1370">
        <v>35.068598999999999</v>
      </c>
      <c r="N1370">
        <v>-119.363187</v>
      </c>
      <c r="O1370" t="s">
        <v>3337</v>
      </c>
      <c r="P1370" s="2">
        <v>780</v>
      </c>
      <c r="Q1370" s="2">
        <v>780</v>
      </c>
      <c r="R1370" s="2" t="s">
        <v>71</v>
      </c>
      <c r="S1370" s="2" t="s">
        <v>71</v>
      </c>
      <c r="U1370" s="2">
        <v>70000</v>
      </c>
      <c r="V1370" s="2">
        <v>49000</v>
      </c>
      <c r="X1370" s="2">
        <v>7.81</v>
      </c>
      <c r="Y1370" s="13">
        <f t="shared" si="31"/>
        <v>951.6</v>
      </c>
      <c r="Z1370" s="13" t="s">
        <v>1897</v>
      </c>
      <c r="AA1370" s="13" t="s">
        <v>1901</v>
      </c>
      <c r="AC1370" s="2">
        <v>30000</v>
      </c>
      <c r="AD1370" s="2" t="s">
        <v>11</v>
      </c>
      <c r="AE1370" s="2">
        <v>230</v>
      </c>
      <c r="AF1370" s="2">
        <v>490</v>
      </c>
      <c r="AG1370" s="2">
        <v>200</v>
      </c>
      <c r="AH1370" s="2">
        <v>17000</v>
      </c>
      <c r="AI1370" s="2">
        <v>120</v>
      </c>
      <c r="AJ1370" s="2">
        <v>110</v>
      </c>
      <c r="AK1370" s="2">
        <v>15</v>
      </c>
      <c r="AL1370" s="2">
        <v>0.2</v>
      </c>
      <c r="AM1370" s="2">
        <v>7.9</v>
      </c>
      <c r="AN1370" s="2">
        <v>5</v>
      </c>
      <c r="AO1370" s="2">
        <v>650</v>
      </c>
      <c r="AP1370" s="2">
        <v>30</v>
      </c>
      <c r="AQ1370" s="2">
        <v>6.87</v>
      </c>
      <c r="AR1370" s="2">
        <v>0.9</v>
      </c>
      <c r="AS1370" s="13">
        <f>50*1.22</f>
        <v>61</v>
      </c>
      <c r="AU1370" s="13" t="s">
        <v>3401</v>
      </c>
      <c r="AV1370" s="2" t="s">
        <v>11</v>
      </c>
      <c r="AW1370" s="2">
        <v>5.5</v>
      </c>
    </row>
    <row r="1371" spans="1:49" x14ac:dyDescent="0.35">
      <c r="A1371">
        <v>1370</v>
      </c>
      <c r="B1371" s="2" t="s">
        <v>2275</v>
      </c>
      <c r="C1371" t="s">
        <v>3379</v>
      </c>
      <c r="D1371" t="s">
        <v>3398</v>
      </c>
      <c r="E1371" t="s">
        <v>460</v>
      </c>
      <c r="F1371" t="s">
        <v>2304</v>
      </c>
      <c r="G1371" t="s">
        <v>50</v>
      </c>
      <c r="H1371" s="47">
        <v>43409</v>
      </c>
      <c r="I1371" t="s">
        <v>3383</v>
      </c>
      <c r="J1371" t="s">
        <v>8</v>
      </c>
      <c r="K1371" t="s">
        <v>1340</v>
      </c>
      <c r="L1371" t="s">
        <v>9</v>
      </c>
      <c r="M1371">
        <v>35.068598999999999</v>
      </c>
      <c r="N1371">
        <v>-119.363187</v>
      </c>
      <c r="O1371" t="s">
        <v>3337</v>
      </c>
      <c r="P1371" s="2">
        <v>1200</v>
      </c>
      <c r="Q1371" s="2">
        <v>1200</v>
      </c>
      <c r="R1371" s="2" t="s">
        <v>71</v>
      </c>
      <c r="S1371" s="2" t="s">
        <v>71</v>
      </c>
      <c r="U1371" s="2">
        <v>38000</v>
      </c>
      <c r="V1371" s="2">
        <v>25000</v>
      </c>
      <c r="X1371" s="2">
        <v>6.45</v>
      </c>
      <c r="Y1371" s="13">
        <f t="shared" si="31"/>
        <v>1464</v>
      </c>
      <c r="Z1371" s="13" t="s">
        <v>1897</v>
      </c>
      <c r="AA1371" s="13" t="s">
        <v>1901</v>
      </c>
      <c r="AC1371" s="2">
        <v>16000</v>
      </c>
      <c r="AD1371" s="2" t="s">
        <v>11</v>
      </c>
      <c r="AE1371" s="2">
        <v>460</v>
      </c>
      <c r="AF1371" s="2">
        <v>240</v>
      </c>
      <c r="AG1371" s="2">
        <v>79</v>
      </c>
      <c r="AH1371" s="2">
        <v>7900</v>
      </c>
      <c r="AI1371" s="2">
        <v>49</v>
      </c>
      <c r="AJ1371" s="2">
        <v>63</v>
      </c>
      <c r="AK1371" s="2">
        <v>9.8000000000000007</v>
      </c>
      <c r="AL1371" s="2">
        <v>6.2</v>
      </c>
      <c r="AM1371" s="2">
        <v>3.3</v>
      </c>
      <c r="AN1371" s="2">
        <v>380</v>
      </c>
      <c r="AO1371" s="2">
        <v>250</v>
      </c>
      <c r="AP1371" s="2">
        <v>19</v>
      </c>
      <c r="AQ1371" s="2">
        <v>-42.3</v>
      </c>
      <c r="AR1371" s="2">
        <v>-0.37</v>
      </c>
      <c r="AS1371" s="13">
        <f>74*1.22</f>
        <v>90.28</v>
      </c>
      <c r="AU1371" s="13" t="s">
        <v>3401</v>
      </c>
      <c r="AV1371" s="2" t="s">
        <v>11</v>
      </c>
      <c r="AW1371" s="2">
        <v>7.5</v>
      </c>
    </row>
    <row r="1372" spans="1:49" x14ac:dyDescent="0.35">
      <c r="A1372">
        <v>1371</v>
      </c>
      <c r="B1372" s="2" t="s">
        <v>2275</v>
      </c>
      <c r="C1372" t="s">
        <v>3380</v>
      </c>
      <c r="D1372" t="s">
        <v>3397</v>
      </c>
      <c r="E1372" t="s">
        <v>460</v>
      </c>
      <c r="F1372" t="s">
        <v>2304</v>
      </c>
      <c r="G1372" t="s">
        <v>50</v>
      </c>
      <c r="H1372" s="47">
        <v>43409</v>
      </c>
      <c r="I1372" t="s">
        <v>3383</v>
      </c>
      <c r="J1372" t="s">
        <v>8</v>
      </c>
      <c r="K1372" t="s">
        <v>1340</v>
      </c>
      <c r="L1372" t="s">
        <v>9</v>
      </c>
      <c r="M1372">
        <v>35.068598999999999</v>
      </c>
      <c r="N1372">
        <v>-119.363187</v>
      </c>
      <c r="O1372" t="s">
        <v>3337</v>
      </c>
      <c r="P1372" s="2">
        <v>720</v>
      </c>
      <c r="Q1372" s="2">
        <v>720</v>
      </c>
      <c r="R1372" s="2" t="s">
        <v>71</v>
      </c>
      <c r="S1372" s="2" t="s">
        <v>71</v>
      </c>
      <c r="U1372" s="2">
        <v>110000</v>
      </c>
      <c r="V1372" s="2">
        <v>63000</v>
      </c>
      <c r="X1372" s="2">
        <v>7.64</v>
      </c>
      <c r="Y1372" s="13">
        <f t="shared" si="31"/>
        <v>878.4</v>
      </c>
      <c r="Z1372" s="13" t="s">
        <v>1897</v>
      </c>
      <c r="AA1372" s="13" t="s">
        <v>1901</v>
      </c>
      <c r="AC1372" s="2">
        <v>42000</v>
      </c>
      <c r="AD1372" s="2" t="s">
        <v>23</v>
      </c>
      <c r="AE1372" s="2">
        <v>240</v>
      </c>
      <c r="AF1372" s="2">
        <v>570</v>
      </c>
      <c r="AG1372" s="2">
        <v>200</v>
      </c>
      <c r="AH1372" s="2">
        <v>20000</v>
      </c>
      <c r="AI1372" s="2">
        <v>140</v>
      </c>
      <c r="AJ1372" s="2">
        <v>100</v>
      </c>
      <c r="AK1372" s="2">
        <v>18</v>
      </c>
      <c r="AL1372" s="2">
        <v>0.2</v>
      </c>
      <c r="AM1372" s="2">
        <v>12</v>
      </c>
      <c r="AN1372" s="2">
        <v>3.2</v>
      </c>
      <c r="AO1372" s="2">
        <v>520</v>
      </c>
      <c r="AP1372" s="2">
        <v>38</v>
      </c>
      <c r="AQ1372" s="2">
        <v>11.7</v>
      </c>
      <c r="AR1372" s="2">
        <v>9.85</v>
      </c>
      <c r="AS1372" s="13">
        <f>34*1.22</f>
        <v>41.48</v>
      </c>
      <c r="AU1372" s="13" t="s">
        <v>3400</v>
      </c>
      <c r="AV1372" s="2" t="s">
        <v>23</v>
      </c>
      <c r="AW1372" s="2">
        <v>7.7</v>
      </c>
    </row>
    <row r="1373" spans="1:49" x14ac:dyDescent="0.35">
      <c r="A1373">
        <v>1372</v>
      </c>
      <c r="B1373" s="2" t="s">
        <v>2275</v>
      </c>
      <c r="C1373" t="s">
        <v>3394</v>
      </c>
      <c r="D1373" t="s">
        <v>3397</v>
      </c>
      <c r="E1373" t="s">
        <v>460</v>
      </c>
      <c r="F1373" t="s">
        <v>2304</v>
      </c>
      <c r="G1373" t="s">
        <v>50</v>
      </c>
      <c r="H1373" s="47">
        <v>43508</v>
      </c>
      <c r="I1373" t="s">
        <v>3385</v>
      </c>
      <c r="J1373" t="s">
        <v>8</v>
      </c>
      <c r="K1373" t="s">
        <v>1340</v>
      </c>
      <c r="L1373" t="s">
        <v>9</v>
      </c>
      <c r="M1373">
        <v>35.068598999999999</v>
      </c>
      <c r="N1373">
        <v>-119.363187</v>
      </c>
      <c r="O1373" t="s">
        <v>3337</v>
      </c>
      <c r="P1373" s="2">
        <v>1000</v>
      </c>
      <c r="Q1373" s="2">
        <v>1000</v>
      </c>
      <c r="R1373" s="2" t="s">
        <v>71</v>
      </c>
      <c r="S1373" s="2" t="s">
        <v>71</v>
      </c>
      <c r="U1373" s="2">
        <v>37000</v>
      </c>
      <c r="V1373" s="2">
        <v>26000</v>
      </c>
      <c r="X1373" s="2">
        <v>7.03</v>
      </c>
      <c r="Y1373" s="13">
        <f t="shared" si="31"/>
        <v>1220</v>
      </c>
      <c r="Z1373" s="13" t="s">
        <v>1897</v>
      </c>
      <c r="AA1373" s="13" t="s">
        <v>1901</v>
      </c>
      <c r="AC1373" s="2">
        <v>15000</v>
      </c>
      <c r="AD1373" s="2" t="s">
        <v>11</v>
      </c>
      <c r="AE1373" s="2">
        <v>420</v>
      </c>
      <c r="AF1373" s="2">
        <v>270</v>
      </c>
      <c r="AG1373" s="2">
        <v>77</v>
      </c>
      <c r="AH1373" s="2">
        <v>7700</v>
      </c>
      <c r="AI1373" s="2">
        <v>52</v>
      </c>
      <c r="AJ1373" s="2">
        <v>61</v>
      </c>
      <c r="AK1373" s="2">
        <v>10</v>
      </c>
      <c r="AL1373" s="2">
        <v>3.8</v>
      </c>
      <c r="AM1373" s="2">
        <v>3.5</v>
      </c>
      <c r="AN1373" s="2">
        <v>310</v>
      </c>
      <c r="AO1373" s="2">
        <v>270</v>
      </c>
      <c r="AP1373" s="2">
        <v>19</v>
      </c>
      <c r="AQ1373" s="2">
        <v>-41.3</v>
      </c>
      <c r="AR1373" s="2">
        <v>-3.5</v>
      </c>
      <c r="AS1373" s="13">
        <f>71*1.22</f>
        <v>86.62</v>
      </c>
      <c r="AU1373" s="13" t="s">
        <v>3401</v>
      </c>
      <c r="AV1373" s="2" t="s">
        <v>11</v>
      </c>
      <c r="AW1373" s="2">
        <v>3.9</v>
      </c>
    </row>
    <row r="1374" spans="1:49" x14ac:dyDescent="0.35">
      <c r="A1374">
        <v>1373</v>
      </c>
      <c r="B1374" s="2" t="s">
        <v>2275</v>
      </c>
      <c r="C1374" t="s">
        <v>3396</v>
      </c>
      <c r="D1374" t="s">
        <v>3398</v>
      </c>
      <c r="E1374" t="s">
        <v>460</v>
      </c>
      <c r="F1374" t="s">
        <v>2304</v>
      </c>
      <c r="G1374" t="s">
        <v>50</v>
      </c>
      <c r="H1374" s="47">
        <v>43508</v>
      </c>
      <c r="I1374" t="s">
        <v>3385</v>
      </c>
      <c r="J1374" t="s">
        <v>8</v>
      </c>
      <c r="K1374" t="s">
        <v>1340</v>
      </c>
      <c r="L1374" t="s">
        <v>9</v>
      </c>
      <c r="M1374">
        <v>35.068598999999999</v>
      </c>
      <c r="N1374">
        <v>-119.363187</v>
      </c>
      <c r="O1374" t="s">
        <v>3337</v>
      </c>
      <c r="P1374" s="2">
        <v>1200</v>
      </c>
      <c r="Q1374" s="2">
        <v>1200</v>
      </c>
      <c r="R1374" s="2" t="s">
        <v>71</v>
      </c>
      <c r="S1374" s="2" t="s">
        <v>71</v>
      </c>
      <c r="U1374" s="2">
        <v>38000</v>
      </c>
      <c r="V1374" s="2">
        <v>25000</v>
      </c>
      <c r="X1374" s="2">
        <v>6.49</v>
      </c>
      <c r="Y1374" s="13">
        <f t="shared" si="31"/>
        <v>1464</v>
      </c>
      <c r="Z1374" s="13" t="s">
        <v>1897</v>
      </c>
      <c r="AA1374" s="13" t="s">
        <v>1901</v>
      </c>
      <c r="AC1374" s="2">
        <v>15000</v>
      </c>
      <c r="AD1374" s="2" t="s">
        <v>11</v>
      </c>
      <c r="AE1374" s="2">
        <v>450</v>
      </c>
      <c r="AF1374" s="2">
        <v>270</v>
      </c>
      <c r="AG1374" s="2">
        <v>79</v>
      </c>
      <c r="AH1374" s="2">
        <v>8000</v>
      </c>
      <c r="AI1374" s="2">
        <v>51</v>
      </c>
      <c r="AJ1374" s="2">
        <v>59</v>
      </c>
      <c r="AK1374" s="2">
        <v>10</v>
      </c>
      <c r="AL1374" s="2">
        <v>7.8</v>
      </c>
      <c r="AM1374" s="2">
        <v>3.6</v>
      </c>
      <c r="AN1374" s="2">
        <v>420</v>
      </c>
      <c r="AO1374" s="2">
        <v>270</v>
      </c>
      <c r="AP1374" s="2">
        <v>19</v>
      </c>
      <c r="AQ1374" s="2">
        <v>-42.5</v>
      </c>
      <c r="AR1374" s="2">
        <v>-3.84</v>
      </c>
      <c r="AS1374" s="13">
        <f>75*1.22</f>
        <v>91.5</v>
      </c>
      <c r="AU1374" s="13" t="s">
        <v>3401</v>
      </c>
      <c r="AV1374" s="2" t="s">
        <v>11</v>
      </c>
      <c r="AW1374" s="2">
        <v>21</v>
      </c>
    </row>
    <row r="1375" spans="1:49" x14ac:dyDescent="0.35">
      <c r="A1375">
        <v>1374</v>
      </c>
      <c r="B1375" s="2" t="s">
        <v>2275</v>
      </c>
      <c r="C1375" t="s">
        <v>3390</v>
      </c>
      <c r="D1375" t="s">
        <v>3398</v>
      </c>
      <c r="E1375" t="s">
        <v>460</v>
      </c>
      <c r="F1375" t="s">
        <v>2304</v>
      </c>
      <c r="G1375" t="s">
        <v>50</v>
      </c>
      <c r="H1375" s="47">
        <v>43705</v>
      </c>
      <c r="I1375" t="s">
        <v>3387</v>
      </c>
      <c r="J1375" t="s">
        <v>8</v>
      </c>
      <c r="K1375" t="s">
        <v>1340</v>
      </c>
      <c r="L1375" t="s">
        <v>9</v>
      </c>
      <c r="M1375">
        <v>35.068598999999999</v>
      </c>
      <c r="N1375">
        <v>-119.363187</v>
      </c>
      <c r="O1375" t="s">
        <v>3337</v>
      </c>
      <c r="P1375" s="2">
        <v>970</v>
      </c>
      <c r="Q1375" s="2">
        <v>970</v>
      </c>
      <c r="R1375" s="2" t="s">
        <v>71</v>
      </c>
      <c r="S1375" s="2" t="s">
        <v>71</v>
      </c>
      <c r="U1375" s="2">
        <v>39000</v>
      </c>
      <c r="V1375" s="2">
        <v>28000</v>
      </c>
      <c r="X1375" s="2">
        <v>6.38</v>
      </c>
      <c r="Y1375" s="13">
        <f t="shared" si="31"/>
        <v>1183.3999999999999</v>
      </c>
      <c r="Z1375" s="13" t="s">
        <v>1897</v>
      </c>
      <c r="AA1375" s="13" t="s">
        <v>1901</v>
      </c>
      <c r="AC1375" s="2">
        <v>14000</v>
      </c>
      <c r="AD1375" s="2" t="s">
        <v>53</v>
      </c>
      <c r="AE1375" s="2">
        <v>530</v>
      </c>
      <c r="AF1375" s="2">
        <v>300</v>
      </c>
      <c r="AG1375" s="2">
        <v>97</v>
      </c>
      <c r="AH1375" s="2">
        <v>8900</v>
      </c>
      <c r="AI1375" s="2">
        <v>53</v>
      </c>
      <c r="AJ1375" s="2">
        <v>100</v>
      </c>
      <c r="AK1375" s="2">
        <v>7.6</v>
      </c>
      <c r="AL1375" s="2">
        <v>7.4</v>
      </c>
      <c r="AM1375" s="2">
        <v>4.0999999999999996</v>
      </c>
      <c r="AN1375" s="2">
        <v>400</v>
      </c>
      <c r="AO1375" s="2">
        <v>220</v>
      </c>
      <c r="AP1375" s="2">
        <v>17</v>
      </c>
      <c r="AQ1375" s="2">
        <v>-43.8</v>
      </c>
      <c r="AR1375" s="2">
        <v>-3.87</v>
      </c>
      <c r="AS1375" s="13">
        <f>75*1.22</f>
        <v>91.5</v>
      </c>
      <c r="AU1375" s="13" t="s">
        <v>3401</v>
      </c>
      <c r="AV1375" s="2" t="s">
        <v>11</v>
      </c>
      <c r="AW1375" s="2">
        <v>6.1</v>
      </c>
    </row>
    <row r="1376" spans="1:49" x14ac:dyDescent="0.35">
      <c r="A1376">
        <v>1375</v>
      </c>
      <c r="B1376" s="2" t="s">
        <v>2275</v>
      </c>
      <c r="C1376" t="s">
        <v>3391</v>
      </c>
      <c r="D1376" t="s">
        <v>3397</v>
      </c>
      <c r="E1376" t="s">
        <v>460</v>
      </c>
      <c r="F1376" t="s">
        <v>2304</v>
      </c>
      <c r="G1376" t="s">
        <v>50</v>
      </c>
      <c r="H1376" s="47">
        <v>43705</v>
      </c>
      <c r="I1376" t="s">
        <v>3387</v>
      </c>
      <c r="J1376" t="s">
        <v>8</v>
      </c>
      <c r="K1376" t="s">
        <v>1340</v>
      </c>
      <c r="L1376" t="s">
        <v>9</v>
      </c>
      <c r="M1376">
        <v>35.068598999999999</v>
      </c>
      <c r="N1376">
        <v>-119.363187</v>
      </c>
      <c r="O1376" t="s">
        <v>3337</v>
      </c>
      <c r="P1376" s="2">
        <v>380</v>
      </c>
      <c r="Q1376" s="2">
        <v>380</v>
      </c>
      <c r="R1376" s="2" t="s">
        <v>71</v>
      </c>
      <c r="S1376" s="2" t="s">
        <v>71</v>
      </c>
      <c r="U1376" s="2">
        <v>86000</v>
      </c>
      <c r="V1376" s="2">
        <v>69000</v>
      </c>
      <c r="X1376" s="2">
        <v>7.85</v>
      </c>
      <c r="Y1376" s="13">
        <f t="shared" si="31"/>
        <v>463.59999999999997</v>
      </c>
      <c r="Z1376" s="13" t="s">
        <v>1897</v>
      </c>
      <c r="AA1376" s="13" t="s">
        <v>1901</v>
      </c>
      <c r="AC1376" s="2">
        <v>17000</v>
      </c>
      <c r="AD1376" s="2" t="s">
        <v>23</v>
      </c>
      <c r="AE1376" s="2">
        <v>520</v>
      </c>
      <c r="AF1376" s="2">
        <v>600</v>
      </c>
      <c r="AG1376" s="2">
        <v>230</v>
      </c>
      <c r="AH1376" s="2">
        <v>21000</v>
      </c>
      <c r="AI1376" s="2">
        <v>130</v>
      </c>
      <c r="AJ1376" s="2">
        <v>260</v>
      </c>
      <c r="AK1376" s="2">
        <v>20</v>
      </c>
      <c r="AL1376" s="2">
        <v>1.6</v>
      </c>
      <c r="AM1376" s="2">
        <v>11</v>
      </c>
      <c r="AN1376" s="2">
        <v>76</v>
      </c>
      <c r="AO1376" s="2">
        <v>1300</v>
      </c>
      <c r="AP1376" s="2">
        <v>38</v>
      </c>
      <c r="AQ1376" s="2">
        <v>5.7</v>
      </c>
      <c r="AR1376" s="2">
        <v>9.66</v>
      </c>
      <c r="AS1376" s="13">
        <f>27*1.22</f>
        <v>32.94</v>
      </c>
      <c r="AU1376" s="13" t="s">
        <v>3400</v>
      </c>
      <c r="AV1376" s="2" t="s">
        <v>23</v>
      </c>
      <c r="AW1376" s="2">
        <v>4.7</v>
      </c>
    </row>
    <row r="1377" spans="1:49" x14ac:dyDescent="0.35">
      <c r="A1377">
        <v>1376</v>
      </c>
      <c r="B1377" s="2" t="s">
        <v>2275</v>
      </c>
      <c r="C1377" t="s">
        <v>3402</v>
      </c>
      <c r="D1377" t="s">
        <v>3397</v>
      </c>
      <c r="E1377" t="s">
        <v>460</v>
      </c>
      <c r="F1377" t="s">
        <v>2304</v>
      </c>
      <c r="G1377" t="s">
        <v>50</v>
      </c>
      <c r="H1377" s="47">
        <v>43633</v>
      </c>
      <c r="I1377" t="s">
        <v>3386</v>
      </c>
      <c r="J1377" t="s">
        <v>8</v>
      </c>
      <c r="K1377" t="s">
        <v>1340</v>
      </c>
      <c r="L1377" t="s">
        <v>9</v>
      </c>
      <c r="M1377">
        <v>35.068598999999999</v>
      </c>
      <c r="N1377">
        <v>-119.363187</v>
      </c>
      <c r="O1377" t="s">
        <v>3337</v>
      </c>
      <c r="P1377" s="2">
        <v>490</v>
      </c>
      <c r="Q1377" s="2">
        <v>490</v>
      </c>
      <c r="R1377" s="2" t="s">
        <v>71</v>
      </c>
      <c r="S1377" s="2" t="s">
        <v>71</v>
      </c>
      <c r="U1377" s="2">
        <v>51000</v>
      </c>
      <c r="V1377" s="2">
        <v>33000</v>
      </c>
      <c r="X1377" s="2">
        <v>7.96</v>
      </c>
      <c r="Y1377" s="13">
        <f t="shared" si="31"/>
        <v>597.79999999999995</v>
      </c>
      <c r="Z1377" s="13" t="s">
        <v>1897</v>
      </c>
      <c r="AA1377" s="13" t="s">
        <v>1901</v>
      </c>
      <c r="AC1377" s="2">
        <v>19000</v>
      </c>
      <c r="AD1377" s="2">
        <v>11</v>
      </c>
      <c r="AE1377" s="2">
        <v>360</v>
      </c>
      <c r="AF1377" s="2">
        <v>360</v>
      </c>
      <c r="AG1377" s="2">
        <v>150</v>
      </c>
      <c r="AH1377" s="2">
        <v>10000</v>
      </c>
      <c r="AI1377" s="2">
        <v>65</v>
      </c>
      <c r="AJ1377" s="2">
        <v>120</v>
      </c>
      <c r="AK1377" s="2">
        <v>8.8000000000000007</v>
      </c>
      <c r="AL1377" s="2">
        <v>1.1000000000000001</v>
      </c>
      <c r="AM1377" s="2">
        <v>6</v>
      </c>
      <c r="AN1377" s="2">
        <v>140</v>
      </c>
      <c r="AO1377" s="2">
        <v>400</v>
      </c>
      <c r="AP1377" s="2">
        <v>21</v>
      </c>
      <c r="AQ1377" s="2">
        <v>-22.8</v>
      </c>
      <c r="AR1377" s="2">
        <v>1.01</v>
      </c>
      <c r="AS1377" s="13">
        <f>58*1.22</f>
        <v>70.760000000000005</v>
      </c>
      <c r="AU1377" s="13" t="s">
        <v>3400</v>
      </c>
      <c r="AV1377" s="2" t="s">
        <v>23</v>
      </c>
      <c r="AW1377" s="2">
        <v>6.4</v>
      </c>
    </row>
    <row r="1378" spans="1:49" x14ac:dyDescent="0.35">
      <c r="A1378">
        <v>1377</v>
      </c>
      <c r="B1378" s="2" t="s">
        <v>2275</v>
      </c>
      <c r="C1378" t="s">
        <v>3403</v>
      </c>
      <c r="D1378" t="s">
        <v>3398</v>
      </c>
      <c r="E1378" t="s">
        <v>460</v>
      </c>
      <c r="F1378" t="s">
        <v>2304</v>
      </c>
      <c r="G1378" t="s">
        <v>50</v>
      </c>
      <c r="H1378" s="47">
        <v>43633</v>
      </c>
      <c r="I1378" t="s">
        <v>3386</v>
      </c>
      <c r="J1378" t="s">
        <v>8</v>
      </c>
      <c r="K1378" t="s">
        <v>1340</v>
      </c>
      <c r="L1378" t="s">
        <v>9</v>
      </c>
      <c r="M1378">
        <v>35.068598999999999</v>
      </c>
      <c r="N1378">
        <v>-119.363187</v>
      </c>
      <c r="O1378" t="s">
        <v>3337</v>
      </c>
      <c r="P1378" s="2">
        <v>1100</v>
      </c>
      <c r="Q1378" s="2">
        <v>1100</v>
      </c>
      <c r="R1378" s="2" t="s">
        <v>71</v>
      </c>
      <c r="S1378" s="2" t="s">
        <v>71</v>
      </c>
      <c r="U1378" s="2">
        <v>40000</v>
      </c>
      <c r="V1378" s="2">
        <v>25000</v>
      </c>
      <c r="X1378" s="2">
        <v>6.46</v>
      </c>
      <c r="Y1378" s="13">
        <f t="shared" si="31"/>
        <v>1342</v>
      </c>
      <c r="Z1378" s="13" t="s">
        <v>1897</v>
      </c>
      <c r="AA1378" s="13" t="s">
        <v>1901</v>
      </c>
      <c r="AC1378" s="2">
        <v>14000</v>
      </c>
      <c r="AD1378" s="2" t="s">
        <v>23</v>
      </c>
      <c r="AE1378" s="2">
        <v>450</v>
      </c>
      <c r="AF1378" s="2">
        <v>270</v>
      </c>
      <c r="AG1378" s="2">
        <v>110</v>
      </c>
      <c r="AH1378" s="2">
        <v>8000</v>
      </c>
      <c r="AI1378" s="2">
        <v>57</v>
      </c>
      <c r="AJ1378" s="2">
        <v>75</v>
      </c>
      <c r="AK1378" s="2">
        <v>8.6999999999999993</v>
      </c>
      <c r="AL1378" s="2">
        <v>15</v>
      </c>
      <c r="AM1378" s="2">
        <v>4.0999999999999996</v>
      </c>
      <c r="AN1378" s="2">
        <v>460</v>
      </c>
      <c r="AO1378" s="2">
        <v>140</v>
      </c>
      <c r="AP1378" s="2">
        <v>19</v>
      </c>
      <c r="AQ1378" s="2">
        <v>-42.4</v>
      </c>
      <c r="AR1378" s="2">
        <v>-3.76</v>
      </c>
      <c r="AS1378" s="13">
        <f>74*1.22</f>
        <v>90.28</v>
      </c>
      <c r="AU1378" s="13" t="s">
        <v>3400</v>
      </c>
      <c r="AV1378" s="2" t="s">
        <v>23</v>
      </c>
      <c r="AW1378" s="2">
        <v>12</v>
      </c>
    </row>
    <row r="1379" spans="1:49" x14ac:dyDescent="0.35">
      <c r="A1379">
        <v>1378</v>
      </c>
      <c r="B1379" s="2" t="s">
        <v>826</v>
      </c>
      <c r="C1379" t="s">
        <v>3418</v>
      </c>
      <c r="D1379" t="s">
        <v>2375</v>
      </c>
      <c r="E1379" t="s">
        <v>460</v>
      </c>
      <c r="F1379" t="s">
        <v>829</v>
      </c>
      <c r="G1379" t="s">
        <v>50</v>
      </c>
      <c r="H1379" s="47">
        <v>43042</v>
      </c>
      <c r="I1379" t="s">
        <v>3417</v>
      </c>
      <c r="J1379" t="s">
        <v>8</v>
      </c>
      <c r="K1379" t="s">
        <v>1340</v>
      </c>
      <c r="L1379" t="s">
        <v>9</v>
      </c>
      <c r="M1379">
        <v>35.140659999999997</v>
      </c>
      <c r="N1379">
        <v>-119.50774</v>
      </c>
      <c r="O1379" t="s">
        <v>51</v>
      </c>
      <c r="P1379" s="2">
        <v>2200</v>
      </c>
      <c r="Q1379" s="2">
        <v>2200</v>
      </c>
      <c r="R1379" s="2" t="s">
        <v>449</v>
      </c>
      <c r="S1379" s="2" t="s">
        <v>449</v>
      </c>
      <c r="U1379" s="2">
        <v>10300</v>
      </c>
      <c r="V1379" s="2">
        <v>7100</v>
      </c>
      <c r="X1379" s="2"/>
      <c r="Y1379" s="13">
        <f t="shared" si="31"/>
        <v>2684</v>
      </c>
      <c r="Z1379" s="13" t="s">
        <v>1898</v>
      </c>
      <c r="AA1379" s="13" t="s">
        <v>1899</v>
      </c>
      <c r="AC1379" s="2">
        <v>2500</v>
      </c>
      <c r="AD1379" s="2">
        <v>66</v>
      </c>
      <c r="AE1379" s="2">
        <v>25</v>
      </c>
      <c r="AF1379" s="2">
        <v>13</v>
      </c>
      <c r="AG1379" s="2">
        <v>45</v>
      </c>
      <c r="AH1379" s="2">
        <v>2500</v>
      </c>
      <c r="AI1379" s="2">
        <v>45</v>
      </c>
      <c r="AJ1379" s="2" t="s">
        <v>410</v>
      </c>
      <c r="AK1379" s="2">
        <v>1</v>
      </c>
      <c r="AL1379" s="2">
        <v>0.13</v>
      </c>
      <c r="AM1379" s="2">
        <v>0.85</v>
      </c>
      <c r="AN1379" s="2">
        <v>65</v>
      </c>
      <c r="AO1379" s="2" t="s">
        <v>1710</v>
      </c>
      <c r="AP1379" s="2">
        <v>2.2000000000000002</v>
      </c>
      <c r="AQ1379" s="2">
        <v>-61.4</v>
      </c>
      <c r="AR1379" s="2">
        <v>-6.55</v>
      </c>
      <c r="AU1379" s="13">
        <f>AV1379*4.43</f>
        <v>4.43</v>
      </c>
      <c r="AV1379" s="2">
        <v>1</v>
      </c>
      <c r="AW1379" s="2">
        <v>7.6</v>
      </c>
    </row>
    <row r="1380" spans="1:49" x14ac:dyDescent="0.35">
      <c r="A1380">
        <v>1379</v>
      </c>
      <c r="B1380" s="2" t="s">
        <v>822</v>
      </c>
      <c r="C1380" t="s">
        <v>3414</v>
      </c>
      <c r="D1380" t="s">
        <v>3413</v>
      </c>
      <c r="E1380" t="s">
        <v>460</v>
      </c>
      <c r="F1380" t="s">
        <v>824</v>
      </c>
      <c r="G1380" t="s">
        <v>50</v>
      </c>
      <c r="H1380" s="47">
        <v>43042</v>
      </c>
      <c r="I1380" t="s">
        <v>3417</v>
      </c>
      <c r="J1380" t="s">
        <v>8</v>
      </c>
      <c r="K1380" t="s">
        <v>1340</v>
      </c>
      <c r="L1380" t="s">
        <v>9</v>
      </c>
      <c r="M1380">
        <v>35.087370999999997</v>
      </c>
      <c r="N1380">
        <v>-119.40707500000001</v>
      </c>
      <c r="O1380" t="s">
        <v>3858</v>
      </c>
      <c r="P1380" s="2">
        <v>1000</v>
      </c>
      <c r="Q1380" s="2">
        <v>1000</v>
      </c>
      <c r="R1380" s="2" t="s">
        <v>449</v>
      </c>
      <c r="S1380" s="2" t="s">
        <v>449</v>
      </c>
      <c r="U1380" s="2">
        <v>15700</v>
      </c>
      <c r="V1380" s="2">
        <v>10000</v>
      </c>
      <c r="X1380" s="2">
        <v>6.63</v>
      </c>
      <c r="Y1380" s="13">
        <f t="shared" si="31"/>
        <v>1220</v>
      </c>
      <c r="Z1380" s="13" t="s">
        <v>1898</v>
      </c>
      <c r="AA1380" s="13" t="s">
        <v>1899</v>
      </c>
      <c r="AC1380" s="2">
        <v>5000</v>
      </c>
      <c r="AD1380" s="2">
        <v>110</v>
      </c>
      <c r="AE1380" s="2">
        <v>70</v>
      </c>
      <c r="AF1380" s="2">
        <v>17</v>
      </c>
      <c r="AG1380" s="2">
        <v>90</v>
      </c>
      <c r="AH1380" s="2">
        <v>3400</v>
      </c>
      <c r="AI1380" s="2">
        <v>110</v>
      </c>
      <c r="AJ1380" s="2" t="s">
        <v>733</v>
      </c>
      <c r="AK1380" s="2">
        <v>1.4</v>
      </c>
      <c r="AL1380" s="2">
        <v>0.34</v>
      </c>
      <c r="AM1380" s="2">
        <v>0.99</v>
      </c>
      <c r="AN1380" s="2">
        <v>100</v>
      </c>
      <c r="AO1380" s="2" t="s">
        <v>1093</v>
      </c>
      <c r="AP1380" s="2">
        <v>4.0999999999999996</v>
      </c>
      <c r="AQ1380" s="2">
        <v>-55.9</v>
      </c>
      <c r="AR1380" s="2">
        <v>-3.8</v>
      </c>
      <c r="AU1380" s="13" t="s">
        <v>3045</v>
      </c>
      <c r="AV1380" s="2" t="s">
        <v>217</v>
      </c>
      <c r="AW1380" s="2">
        <v>21</v>
      </c>
    </row>
    <row r="1381" spans="1:49" x14ac:dyDescent="0.35">
      <c r="A1381">
        <v>1380</v>
      </c>
      <c r="B1381" s="2" t="s">
        <v>458</v>
      </c>
      <c r="C1381" t="s">
        <v>3416</v>
      </c>
      <c r="D1381" t="s">
        <v>3415</v>
      </c>
      <c r="E1381" t="s">
        <v>460</v>
      </c>
      <c r="F1381" t="s">
        <v>461</v>
      </c>
      <c r="G1381" t="s">
        <v>50</v>
      </c>
      <c r="H1381" s="47">
        <v>43042</v>
      </c>
      <c r="I1381" s="45" t="s">
        <v>3417</v>
      </c>
      <c r="J1381" t="s">
        <v>8</v>
      </c>
      <c r="K1381" t="s">
        <v>1340</v>
      </c>
      <c r="L1381" t="s">
        <v>9</v>
      </c>
      <c r="M1381">
        <v>35.086799999999997</v>
      </c>
      <c r="N1381">
        <v>-119.40656</v>
      </c>
      <c r="O1381" t="s">
        <v>51</v>
      </c>
      <c r="P1381" s="2">
        <v>950</v>
      </c>
      <c r="Q1381" s="2">
        <v>950</v>
      </c>
      <c r="R1381" s="2" t="s">
        <v>449</v>
      </c>
      <c r="S1381" s="2" t="s">
        <v>449</v>
      </c>
      <c r="U1381" s="2">
        <v>15800</v>
      </c>
      <c r="V1381" s="2">
        <v>10000</v>
      </c>
      <c r="X1381" s="2">
        <v>6.84</v>
      </c>
      <c r="Y1381" s="13">
        <f t="shared" si="31"/>
        <v>1159</v>
      </c>
      <c r="Z1381" s="13" t="s">
        <v>1898</v>
      </c>
      <c r="AA1381" s="13" t="s">
        <v>1899</v>
      </c>
      <c r="AC1381" s="2">
        <v>5100</v>
      </c>
      <c r="AD1381" s="2">
        <v>170</v>
      </c>
      <c r="AE1381" s="2">
        <v>70</v>
      </c>
      <c r="AF1381" s="2">
        <v>17</v>
      </c>
      <c r="AG1381" s="2">
        <v>90</v>
      </c>
      <c r="AH1381" s="2">
        <v>3500</v>
      </c>
      <c r="AI1381" s="2">
        <v>110</v>
      </c>
      <c r="AJ1381" s="2" t="s">
        <v>3133</v>
      </c>
      <c r="AK1381" s="2">
        <v>2.8</v>
      </c>
      <c r="AL1381" s="2">
        <v>0.69</v>
      </c>
      <c r="AM1381" s="2">
        <v>1</v>
      </c>
      <c r="AN1381" s="2">
        <v>100</v>
      </c>
      <c r="AO1381" s="2" t="s">
        <v>469</v>
      </c>
      <c r="AP1381" s="2">
        <v>4.3</v>
      </c>
      <c r="AQ1381" s="2">
        <v>-56.1</v>
      </c>
      <c r="AR1381" s="2">
        <v>-3.67</v>
      </c>
      <c r="AU1381" s="13" t="s">
        <v>3045</v>
      </c>
      <c r="AV1381" s="2" t="s">
        <v>217</v>
      </c>
      <c r="AW1381" s="2">
        <v>12</v>
      </c>
    </row>
    <row r="1382" spans="1:49" x14ac:dyDescent="0.35">
      <c r="A1382">
        <v>1381</v>
      </c>
      <c r="B1382" s="2" t="s">
        <v>2969</v>
      </c>
      <c r="C1382" t="s">
        <v>3437</v>
      </c>
      <c r="D1382" t="s">
        <v>2210</v>
      </c>
      <c r="E1382" t="s">
        <v>78</v>
      </c>
      <c r="F1382" t="s">
        <v>2967</v>
      </c>
      <c r="G1382" t="s">
        <v>50</v>
      </c>
      <c r="H1382" s="47">
        <v>42122</v>
      </c>
      <c r="I1382" s="29" t="s">
        <v>3436</v>
      </c>
      <c r="J1382" t="s">
        <v>8</v>
      </c>
      <c r="K1382" t="s">
        <v>1363</v>
      </c>
      <c r="L1382" t="s">
        <v>9</v>
      </c>
      <c r="M1382">
        <v>36.150364000000003</v>
      </c>
      <c r="N1382">
        <v>-120.371431</v>
      </c>
      <c r="O1382" t="s">
        <v>448</v>
      </c>
      <c r="P1382" s="2">
        <v>1000</v>
      </c>
      <c r="V1382" s="2">
        <v>4000</v>
      </c>
      <c r="Y1382" s="2">
        <v>1300</v>
      </c>
      <c r="Z1382" s="2" t="s">
        <v>641</v>
      </c>
      <c r="AA1382" s="2" t="s">
        <v>537</v>
      </c>
      <c r="AB1382" s="2">
        <v>11</v>
      </c>
      <c r="AC1382" s="2">
        <v>1200</v>
      </c>
      <c r="AD1382" s="2">
        <v>170</v>
      </c>
      <c r="AE1382" s="2">
        <v>22</v>
      </c>
      <c r="AF1382" s="2">
        <v>5.7</v>
      </c>
      <c r="AG1382" s="2">
        <v>9.5</v>
      </c>
      <c r="AH1382" s="2">
        <v>1300</v>
      </c>
      <c r="AI1382" s="2">
        <v>27</v>
      </c>
      <c r="AJ1382" s="2" t="s">
        <v>23</v>
      </c>
      <c r="AK1382" s="2">
        <v>9.9000000000000005E-2</v>
      </c>
      <c r="AL1382" s="2">
        <v>0.65</v>
      </c>
      <c r="AM1382" s="2" t="s">
        <v>60</v>
      </c>
      <c r="AN1382" s="2">
        <v>49</v>
      </c>
      <c r="AO1382" s="2" t="s">
        <v>23</v>
      </c>
      <c r="AP1382" s="2">
        <v>0.84</v>
      </c>
      <c r="AQ1382" s="2"/>
      <c r="AR1382" s="2"/>
      <c r="AU1382" s="2" t="s">
        <v>73</v>
      </c>
      <c r="AV1382" s="13" t="s">
        <v>613</v>
      </c>
    </row>
    <row r="1383" spans="1:49" x14ac:dyDescent="0.35">
      <c r="A1383">
        <v>1382</v>
      </c>
      <c r="B1383" s="2" t="s">
        <v>2612</v>
      </c>
      <c r="C1383" t="s">
        <v>3439</v>
      </c>
      <c r="D1383" t="s">
        <v>2210</v>
      </c>
      <c r="E1383" t="s">
        <v>78</v>
      </c>
      <c r="F1383" t="s">
        <v>2613</v>
      </c>
      <c r="G1383" t="s">
        <v>50</v>
      </c>
      <c r="H1383" s="47">
        <v>42122</v>
      </c>
      <c r="I1383" s="29" t="s">
        <v>3436</v>
      </c>
      <c r="J1383" t="s">
        <v>8</v>
      </c>
      <c r="K1383" t="s">
        <v>1363</v>
      </c>
      <c r="L1383" t="s">
        <v>9</v>
      </c>
      <c r="M1383">
        <v>36.155500000000004</v>
      </c>
      <c r="N1383">
        <v>-120.410515</v>
      </c>
      <c r="O1383" t="s">
        <v>448</v>
      </c>
      <c r="P1383" s="2">
        <v>980</v>
      </c>
      <c r="V1383" s="2">
        <v>9100</v>
      </c>
      <c r="Y1383" s="2">
        <v>1200</v>
      </c>
      <c r="Z1383" s="2" t="s">
        <v>641</v>
      </c>
      <c r="AA1383" s="2" t="s">
        <v>537</v>
      </c>
      <c r="AB1383" s="2">
        <v>64</v>
      </c>
      <c r="AC1383" s="2">
        <v>4100</v>
      </c>
      <c r="AD1383" s="2">
        <v>320</v>
      </c>
      <c r="AE1383" s="2">
        <v>370</v>
      </c>
      <c r="AF1383" s="2">
        <v>150</v>
      </c>
      <c r="AG1383" s="2">
        <v>160</v>
      </c>
      <c r="AH1383" s="2">
        <v>2700</v>
      </c>
      <c r="AI1383" s="2">
        <v>30</v>
      </c>
      <c r="AJ1383" s="2" t="s">
        <v>23</v>
      </c>
      <c r="AK1383" s="2">
        <v>0.89</v>
      </c>
      <c r="AL1383" s="2">
        <v>71</v>
      </c>
      <c r="AM1383" s="2">
        <v>1.7</v>
      </c>
      <c r="AN1383" s="2">
        <v>1800</v>
      </c>
      <c r="AO1383" s="2" t="s">
        <v>23</v>
      </c>
      <c r="AP1383" s="2">
        <v>6.2</v>
      </c>
      <c r="AQ1383" s="2"/>
      <c r="AR1383" s="2"/>
      <c r="AU1383" s="2" t="s">
        <v>73</v>
      </c>
      <c r="AV1383" s="13" t="s">
        <v>613</v>
      </c>
    </row>
    <row r="1384" spans="1:49" x14ac:dyDescent="0.35">
      <c r="A1384">
        <v>1383</v>
      </c>
      <c r="B1384" s="2" t="s">
        <v>2585</v>
      </c>
      <c r="C1384" t="s">
        <v>3438</v>
      </c>
      <c r="D1384" t="s">
        <v>2210</v>
      </c>
      <c r="E1384" t="s">
        <v>78</v>
      </c>
      <c r="F1384" t="s">
        <v>2584</v>
      </c>
      <c r="G1384" t="s">
        <v>50</v>
      </c>
      <c r="H1384" s="47">
        <v>42122</v>
      </c>
      <c r="I1384" s="29" t="s">
        <v>3436</v>
      </c>
      <c r="J1384" t="s">
        <v>8</v>
      </c>
      <c r="K1384" t="s">
        <v>1363</v>
      </c>
      <c r="L1384" t="s">
        <v>9</v>
      </c>
      <c r="M1384">
        <v>36.199640000000002</v>
      </c>
      <c r="N1384">
        <v>-120.368773</v>
      </c>
      <c r="O1384" t="s">
        <v>448</v>
      </c>
      <c r="P1384" s="2">
        <v>2200</v>
      </c>
      <c r="V1384" s="2">
        <v>4800</v>
      </c>
      <c r="Y1384" s="2">
        <v>2700</v>
      </c>
      <c r="Z1384" s="2" t="s">
        <v>641</v>
      </c>
      <c r="AA1384" s="2" t="s">
        <v>537</v>
      </c>
      <c r="AB1384" s="2">
        <v>11</v>
      </c>
      <c r="AC1384" s="2">
        <v>970</v>
      </c>
      <c r="AD1384" s="2">
        <v>330</v>
      </c>
      <c r="AE1384" s="2">
        <v>23</v>
      </c>
      <c r="AF1384" s="2">
        <v>6.8</v>
      </c>
      <c r="AG1384" s="2">
        <v>17</v>
      </c>
      <c r="AH1384" s="2">
        <v>1700</v>
      </c>
      <c r="AI1384" s="2">
        <v>14</v>
      </c>
      <c r="AJ1384" s="2" t="s">
        <v>23</v>
      </c>
      <c r="AK1384" s="2">
        <v>4.2999999999999997E-2</v>
      </c>
      <c r="AL1384" s="2">
        <v>0.15</v>
      </c>
      <c r="AM1384" s="2">
        <v>0.54</v>
      </c>
      <c r="AN1384" s="2" t="s">
        <v>57</v>
      </c>
      <c r="AO1384" s="2" t="s">
        <v>23</v>
      </c>
      <c r="AP1384" s="2">
        <v>1.2</v>
      </c>
      <c r="AQ1384" s="2"/>
      <c r="AR1384" s="2"/>
      <c r="AU1384" s="2" t="s">
        <v>73</v>
      </c>
      <c r="AV1384" s="13" t="s">
        <v>613</v>
      </c>
    </row>
    <row r="1385" spans="1:49" x14ac:dyDescent="0.35">
      <c r="A1385">
        <v>1384</v>
      </c>
      <c r="B1385" s="2" t="s">
        <v>346</v>
      </c>
      <c r="C1385" t="s">
        <v>3443</v>
      </c>
      <c r="D1385" t="s">
        <v>47</v>
      </c>
      <c r="E1385" t="s">
        <v>289</v>
      </c>
      <c r="F1385" t="s">
        <v>348</v>
      </c>
      <c r="G1385" t="s">
        <v>291</v>
      </c>
      <c r="H1385" s="47">
        <v>28955</v>
      </c>
      <c r="I1385" t="s">
        <v>3441</v>
      </c>
      <c r="J1385" t="s">
        <v>8</v>
      </c>
      <c r="K1385" t="s">
        <v>1707</v>
      </c>
      <c r="L1385" t="s">
        <v>9</v>
      </c>
      <c r="M1385">
        <v>35.984726000000002</v>
      </c>
      <c r="N1385">
        <v>-119.046087</v>
      </c>
      <c r="O1385" t="s">
        <v>292</v>
      </c>
      <c r="P1385" s="13">
        <f>SUM(Q1385:S1385)</f>
        <v>192</v>
      </c>
      <c r="Q1385" s="13">
        <f>ROUND(Y1385/1.22,0)</f>
        <v>172</v>
      </c>
      <c r="R1385" s="13">
        <f>ROUND(Z1385/0.6,0)</f>
        <v>20</v>
      </c>
      <c r="T1385" s="2">
        <v>29</v>
      </c>
      <c r="U1385" s="2">
        <v>560</v>
      </c>
      <c r="V1385" s="2">
        <v>370</v>
      </c>
      <c r="X1385" s="2">
        <v>8</v>
      </c>
      <c r="Y1385" s="2">
        <v>210</v>
      </c>
      <c r="Z1385" s="2">
        <v>12</v>
      </c>
      <c r="AC1385" s="2">
        <v>92</v>
      </c>
      <c r="AD1385" s="2">
        <v>8.6</v>
      </c>
      <c r="AE1385" s="2">
        <v>7.6</v>
      </c>
      <c r="AF1385" s="2">
        <v>2.4</v>
      </c>
      <c r="AG1385" s="2"/>
      <c r="AH1385" s="2">
        <v>140</v>
      </c>
      <c r="AI1385" s="2">
        <v>0.8</v>
      </c>
    </row>
    <row r="1386" spans="1:49" x14ac:dyDescent="0.35">
      <c r="A1386">
        <v>1385</v>
      </c>
      <c r="B1386" s="2" t="s">
        <v>346</v>
      </c>
      <c r="C1386" t="s">
        <v>3444</v>
      </c>
      <c r="D1386" t="s">
        <v>47</v>
      </c>
      <c r="E1386" t="s">
        <v>289</v>
      </c>
      <c r="F1386" t="s">
        <v>348</v>
      </c>
      <c r="G1386" t="s">
        <v>291</v>
      </c>
      <c r="H1386" s="47">
        <v>29056</v>
      </c>
      <c r="I1386" t="s">
        <v>3442</v>
      </c>
      <c r="J1386" t="s">
        <v>8</v>
      </c>
      <c r="K1386" t="s">
        <v>1707</v>
      </c>
      <c r="L1386" t="s">
        <v>9</v>
      </c>
      <c r="M1386">
        <v>35.984726000000002</v>
      </c>
      <c r="N1386">
        <v>-119.046087</v>
      </c>
      <c r="O1386" t="s">
        <v>292</v>
      </c>
      <c r="U1386" s="2">
        <v>450</v>
      </c>
      <c r="V1386" s="2">
        <f>0.0302*10000</f>
        <v>302</v>
      </c>
      <c r="AC1386" s="2">
        <v>72</v>
      </c>
      <c r="AI1386" s="2">
        <v>0.19</v>
      </c>
    </row>
    <row r="1387" spans="1:49" x14ac:dyDescent="0.35">
      <c r="A1387">
        <v>1386</v>
      </c>
      <c r="B1387" s="2" t="s">
        <v>346</v>
      </c>
      <c r="C1387" t="s">
        <v>3446</v>
      </c>
      <c r="D1387" t="s">
        <v>47</v>
      </c>
      <c r="E1387" t="s">
        <v>289</v>
      </c>
      <c r="F1387" t="s">
        <v>348</v>
      </c>
      <c r="G1387" t="s">
        <v>291</v>
      </c>
      <c r="H1387" s="47">
        <v>29145</v>
      </c>
      <c r="I1387" t="s">
        <v>3445</v>
      </c>
      <c r="J1387" t="s">
        <v>8</v>
      </c>
      <c r="K1387" t="s">
        <v>1791</v>
      </c>
      <c r="L1387" t="s">
        <v>9</v>
      </c>
      <c r="M1387">
        <v>35.984726000000002</v>
      </c>
      <c r="N1387">
        <v>-119.046087</v>
      </c>
      <c r="O1387" t="s">
        <v>292</v>
      </c>
      <c r="U1387" s="2">
        <v>665</v>
      </c>
      <c r="V1387" s="2">
        <f>0.0424*10000</f>
        <v>424</v>
      </c>
      <c r="AC1387" s="2">
        <v>85</v>
      </c>
      <c r="AI1387" s="2">
        <v>0.21</v>
      </c>
      <c r="AU1387" s="13" t="s">
        <v>1891</v>
      </c>
      <c r="AV1387" s="2" t="s">
        <v>14</v>
      </c>
    </row>
    <row r="1388" spans="1:49" x14ac:dyDescent="0.35">
      <c r="A1388">
        <v>1387</v>
      </c>
      <c r="B1388" s="2" t="s">
        <v>346</v>
      </c>
      <c r="C1388" t="s">
        <v>3447</v>
      </c>
      <c r="D1388" t="s">
        <v>47</v>
      </c>
      <c r="E1388" t="s">
        <v>289</v>
      </c>
      <c r="F1388" t="s">
        <v>348</v>
      </c>
      <c r="G1388" t="s">
        <v>291</v>
      </c>
      <c r="H1388" s="47">
        <v>29222</v>
      </c>
      <c r="I1388" t="s">
        <v>3448</v>
      </c>
      <c r="J1388" t="s">
        <v>8</v>
      </c>
      <c r="K1388" t="s">
        <v>1791</v>
      </c>
      <c r="L1388" t="s">
        <v>9</v>
      </c>
      <c r="M1388">
        <v>35.984726000000002</v>
      </c>
      <c r="N1388">
        <v>-119.046087</v>
      </c>
      <c r="O1388" t="s">
        <v>292</v>
      </c>
      <c r="P1388" s="13">
        <f>SUM(Q1388:S1388)</f>
        <v>185</v>
      </c>
      <c r="Q1388" s="13">
        <f>ROUND(Y1388/1.22,0)</f>
        <v>185</v>
      </c>
      <c r="U1388" s="2">
        <v>550</v>
      </c>
      <c r="V1388" s="2">
        <v>385</v>
      </c>
      <c r="X1388" s="2">
        <v>7.5</v>
      </c>
      <c r="Y1388" s="2">
        <v>226</v>
      </c>
      <c r="Z1388" s="2" t="s">
        <v>303</v>
      </c>
      <c r="AA1388" s="2" t="s">
        <v>303</v>
      </c>
      <c r="AC1388" s="2">
        <f>3.3*35.45</f>
        <v>116.985</v>
      </c>
      <c r="AD1388" s="2">
        <v>8</v>
      </c>
      <c r="AE1388" s="2">
        <f>0.42*20.04</f>
        <v>8.4167999999999985</v>
      </c>
      <c r="AF1388" s="2">
        <f>0.09*12.15</f>
        <v>1.0934999999999999</v>
      </c>
      <c r="AG1388" s="2">
        <f>1.4*39.1</f>
        <v>54.74</v>
      </c>
      <c r="AH1388" s="2">
        <f>5.82*22.99</f>
        <v>133.80179999999999</v>
      </c>
      <c r="AI1388" s="2">
        <v>0.87</v>
      </c>
      <c r="AU1388" s="13" t="s">
        <v>378</v>
      </c>
      <c r="AV1388" s="2" t="s">
        <v>303</v>
      </c>
    </row>
    <row r="1389" spans="1:49" x14ac:dyDescent="0.35">
      <c r="A1389">
        <v>1388</v>
      </c>
      <c r="B1389" s="2" t="s">
        <v>346</v>
      </c>
      <c r="C1389" t="s">
        <v>3449</v>
      </c>
      <c r="D1389" t="s">
        <v>47</v>
      </c>
      <c r="E1389" t="s">
        <v>289</v>
      </c>
      <c r="F1389" t="s">
        <v>348</v>
      </c>
      <c r="G1389" t="s">
        <v>291</v>
      </c>
      <c r="H1389" s="47">
        <v>29413</v>
      </c>
      <c r="I1389" t="s">
        <v>3450</v>
      </c>
      <c r="J1389" t="s">
        <v>8</v>
      </c>
      <c r="K1389" t="s">
        <v>1791</v>
      </c>
      <c r="L1389" t="s">
        <v>9</v>
      </c>
      <c r="M1389">
        <v>35.984726000000002</v>
      </c>
      <c r="N1389">
        <v>-119.046087</v>
      </c>
      <c r="O1389" t="s">
        <v>292</v>
      </c>
      <c r="T1389" s="2">
        <v>18</v>
      </c>
      <c r="U1389" s="2">
        <v>600</v>
      </c>
      <c r="V1389" s="2">
        <v>525</v>
      </c>
      <c r="X1389" s="2">
        <v>7.5</v>
      </c>
      <c r="AC1389" s="2">
        <v>246</v>
      </c>
      <c r="AD1389" s="2">
        <v>87</v>
      </c>
      <c r="AE1389" s="2">
        <v>5.6</v>
      </c>
      <c r="AF1389" s="2">
        <v>0.83</v>
      </c>
      <c r="AH1389" s="2">
        <v>145</v>
      </c>
      <c r="AI1389" s="2">
        <v>0.3</v>
      </c>
      <c r="AL1389" s="2">
        <v>0.06</v>
      </c>
      <c r="AU1389" s="2">
        <v>3.2</v>
      </c>
      <c r="AV1389" s="13">
        <f>AU1389/4.43</f>
        <v>0.72234762979683986</v>
      </c>
    </row>
    <row r="1390" spans="1:49" x14ac:dyDescent="0.35">
      <c r="A1390">
        <v>1389</v>
      </c>
      <c r="B1390" s="2" t="s">
        <v>346</v>
      </c>
      <c r="C1390" t="s">
        <v>3440</v>
      </c>
      <c r="D1390" t="s">
        <v>47</v>
      </c>
      <c r="E1390" t="s">
        <v>289</v>
      </c>
      <c r="F1390" t="s">
        <v>348</v>
      </c>
      <c r="G1390" t="s">
        <v>291</v>
      </c>
      <c r="H1390" s="47">
        <v>29507</v>
      </c>
      <c r="I1390" t="s">
        <v>3451</v>
      </c>
      <c r="J1390" t="s">
        <v>8</v>
      </c>
      <c r="K1390" t="s">
        <v>1791</v>
      </c>
      <c r="L1390" t="s">
        <v>9</v>
      </c>
      <c r="M1390">
        <v>35.984726000000002</v>
      </c>
      <c r="N1390">
        <v>-119.046087</v>
      </c>
      <c r="O1390" t="s">
        <v>292</v>
      </c>
      <c r="P1390" s="13">
        <f>SUM(Q1390:S1390)</f>
        <v>189</v>
      </c>
      <c r="Q1390" s="13">
        <f>ROUND(Y1390/1.22,0)</f>
        <v>189</v>
      </c>
      <c r="T1390" s="2">
        <v>16</v>
      </c>
      <c r="U1390" s="2">
        <v>720</v>
      </c>
      <c r="V1390" s="2">
        <v>700</v>
      </c>
      <c r="X1390" s="2">
        <v>7.8</v>
      </c>
      <c r="Y1390" s="2">
        <v>230</v>
      </c>
      <c r="AC1390" s="2">
        <v>92</v>
      </c>
      <c r="AD1390" s="2" t="s">
        <v>53</v>
      </c>
      <c r="AE1390" s="2">
        <v>4.5999999999999996</v>
      </c>
      <c r="AF1390" s="2">
        <v>1</v>
      </c>
      <c r="AH1390" s="2">
        <v>190</v>
      </c>
      <c r="AI1390" s="2">
        <v>14</v>
      </c>
      <c r="AL1390" s="2" t="s">
        <v>154</v>
      </c>
      <c r="AU1390" s="2">
        <v>124</v>
      </c>
      <c r="AV1390" s="13">
        <f>AU1390/4.43</f>
        <v>27.990970654627542</v>
      </c>
    </row>
    <row r="1391" spans="1:49" x14ac:dyDescent="0.35">
      <c r="A1391">
        <v>1390</v>
      </c>
      <c r="B1391" s="2" t="s">
        <v>346</v>
      </c>
      <c r="C1391" t="s">
        <v>3452</v>
      </c>
      <c r="D1391" t="s">
        <v>47</v>
      </c>
      <c r="E1391" t="s">
        <v>289</v>
      </c>
      <c r="F1391" t="s">
        <v>348</v>
      </c>
      <c r="G1391" t="s">
        <v>291</v>
      </c>
      <c r="H1391" s="47">
        <v>29614</v>
      </c>
      <c r="I1391" t="s">
        <v>3453</v>
      </c>
      <c r="J1391" t="s">
        <v>8</v>
      </c>
      <c r="K1391" t="s">
        <v>1791</v>
      </c>
      <c r="L1391" t="s">
        <v>9</v>
      </c>
      <c r="M1391">
        <v>35.984726000000002</v>
      </c>
      <c r="N1391">
        <v>-119.046087</v>
      </c>
      <c r="O1391" t="s">
        <v>292</v>
      </c>
      <c r="P1391" s="13">
        <f>SUM(Q1391:S1391)</f>
        <v>200</v>
      </c>
      <c r="Q1391" s="13">
        <f>ROUND(Y1391/1.22,0)</f>
        <v>200</v>
      </c>
      <c r="T1391" s="2">
        <v>18</v>
      </c>
      <c r="U1391" s="2">
        <v>603</v>
      </c>
      <c r="V1391" s="2">
        <v>510</v>
      </c>
      <c r="X1391" s="2">
        <v>7.73</v>
      </c>
      <c r="Y1391" s="2">
        <v>244</v>
      </c>
      <c r="AC1391" s="2">
        <v>85</v>
      </c>
      <c r="AD1391" s="2" t="s">
        <v>53</v>
      </c>
      <c r="AE1391" s="2">
        <v>5.4</v>
      </c>
      <c r="AF1391" s="2">
        <v>1</v>
      </c>
      <c r="AH1391" s="2">
        <v>140</v>
      </c>
      <c r="AI1391" s="2">
        <v>0.1</v>
      </c>
      <c r="AL1391" s="2">
        <v>0.18</v>
      </c>
      <c r="AU1391" s="2">
        <v>2.6</v>
      </c>
      <c r="AV1391" s="13">
        <f>AU1391/4.43</f>
        <v>0.58690744920993232</v>
      </c>
    </row>
    <row r="1392" spans="1:49" x14ac:dyDescent="0.35">
      <c r="A1392">
        <v>1391</v>
      </c>
      <c r="B1392" s="2" t="s">
        <v>346</v>
      </c>
      <c r="C1392" t="s">
        <v>3455</v>
      </c>
      <c r="D1392" t="s">
        <v>47</v>
      </c>
      <c r="E1392" t="s">
        <v>289</v>
      </c>
      <c r="F1392" t="s">
        <v>348</v>
      </c>
      <c r="G1392" t="s">
        <v>291</v>
      </c>
      <c r="H1392" s="47">
        <v>29692</v>
      </c>
      <c r="I1392" t="s">
        <v>3454</v>
      </c>
      <c r="J1392" t="s">
        <v>8</v>
      </c>
      <c r="K1392" t="s">
        <v>1791</v>
      </c>
      <c r="L1392" t="s">
        <v>9</v>
      </c>
      <c r="M1392">
        <v>35.984726000000002</v>
      </c>
      <c r="N1392">
        <v>-119.046087</v>
      </c>
      <c r="O1392" t="s">
        <v>292</v>
      </c>
      <c r="P1392" s="13">
        <f>SUM(Q1392:S1392)</f>
        <v>183</v>
      </c>
      <c r="Q1392" s="13">
        <f>ROUND(Y1392/1.22,0)</f>
        <v>183</v>
      </c>
      <c r="T1392" s="2">
        <v>24</v>
      </c>
      <c r="U1392" s="2">
        <v>509</v>
      </c>
      <c r="V1392" s="2">
        <v>445</v>
      </c>
      <c r="X1392" s="2">
        <v>7.83</v>
      </c>
      <c r="Y1392" s="2">
        <v>223</v>
      </c>
      <c r="AC1392" s="2">
        <v>71</v>
      </c>
      <c r="AD1392" s="2">
        <v>11</v>
      </c>
      <c r="AE1392" s="2">
        <v>8</v>
      </c>
      <c r="AF1392" s="2">
        <v>1</v>
      </c>
      <c r="AH1392" s="2">
        <v>105</v>
      </c>
      <c r="AI1392" s="2">
        <v>0.4</v>
      </c>
      <c r="AL1392" s="2" t="s">
        <v>154</v>
      </c>
      <c r="AU1392" s="2">
        <v>1.7</v>
      </c>
      <c r="AV1392" s="13">
        <f>AU1392/4.43</f>
        <v>0.38374717832957111</v>
      </c>
    </row>
    <row r="1393" spans="1:48" x14ac:dyDescent="0.35">
      <c r="A1393">
        <v>1392</v>
      </c>
      <c r="B1393" s="2" t="s">
        <v>346</v>
      </c>
      <c r="C1393" t="s">
        <v>3462</v>
      </c>
      <c r="D1393" t="s">
        <v>47</v>
      </c>
      <c r="E1393" t="s">
        <v>289</v>
      </c>
      <c r="F1393" t="s">
        <v>348</v>
      </c>
      <c r="G1393" t="s">
        <v>291</v>
      </c>
      <c r="H1393" s="47">
        <v>29872</v>
      </c>
      <c r="I1393" t="s">
        <v>3456</v>
      </c>
      <c r="J1393" t="s">
        <v>8</v>
      </c>
      <c r="K1393" t="s">
        <v>1791</v>
      </c>
      <c r="L1393" t="s">
        <v>9</v>
      </c>
      <c r="M1393">
        <v>35.984726000000002</v>
      </c>
      <c r="N1393">
        <v>-119.046087</v>
      </c>
      <c r="O1393" t="s">
        <v>292</v>
      </c>
      <c r="U1393" s="2">
        <v>580</v>
      </c>
      <c r="V1393" s="2">
        <v>410</v>
      </c>
      <c r="AC1393" s="2">
        <v>210</v>
      </c>
      <c r="AI1393" s="2">
        <v>0.42</v>
      </c>
    </row>
    <row r="1394" spans="1:48" x14ac:dyDescent="0.35">
      <c r="A1394">
        <v>1393</v>
      </c>
      <c r="B1394" s="2" t="s">
        <v>346</v>
      </c>
      <c r="C1394" t="s">
        <v>3463</v>
      </c>
      <c r="D1394" t="s">
        <v>47</v>
      </c>
      <c r="E1394" t="s">
        <v>289</v>
      </c>
      <c r="F1394" t="s">
        <v>348</v>
      </c>
      <c r="G1394" t="s">
        <v>291</v>
      </c>
      <c r="H1394" s="47">
        <v>30063</v>
      </c>
      <c r="I1394" t="s">
        <v>3457</v>
      </c>
      <c r="J1394" t="s">
        <v>8</v>
      </c>
      <c r="K1394" t="s">
        <v>1791</v>
      </c>
      <c r="L1394" t="s">
        <v>9</v>
      </c>
      <c r="M1394">
        <v>35.984726000000002</v>
      </c>
      <c r="N1394">
        <v>-119.046087</v>
      </c>
      <c r="O1394" t="s">
        <v>292</v>
      </c>
      <c r="P1394" s="13">
        <f>SUM(Q1394:S1394)</f>
        <v>173</v>
      </c>
      <c r="Q1394" s="13">
        <f>ROUND(Y1394/1.22,0)</f>
        <v>173</v>
      </c>
      <c r="T1394" s="2">
        <v>29</v>
      </c>
      <c r="U1394" s="2">
        <v>510</v>
      </c>
      <c r="V1394" s="2">
        <f>0.0302*10000</f>
        <v>302</v>
      </c>
      <c r="X1394" s="2">
        <v>7.6</v>
      </c>
      <c r="Y1394" s="2">
        <v>211</v>
      </c>
      <c r="AC1394" s="2">
        <v>64</v>
      </c>
      <c r="AD1394" s="2">
        <v>6</v>
      </c>
      <c r="AE1394" s="2">
        <v>8.8000000000000007</v>
      </c>
      <c r="AF1394" s="2">
        <v>1.6</v>
      </c>
      <c r="AH1394" s="2">
        <v>120</v>
      </c>
      <c r="AI1394" s="2">
        <v>0.3</v>
      </c>
      <c r="AL1394" s="2">
        <v>0.04</v>
      </c>
      <c r="AU1394" s="2">
        <v>16</v>
      </c>
      <c r="AV1394" s="13">
        <f>AU1394/4.43</f>
        <v>3.6117381489841991</v>
      </c>
    </row>
    <row r="1395" spans="1:48" x14ac:dyDescent="0.35">
      <c r="A1395">
        <v>1394</v>
      </c>
      <c r="B1395" s="2" t="s">
        <v>346</v>
      </c>
      <c r="C1395" t="s">
        <v>3464</v>
      </c>
      <c r="D1395" t="s">
        <v>47</v>
      </c>
      <c r="E1395" t="s">
        <v>289</v>
      </c>
      <c r="F1395" t="s">
        <v>348</v>
      </c>
      <c r="G1395" t="s">
        <v>291</v>
      </c>
      <c r="H1395" s="47">
        <v>30238</v>
      </c>
      <c r="I1395" t="s">
        <v>3458</v>
      </c>
      <c r="J1395" t="s">
        <v>8</v>
      </c>
      <c r="K1395" t="s">
        <v>1791</v>
      </c>
      <c r="L1395" t="s">
        <v>9</v>
      </c>
      <c r="M1395">
        <v>35.984726000000002</v>
      </c>
      <c r="N1395">
        <v>-119.046087</v>
      </c>
      <c r="O1395" t="s">
        <v>292</v>
      </c>
      <c r="P1395" s="13">
        <f>SUM(Q1395:S1395)</f>
        <v>205</v>
      </c>
      <c r="Q1395" s="13">
        <f>ROUND(Y1395/1.22,0)</f>
        <v>205</v>
      </c>
      <c r="T1395" s="2">
        <v>18</v>
      </c>
      <c r="U1395" s="2">
        <v>640</v>
      </c>
      <c r="V1395" s="2">
        <v>500</v>
      </c>
      <c r="X1395" s="2">
        <v>7.6</v>
      </c>
      <c r="Y1395" s="2">
        <v>250</v>
      </c>
      <c r="AC1395" s="2">
        <v>78</v>
      </c>
      <c r="AD1395" s="2" t="s">
        <v>53</v>
      </c>
      <c r="AE1395" s="2">
        <v>6</v>
      </c>
      <c r="AF1395" s="2">
        <v>0.81</v>
      </c>
      <c r="AH1395" s="2">
        <v>140</v>
      </c>
      <c r="AI1395" s="2">
        <v>0.42</v>
      </c>
      <c r="AL1395" s="2">
        <v>0.06</v>
      </c>
      <c r="AU1395" s="2" t="s">
        <v>82</v>
      </c>
      <c r="AV1395" s="13" t="s">
        <v>736</v>
      </c>
    </row>
    <row r="1396" spans="1:48" x14ac:dyDescent="0.35">
      <c r="A1396">
        <v>1395</v>
      </c>
      <c r="B1396" s="2" t="s">
        <v>346</v>
      </c>
      <c r="C1396" t="s">
        <v>3465</v>
      </c>
      <c r="D1396" t="s">
        <v>47</v>
      </c>
      <c r="E1396" t="s">
        <v>289</v>
      </c>
      <c r="F1396" t="s">
        <v>348</v>
      </c>
      <c r="G1396" t="s">
        <v>291</v>
      </c>
      <c r="H1396" s="47">
        <v>31958</v>
      </c>
      <c r="I1396" t="s">
        <v>3459</v>
      </c>
      <c r="J1396" t="s">
        <v>8</v>
      </c>
      <c r="K1396" t="s">
        <v>1791</v>
      </c>
      <c r="L1396" t="s">
        <v>9</v>
      </c>
      <c r="M1396">
        <v>35.984726000000002</v>
      </c>
      <c r="N1396">
        <v>-119.046087</v>
      </c>
      <c r="O1396" t="s">
        <v>292</v>
      </c>
      <c r="P1396" s="13">
        <f>SUM(Q1396:S1396)</f>
        <v>230</v>
      </c>
      <c r="Q1396" s="13">
        <f>ROUND(Y1396/1.22,0)</f>
        <v>230</v>
      </c>
      <c r="T1396" s="2">
        <v>26.71</v>
      </c>
      <c r="U1396" s="2">
        <v>640</v>
      </c>
      <c r="V1396" s="2">
        <v>470</v>
      </c>
      <c r="X1396" s="2">
        <v>7.69</v>
      </c>
      <c r="Y1396" s="2">
        <v>280</v>
      </c>
      <c r="AC1396" s="2">
        <v>70</v>
      </c>
      <c r="AD1396" s="2">
        <v>8</v>
      </c>
      <c r="AE1396" s="2">
        <v>9</v>
      </c>
      <c r="AF1396" s="2">
        <v>0.9</v>
      </c>
      <c r="AG1396" s="2">
        <v>1.1000000000000001</v>
      </c>
      <c r="AH1396" s="2">
        <v>140</v>
      </c>
      <c r="AI1396" s="2">
        <v>0.6</v>
      </c>
    </row>
    <row r="1397" spans="1:48" x14ac:dyDescent="0.35">
      <c r="A1397">
        <v>1396</v>
      </c>
      <c r="B1397" s="2" t="s">
        <v>346</v>
      </c>
      <c r="C1397" t="s">
        <v>3466</v>
      </c>
      <c r="D1397" t="s">
        <v>47</v>
      </c>
      <c r="E1397" t="s">
        <v>289</v>
      </c>
      <c r="F1397" t="s">
        <v>348</v>
      </c>
      <c r="G1397" t="s">
        <v>291</v>
      </c>
      <c r="H1397" s="47">
        <v>32090</v>
      </c>
      <c r="I1397" t="s">
        <v>3460</v>
      </c>
      <c r="J1397" t="s">
        <v>8</v>
      </c>
      <c r="K1397" t="s">
        <v>1791</v>
      </c>
      <c r="L1397" t="s">
        <v>9</v>
      </c>
      <c r="M1397">
        <v>35.984726000000002</v>
      </c>
      <c r="N1397">
        <v>-119.046087</v>
      </c>
      <c r="O1397" t="s">
        <v>292</v>
      </c>
      <c r="P1397" s="13">
        <f>SUM(Q1397:S1397)</f>
        <v>213</v>
      </c>
      <c r="Q1397" s="13">
        <f>ROUND(Y1397/1.22,0)</f>
        <v>213</v>
      </c>
      <c r="T1397" s="2">
        <v>32.200000000000003</v>
      </c>
      <c r="U1397" s="2">
        <v>630</v>
      </c>
      <c r="V1397" s="2">
        <v>370</v>
      </c>
      <c r="X1397" s="2">
        <v>7.97</v>
      </c>
      <c r="Y1397" s="2">
        <v>260</v>
      </c>
      <c r="AC1397" s="2">
        <v>71</v>
      </c>
      <c r="AD1397" s="2">
        <v>14</v>
      </c>
      <c r="AE1397" s="2">
        <v>8.3000000000000007</v>
      </c>
      <c r="AF1397" s="2">
        <v>0.83</v>
      </c>
      <c r="AG1397" s="2">
        <v>1.4</v>
      </c>
      <c r="AH1397" s="2">
        <v>133</v>
      </c>
      <c r="AI1397" s="2">
        <v>0.5</v>
      </c>
    </row>
    <row r="1398" spans="1:48" x14ac:dyDescent="0.35">
      <c r="A1398">
        <v>1397</v>
      </c>
      <c r="B1398" s="2" t="s">
        <v>346</v>
      </c>
      <c r="C1398" t="s">
        <v>3483</v>
      </c>
      <c r="D1398" t="s">
        <v>47</v>
      </c>
      <c r="E1398" t="s">
        <v>289</v>
      </c>
      <c r="F1398" t="s">
        <v>348</v>
      </c>
      <c r="G1398" t="s">
        <v>291</v>
      </c>
      <c r="H1398" s="47">
        <v>32776</v>
      </c>
      <c r="I1398" t="s">
        <v>3461</v>
      </c>
      <c r="J1398" t="s">
        <v>8</v>
      </c>
      <c r="K1398" t="s">
        <v>1791</v>
      </c>
      <c r="L1398" t="s">
        <v>9</v>
      </c>
      <c r="M1398">
        <v>35.984726000000002</v>
      </c>
      <c r="N1398">
        <v>-119.046087</v>
      </c>
      <c r="O1398" t="s">
        <v>292</v>
      </c>
      <c r="U1398" s="2">
        <v>625</v>
      </c>
      <c r="AC1398" s="2">
        <v>64.2</v>
      </c>
      <c r="AI1398" s="2">
        <v>0.65</v>
      </c>
    </row>
    <row r="1399" spans="1:48" x14ac:dyDescent="0.35">
      <c r="A1399">
        <v>1398</v>
      </c>
      <c r="B1399" s="2" t="s">
        <v>346</v>
      </c>
      <c r="C1399" t="s">
        <v>3475</v>
      </c>
      <c r="D1399" t="s">
        <v>47</v>
      </c>
      <c r="E1399" t="s">
        <v>289</v>
      </c>
      <c r="F1399" t="s">
        <v>348</v>
      </c>
      <c r="G1399" t="s">
        <v>291</v>
      </c>
      <c r="H1399" s="47">
        <v>32931</v>
      </c>
      <c r="I1399" t="s">
        <v>3474</v>
      </c>
      <c r="J1399" t="s">
        <v>8</v>
      </c>
      <c r="K1399" t="s">
        <v>1707</v>
      </c>
      <c r="L1399" t="s">
        <v>9</v>
      </c>
      <c r="M1399">
        <v>35.984726000000002</v>
      </c>
      <c r="N1399">
        <v>-119.046087</v>
      </c>
      <c r="O1399" t="s">
        <v>292</v>
      </c>
      <c r="U1399" s="2">
        <v>630</v>
      </c>
      <c r="AC1399" s="2">
        <v>59</v>
      </c>
      <c r="AI1399" s="2">
        <v>0.64</v>
      </c>
    </row>
    <row r="1400" spans="1:48" x14ac:dyDescent="0.35">
      <c r="A1400">
        <v>1399</v>
      </c>
      <c r="B1400" s="2" t="s">
        <v>346</v>
      </c>
      <c r="C1400" t="s">
        <v>3476</v>
      </c>
      <c r="D1400" t="s">
        <v>47</v>
      </c>
      <c r="E1400" t="s">
        <v>289</v>
      </c>
      <c r="F1400" t="s">
        <v>348</v>
      </c>
      <c r="G1400" t="s">
        <v>291</v>
      </c>
      <c r="H1400" s="47">
        <v>32968</v>
      </c>
      <c r="I1400" t="s">
        <v>3467</v>
      </c>
      <c r="J1400" t="s">
        <v>8</v>
      </c>
      <c r="K1400" t="s">
        <v>1707</v>
      </c>
      <c r="L1400" t="s">
        <v>9</v>
      </c>
      <c r="M1400">
        <v>35.984726000000002</v>
      </c>
      <c r="N1400">
        <v>-119.046087</v>
      </c>
      <c r="O1400" t="s">
        <v>292</v>
      </c>
      <c r="U1400" s="2">
        <v>640</v>
      </c>
      <c r="AC1400" s="2">
        <v>59</v>
      </c>
      <c r="AI1400" s="2">
        <v>0.86</v>
      </c>
    </row>
    <row r="1401" spans="1:48" x14ac:dyDescent="0.35">
      <c r="A1401">
        <v>1400</v>
      </c>
      <c r="B1401" s="2" t="s">
        <v>346</v>
      </c>
      <c r="C1401" t="s">
        <v>3477</v>
      </c>
      <c r="D1401" t="s">
        <v>47</v>
      </c>
      <c r="E1401" t="s">
        <v>289</v>
      </c>
      <c r="F1401" t="s">
        <v>348</v>
      </c>
      <c r="G1401" t="s">
        <v>291</v>
      </c>
      <c r="H1401" s="47">
        <v>33059</v>
      </c>
      <c r="I1401" t="s">
        <v>3468</v>
      </c>
      <c r="J1401" t="s">
        <v>8</v>
      </c>
      <c r="K1401" t="s">
        <v>1707</v>
      </c>
      <c r="L1401" t="s">
        <v>9</v>
      </c>
      <c r="M1401">
        <v>35.984726000000002</v>
      </c>
      <c r="N1401">
        <v>-119.046087</v>
      </c>
      <c r="O1401" t="s">
        <v>292</v>
      </c>
      <c r="U1401" s="2">
        <v>620</v>
      </c>
      <c r="AC1401" s="2">
        <v>59</v>
      </c>
      <c r="AI1401" s="2">
        <v>0.79</v>
      </c>
    </row>
    <row r="1402" spans="1:48" x14ac:dyDescent="0.35">
      <c r="A1402">
        <v>1401</v>
      </c>
      <c r="B1402" s="2" t="s">
        <v>346</v>
      </c>
      <c r="C1402" t="s">
        <v>3478</v>
      </c>
      <c r="D1402" t="s">
        <v>47</v>
      </c>
      <c r="E1402" t="s">
        <v>289</v>
      </c>
      <c r="F1402" t="s">
        <v>348</v>
      </c>
      <c r="G1402" t="s">
        <v>291</v>
      </c>
      <c r="H1402" s="47">
        <v>33143</v>
      </c>
      <c r="I1402" t="s">
        <v>3469</v>
      </c>
      <c r="J1402" t="s">
        <v>8</v>
      </c>
      <c r="K1402" t="s">
        <v>1707</v>
      </c>
      <c r="L1402" t="s">
        <v>9</v>
      </c>
      <c r="M1402">
        <v>35.984726000000002</v>
      </c>
      <c r="N1402">
        <v>-119.046087</v>
      </c>
      <c r="O1402" t="s">
        <v>292</v>
      </c>
      <c r="U1402" s="2">
        <v>620</v>
      </c>
      <c r="AC1402" s="2">
        <v>58</v>
      </c>
      <c r="AI1402" s="2">
        <v>0.71</v>
      </c>
    </row>
    <row r="1403" spans="1:48" x14ac:dyDescent="0.35">
      <c r="A1403">
        <v>1402</v>
      </c>
      <c r="B1403" s="2" t="s">
        <v>346</v>
      </c>
      <c r="C1403" t="s">
        <v>3479</v>
      </c>
      <c r="D1403" t="s">
        <v>47</v>
      </c>
      <c r="E1403" t="s">
        <v>289</v>
      </c>
      <c r="F1403" t="s">
        <v>348</v>
      </c>
      <c r="G1403" t="s">
        <v>291</v>
      </c>
      <c r="H1403" s="47">
        <v>33245</v>
      </c>
      <c r="I1403" t="s">
        <v>3470</v>
      </c>
      <c r="J1403" t="s">
        <v>8</v>
      </c>
      <c r="K1403" t="s">
        <v>1707</v>
      </c>
      <c r="L1403" t="s">
        <v>9</v>
      </c>
      <c r="M1403">
        <v>35.984726000000002</v>
      </c>
      <c r="N1403">
        <v>-119.046087</v>
      </c>
      <c r="O1403" t="s">
        <v>292</v>
      </c>
      <c r="U1403" s="2">
        <v>570</v>
      </c>
      <c r="AC1403" s="2">
        <v>57.7</v>
      </c>
      <c r="AI1403" s="2">
        <v>0.53</v>
      </c>
    </row>
    <row r="1404" spans="1:48" x14ac:dyDescent="0.35">
      <c r="A1404">
        <v>1403</v>
      </c>
      <c r="B1404" s="2" t="s">
        <v>346</v>
      </c>
      <c r="C1404" t="s">
        <v>3480</v>
      </c>
      <c r="D1404" t="s">
        <v>47</v>
      </c>
      <c r="E1404" t="s">
        <v>289</v>
      </c>
      <c r="F1404" t="s">
        <v>348</v>
      </c>
      <c r="G1404" t="s">
        <v>291</v>
      </c>
      <c r="H1404" s="47">
        <v>33333</v>
      </c>
      <c r="I1404" t="s">
        <v>3471</v>
      </c>
      <c r="J1404" t="s">
        <v>8</v>
      </c>
      <c r="K1404" t="s">
        <v>1707</v>
      </c>
      <c r="L1404" t="s">
        <v>9</v>
      </c>
      <c r="M1404">
        <v>35.984726000000002</v>
      </c>
      <c r="N1404">
        <v>-119.046087</v>
      </c>
      <c r="O1404" t="s">
        <v>292</v>
      </c>
      <c r="U1404" s="2">
        <v>578</v>
      </c>
      <c r="AC1404" s="2">
        <v>56.2</v>
      </c>
      <c r="AI1404" s="2">
        <v>0.53</v>
      </c>
    </row>
    <row r="1405" spans="1:48" x14ac:dyDescent="0.35">
      <c r="A1405">
        <v>1404</v>
      </c>
      <c r="B1405" s="2" t="s">
        <v>346</v>
      </c>
      <c r="C1405" t="s">
        <v>3481</v>
      </c>
      <c r="D1405" t="s">
        <v>47</v>
      </c>
      <c r="E1405" t="s">
        <v>289</v>
      </c>
      <c r="F1405" t="s">
        <v>348</v>
      </c>
      <c r="G1405" t="s">
        <v>291</v>
      </c>
      <c r="H1405" s="47">
        <v>33519</v>
      </c>
      <c r="I1405" t="s">
        <v>3472</v>
      </c>
      <c r="J1405" t="s">
        <v>8</v>
      </c>
      <c r="K1405" t="s">
        <v>1707</v>
      </c>
      <c r="L1405" t="s">
        <v>9</v>
      </c>
      <c r="M1405">
        <v>35.984726000000002</v>
      </c>
      <c r="N1405">
        <v>-119.046087</v>
      </c>
      <c r="O1405" t="s">
        <v>292</v>
      </c>
      <c r="U1405" s="2">
        <v>630</v>
      </c>
      <c r="AC1405" s="2">
        <v>63</v>
      </c>
      <c r="AI1405" s="2">
        <v>0.67</v>
      </c>
    </row>
    <row r="1406" spans="1:48" x14ac:dyDescent="0.35">
      <c r="A1406">
        <v>1405</v>
      </c>
      <c r="B1406" s="2" t="s">
        <v>346</v>
      </c>
      <c r="C1406" t="s">
        <v>3482</v>
      </c>
      <c r="D1406" t="s">
        <v>47</v>
      </c>
      <c r="E1406" t="s">
        <v>289</v>
      </c>
      <c r="F1406" t="s">
        <v>348</v>
      </c>
      <c r="G1406" t="s">
        <v>291</v>
      </c>
      <c r="H1406" s="47">
        <v>33613</v>
      </c>
      <c r="I1406" t="s">
        <v>3473</v>
      </c>
      <c r="J1406" t="s">
        <v>8</v>
      </c>
      <c r="K1406" t="s">
        <v>1707</v>
      </c>
      <c r="L1406" t="s">
        <v>9</v>
      </c>
      <c r="M1406">
        <v>35.984726000000002</v>
      </c>
      <c r="N1406">
        <v>-119.046087</v>
      </c>
      <c r="O1406" t="s">
        <v>292</v>
      </c>
      <c r="U1406" s="2">
        <v>582</v>
      </c>
      <c r="AC1406" s="2">
        <v>57.9</v>
      </c>
      <c r="AI1406" s="2">
        <v>0.62</v>
      </c>
    </row>
    <row r="1407" spans="1:48" x14ac:dyDescent="0.35">
      <c r="A1407">
        <v>1406</v>
      </c>
      <c r="B1407" s="2" t="s">
        <v>346</v>
      </c>
      <c r="C1407" t="s">
        <v>3496</v>
      </c>
      <c r="D1407" t="s">
        <v>47</v>
      </c>
      <c r="E1407" t="s">
        <v>289</v>
      </c>
      <c r="F1407" t="s">
        <v>348</v>
      </c>
      <c r="G1407" t="s">
        <v>291</v>
      </c>
      <c r="H1407" s="47">
        <v>33714</v>
      </c>
      <c r="I1407" t="s">
        <v>3484</v>
      </c>
      <c r="J1407" t="s">
        <v>8</v>
      </c>
      <c r="K1407" t="s">
        <v>1707</v>
      </c>
      <c r="L1407" t="s">
        <v>9</v>
      </c>
      <c r="M1407">
        <v>35.984726000000002</v>
      </c>
      <c r="N1407">
        <v>-119.046087</v>
      </c>
      <c r="O1407" t="s">
        <v>292</v>
      </c>
      <c r="U1407" s="2">
        <v>636</v>
      </c>
      <c r="AC1407" s="2">
        <v>58</v>
      </c>
      <c r="AI1407" s="2">
        <v>0.69</v>
      </c>
    </row>
    <row r="1408" spans="1:48" x14ac:dyDescent="0.35">
      <c r="A1408">
        <v>1407</v>
      </c>
      <c r="B1408" s="2" t="s">
        <v>346</v>
      </c>
      <c r="C1408" t="s">
        <v>3497</v>
      </c>
      <c r="D1408" t="s">
        <v>47</v>
      </c>
      <c r="E1408" t="s">
        <v>289</v>
      </c>
      <c r="F1408" t="s">
        <v>348</v>
      </c>
      <c r="G1408" t="s">
        <v>291</v>
      </c>
      <c r="H1408" s="47">
        <v>33793</v>
      </c>
      <c r="I1408" t="s">
        <v>3485</v>
      </c>
      <c r="J1408" t="s">
        <v>8</v>
      </c>
      <c r="K1408" t="s">
        <v>1707</v>
      </c>
      <c r="L1408" t="s">
        <v>9</v>
      </c>
      <c r="M1408">
        <v>35.984726000000002</v>
      </c>
      <c r="N1408">
        <v>-119.046087</v>
      </c>
      <c r="O1408" t="s">
        <v>292</v>
      </c>
      <c r="U1408" s="2">
        <v>650</v>
      </c>
      <c r="AC1408" s="2">
        <v>71.7</v>
      </c>
      <c r="AI1408" s="2">
        <v>0.66</v>
      </c>
    </row>
    <row r="1409" spans="1:35" x14ac:dyDescent="0.35">
      <c r="A1409">
        <v>1408</v>
      </c>
      <c r="B1409" s="2" t="s">
        <v>346</v>
      </c>
      <c r="C1409" t="s">
        <v>3498</v>
      </c>
      <c r="D1409" t="s">
        <v>47</v>
      </c>
      <c r="E1409" t="s">
        <v>289</v>
      </c>
      <c r="F1409" t="s">
        <v>348</v>
      </c>
      <c r="G1409" t="s">
        <v>291</v>
      </c>
      <c r="H1409" s="47">
        <v>33883</v>
      </c>
      <c r="I1409" t="s">
        <v>3495</v>
      </c>
      <c r="J1409" t="s">
        <v>8</v>
      </c>
      <c r="K1409" t="s">
        <v>1707</v>
      </c>
      <c r="L1409" t="s">
        <v>9</v>
      </c>
      <c r="M1409">
        <v>35.984726000000002</v>
      </c>
      <c r="N1409">
        <v>-119.046087</v>
      </c>
      <c r="O1409" t="s">
        <v>292</v>
      </c>
      <c r="U1409" s="2">
        <v>662</v>
      </c>
      <c r="AC1409" s="2">
        <v>81</v>
      </c>
      <c r="AI1409" s="2">
        <v>0.67</v>
      </c>
    </row>
    <row r="1410" spans="1:35" x14ac:dyDescent="0.35">
      <c r="A1410">
        <v>1409</v>
      </c>
      <c r="B1410" s="2" t="s">
        <v>346</v>
      </c>
      <c r="C1410" t="s">
        <v>3499</v>
      </c>
      <c r="D1410" t="s">
        <v>47</v>
      </c>
      <c r="E1410" t="s">
        <v>289</v>
      </c>
      <c r="F1410" t="s">
        <v>348</v>
      </c>
      <c r="G1410" t="s">
        <v>291</v>
      </c>
      <c r="H1410" s="47">
        <v>33976</v>
      </c>
      <c r="I1410" t="s">
        <v>3494</v>
      </c>
      <c r="J1410" t="s">
        <v>8</v>
      </c>
      <c r="K1410" t="s">
        <v>1707</v>
      </c>
      <c r="L1410" t="s">
        <v>9</v>
      </c>
      <c r="M1410">
        <v>35.984726000000002</v>
      </c>
      <c r="N1410">
        <v>-119.046087</v>
      </c>
      <c r="O1410" t="s">
        <v>292</v>
      </c>
      <c r="U1410" s="2">
        <v>660</v>
      </c>
      <c r="AC1410" s="2">
        <v>76</v>
      </c>
      <c r="AI1410" s="2">
        <v>0.63</v>
      </c>
    </row>
    <row r="1411" spans="1:35" x14ac:dyDescent="0.35">
      <c r="A1411">
        <v>1410</v>
      </c>
      <c r="B1411" s="2" t="s">
        <v>346</v>
      </c>
      <c r="C1411" t="s">
        <v>3500</v>
      </c>
      <c r="D1411" t="s">
        <v>47</v>
      </c>
      <c r="E1411" t="s">
        <v>289</v>
      </c>
      <c r="F1411" t="s">
        <v>348</v>
      </c>
      <c r="G1411" t="s">
        <v>291</v>
      </c>
      <c r="H1411" s="47">
        <v>34065</v>
      </c>
      <c r="I1411" t="s">
        <v>3493</v>
      </c>
      <c r="J1411" t="s">
        <v>8</v>
      </c>
      <c r="K1411" t="s">
        <v>1707</v>
      </c>
      <c r="L1411" t="s">
        <v>9</v>
      </c>
      <c r="M1411">
        <v>35.984726000000002</v>
      </c>
      <c r="N1411">
        <v>-119.046087</v>
      </c>
      <c r="O1411" t="s">
        <v>292</v>
      </c>
      <c r="U1411" s="2">
        <v>644</v>
      </c>
      <c r="AC1411" s="2">
        <v>96</v>
      </c>
      <c r="AI1411" s="2">
        <v>0.64</v>
      </c>
    </row>
    <row r="1412" spans="1:35" x14ac:dyDescent="0.35">
      <c r="A1412">
        <v>1411</v>
      </c>
      <c r="B1412" s="2" t="s">
        <v>346</v>
      </c>
      <c r="C1412" t="s">
        <v>3550</v>
      </c>
      <c r="D1412" t="s">
        <v>47</v>
      </c>
      <c r="E1412" t="s">
        <v>289</v>
      </c>
      <c r="F1412" t="s">
        <v>348</v>
      </c>
      <c r="G1412" t="s">
        <v>291</v>
      </c>
      <c r="H1412" s="47">
        <v>34157</v>
      </c>
      <c r="I1412" t="s">
        <v>3492</v>
      </c>
      <c r="J1412" t="s">
        <v>8</v>
      </c>
      <c r="K1412" t="s">
        <v>1707</v>
      </c>
      <c r="L1412" t="s">
        <v>9</v>
      </c>
      <c r="M1412">
        <v>35.984726000000002</v>
      </c>
      <c r="N1412">
        <v>-119.046087</v>
      </c>
      <c r="O1412" t="s">
        <v>292</v>
      </c>
      <c r="U1412" s="2">
        <v>668</v>
      </c>
      <c r="AC1412" s="2">
        <v>101</v>
      </c>
      <c r="AI1412" s="2">
        <v>0.72</v>
      </c>
    </row>
    <row r="1413" spans="1:35" x14ac:dyDescent="0.35">
      <c r="A1413">
        <v>1412</v>
      </c>
      <c r="B1413" s="2" t="s">
        <v>346</v>
      </c>
      <c r="C1413" t="s">
        <v>3551</v>
      </c>
      <c r="D1413" t="s">
        <v>47</v>
      </c>
      <c r="E1413" t="s">
        <v>289</v>
      </c>
      <c r="F1413" t="s">
        <v>348</v>
      </c>
      <c r="G1413" t="s">
        <v>291</v>
      </c>
      <c r="H1413" s="47">
        <v>34243</v>
      </c>
      <c r="I1413" t="s">
        <v>3491</v>
      </c>
      <c r="J1413" t="s">
        <v>8</v>
      </c>
      <c r="K1413" t="s">
        <v>1707</v>
      </c>
      <c r="L1413" t="s">
        <v>9</v>
      </c>
      <c r="M1413">
        <v>35.984726000000002</v>
      </c>
      <c r="N1413">
        <v>-119.046087</v>
      </c>
      <c r="O1413" t="s">
        <v>292</v>
      </c>
      <c r="U1413" s="2">
        <v>690</v>
      </c>
      <c r="AC1413" s="2">
        <v>96</v>
      </c>
      <c r="AI1413" s="2">
        <v>0.63</v>
      </c>
    </row>
    <row r="1414" spans="1:35" x14ac:dyDescent="0.35">
      <c r="A1414">
        <v>1413</v>
      </c>
      <c r="B1414" s="2" t="s">
        <v>346</v>
      </c>
      <c r="C1414" t="s">
        <v>3501</v>
      </c>
      <c r="D1414" t="s">
        <v>47</v>
      </c>
      <c r="E1414" t="s">
        <v>289</v>
      </c>
      <c r="F1414" t="s">
        <v>348</v>
      </c>
      <c r="G1414" t="s">
        <v>291</v>
      </c>
      <c r="H1414" s="47">
        <v>34344</v>
      </c>
      <c r="I1414" t="s">
        <v>3490</v>
      </c>
      <c r="J1414" t="s">
        <v>8</v>
      </c>
      <c r="K1414" t="s">
        <v>1707</v>
      </c>
      <c r="L1414" t="s">
        <v>9</v>
      </c>
      <c r="M1414">
        <v>35.984726000000002</v>
      </c>
      <c r="N1414">
        <v>-119.046087</v>
      </c>
      <c r="O1414" t="s">
        <v>292</v>
      </c>
      <c r="U1414" s="2">
        <v>760</v>
      </c>
      <c r="AC1414" s="2">
        <v>86.6</v>
      </c>
      <c r="AI1414" s="2">
        <v>0.61</v>
      </c>
    </row>
    <row r="1415" spans="1:35" x14ac:dyDescent="0.35">
      <c r="A1415">
        <v>1414</v>
      </c>
      <c r="B1415" s="2" t="s">
        <v>346</v>
      </c>
      <c r="C1415" t="s">
        <v>3502</v>
      </c>
      <c r="D1415" t="s">
        <v>47</v>
      </c>
      <c r="E1415" t="s">
        <v>289</v>
      </c>
      <c r="F1415" t="s">
        <v>348</v>
      </c>
      <c r="G1415" t="s">
        <v>291</v>
      </c>
      <c r="H1415" s="47">
        <v>34435</v>
      </c>
      <c r="I1415" t="s">
        <v>3489</v>
      </c>
      <c r="J1415" t="s">
        <v>8</v>
      </c>
      <c r="K1415" t="s">
        <v>1707</v>
      </c>
      <c r="L1415" t="s">
        <v>9</v>
      </c>
      <c r="M1415">
        <v>35.984726000000002</v>
      </c>
      <c r="N1415">
        <v>-119.046087</v>
      </c>
      <c r="O1415" t="s">
        <v>292</v>
      </c>
      <c r="U1415" s="2">
        <v>698</v>
      </c>
      <c r="AC1415" s="2">
        <v>96</v>
      </c>
      <c r="AI1415" s="2">
        <v>0.71</v>
      </c>
    </row>
    <row r="1416" spans="1:35" x14ac:dyDescent="0.35">
      <c r="A1416">
        <v>1415</v>
      </c>
      <c r="B1416" s="2" t="s">
        <v>346</v>
      </c>
      <c r="C1416" t="s">
        <v>3503</v>
      </c>
      <c r="D1416" t="s">
        <v>47</v>
      </c>
      <c r="E1416" t="s">
        <v>289</v>
      </c>
      <c r="F1416" t="s">
        <v>348</v>
      </c>
      <c r="G1416" t="s">
        <v>291</v>
      </c>
      <c r="H1416" s="47">
        <v>34529</v>
      </c>
      <c r="I1416" t="s">
        <v>3488</v>
      </c>
      <c r="J1416" t="s">
        <v>8</v>
      </c>
      <c r="K1416" t="s">
        <v>1707</v>
      </c>
      <c r="L1416" t="s">
        <v>9</v>
      </c>
      <c r="M1416">
        <v>35.984726000000002</v>
      </c>
      <c r="N1416">
        <v>-119.046087</v>
      </c>
      <c r="O1416" t="s">
        <v>292</v>
      </c>
      <c r="U1416" s="2">
        <v>735</v>
      </c>
      <c r="AC1416" s="2">
        <v>96.1</v>
      </c>
      <c r="AI1416" s="2">
        <v>0.74</v>
      </c>
    </row>
    <row r="1417" spans="1:35" x14ac:dyDescent="0.35">
      <c r="A1417">
        <v>1416</v>
      </c>
      <c r="B1417" s="2" t="s">
        <v>346</v>
      </c>
      <c r="C1417" t="s">
        <v>3504</v>
      </c>
      <c r="D1417" t="s">
        <v>47</v>
      </c>
      <c r="E1417" t="s">
        <v>289</v>
      </c>
      <c r="F1417" t="s">
        <v>348</v>
      </c>
      <c r="G1417" t="s">
        <v>291</v>
      </c>
      <c r="H1417" s="47">
        <v>34642</v>
      </c>
      <c r="I1417" t="s">
        <v>3487</v>
      </c>
      <c r="J1417" t="s">
        <v>8</v>
      </c>
      <c r="K1417" t="s">
        <v>1707</v>
      </c>
      <c r="L1417" t="s">
        <v>9</v>
      </c>
      <c r="M1417">
        <v>35.984726000000002</v>
      </c>
      <c r="N1417">
        <v>-119.046087</v>
      </c>
      <c r="O1417" t="s">
        <v>292</v>
      </c>
      <c r="U1417" s="2">
        <v>680</v>
      </c>
      <c r="AC1417" s="2">
        <v>110</v>
      </c>
      <c r="AI1417" s="2">
        <v>0.61</v>
      </c>
    </row>
    <row r="1418" spans="1:35" x14ac:dyDescent="0.35">
      <c r="A1418">
        <v>1417</v>
      </c>
      <c r="B1418" s="2" t="s">
        <v>346</v>
      </c>
      <c r="C1418" t="s">
        <v>3505</v>
      </c>
      <c r="D1418" t="s">
        <v>47</v>
      </c>
      <c r="E1418" t="s">
        <v>289</v>
      </c>
      <c r="F1418" t="s">
        <v>348</v>
      </c>
      <c r="G1418" t="s">
        <v>291</v>
      </c>
      <c r="H1418" s="47">
        <v>34708</v>
      </c>
      <c r="I1418" t="s">
        <v>3486</v>
      </c>
      <c r="J1418" t="s">
        <v>8</v>
      </c>
      <c r="K1418" t="s">
        <v>1707</v>
      </c>
      <c r="L1418" t="s">
        <v>9</v>
      </c>
      <c r="M1418">
        <v>35.984726000000002</v>
      </c>
      <c r="N1418">
        <v>-119.046087</v>
      </c>
      <c r="O1418" t="s">
        <v>292</v>
      </c>
      <c r="U1418" s="2">
        <v>678</v>
      </c>
      <c r="AC1418" s="2">
        <v>98</v>
      </c>
      <c r="AI1418" s="2">
        <v>0.69</v>
      </c>
    </row>
    <row r="1419" spans="1:35" x14ac:dyDescent="0.35">
      <c r="A1419">
        <v>1418</v>
      </c>
      <c r="B1419" s="2" t="s">
        <v>346</v>
      </c>
      <c r="C1419" t="s">
        <v>3511</v>
      </c>
      <c r="D1419" t="s">
        <v>47</v>
      </c>
      <c r="E1419" t="s">
        <v>289</v>
      </c>
      <c r="F1419" t="s">
        <v>348</v>
      </c>
      <c r="G1419" t="s">
        <v>291</v>
      </c>
      <c r="H1419" s="47">
        <v>34795</v>
      </c>
      <c r="I1419" t="s">
        <v>3510</v>
      </c>
      <c r="J1419" t="s">
        <v>8</v>
      </c>
      <c r="K1419" t="s">
        <v>1707</v>
      </c>
      <c r="L1419" t="s">
        <v>9</v>
      </c>
      <c r="M1419">
        <v>35.984726000000002</v>
      </c>
      <c r="N1419">
        <v>-119.046087</v>
      </c>
      <c r="O1419" t="s">
        <v>292</v>
      </c>
      <c r="U1419" s="2">
        <v>720</v>
      </c>
      <c r="V1419" s="2">
        <v>450</v>
      </c>
      <c r="AC1419" s="2">
        <v>98.1</v>
      </c>
      <c r="AI1419" s="2">
        <v>0.64</v>
      </c>
    </row>
    <row r="1420" spans="1:35" x14ac:dyDescent="0.35">
      <c r="A1420">
        <v>1419</v>
      </c>
      <c r="B1420" s="2" t="s">
        <v>346</v>
      </c>
      <c r="C1420" t="s">
        <v>3512</v>
      </c>
      <c r="D1420" t="s">
        <v>47</v>
      </c>
      <c r="E1420" t="s">
        <v>289</v>
      </c>
      <c r="F1420" t="s">
        <v>348</v>
      </c>
      <c r="G1420" t="s">
        <v>291</v>
      </c>
      <c r="H1420" s="47">
        <v>34897</v>
      </c>
      <c r="I1420" t="s">
        <v>3509</v>
      </c>
      <c r="J1420" t="s">
        <v>8</v>
      </c>
      <c r="K1420" t="s">
        <v>1707</v>
      </c>
      <c r="L1420" t="s">
        <v>9</v>
      </c>
      <c r="M1420">
        <v>35.984726000000002</v>
      </c>
      <c r="N1420">
        <v>-119.046087</v>
      </c>
      <c r="O1420" t="s">
        <v>292</v>
      </c>
      <c r="U1420" s="2">
        <v>703</v>
      </c>
      <c r="V1420" s="2">
        <v>350</v>
      </c>
      <c r="AC1420" s="2">
        <v>101</v>
      </c>
      <c r="AI1420" s="2">
        <v>0.66</v>
      </c>
    </row>
    <row r="1421" spans="1:35" x14ac:dyDescent="0.35">
      <c r="A1421">
        <v>1420</v>
      </c>
      <c r="B1421" s="2" t="s">
        <v>346</v>
      </c>
      <c r="C1421" t="s">
        <v>3513</v>
      </c>
      <c r="D1421" t="s">
        <v>47</v>
      </c>
      <c r="E1421" t="s">
        <v>289</v>
      </c>
      <c r="F1421" t="s">
        <v>348</v>
      </c>
      <c r="G1421" t="s">
        <v>291</v>
      </c>
      <c r="H1421" s="47">
        <v>34977</v>
      </c>
      <c r="I1421" t="s">
        <v>3508</v>
      </c>
      <c r="J1421" t="s">
        <v>8</v>
      </c>
      <c r="K1421" t="s">
        <v>1707</v>
      </c>
      <c r="L1421" t="s">
        <v>9</v>
      </c>
      <c r="M1421">
        <v>35.984726000000002</v>
      </c>
      <c r="N1421">
        <v>-119.046087</v>
      </c>
      <c r="O1421" t="s">
        <v>292</v>
      </c>
      <c r="U1421" s="2">
        <v>680</v>
      </c>
      <c r="V1421" s="2">
        <v>380</v>
      </c>
      <c r="AC1421" s="2">
        <v>112</v>
      </c>
      <c r="AI1421" s="2">
        <v>0.69</v>
      </c>
    </row>
    <row r="1422" spans="1:35" x14ac:dyDescent="0.35">
      <c r="A1422">
        <v>1421</v>
      </c>
      <c r="B1422" s="2" t="s">
        <v>346</v>
      </c>
      <c r="C1422" t="s">
        <v>3514</v>
      </c>
      <c r="D1422" t="s">
        <v>47</v>
      </c>
      <c r="E1422" t="s">
        <v>289</v>
      </c>
      <c r="F1422" t="s">
        <v>348</v>
      </c>
      <c r="G1422" t="s">
        <v>291</v>
      </c>
      <c r="H1422" s="47">
        <v>35074</v>
      </c>
      <c r="I1422" t="s">
        <v>3507</v>
      </c>
      <c r="J1422" t="s">
        <v>8</v>
      </c>
      <c r="K1422" t="s">
        <v>1707</v>
      </c>
      <c r="L1422" t="s">
        <v>9</v>
      </c>
      <c r="M1422">
        <v>35.984726000000002</v>
      </c>
      <c r="N1422">
        <v>-119.046087</v>
      </c>
      <c r="O1422" t="s">
        <v>292</v>
      </c>
      <c r="U1422" s="2">
        <v>660</v>
      </c>
      <c r="V1422" s="2">
        <v>340</v>
      </c>
      <c r="AC1422" s="2">
        <v>93</v>
      </c>
      <c r="AI1422" s="2">
        <v>0.71</v>
      </c>
    </row>
    <row r="1423" spans="1:35" x14ac:dyDescent="0.35">
      <c r="A1423">
        <v>1422</v>
      </c>
      <c r="B1423" s="2" t="s">
        <v>346</v>
      </c>
      <c r="C1423" t="s">
        <v>3515</v>
      </c>
      <c r="D1423" t="s">
        <v>47</v>
      </c>
      <c r="E1423" t="s">
        <v>289</v>
      </c>
      <c r="F1423" t="s">
        <v>348</v>
      </c>
      <c r="G1423" t="s">
        <v>291</v>
      </c>
      <c r="H1423" s="47">
        <v>35157</v>
      </c>
      <c r="I1423" t="s">
        <v>3506</v>
      </c>
      <c r="J1423" t="s">
        <v>8</v>
      </c>
      <c r="K1423" t="s">
        <v>1707</v>
      </c>
      <c r="L1423" t="s">
        <v>9</v>
      </c>
      <c r="M1423">
        <v>35.984726000000002</v>
      </c>
      <c r="N1423">
        <v>-119.046087</v>
      </c>
      <c r="O1423" t="s">
        <v>292</v>
      </c>
      <c r="U1423" s="2">
        <v>664</v>
      </c>
      <c r="V1423" s="2">
        <v>350</v>
      </c>
      <c r="AC1423" s="2">
        <v>105</v>
      </c>
      <c r="AI1423" s="2">
        <v>0.71</v>
      </c>
    </row>
    <row r="1424" spans="1:35" x14ac:dyDescent="0.35">
      <c r="A1424">
        <v>1423</v>
      </c>
      <c r="B1424" s="2" t="s">
        <v>346</v>
      </c>
      <c r="C1424" t="s">
        <v>3521</v>
      </c>
      <c r="D1424" t="s">
        <v>47</v>
      </c>
      <c r="E1424" t="s">
        <v>289</v>
      </c>
      <c r="F1424" t="s">
        <v>348</v>
      </c>
      <c r="G1424" t="s">
        <v>291</v>
      </c>
      <c r="H1424" s="47">
        <v>35247</v>
      </c>
      <c r="I1424" t="s">
        <v>3520</v>
      </c>
      <c r="J1424" t="s">
        <v>8</v>
      </c>
      <c r="K1424" t="s">
        <v>1707</v>
      </c>
      <c r="L1424" t="s">
        <v>9</v>
      </c>
      <c r="M1424">
        <v>35.984726000000002</v>
      </c>
      <c r="N1424">
        <v>-119.046087</v>
      </c>
      <c r="O1424" t="s">
        <v>292</v>
      </c>
      <c r="U1424" s="2">
        <v>675</v>
      </c>
      <c r="V1424" s="2">
        <v>355</v>
      </c>
      <c r="AC1424" s="2">
        <v>110</v>
      </c>
      <c r="AI1424" s="2">
        <v>0.67</v>
      </c>
    </row>
    <row r="1425" spans="1:35" x14ac:dyDescent="0.35">
      <c r="A1425">
        <v>1424</v>
      </c>
      <c r="B1425" s="2" t="s">
        <v>346</v>
      </c>
      <c r="C1425" t="s">
        <v>3522</v>
      </c>
      <c r="D1425" t="s">
        <v>47</v>
      </c>
      <c r="E1425" t="s">
        <v>289</v>
      </c>
      <c r="F1425" t="s">
        <v>348</v>
      </c>
      <c r="G1425" t="s">
        <v>291</v>
      </c>
      <c r="H1425" s="47">
        <v>35340</v>
      </c>
      <c r="I1425" t="s">
        <v>3519</v>
      </c>
      <c r="J1425" t="s">
        <v>8</v>
      </c>
      <c r="K1425" t="s">
        <v>1707</v>
      </c>
      <c r="L1425" t="s">
        <v>9</v>
      </c>
      <c r="M1425">
        <v>35.984726000000002</v>
      </c>
      <c r="N1425">
        <v>-119.046087</v>
      </c>
      <c r="O1425" t="s">
        <v>292</v>
      </c>
      <c r="U1425" s="2">
        <v>730</v>
      </c>
      <c r="V1425" s="2">
        <v>390</v>
      </c>
      <c r="AC1425" s="2">
        <v>105</v>
      </c>
      <c r="AI1425" s="2">
        <v>0.73</v>
      </c>
    </row>
    <row r="1426" spans="1:35" x14ac:dyDescent="0.35">
      <c r="A1426">
        <v>1425</v>
      </c>
      <c r="B1426" s="2" t="s">
        <v>346</v>
      </c>
      <c r="C1426" t="s">
        <v>3523</v>
      </c>
      <c r="D1426" t="s">
        <v>47</v>
      </c>
      <c r="E1426" t="s">
        <v>289</v>
      </c>
      <c r="F1426" t="s">
        <v>348</v>
      </c>
      <c r="G1426" t="s">
        <v>291</v>
      </c>
      <c r="H1426" s="47">
        <v>35443</v>
      </c>
      <c r="I1426" t="s">
        <v>3518</v>
      </c>
      <c r="J1426" t="s">
        <v>8</v>
      </c>
      <c r="K1426" t="s">
        <v>1707</v>
      </c>
      <c r="L1426" t="s">
        <v>9</v>
      </c>
      <c r="M1426">
        <v>35.984726000000002</v>
      </c>
      <c r="N1426">
        <v>-119.046087</v>
      </c>
      <c r="O1426" t="s">
        <v>292</v>
      </c>
      <c r="U1426" s="2">
        <v>645</v>
      </c>
      <c r="V1426" s="2">
        <v>430</v>
      </c>
      <c r="AC1426" s="2">
        <v>98</v>
      </c>
      <c r="AI1426" s="2">
        <v>0.68</v>
      </c>
    </row>
    <row r="1427" spans="1:35" x14ac:dyDescent="0.35">
      <c r="A1427">
        <v>1426</v>
      </c>
      <c r="B1427" s="2" t="s">
        <v>346</v>
      </c>
      <c r="C1427" t="s">
        <v>3524</v>
      </c>
      <c r="D1427" t="s">
        <v>47</v>
      </c>
      <c r="E1427" t="s">
        <v>289</v>
      </c>
      <c r="F1427" t="s">
        <v>348</v>
      </c>
      <c r="G1427" t="s">
        <v>291</v>
      </c>
      <c r="H1427" s="47">
        <v>35527</v>
      </c>
      <c r="I1427" t="s">
        <v>3517</v>
      </c>
      <c r="J1427" t="s">
        <v>8</v>
      </c>
      <c r="K1427" t="s">
        <v>1707</v>
      </c>
      <c r="L1427" t="s">
        <v>9</v>
      </c>
      <c r="M1427">
        <v>35.984726000000002</v>
      </c>
      <c r="N1427">
        <v>-119.046087</v>
      </c>
      <c r="O1427" t="s">
        <v>292</v>
      </c>
      <c r="U1427" s="2">
        <v>720</v>
      </c>
      <c r="V1427" s="2">
        <v>480</v>
      </c>
      <c r="AC1427" s="2">
        <v>109</v>
      </c>
      <c r="AI1427" s="2">
        <v>0.74</v>
      </c>
    </row>
    <row r="1428" spans="1:35" x14ac:dyDescent="0.35">
      <c r="A1428">
        <v>1427</v>
      </c>
      <c r="B1428" s="2" t="s">
        <v>346</v>
      </c>
      <c r="C1428" t="s">
        <v>3525</v>
      </c>
      <c r="D1428" t="s">
        <v>47</v>
      </c>
      <c r="E1428" t="s">
        <v>289</v>
      </c>
      <c r="F1428" t="s">
        <v>348</v>
      </c>
      <c r="G1428" t="s">
        <v>291</v>
      </c>
      <c r="H1428" s="47">
        <v>35618</v>
      </c>
      <c r="I1428" t="s">
        <v>3516</v>
      </c>
      <c r="J1428" t="s">
        <v>8</v>
      </c>
      <c r="K1428" t="s">
        <v>1707</v>
      </c>
      <c r="L1428" t="s">
        <v>9</v>
      </c>
      <c r="M1428">
        <v>35.984726000000002</v>
      </c>
      <c r="N1428">
        <v>-119.046087</v>
      </c>
      <c r="O1428" t="s">
        <v>292</v>
      </c>
      <c r="U1428" s="2">
        <v>734</v>
      </c>
      <c r="V1428" s="2">
        <v>430</v>
      </c>
      <c r="AC1428" s="2">
        <v>106</v>
      </c>
      <c r="AI1428" s="2">
        <v>0.73</v>
      </c>
    </row>
    <row r="1429" spans="1:35" x14ac:dyDescent="0.35">
      <c r="A1429">
        <v>1428</v>
      </c>
      <c r="B1429" s="2" t="s">
        <v>346</v>
      </c>
      <c r="C1429" t="s">
        <v>3539</v>
      </c>
      <c r="D1429" t="s">
        <v>47</v>
      </c>
      <c r="E1429" t="s">
        <v>289</v>
      </c>
      <c r="F1429" t="s">
        <v>348</v>
      </c>
      <c r="G1429" t="s">
        <v>291</v>
      </c>
      <c r="H1429" s="47">
        <v>37357</v>
      </c>
      <c r="I1429" t="s">
        <v>3538</v>
      </c>
      <c r="J1429" t="s">
        <v>8</v>
      </c>
      <c r="K1429" t="s">
        <v>1707</v>
      </c>
      <c r="L1429" t="s">
        <v>9</v>
      </c>
      <c r="M1429">
        <v>35.984726000000002</v>
      </c>
      <c r="N1429">
        <v>-119.046087</v>
      </c>
      <c r="O1429" t="s">
        <v>292</v>
      </c>
      <c r="U1429" s="2">
        <v>644</v>
      </c>
      <c r="AC1429" s="2">
        <v>70</v>
      </c>
      <c r="AI1429" s="2">
        <v>0.78</v>
      </c>
    </row>
    <row r="1430" spans="1:35" x14ac:dyDescent="0.35">
      <c r="A1430">
        <v>1429</v>
      </c>
      <c r="B1430" s="2" t="s">
        <v>346</v>
      </c>
      <c r="C1430" t="s">
        <v>3540</v>
      </c>
      <c r="D1430" t="s">
        <v>47</v>
      </c>
      <c r="E1430" t="s">
        <v>289</v>
      </c>
      <c r="F1430" t="s">
        <v>348</v>
      </c>
      <c r="G1430" t="s">
        <v>291</v>
      </c>
      <c r="H1430" s="47">
        <v>37855</v>
      </c>
      <c r="I1430" t="s">
        <v>3537</v>
      </c>
      <c r="J1430" t="s">
        <v>8</v>
      </c>
      <c r="K1430" t="s">
        <v>1707</v>
      </c>
      <c r="L1430" t="s">
        <v>9</v>
      </c>
      <c r="M1430">
        <v>35.984726000000002</v>
      </c>
      <c r="N1430">
        <v>-119.046087</v>
      </c>
      <c r="O1430" t="s">
        <v>292</v>
      </c>
      <c r="U1430" s="2">
        <v>660</v>
      </c>
      <c r="AC1430" s="2">
        <v>83.5</v>
      </c>
      <c r="AI1430" s="2">
        <v>0.69</v>
      </c>
    </row>
    <row r="1431" spans="1:35" x14ac:dyDescent="0.35">
      <c r="A1431">
        <v>1430</v>
      </c>
      <c r="B1431" s="2" t="s">
        <v>346</v>
      </c>
      <c r="C1431" t="s">
        <v>3552</v>
      </c>
      <c r="D1431" t="s">
        <v>47</v>
      </c>
      <c r="E1431" t="s">
        <v>289</v>
      </c>
      <c r="F1431" t="s">
        <v>348</v>
      </c>
      <c r="G1431" t="s">
        <v>291</v>
      </c>
      <c r="H1431" s="47">
        <v>38450</v>
      </c>
      <c r="I1431" t="s">
        <v>3536</v>
      </c>
      <c r="J1431" t="s">
        <v>8</v>
      </c>
      <c r="K1431" t="s">
        <v>1791</v>
      </c>
      <c r="L1431" t="s">
        <v>9</v>
      </c>
      <c r="M1431">
        <v>35.984726000000002</v>
      </c>
      <c r="N1431">
        <v>-119.046087</v>
      </c>
      <c r="O1431" t="s">
        <v>292</v>
      </c>
      <c r="U1431" s="2">
        <v>590</v>
      </c>
      <c r="AC1431" s="2">
        <v>68</v>
      </c>
      <c r="AI1431" s="2">
        <v>0.73</v>
      </c>
    </row>
    <row r="1432" spans="1:35" x14ac:dyDescent="0.35">
      <c r="A1432">
        <v>1431</v>
      </c>
      <c r="B1432" s="2" t="s">
        <v>346</v>
      </c>
      <c r="C1432" t="s">
        <v>3588</v>
      </c>
      <c r="D1432" t="s">
        <v>47</v>
      </c>
      <c r="E1432" t="s">
        <v>289</v>
      </c>
      <c r="F1432" t="s">
        <v>348</v>
      </c>
      <c r="G1432" t="s">
        <v>291</v>
      </c>
      <c r="H1432" s="47">
        <v>38817</v>
      </c>
      <c r="I1432" t="s">
        <v>3535</v>
      </c>
      <c r="J1432" t="s">
        <v>8</v>
      </c>
      <c r="K1432" t="s">
        <v>1791</v>
      </c>
      <c r="L1432" t="s">
        <v>9</v>
      </c>
      <c r="M1432">
        <v>35.984726000000002</v>
      </c>
      <c r="N1432">
        <v>-119.046087</v>
      </c>
      <c r="O1432" t="s">
        <v>292</v>
      </c>
      <c r="U1432" s="2">
        <v>590</v>
      </c>
      <c r="AC1432" s="2">
        <v>65</v>
      </c>
      <c r="AI1432" s="2">
        <v>0.69</v>
      </c>
    </row>
    <row r="1433" spans="1:35" x14ac:dyDescent="0.35">
      <c r="A1433">
        <v>1432</v>
      </c>
      <c r="B1433" s="2" t="s">
        <v>346</v>
      </c>
      <c r="C1433" t="s">
        <v>3541</v>
      </c>
      <c r="D1433" t="s">
        <v>47</v>
      </c>
      <c r="E1433" t="s">
        <v>289</v>
      </c>
      <c r="F1433" t="s">
        <v>348</v>
      </c>
      <c r="G1433" t="s">
        <v>291</v>
      </c>
      <c r="H1433" s="47">
        <v>39169</v>
      </c>
      <c r="I1433" t="s">
        <v>3534</v>
      </c>
      <c r="J1433" t="s">
        <v>8</v>
      </c>
      <c r="K1433" t="s">
        <v>1791</v>
      </c>
      <c r="L1433" t="s">
        <v>9</v>
      </c>
      <c r="M1433">
        <v>35.984726000000002</v>
      </c>
      <c r="N1433">
        <v>-119.046087</v>
      </c>
      <c r="O1433" t="s">
        <v>292</v>
      </c>
      <c r="U1433" s="2">
        <v>580</v>
      </c>
      <c r="AC1433" s="2">
        <v>82</v>
      </c>
      <c r="AI1433" s="2">
        <v>0.68</v>
      </c>
    </row>
    <row r="1434" spans="1:35" x14ac:dyDescent="0.35">
      <c r="A1434">
        <v>1433</v>
      </c>
      <c r="B1434" s="2" t="s">
        <v>346</v>
      </c>
      <c r="C1434" t="s">
        <v>3542</v>
      </c>
      <c r="D1434" t="s">
        <v>47</v>
      </c>
      <c r="E1434" t="s">
        <v>289</v>
      </c>
      <c r="F1434" t="s">
        <v>348</v>
      </c>
      <c r="G1434" t="s">
        <v>291</v>
      </c>
      <c r="H1434" s="47">
        <v>39555</v>
      </c>
      <c r="I1434" t="s">
        <v>3533</v>
      </c>
      <c r="J1434" t="s">
        <v>8</v>
      </c>
      <c r="K1434" t="s">
        <v>1791</v>
      </c>
      <c r="L1434" t="s">
        <v>9</v>
      </c>
      <c r="M1434">
        <v>35.984726000000002</v>
      </c>
      <c r="N1434">
        <v>-119.046087</v>
      </c>
      <c r="O1434" t="s">
        <v>292</v>
      </c>
      <c r="U1434" s="2">
        <v>590</v>
      </c>
      <c r="AC1434" s="2">
        <v>74</v>
      </c>
      <c r="AI1434" s="2">
        <v>0.59</v>
      </c>
    </row>
    <row r="1435" spans="1:35" x14ac:dyDescent="0.35">
      <c r="A1435">
        <v>1434</v>
      </c>
      <c r="B1435" s="2" t="s">
        <v>346</v>
      </c>
      <c r="C1435" t="s">
        <v>3543</v>
      </c>
      <c r="D1435" t="s">
        <v>47</v>
      </c>
      <c r="E1435" t="s">
        <v>289</v>
      </c>
      <c r="F1435" t="s">
        <v>348</v>
      </c>
      <c r="G1435" t="s">
        <v>291</v>
      </c>
      <c r="H1435" s="47">
        <v>39924</v>
      </c>
      <c r="I1435" t="s">
        <v>3532</v>
      </c>
      <c r="J1435" t="s">
        <v>8</v>
      </c>
      <c r="K1435" t="s">
        <v>1707</v>
      </c>
      <c r="L1435" t="s">
        <v>9</v>
      </c>
      <c r="M1435">
        <v>35.984726000000002</v>
      </c>
      <c r="N1435">
        <v>-119.046087</v>
      </c>
      <c r="O1435" t="s">
        <v>292</v>
      </c>
      <c r="U1435" s="2">
        <v>620</v>
      </c>
      <c r="AC1435" s="2">
        <v>60</v>
      </c>
      <c r="AI1435" s="2">
        <v>0.6</v>
      </c>
    </row>
    <row r="1436" spans="1:35" x14ac:dyDescent="0.35">
      <c r="A1436">
        <v>1435</v>
      </c>
      <c r="B1436" s="2" t="s">
        <v>346</v>
      </c>
      <c r="C1436" t="s">
        <v>3544</v>
      </c>
      <c r="D1436" t="s">
        <v>47</v>
      </c>
      <c r="E1436" t="s">
        <v>289</v>
      </c>
      <c r="F1436" t="s">
        <v>348</v>
      </c>
      <c r="G1436" t="s">
        <v>291</v>
      </c>
      <c r="H1436" s="47">
        <v>40296</v>
      </c>
      <c r="I1436" t="s">
        <v>3531</v>
      </c>
      <c r="J1436" t="s">
        <v>8</v>
      </c>
      <c r="K1436" t="s">
        <v>1707</v>
      </c>
      <c r="L1436" t="s">
        <v>9</v>
      </c>
      <c r="M1436">
        <v>35.984726000000002</v>
      </c>
      <c r="N1436">
        <v>-119.046087</v>
      </c>
      <c r="O1436" t="s">
        <v>292</v>
      </c>
      <c r="U1436" s="2">
        <v>614</v>
      </c>
      <c r="AC1436" s="2">
        <v>64</v>
      </c>
      <c r="AI1436" s="2">
        <v>0.6</v>
      </c>
    </row>
    <row r="1437" spans="1:35" x14ac:dyDescent="0.35">
      <c r="A1437">
        <v>1436</v>
      </c>
      <c r="B1437" s="2" t="s">
        <v>346</v>
      </c>
      <c r="C1437" t="s">
        <v>3545</v>
      </c>
      <c r="D1437" t="s">
        <v>47</v>
      </c>
      <c r="E1437" t="s">
        <v>289</v>
      </c>
      <c r="F1437" t="s">
        <v>348</v>
      </c>
      <c r="G1437" t="s">
        <v>291</v>
      </c>
      <c r="H1437" s="47">
        <v>40639</v>
      </c>
      <c r="I1437" t="s">
        <v>3530</v>
      </c>
      <c r="J1437" t="s">
        <v>8</v>
      </c>
      <c r="K1437" t="s">
        <v>1791</v>
      </c>
      <c r="L1437" t="s">
        <v>9</v>
      </c>
      <c r="M1437">
        <v>35.984726000000002</v>
      </c>
      <c r="N1437">
        <v>-119.046087</v>
      </c>
      <c r="O1437" t="s">
        <v>292</v>
      </c>
      <c r="U1437" s="2">
        <v>608</v>
      </c>
      <c r="AC1437" s="2">
        <v>68</v>
      </c>
      <c r="AI1437" s="2">
        <v>0.66</v>
      </c>
    </row>
    <row r="1438" spans="1:35" x14ac:dyDescent="0.35">
      <c r="A1438">
        <v>1437</v>
      </c>
      <c r="B1438" s="2" t="s">
        <v>346</v>
      </c>
      <c r="C1438" t="s">
        <v>3546</v>
      </c>
      <c r="D1438" t="s">
        <v>47</v>
      </c>
      <c r="E1438" t="s">
        <v>289</v>
      </c>
      <c r="F1438" t="s">
        <v>348</v>
      </c>
      <c r="G1438" t="s">
        <v>291</v>
      </c>
      <c r="H1438" s="47">
        <v>41043</v>
      </c>
      <c r="I1438" t="s">
        <v>3529</v>
      </c>
      <c r="J1438" t="s">
        <v>8</v>
      </c>
      <c r="K1438" t="s">
        <v>1791</v>
      </c>
      <c r="L1438" t="s">
        <v>9</v>
      </c>
      <c r="M1438">
        <v>35.984726000000002</v>
      </c>
      <c r="N1438">
        <v>-119.046087</v>
      </c>
      <c r="O1438" t="s">
        <v>292</v>
      </c>
      <c r="U1438" s="2">
        <v>629</v>
      </c>
      <c r="AC1438" s="2">
        <v>75</v>
      </c>
      <c r="AI1438" s="2">
        <v>0.66</v>
      </c>
    </row>
    <row r="1439" spans="1:35" x14ac:dyDescent="0.35">
      <c r="A1439">
        <v>1438</v>
      </c>
      <c r="B1439" s="2" t="s">
        <v>346</v>
      </c>
      <c r="C1439" t="s">
        <v>3547</v>
      </c>
      <c r="D1439" t="s">
        <v>47</v>
      </c>
      <c r="E1439" t="s">
        <v>289</v>
      </c>
      <c r="F1439" t="s">
        <v>348</v>
      </c>
      <c r="G1439" t="s">
        <v>291</v>
      </c>
      <c r="H1439" s="47">
        <v>41442</v>
      </c>
      <c r="I1439" t="s">
        <v>3528</v>
      </c>
      <c r="J1439" t="s">
        <v>8</v>
      </c>
      <c r="K1439" t="s">
        <v>1791</v>
      </c>
      <c r="L1439" t="s">
        <v>9</v>
      </c>
      <c r="M1439">
        <v>35.984726000000002</v>
      </c>
      <c r="N1439">
        <v>-119.046087</v>
      </c>
      <c r="O1439" t="s">
        <v>292</v>
      </c>
      <c r="U1439" s="2">
        <v>632</v>
      </c>
      <c r="AC1439" s="2">
        <v>73</v>
      </c>
      <c r="AI1439" s="2">
        <v>0.8</v>
      </c>
    </row>
    <row r="1440" spans="1:35" x14ac:dyDescent="0.35">
      <c r="A1440">
        <v>1439</v>
      </c>
      <c r="B1440" s="2" t="s">
        <v>346</v>
      </c>
      <c r="C1440" t="s">
        <v>3548</v>
      </c>
      <c r="D1440" t="s">
        <v>47</v>
      </c>
      <c r="E1440" t="s">
        <v>289</v>
      </c>
      <c r="F1440" t="s">
        <v>348</v>
      </c>
      <c r="G1440" t="s">
        <v>291</v>
      </c>
      <c r="H1440" s="47">
        <v>41793</v>
      </c>
      <c r="I1440" t="s">
        <v>3527</v>
      </c>
      <c r="J1440" t="s">
        <v>8</v>
      </c>
      <c r="K1440" t="s">
        <v>1791</v>
      </c>
      <c r="L1440" t="s">
        <v>9</v>
      </c>
      <c r="M1440">
        <v>35.984726000000002</v>
      </c>
      <c r="N1440">
        <v>-119.046087</v>
      </c>
      <c r="O1440" t="s">
        <v>292</v>
      </c>
      <c r="U1440" s="2">
        <v>629</v>
      </c>
      <c r="AC1440" s="2">
        <v>83</v>
      </c>
      <c r="AI1440" s="2">
        <v>0.65</v>
      </c>
    </row>
    <row r="1441" spans="1:49" x14ac:dyDescent="0.35">
      <c r="A1441">
        <v>1440</v>
      </c>
      <c r="B1441" s="2" t="s">
        <v>346</v>
      </c>
      <c r="C1441" t="s">
        <v>3549</v>
      </c>
      <c r="D1441" t="s">
        <v>47</v>
      </c>
      <c r="E1441" t="s">
        <v>289</v>
      </c>
      <c r="F1441" t="s">
        <v>348</v>
      </c>
      <c r="G1441" t="s">
        <v>291</v>
      </c>
      <c r="H1441" s="47">
        <v>42095</v>
      </c>
      <c r="I1441" t="s">
        <v>3526</v>
      </c>
      <c r="J1441" t="s">
        <v>8</v>
      </c>
      <c r="K1441" t="s">
        <v>1791</v>
      </c>
      <c r="L1441" t="s">
        <v>9</v>
      </c>
      <c r="M1441">
        <v>35.984726000000002</v>
      </c>
      <c r="N1441">
        <v>-119.046087</v>
      </c>
      <c r="O1441" t="s">
        <v>292</v>
      </c>
      <c r="U1441" s="2">
        <v>656</v>
      </c>
      <c r="AC1441" s="2">
        <v>92</v>
      </c>
      <c r="AI1441" s="2">
        <v>0.6</v>
      </c>
    </row>
    <row r="1442" spans="1:49" x14ac:dyDescent="0.35">
      <c r="A1442">
        <v>1441</v>
      </c>
      <c r="B1442" s="2" t="s">
        <v>346</v>
      </c>
      <c r="C1442" t="s">
        <v>3560</v>
      </c>
      <c r="D1442" t="s">
        <v>47</v>
      </c>
      <c r="E1442" t="s">
        <v>289</v>
      </c>
      <c r="F1442" t="s">
        <v>348</v>
      </c>
      <c r="G1442" t="s">
        <v>291</v>
      </c>
      <c r="H1442" s="47">
        <v>37322</v>
      </c>
      <c r="I1442" t="s">
        <v>3559</v>
      </c>
      <c r="J1442" t="s">
        <v>8</v>
      </c>
      <c r="K1442" t="s">
        <v>1791</v>
      </c>
      <c r="L1442" t="s">
        <v>9</v>
      </c>
      <c r="M1442">
        <v>35.984726000000002</v>
      </c>
      <c r="N1442">
        <v>-119.046087</v>
      </c>
      <c r="O1442" t="s">
        <v>292</v>
      </c>
      <c r="U1442" s="2">
        <v>600</v>
      </c>
      <c r="V1442" s="2">
        <v>390</v>
      </c>
      <c r="AC1442" s="2">
        <v>69</v>
      </c>
      <c r="AI1442" s="2">
        <v>0.66</v>
      </c>
    </row>
    <row r="1443" spans="1:49" x14ac:dyDescent="0.35">
      <c r="A1443">
        <v>1442</v>
      </c>
      <c r="B1443" s="2" t="s">
        <v>346</v>
      </c>
      <c r="C1443" t="s">
        <v>3575</v>
      </c>
      <c r="D1443" t="s">
        <v>3574</v>
      </c>
      <c r="E1443" t="s">
        <v>289</v>
      </c>
      <c r="F1443" t="s">
        <v>348</v>
      </c>
      <c r="G1443" t="s">
        <v>291</v>
      </c>
      <c r="H1443" s="47">
        <v>43796</v>
      </c>
      <c r="I1443" t="s">
        <v>3571</v>
      </c>
      <c r="J1443" t="s">
        <v>8</v>
      </c>
      <c r="K1443" t="s">
        <v>1340</v>
      </c>
      <c r="L1443" t="s">
        <v>9</v>
      </c>
      <c r="M1443">
        <v>35.984726000000002</v>
      </c>
      <c r="N1443">
        <v>-119.046087</v>
      </c>
      <c r="O1443" t="s">
        <v>292</v>
      </c>
      <c r="P1443" s="2">
        <v>190</v>
      </c>
      <c r="Q1443" s="2">
        <v>190</v>
      </c>
      <c r="R1443" s="2" t="s">
        <v>1003</v>
      </c>
      <c r="S1443" s="2" t="s">
        <v>1003</v>
      </c>
      <c r="U1443" s="2">
        <v>721</v>
      </c>
      <c r="V1443" s="2">
        <v>420</v>
      </c>
      <c r="Y1443" s="13">
        <f>Q1443*1.22</f>
        <v>231.79999999999998</v>
      </c>
      <c r="Z1443" s="13" t="s">
        <v>3577</v>
      </c>
      <c r="AA1443" s="13" t="s">
        <v>3578</v>
      </c>
      <c r="AC1443" s="2">
        <v>120</v>
      </c>
      <c r="AD1443" s="2">
        <v>2.4</v>
      </c>
      <c r="AE1443" s="2">
        <v>10</v>
      </c>
      <c r="AF1443" s="2">
        <v>1.1000000000000001</v>
      </c>
      <c r="AG1443" s="2">
        <v>1.2</v>
      </c>
      <c r="AH1443" s="2">
        <v>150</v>
      </c>
      <c r="AI1443" s="2" t="s">
        <v>23</v>
      </c>
      <c r="AJ1443" s="2">
        <v>2.2999999999999998</v>
      </c>
      <c r="AK1443" s="2">
        <v>4.8000000000000001E-2</v>
      </c>
      <c r="AL1443" s="2">
        <v>0.28999999999999998</v>
      </c>
      <c r="AM1443" s="2" t="s">
        <v>3576</v>
      </c>
      <c r="AN1443" s="2">
        <v>29</v>
      </c>
      <c r="AO1443" s="2" t="s">
        <v>620</v>
      </c>
      <c r="AP1443" s="2">
        <v>9.6000000000000002E-2</v>
      </c>
      <c r="AQ1443" s="2">
        <v>-71.400000000000006</v>
      </c>
      <c r="AR1443" s="2">
        <v>-8.9700000000000006</v>
      </c>
      <c r="AU1443" s="13" t="s">
        <v>167</v>
      </c>
      <c r="AV1443" s="2" t="s">
        <v>213</v>
      </c>
      <c r="AW1443" s="2">
        <v>50</v>
      </c>
    </row>
    <row r="1444" spans="1:49" x14ac:dyDescent="0.35">
      <c r="A1444">
        <v>1443</v>
      </c>
      <c r="B1444" s="2" t="s">
        <v>346</v>
      </c>
      <c r="C1444" t="s">
        <v>3572</v>
      </c>
      <c r="D1444" t="s">
        <v>3573</v>
      </c>
      <c r="E1444" t="s">
        <v>289</v>
      </c>
      <c r="F1444" t="s">
        <v>348</v>
      </c>
      <c r="G1444" t="s">
        <v>291</v>
      </c>
      <c r="H1444" s="47">
        <v>43796</v>
      </c>
      <c r="I1444" t="s">
        <v>3571</v>
      </c>
      <c r="J1444" t="s">
        <v>8</v>
      </c>
      <c r="K1444" t="s">
        <v>1340</v>
      </c>
      <c r="L1444" t="s">
        <v>9</v>
      </c>
      <c r="M1444">
        <v>35.984726000000002</v>
      </c>
      <c r="N1444">
        <v>-119.046087</v>
      </c>
      <c r="O1444" t="s">
        <v>292</v>
      </c>
      <c r="P1444" s="2">
        <v>190</v>
      </c>
      <c r="Q1444" s="2">
        <v>190</v>
      </c>
      <c r="R1444" s="2" t="s">
        <v>1003</v>
      </c>
      <c r="S1444" s="2" t="s">
        <v>1003</v>
      </c>
      <c r="U1444" s="2">
        <v>734</v>
      </c>
      <c r="V1444" s="2">
        <v>440</v>
      </c>
      <c r="Y1444" s="13">
        <f>Q1444*1.22</f>
        <v>231.79999999999998</v>
      </c>
      <c r="Z1444" s="13" t="s">
        <v>3577</v>
      </c>
      <c r="AA1444" s="13" t="s">
        <v>3578</v>
      </c>
      <c r="AC1444" s="2">
        <v>120</v>
      </c>
      <c r="AD1444" s="2">
        <v>2.1</v>
      </c>
      <c r="AE1444" s="2">
        <v>9</v>
      </c>
      <c r="AF1444" s="2">
        <v>1.1000000000000001</v>
      </c>
      <c r="AG1444" s="2">
        <v>1.2</v>
      </c>
      <c r="AH1444" s="2">
        <v>160</v>
      </c>
      <c r="AI1444" s="2" t="s">
        <v>23</v>
      </c>
      <c r="AJ1444" s="2" t="s">
        <v>537</v>
      </c>
      <c r="AK1444" s="2">
        <v>3.9E-2</v>
      </c>
      <c r="AL1444" s="2">
        <v>0.2</v>
      </c>
      <c r="AM1444" s="2" t="s">
        <v>3576</v>
      </c>
      <c r="AN1444" s="2">
        <v>14</v>
      </c>
      <c r="AO1444" s="2" t="s">
        <v>620</v>
      </c>
      <c r="AP1444" s="2">
        <v>8.5000000000000006E-2</v>
      </c>
      <c r="AQ1444" s="2">
        <v>-71.099999999999994</v>
      </c>
      <c r="AR1444" s="2">
        <v>-8.51</v>
      </c>
      <c r="AU1444" s="13" t="s">
        <v>167</v>
      </c>
      <c r="AV1444" s="2" t="s">
        <v>213</v>
      </c>
      <c r="AW1444" s="2">
        <v>4.8</v>
      </c>
    </row>
    <row r="1445" spans="1:49" x14ac:dyDescent="0.35">
      <c r="A1445">
        <v>1444</v>
      </c>
      <c r="B1445" s="2" t="s">
        <v>2293</v>
      </c>
      <c r="C1445" s="24" t="s">
        <v>3582</v>
      </c>
      <c r="D1445" t="s">
        <v>3580</v>
      </c>
      <c r="E1445" t="s">
        <v>2319</v>
      </c>
      <c r="F1445" t="s">
        <v>2310</v>
      </c>
      <c r="G1445" t="s">
        <v>50</v>
      </c>
      <c r="H1445" s="47">
        <v>41983</v>
      </c>
      <c r="I1445" t="s">
        <v>3585</v>
      </c>
      <c r="J1445" t="s">
        <v>8</v>
      </c>
      <c r="K1445" t="s">
        <v>1707</v>
      </c>
      <c r="L1445" t="s">
        <v>9</v>
      </c>
      <c r="M1445">
        <v>35.449440000000003</v>
      </c>
      <c r="N1445">
        <v>-119.26562300000001</v>
      </c>
      <c r="O1445" t="s">
        <v>3337</v>
      </c>
      <c r="AC1445" s="2">
        <v>13017.07</v>
      </c>
      <c r="AD1445" s="2">
        <v>31.1</v>
      </c>
      <c r="AE1445" s="2">
        <v>416.3</v>
      </c>
      <c r="AF1445" s="2">
        <v>71.44</v>
      </c>
      <c r="AG1445" s="2">
        <v>284.8</v>
      </c>
      <c r="AH1445" s="2">
        <v>7985</v>
      </c>
      <c r="AI1445" s="2">
        <v>45.42</v>
      </c>
      <c r="AK1445" s="2">
        <v>3.5840000000000001</v>
      </c>
      <c r="AL1445" s="2">
        <v>2.415</v>
      </c>
      <c r="AN1445" s="2">
        <v>383</v>
      </c>
      <c r="AP1445">
        <v>30.68</v>
      </c>
    </row>
    <row r="1446" spans="1:49" x14ac:dyDescent="0.35">
      <c r="A1446">
        <v>1445</v>
      </c>
      <c r="B1446" s="2" t="s">
        <v>2293</v>
      </c>
      <c r="C1446" s="24" t="s">
        <v>3583</v>
      </c>
      <c r="D1446" t="s">
        <v>3581</v>
      </c>
      <c r="E1446" t="s">
        <v>2319</v>
      </c>
      <c r="F1446" t="s">
        <v>2310</v>
      </c>
      <c r="G1446" t="s">
        <v>50</v>
      </c>
      <c r="H1446" s="47">
        <v>41983</v>
      </c>
      <c r="I1446" t="s">
        <v>3585</v>
      </c>
      <c r="J1446" t="s">
        <v>8</v>
      </c>
      <c r="K1446" t="s">
        <v>1707</v>
      </c>
      <c r="L1446" t="s">
        <v>9</v>
      </c>
      <c r="M1446">
        <v>35.449440000000003</v>
      </c>
      <c r="N1446">
        <v>-119.26562300000001</v>
      </c>
      <c r="O1446" t="s">
        <v>3337</v>
      </c>
      <c r="AC1446" s="2">
        <v>12417.2</v>
      </c>
      <c r="AD1446" s="2">
        <v>25.3</v>
      </c>
      <c r="AE1446" s="2">
        <v>212.1</v>
      </c>
      <c r="AF1446" s="2">
        <v>55.22</v>
      </c>
      <c r="AG1446" s="2">
        <v>265.10000000000002</v>
      </c>
      <c r="AH1446" s="2">
        <v>7474</v>
      </c>
      <c r="AI1446" s="2">
        <v>33.96</v>
      </c>
      <c r="AK1446" s="2">
        <v>2.444</v>
      </c>
      <c r="AL1446" s="2">
        <v>1.913</v>
      </c>
      <c r="AN1446" s="2">
        <v>583</v>
      </c>
      <c r="AP1446">
        <v>17.97</v>
      </c>
    </row>
    <row r="1447" spans="1:49" x14ac:dyDescent="0.35">
      <c r="A1447">
        <v>1446</v>
      </c>
      <c r="B1447" s="2" t="s">
        <v>2293</v>
      </c>
      <c r="C1447" s="24" t="s">
        <v>3587</v>
      </c>
      <c r="E1447" t="s">
        <v>2319</v>
      </c>
      <c r="F1447" t="s">
        <v>2310</v>
      </c>
      <c r="G1447" t="s">
        <v>50</v>
      </c>
      <c r="H1447" s="47">
        <v>41992</v>
      </c>
      <c r="I1447" t="s">
        <v>3586</v>
      </c>
      <c r="J1447" t="s">
        <v>8</v>
      </c>
      <c r="K1447" t="s">
        <v>1783</v>
      </c>
      <c r="L1447" t="s">
        <v>9</v>
      </c>
      <c r="M1447">
        <v>35.449440000000003</v>
      </c>
      <c r="N1447">
        <v>-119.26562300000001</v>
      </c>
      <c r="O1447" t="s">
        <v>3337</v>
      </c>
      <c r="P1447" s="2">
        <v>1100</v>
      </c>
      <c r="Q1447" s="2">
        <v>1100</v>
      </c>
      <c r="T1447" s="2">
        <v>1100</v>
      </c>
      <c r="U1447" s="2">
        <v>33000</v>
      </c>
      <c r="V1447" s="2">
        <v>18000</v>
      </c>
      <c r="X1447" s="2">
        <v>7.56</v>
      </c>
      <c r="Y1447" s="13">
        <f>Q1447*1.22</f>
        <v>1342</v>
      </c>
      <c r="AC1447" s="2">
        <v>9900</v>
      </c>
      <c r="AD1447" s="2" t="s">
        <v>53</v>
      </c>
      <c r="AE1447" s="2">
        <v>380</v>
      </c>
      <c r="AF1447" s="2">
        <v>48</v>
      </c>
      <c r="AG1447" s="2">
        <v>110</v>
      </c>
      <c r="AH1447" s="2">
        <v>7900</v>
      </c>
      <c r="AI1447" s="2">
        <v>27</v>
      </c>
      <c r="AJ1447" s="2" t="s">
        <v>382</v>
      </c>
      <c r="AK1447" s="2">
        <v>3.5</v>
      </c>
      <c r="AL1447" s="2"/>
      <c r="AN1447" s="2"/>
      <c r="AO1447" s="2" t="s">
        <v>212</v>
      </c>
      <c r="AP1447" s="2">
        <v>20</v>
      </c>
    </row>
    <row r="1448" spans="1:49" x14ac:dyDescent="0.35">
      <c r="A1448">
        <v>1447</v>
      </c>
      <c r="B1448" s="2" t="s">
        <v>2293</v>
      </c>
      <c r="C1448" t="s">
        <v>3584</v>
      </c>
      <c r="E1448" t="s">
        <v>2319</v>
      </c>
      <c r="F1448" t="s">
        <v>2310</v>
      </c>
      <c r="G1448" t="s">
        <v>50</v>
      </c>
      <c r="H1448" s="47">
        <v>42171</v>
      </c>
      <c r="I1448" s="45" t="s">
        <v>3585</v>
      </c>
      <c r="J1448" t="s">
        <v>8</v>
      </c>
      <c r="K1448" t="s">
        <v>1783</v>
      </c>
      <c r="L1448" t="s">
        <v>9</v>
      </c>
      <c r="M1448">
        <v>35.449440000000003</v>
      </c>
      <c r="N1448">
        <v>-119.26562300000001</v>
      </c>
      <c r="O1448" t="s">
        <v>3337</v>
      </c>
      <c r="P1448" s="2">
        <v>720</v>
      </c>
      <c r="Q1448" s="2">
        <v>720</v>
      </c>
      <c r="R1448" s="2" t="s">
        <v>23</v>
      </c>
      <c r="S1448" s="2" t="s">
        <v>23</v>
      </c>
      <c r="T1448" s="2">
        <v>2000</v>
      </c>
      <c r="U1448" s="2">
        <v>48000</v>
      </c>
      <c r="V1448" s="2">
        <v>30000</v>
      </c>
      <c r="X1448" s="2">
        <v>7.3</v>
      </c>
      <c r="Y1448" s="13">
        <f>Q1448*1.22</f>
        <v>878.4</v>
      </c>
      <c r="Z1448" s="13" t="s">
        <v>761</v>
      </c>
      <c r="AA1448" s="13" t="s">
        <v>411</v>
      </c>
      <c r="AB1448" s="2">
        <v>67</v>
      </c>
      <c r="AC1448" s="2">
        <v>17000</v>
      </c>
      <c r="AD1448" s="2">
        <v>1200</v>
      </c>
      <c r="AE1448" s="2">
        <v>650</v>
      </c>
      <c r="AF1448" s="2">
        <v>86</v>
      </c>
      <c r="AG1448" s="2">
        <v>180</v>
      </c>
      <c r="AH1448" s="2">
        <v>10000</v>
      </c>
      <c r="AI1448" s="2">
        <v>47</v>
      </c>
      <c r="AJ1448" s="2" t="s">
        <v>382</v>
      </c>
      <c r="AK1448" s="2" t="s">
        <v>82</v>
      </c>
      <c r="AL1448" s="2" t="s">
        <v>82</v>
      </c>
      <c r="AM1448" s="2">
        <v>3.8</v>
      </c>
      <c r="AN1448" s="2" t="s">
        <v>1093</v>
      </c>
      <c r="AO1448" s="2" t="s">
        <v>212</v>
      </c>
      <c r="AP1448" s="2">
        <v>40</v>
      </c>
      <c r="AU1448" s="2" t="s">
        <v>57</v>
      </c>
      <c r="AV1448" s="13" t="s">
        <v>1784</v>
      </c>
    </row>
    <row r="1449" spans="1:49" x14ac:dyDescent="0.35">
      <c r="A1449">
        <v>1448</v>
      </c>
      <c r="B1449" s="2" t="s">
        <v>1031</v>
      </c>
      <c r="C1449" s="24" t="s">
        <v>3609</v>
      </c>
      <c r="D1449" t="s">
        <v>3610</v>
      </c>
      <c r="E1449" t="s">
        <v>1033</v>
      </c>
      <c r="F1449" t="s">
        <v>1034</v>
      </c>
      <c r="G1449" t="s">
        <v>50</v>
      </c>
      <c r="H1449" s="47">
        <v>33652</v>
      </c>
      <c r="I1449" t="s">
        <v>3608</v>
      </c>
      <c r="J1449" t="s">
        <v>8</v>
      </c>
      <c r="K1449" t="s">
        <v>1783</v>
      </c>
      <c r="L1449" t="s">
        <v>9</v>
      </c>
      <c r="M1449">
        <v>35.447197169046198</v>
      </c>
      <c r="N1449">
        <v>-118.98656583068799</v>
      </c>
      <c r="O1449" t="s">
        <v>448</v>
      </c>
    </row>
    <row r="1450" spans="1:49" x14ac:dyDescent="0.35">
      <c r="A1450">
        <v>1449</v>
      </c>
      <c r="B1450" s="2" t="s">
        <v>674</v>
      </c>
      <c r="C1450" t="s">
        <v>3618</v>
      </c>
      <c r="D1450" t="s">
        <v>47</v>
      </c>
      <c r="E1450" t="s">
        <v>626</v>
      </c>
      <c r="F1450" t="s">
        <v>675</v>
      </c>
      <c r="G1450" t="s">
        <v>50</v>
      </c>
      <c r="H1450" s="47">
        <v>41989</v>
      </c>
      <c r="I1450" t="s">
        <v>3612</v>
      </c>
      <c r="J1450" t="s">
        <v>8</v>
      </c>
      <c r="K1450" t="s">
        <v>2146</v>
      </c>
      <c r="L1450" t="s">
        <v>9</v>
      </c>
      <c r="M1450">
        <v>35.418855999999998</v>
      </c>
      <c r="N1450">
        <v>-119.75475900000001</v>
      </c>
      <c r="O1450" t="s">
        <v>40</v>
      </c>
      <c r="P1450" s="2">
        <v>3100</v>
      </c>
      <c r="Q1450" s="2">
        <v>3100</v>
      </c>
      <c r="T1450" s="2">
        <v>850</v>
      </c>
      <c r="U1450" s="2">
        <v>33000</v>
      </c>
      <c r="V1450" s="2">
        <v>22000</v>
      </c>
      <c r="X1450" s="2">
        <v>7.24</v>
      </c>
      <c r="Y1450" s="13">
        <f t="shared" ref="Y1450:Y1455" si="32">Q1450*1.22</f>
        <v>3782</v>
      </c>
      <c r="AC1450" s="2">
        <v>10000</v>
      </c>
      <c r="AD1450" s="2" t="s">
        <v>11</v>
      </c>
      <c r="AE1450" s="2">
        <v>160</v>
      </c>
      <c r="AF1450" s="2">
        <v>110</v>
      </c>
      <c r="AG1450" s="2">
        <v>96</v>
      </c>
      <c r="AH1450" s="2">
        <v>10000</v>
      </c>
      <c r="AI1450" s="2">
        <v>95</v>
      </c>
      <c r="AK1450" s="2">
        <v>12</v>
      </c>
      <c r="AL1450" s="2" t="s">
        <v>82</v>
      </c>
      <c r="AP1450">
        <v>17</v>
      </c>
    </row>
    <row r="1451" spans="1:49" x14ac:dyDescent="0.35">
      <c r="A1451">
        <v>1450</v>
      </c>
      <c r="B1451" s="2" t="s">
        <v>668</v>
      </c>
      <c r="C1451" t="s">
        <v>3619</v>
      </c>
      <c r="D1451" t="s">
        <v>47</v>
      </c>
      <c r="E1451" t="s">
        <v>626</v>
      </c>
      <c r="F1451" t="s">
        <v>670</v>
      </c>
      <c r="G1451" t="s">
        <v>50</v>
      </c>
      <c r="H1451" s="47">
        <v>41989</v>
      </c>
      <c r="I1451" t="s">
        <v>3612</v>
      </c>
      <c r="J1451" t="s">
        <v>8</v>
      </c>
      <c r="K1451" t="s">
        <v>2146</v>
      </c>
      <c r="L1451" t="s">
        <v>9</v>
      </c>
      <c r="M1451">
        <v>35.423783999999998</v>
      </c>
      <c r="N1451">
        <v>-119.765002</v>
      </c>
      <c r="O1451" t="s">
        <v>40</v>
      </c>
      <c r="P1451" s="2">
        <v>3400</v>
      </c>
      <c r="Q1451" s="2">
        <v>3400</v>
      </c>
      <c r="T1451" s="2">
        <v>830</v>
      </c>
      <c r="U1451" s="2">
        <v>37000</v>
      </c>
      <c r="V1451" s="2">
        <v>24000</v>
      </c>
      <c r="X1451" s="2">
        <v>7.25</v>
      </c>
      <c r="Y1451" s="13">
        <f t="shared" si="32"/>
        <v>4148</v>
      </c>
      <c r="AC1451" s="2">
        <v>13000</v>
      </c>
      <c r="AD1451" s="2" t="s">
        <v>11</v>
      </c>
      <c r="AE1451" s="2">
        <v>150</v>
      </c>
      <c r="AF1451" s="2">
        <v>110</v>
      </c>
      <c r="AG1451" s="2">
        <v>90</v>
      </c>
      <c r="AH1451" s="2">
        <v>11000</v>
      </c>
      <c r="AI1451" s="2">
        <v>120</v>
      </c>
      <c r="AK1451" s="2">
        <v>11</v>
      </c>
      <c r="AL1451" s="2">
        <v>6.8</v>
      </c>
      <c r="AP1451">
        <v>17</v>
      </c>
    </row>
    <row r="1452" spans="1:49" x14ac:dyDescent="0.35">
      <c r="A1452">
        <v>1451</v>
      </c>
      <c r="B1452" s="2" t="s">
        <v>674</v>
      </c>
      <c r="C1452" t="s">
        <v>3621</v>
      </c>
      <c r="D1452" t="s">
        <v>47</v>
      </c>
      <c r="E1452" t="s">
        <v>626</v>
      </c>
      <c r="F1452" t="s">
        <v>675</v>
      </c>
      <c r="G1452" t="s">
        <v>50</v>
      </c>
      <c r="H1452" s="47">
        <v>42929</v>
      </c>
      <c r="I1452" t="s">
        <v>3620</v>
      </c>
      <c r="J1452" t="s">
        <v>8</v>
      </c>
      <c r="K1452" t="s">
        <v>2146</v>
      </c>
      <c r="L1452" t="s">
        <v>9</v>
      </c>
      <c r="M1452">
        <v>35.418855999999998</v>
      </c>
      <c r="N1452">
        <v>-119.75475900000001</v>
      </c>
      <c r="O1452" t="s">
        <v>40</v>
      </c>
      <c r="P1452" s="2">
        <v>3100</v>
      </c>
      <c r="Q1452" s="2">
        <v>3100</v>
      </c>
      <c r="T1452" s="2">
        <v>490</v>
      </c>
      <c r="U1452" s="2">
        <v>36000</v>
      </c>
      <c r="V1452" s="2">
        <v>22000</v>
      </c>
      <c r="X1452" s="2">
        <v>7.44</v>
      </c>
      <c r="Y1452" s="13">
        <f t="shared" si="32"/>
        <v>3782</v>
      </c>
      <c r="AC1452" s="2">
        <v>9800</v>
      </c>
      <c r="AD1452" s="2">
        <v>66</v>
      </c>
      <c r="AE1452" s="2">
        <v>46</v>
      </c>
      <c r="AF1452" s="2">
        <v>91</v>
      </c>
      <c r="AG1452" s="2">
        <v>87</v>
      </c>
      <c r="AH1452" s="2">
        <v>8500</v>
      </c>
      <c r="AI1452" s="2">
        <v>83</v>
      </c>
      <c r="AK1452" s="2">
        <v>8</v>
      </c>
      <c r="AL1452" s="2" t="s">
        <v>82</v>
      </c>
      <c r="AP1452">
        <v>12</v>
      </c>
    </row>
    <row r="1453" spans="1:49" x14ac:dyDescent="0.35">
      <c r="A1453">
        <v>1452</v>
      </c>
      <c r="B1453" s="2" t="s">
        <v>668</v>
      </c>
      <c r="C1453" t="s">
        <v>3622</v>
      </c>
      <c r="D1453" t="s">
        <v>47</v>
      </c>
      <c r="E1453" t="s">
        <v>626</v>
      </c>
      <c r="F1453" t="s">
        <v>670</v>
      </c>
      <c r="G1453" t="s">
        <v>50</v>
      </c>
      <c r="H1453" s="47">
        <v>42929</v>
      </c>
      <c r="I1453" t="s">
        <v>3620</v>
      </c>
      <c r="J1453" t="s">
        <v>8</v>
      </c>
      <c r="K1453" t="s">
        <v>2146</v>
      </c>
      <c r="L1453" t="s">
        <v>9</v>
      </c>
      <c r="M1453">
        <v>35.423783999999998</v>
      </c>
      <c r="N1453">
        <v>-119.765002</v>
      </c>
      <c r="O1453" t="s">
        <v>40</v>
      </c>
      <c r="P1453" s="2">
        <v>3400</v>
      </c>
      <c r="Q1453" s="2">
        <v>3400</v>
      </c>
      <c r="T1453" s="2">
        <v>550</v>
      </c>
      <c r="U1453" s="2">
        <v>37000</v>
      </c>
      <c r="V1453" s="2">
        <v>24000</v>
      </c>
      <c r="X1453" s="2">
        <v>7.62</v>
      </c>
      <c r="Y1453" s="13">
        <f t="shared" si="32"/>
        <v>4148</v>
      </c>
      <c r="AC1453" s="2">
        <v>12000</v>
      </c>
      <c r="AD1453" s="2">
        <v>140</v>
      </c>
      <c r="AE1453" s="2">
        <v>67</v>
      </c>
      <c r="AF1453" s="2">
        <v>93</v>
      </c>
      <c r="AG1453" s="2">
        <v>79</v>
      </c>
      <c r="AH1453" s="2">
        <v>11000</v>
      </c>
      <c r="AI1453" s="2">
        <v>95</v>
      </c>
      <c r="AK1453" s="2">
        <v>6.3</v>
      </c>
      <c r="AL1453" s="2" t="s">
        <v>82</v>
      </c>
      <c r="AP1453">
        <v>11</v>
      </c>
    </row>
    <row r="1454" spans="1:49" x14ac:dyDescent="0.35">
      <c r="A1454">
        <v>1453</v>
      </c>
      <c r="B1454" s="2" t="s">
        <v>668</v>
      </c>
      <c r="C1454" t="s">
        <v>3625</v>
      </c>
      <c r="D1454" t="s">
        <v>47</v>
      </c>
      <c r="E1454" t="s">
        <v>626</v>
      </c>
      <c r="F1454" t="s">
        <v>670</v>
      </c>
      <c r="G1454" t="s">
        <v>50</v>
      </c>
      <c r="H1454" s="47">
        <v>43448</v>
      </c>
      <c r="I1454" t="s">
        <v>3627</v>
      </c>
      <c r="J1454" t="s">
        <v>8</v>
      </c>
      <c r="K1454" t="s">
        <v>1783</v>
      </c>
      <c r="L1454" t="s">
        <v>9</v>
      </c>
      <c r="M1454">
        <v>35.423783999999998</v>
      </c>
      <c r="N1454">
        <v>-119.765002</v>
      </c>
      <c r="O1454" t="s">
        <v>40</v>
      </c>
      <c r="P1454" s="2">
        <v>3200</v>
      </c>
      <c r="Q1454" s="2">
        <v>3200</v>
      </c>
      <c r="R1454" s="2" t="s">
        <v>23</v>
      </c>
      <c r="S1454" s="2" t="s">
        <v>23</v>
      </c>
      <c r="U1454" s="2">
        <v>35000</v>
      </c>
      <c r="V1454" s="2">
        <v>21800</v>
      </c>
      <c r="X1454" s="2">
        <v>7.41</v>
      </c>
      <c r="Y1454" s="13">
        <f t="shared" si="32"/>
        <v>3904</v>
      </c>
      <c r="Z1454" s="13" t="s">
        <v>761</v>
      </c>
      <c r="AA1454" s="13" t="s">
        <v>411</v>
      </c>
      <c r="AB1454" s="2">
        <v>150</v>
      </c>
      <c r="AC1454" s="2">
        <v>13000</v>
      </c>
      <c r="AD1454" s="2" t="s">
        <v>14</v>
      </c>
      <c r="AE1454" s="2">
        <v>110</v>
      </c>
      <c r="AF1454" s="2">
        <v>86</v>
      </c>
      <c r="AG1454" s="2">
        <v>86</v>
      </c>
      <c r="AH1454" s="2">
        <v>11000</v>
      </c>
      <c r="AI1454" s="2">
        <v>96</v>
      </c>
      <c r="AJ1454" s="2" t="s">
        <v>382</v>
      </c>
      <c r="AK1454" s="2">
        <v>6.9</v>
      </c>
      <c r="AL1454" s="2">
        <v>3.69</v>
      </c>
      <c r="AM1454" s="2">
        <v>3.2</v>
      </c>
      <c r="AN1454" s="2" t="s">
        <v>1093</v>
      </c>
      <c r="AO1454" s="2" t="s">
        <v>212</v>
      </c>
      <c r="AP1454" s="2">
        <v>9.3000000000000007</v>
      </c>
      <c r="AQ1454" s="2">
        <v>-27.6</v>
      </c>
      <c r="AR1454" s="2">
        <v>0.32</v>
      </c>
      <c r="AU1454" s="13" t="s">
        <v>378</v>
      </c>
      <c r="AV1454" s="2" t="s">
        <v>303</v>
      </c>
      <c r="AW1454" s="2">
        <v>60.1</v>
      </c>
    </row>
    <row r="1455" spans="1:49" x14ac:dyDescent="0.35">
      <c r="A1455">
        <v>1454</v>
      </c>
      <c r="B1455" s="2" t="s">
        <v>674</v>
      </c>
      <c r="C1455" t="s">
        <v>3626</v>
      </c>
      <c r="D1455" t="s">
        <v>47</v>
      </c>
      <c r="E1455" t="s">
        <v>626</v>
      </c>
      <c r="F1455" t="s">
        <v>675</v>
      </c>
      <c r="G1455" t="s">
        <v>50</v>
      </c>
      <c r="H1455" s="47">
        <v>43448</v>
      </c>
      <c r="I1455" t="s">
        <v>3627</v>
      </c>
      <c r="J1455" t="s">
        <v>8</v>
      </c>
      <c r="K1455" t="s">
        <v>1783</v>
      </c>
      <c r="L1455" t="s">
        <v>9</v>
      </c>
      <c r="M1455">
        <v>35.418855999999998</v>
      </c>
      <c r="N1455">
        <v>-119.75475900000001</v>
      </c>
      <c r="O1455" t="s">
        <v>671</v>
      </c>
      <c r="P1455" s="2">
        <v>3400</v>
      </c>
      <c r="Q1455" s="2">
        <v>3400</v>
      </c>
      <c r="R1455" s="2" t="s">
        <v>23</v>
      </c>
      <c r="S1455" s="2" t="s">
        <v>23</v>
      </c>
      <c r="U1455" s="2">
        <v>33000</v>
      </c>
      <c r="V1455" s="2">
        <v>21200</v>
      </c>
      <c r="X1455" s="2">
        <v>7.2</v>
      </c>
      <c r="Y1455" s="13">
        <f t="shared" si="32"/>
        <v>4148</v>
      </c>
      <c r="Z1455" s="13" t="s">
        <v>761</v>
      </c>
      <c r="AA1455" s="13" t="s">
        <v>411</v>
      </c>
      <c r="AB1455" s="2">
        <v>130</v>
      </c>
      <c r="AC1455" s="2">
        <v>14000</v>
      </c>
      <c r="AD1455" s="2" t="s">
        <v>14</v>
      </c>
      <c r="AE1455" s="2">
        <v>97</v>
      </c>
      <c r="AF1455" s="2">
        <v>94</v>
      </c>
      <c r="AG1455" s="2">
        <v>110</v>
      </c>
      <c r="AH1455" s="2">
        <v>11000</v>
      </c>
      <c r="AI1455" s="2">
        <v>85</v>
      </c>
      <c r="AJ1455" s="2" t="s">
        <v>382</v>
      </c>
      <c r="AK1455" s="2">
        <v>15</v>
      </c>
      <c r="AL1455" s="2">
        <v>3.65</v>
      </c>
      <c r="AM1455" s="2">
        <v>2.6</v>
      </c>
      <c r="AN1455" s="2" t="s">
        <v>1093</v>
      </c>
      <c r="AO1455" s="2" t="s">
        <v>212</v>
      </c>
      <c r="AP1455" s="2">
        <v>16</v>
      </c>
      <c r="AQ1455" s="2">
        <v>-27.3</v>
      </c>
      <c r="AR1455" s="2">
        <v>-0.59</v>
      </c>
      <c r="AU1455" s="13" t="s">
        <v>378</v>
      </c>
      <c r="AV1455" s="2" t="s">
        <v>303</v>
      </c>
      <c r="AW1455" s="2">
        <v>28.1</v>
      </c>
    </row>
    <row r="1456" spans="1:49" x14ac:dyDescent="0.35">
      <c r="A1456">
        <v>1455</v>
      </c>
      <c r="B1456" s="2" t="s">
        <v>638</v>
      </c>
      <c r="D1456" t="s">
        <v>3641</v>
      </c>
      <c r="E1456" t="s">
        <v>626</v>
      </c>
      <c r="F1456" t="s">
        <v>640</v>
      </c>
      <c r="G1456" t="s">
        <v>50</v>
      </c>
      <c r="H1456" s="47">
        <v>42033</v>
      </c>
      <c r="I1456" t="s">
        <v>3640</v>
      </c>
      <c r="J1456" t="s">
        <v>8</v>
      </c>
      <c r="K1456" t="s">
        <v>1707</v>
      </c>
      <c r="L1456" t="s">
        <v>9</v>
      </c>
      <c r="M1456">
        <v>35.402589999999996</v>
      </c>
      <c r="N1456">
        <v>-119.728495</v>
      </c>
      <c r="O1456" t="s">
        <v>615</v>
      </c>
      <c r="U1456" s="2">
        <v>40000</v>
      </c>
      <c r="AC1456" s="2">
        <v>11000</v>
      </c>
      <c r="AI1456" s="2">
        <v>91</v>
      </c>
    </row>
    <row r="1457" spans="1:49" x14ac:dyDescent="0.35">
      <c r="A1457">
        <v>1456</v>
      </c>
      <c r="B1457" s="2" t="s">
        <v>642</v>
      </c>
      <c r="D1457" t="s">
        <v>3641</v>
      </c>
      <c r="E1457" t="s">
        <v>626</v>
      </c>
      <c r="F1457" t="s">
        <v>644</v>
      </c>
      <c r="G1457" t="s">
        <v>50</v>
      </c>
      <c r="H1457" s="47">
        <v>42033</v>
      </c>
      <c r="I1457" t="s">
        <v>3640</v>
      </c>
      <c r="J1457" t="s">
        <v>8</v>
      </c>
      <c r="K1457" t="s">
        <v>1707</v>
      </c>
      <c r="L1457" t="s">
        <v>9</v>
      </c>
      <c r="M1457">
        <v>35.403734999999998</v>
      </c>
      <c r="N1457">
        <v>-119.747728</v>
      </c>
      <c r="O1457" t="s">
        <v>629</v>
      </c>
      <c r="U1457" s="2">
        <v>40000</v>
      </c>
      <c r="AC1457" s="2">
        <v>10000</v>
      </c>
      <c r="AI1457" s="2">
        <v>47</v>
      </c>
    </row>
    <row r="1458" spans="1:49" x14ac:dyDescent="0.35">
      <c r="A1458">
        <v>1457</v>
      </c>
      <c r="B1458" s="2" t="s">
        <v>625</v>
      </c>
      <c r="C1458" t="s">
        <v>3592</v>
      </c>
      <c r="E1458" t="s">
        <v>626</v>
      </c>
      <c r="F1458" t="s">
        <v>3186</v>
      </c>
      <c r="G1458" t="s">
        <v>50</v>
      </c>
      <c r="H1458" s="47">
        <v>42164</v>
      </c>
      <c r="I1458" t="s">
        <v>3642</v>
      </c>
      <c r="J1458" t="s">
        <v>8</v>
      </c>
      <c r="K1458" t="s">
        <v>1363</v>
      </c>
      <c r="L1458" t="s">
        <v>9</v>
      </c>
      <c r="M1458">
        <v>35.405228999999999</v>
      </c>
      <c r="N1458">
        <v>-119.75279500000001</v>
      </c>
      <c r="O1458" t="s">
        <v>292</v>
      </c>
      <c r="P1458" s="2">
        <v>4300</v>
      </c>
      <c r="Q1458" s="2">
        <v>4300</v>
      </c>
      <c r="R1458" s="2" t="s">
        <v>23</v>
      </c>
      <c r="S1458" s="2" t="s">
        <v>23</v>
      </c>
      <c r="V1458" s="2">
        <v>18000</v>
      </c>
      <c r="Y1458" s="13">
        <f>Q1458*1.22</f>
        <v>5246</v>
      </c>
      <c r="Z1458" s="13" t="s">
        <v>761</v>
      </c>
      <c r="AA1458" s="13" t="s">
        <v>411</v>
      </c>
      <c r="AB1458" s="2">
        <v>34</v>
      </c>
      <c r="AC1458" s="2">
        <v>6900</v>
      </c>
      <c r="AD1458" s="2">
        <v>12</v>
      </c>
      <c r="AE1458" s="2">
        <v>54</v>
      </c>
      <c r="AF1458" s="2">
        <v>84</v>
      </c>
      <c r="AG1458" s="2">
        <v>76</v>
      </c>
      <c r="AH1458" s="2">
        <v>6300</v>
      </c>
      <c r="AI1458" s="2">
        <v>47</v>
      </c>
      <c r="AJ1458" s="2" t="s">
        <v>57</v>
      </c>
      <c r="AK1458" s="2">
        <v>5.9</v>
      </c>
      <c r="AL1458" s="2" t="s">
        <v>154</v>
      </c>
      <c r="AM1458" s="2">
        <v>1.4</v>
      </c>
      <c r="AN1458" s="2" t="s">
        <v>23</v>
      </c>
      <c r="AO1458" s="2">
        <v>120</v>
      </c>
      <c r="AP1458" s="2">
        <v>13</v>
      </c>
      <c r="AU1458" s="13" t="s">
        <v>3643</v>
      </c>
      <c r="AV1458" s="2" t="s">
        <v>218</v>
      </c>
    </row>
    <row r="1459" spans="1:49" x14ac:dyDescent="0.35">
      <c r="A1459">
        <v>1458</v>
      </c>
      <c r="B1459" s="2" t="s">
        <v>627</v>
      </c>
      <c r="C1459" t="s">
        <v>3645</v>
      </c>
      <c r="E1459" t="s">
        <v>626</v>
      </c>
      <c r="F1459" t="s">
        <v>3187</v>
      </c>
      <c r="G1459" t="s">
        <v>50</v>
      </c>
      <c r="H1459" s="47">
        <v>42164</v>
      </c>
      <c r="I1459" t="s">
        <v>3642</v>
      </c>
      <c r="J1459" t="s">
        <v>8</v>
      </c>
      <c r="K1459" t="s">
        <v>1363</v>
      </c>
      <c r="L1459" t="s">
        <v>9</v>
      </c>
      <c r="M1459">
        <v>35.398758999999998</v>
      </c>
      <c r="N1459">
        <v>-119.751108</v>
      </c>
      <c r="O1459" t="s">
        <v>292</v>
      </c>
      <c r="P1459" s="2">
        <v>340</v>
      </c>
      <c r="Q1459" s="2">
        <v>340</v>
      </c>
      <c r="R1459" s="2" t="s">
        <v>23</v>
      </c>
      <c r="S1459" s="2" t="s">
        <v>23</v>
      </c>
      <c r="V1459" s="2">
        <v>22000</v>
      </c>
      <c r="Y1459" s="13">
        <f>Q1459*1.22</f>
        <v>414.8</v>
      </c>
      <c r="Z1459" s="13" t="s">
        <v>761</v>
      </c>
      <c r="AA1459" s="13" t="s">
        <v>411</v>
      </c>
      <c r="AB1459" s="2">
        <v>41</v>
      </c>
      <c r="AC1459" s="2">
        <v>12000</v>
      </c>
      <c r="AD1459" s="2" t="s">
        <v>218</v>
      </c>
      <c r="AE1459" s="2">
        <v>420</v>
      </c>
      <c r="AF1459" s="2">
        <v>170</v>
      </c>
      <c r="AG1459" s="2">
        <v>130</v>
      </c>
      <c r="AH1459" s="2">
        <v>6900</v>
      </c>
      <c r="AI1459" s="2">
        <v>150</v>
      </c>
      <c r="AJ1459" s="2" t="s">
        <v>57</v>
      </c>
      <c r="AK1459" s="2">
        <v>14</v>
      </c>
      <c r="AL1459" s="2">
        <v>1.1000000000000001</v>
      </c>
      <c r="AM1459" s="2">
        <v>2.7</v>
      </c>
      <c r="AN1459" s="2">
        <v>14</v>
      </c>
      <c r="AO1459" s="2">
        <v>110</v>
      </c>
      <c r="AP1459" s="2">
        <v>54</v>
      </c>
      <c r="AU1459" s="13" t="s">
        <v>3643</v>
      </c>
      <c r="AV1459" s="2" t="s">
        <v>218</v>
      </c>
    </row>
    <row r="1460" spans="1:49" x14ac:dyDescent="0.35">
      <c r="A1460">
        <v>1459</v>
      </c>
      <c r="B1460" s="2" t="s">
        <v>628</v>
      </c>
      <c r="C1460" t="s">
        <v>3646</v>
      </c>
      <c r="E1460" t="s">
        <v>626</v>
      </c>
      <c r="F1460" t="s">
        <v>3183</v>
      </c>
      <c r="G1460" t="s">
        <v>50</v>
      </c>
      <c r="H1460" s="47">
        <v>42164</v>
      </c>
      <c r="I1460" t="s">
        <v>3642</v>
      </c>
      <c r="J1460" t="s">
        <v>8</v>
      </c>
      <c r="K1460" t="s">
        <v>1363</v>
      </c>
      <c r="L1460" t="s">
        <v>9</v>
      </c>
      <c r="M1460">
        <v>35.384897000000002</v>
      </c>
      <c r="N1460">
        <v>-119.763025</v>
      </c>
      <c r="O1460" t="s">
        <v>292</v>
      </c>
      <c r="P1460" s="2">
        <v>430</v>
      </c>
      <c r="Q1460" s="2">
        <v>430</v>
      </c>
      <c r="R1460" s="2" t="s">
        <v>23</v>
      </c>
      <c r="S1460" s="2" t="s">
        <v>23</v>
      </c>
      <c r="V1460" s="2">
        <v>29000</v>
      </c>
      <c r="Y1460" s="13">
        <f>Q1460*1.22</f>
        <v>524.6</v>
      </c>
      <c r="Z1460" s="13" t="s">
        <v>761</v>
      </c>
      <c r="AA1460" s="13" t="s">
        <v>411</v>
      </c>
      <c r="AB1460" s="2">
        <v>36</v>
      </c>
      <c r="AC1460" s="2">
        <v>13000</v>
      </c>
      <c r="AD1460" s="2" t="s">
        <v>218</v>
      </c>
      <c r="AE1460" s="2">
        <v>2700</v>
      </c>
      <c r="AF1460" s="2">
        <v>69</v>
      </c>
      <c r="AG1460" s="2">
        <v>71</v>
      </c>
      <c r="AH1460" s="2">
        <v>5200</v>
      </c>
      <c r="AI1460" s="2">
        <v>210</v>
      </c>
      <c r="AJ1460" s="2" t="s">
        <v>57</v>
      </c>
      <c r="AK1460" s="2">
        <v>19</v>
      </c>
      <c r="AL1460" s="2">
        <v>13</v>
      </c>
      <c r="AM1460" s="2">
        <v>5.3</v>
      </c>
      <c r="AN1460" s="2">
        <v>920</v>
      </c>
      <c r="AO1460" s="2">
        <v>94</v>
      </c>
      <c r="AP1460" s="2">
        <v>120</v>
      </c>
      <c r="AU1460" s="13" t="s">
        <v>3643</v>
      </c>
      <c r="AV1460" s="2" t="s">
        <v>218</v>
      </c>
    </row>
    <row r="1461" spans="1:49" x14ac:dyDescent="0.35">
      <c r="A1461">
        <v>1460</v>
      </c>
      <c r="B1461" s="2" t="s">
        <v>3075</v>
      </c>
      <c r="C1461" t="s">
        <v>3644</v>
      </c>
      <c r="E1461" t="s">
        <v>626</v>
      </c>
      <c r="F1461" t="s">
        <v>3074</v>
      </c>
      <c r="G1461" t="s">
        <v>50</v>
      </c>
      <c r="H1461" s="47">
        <v>42164</v>
      </c>
      <c r="I1461" t="s">
        <v>3642</v>
      </c>
      <c r="J1461" t="s">
        <v>8</v>
      </c>
      <c r="K1461" t="s">
        <v>1363</v>
      </c>
      <c r="L1461" t="s">
        <v>9</v>
      </c>
      <c r="M1461">
        <v>35.360647</v>
      </c>
      <c r="N1461">
        <v>-119.690343</v>
      </c>
      <c r="O1461" t="s">
        <v>292</v>
      </c>
      <c r="P1461" s="2">
        <v>2600</v>
      </c>
      <c r="Q1461" s="2">
        <v>2600</v>
      </c>
      <c r="R1461" s="2" t="s">
        <v>23</v>
      </c>
      <c r="S1461" s="2" t="s">
        <v>23</v>
      </c>
      <c r="V1461" s="2">
        <v>20000</v>
      </c>
      <c r="Y1461" s="13">
        <f>Q1461*1.22</f>
        <v>3172</v>
      </c>
      <c r="Z1461" s="13" t="s">
        <v>761</v>
      </c>
      <c r="AA1461" s="13" t="s">
        <v>411</v>
      </c>
      <c r="AB1461" s="2">
        <v>76</v>
      </c>
      <c r="AC1461" s="2">
        <v>11000</v>
      </c>
      <c r="AD1461" s="2" t="s">
        <v>218</v>
      </c>
      <c r="AE1461" s="2">
        <v>200</v>
      </c>
      <c r="AF1461" s="2">
        <v>93</v>
      </c>
      <c r="AG1461" s="2">
        <v>160</v>
      </c>
      <c r="AH1461" s="2">
        <v>7400</v>
      </c>
      <c r="AI1461" s="2">
        <v>91</v>
      </c>
      <c r="AJ1461" s="2" t="s">
        <v>57</v>
      </c>
      <c r="AK1461" s="2">
        <v>13</v>
      </c>
      <c r="AL1461" s="2">
        <v>11</v>
      </c>
      <c r="AM1461" s="2">
        <v>4.5</v>
      </c>
      <c r="AN1461" s="2">
        <v>400</v>
      </c>
      <c r="AO1461" s="2">
        <v>93</v>
      </c>
      <c r="AP1461" s="2">
        <v>9.1999999999999993</v>
      </c>
      <c r="AU1461" s="13" t="s">
        <v>3643</v>
      </c>
      <c r="AV1461" s="2" t="s">
        <v>218</v>
      </c>
    </row>
    <row r="1462" spans="1:49" x14ac:dyDescent="0.35">
      <c r="A1462">
        <v>1461</v>
      </c>
      <c r="B1462" s="2" t="s">
        <v>465</v>
      </c>
      <c r="C1462" t="s">
        <v>3651</v>
      </c>
      <c r="D1462" t="s">
        <v>3652</v>
      </c>
      <c r="E1462" t="s">
        <v>468</v>
      </c>
      <c r="F1462" t="s">
        <v>1011</v>
      </c>
      <c r="G1462" t="s">
        <v>50</v>
      </c>
      <c r="H1462" s="47">
        <v>42132</v>
      </c>
      <c r="I1462" t="s">
        <v>3435</v>
      </c>
      <c r="J1462" t="s">
        <v>8</v>
      </c>
      <c r="K1462" t="s">
        <v>1783</v>
      </c>
      <c r="L1462" t="s">
        <v>9</v>
      </c>
      <c r="M1462">
        <v>35.465148999999997</v>
      </c>
      <c r="N1462">
        <v>-119.061303</v>
      </c>
      <c r="O1462" t="s">
        <v>51</v>
      </c>
      <c r="V1462" s="2">
        <v>580</v>
      </c>
      <c r="AJ1462" s="2">
        <v>38</v>
      </c>
      <c r="AK1462" s="2" t="s">
        <v>98</v>
      </c>
      <c r="AN1462" s="2" t="s">
        <v>97</v>
      </c>
      <c r="AO1462" s="2" t="s">
        <v>54</v>
      </c>
      <c r="AP1462" s="2"/>
    </row>
    <row r="1463" spans="1:49" x14ac:dyDescent="0.35">
      <c r="A1463">
        <v>1462</v>
      </c>
      <c r="B1463" s="2" t="s">
        <v>483</v>
      </c>
      <c r="C1463" t="s">
        <v>3666</v>
      </c>
      <c r="D1463" t="s">
        <v>488</v>
      </c>
      <c r="E1463" t="s">
        <v>421</v>
      </c>
      <c r="F1463" t="s">
        <v>486</v>
      </c>
      <c r="G1463" t="s">
        <v>50</v>
      </c>
      <c r="H1463" s="47">
        <v>42942</v>
      </c>
      <c r="I1463" t="s">
        <v>3663</v>
      </c>
      <c r="J1463" t="s">
        <v>8</v>
      </c>
      <c r="K1463" t="s">
        <v>1340</v>
      </c>
      <c r="L1463" t="s">
        <v>9</v>
      </c>
      <c r="M1463">
        <v>35.429507999999998</v>
      </c>
      <c r="N1463">
        <v>-119.689944</v>
      </c>
      <c r="O1463" t="s">
        <v>478</v>
      </c>
      <c r="P1463" s="2">
        <v>700</v>
      </c>
      <c r="Q1463" s="2">
        <v>700</v>
      </c>
      <c r="R1463" s="2" t="s">
        <v>449</v>
      </c>
      <c r="S1463" s="2" t="s">
        <v>449</v>
      </c>
      <c r="U1463" s="2">
        <v>21200</v>
      </c>
      <c r="V1463" s="2">
        <v>13000</v>
      </c>
      <c r="Y1463" s="13">
        <f>Q1463*1.22</f>
        <v>854</v>
      </c>
      <c r="Z1463" s="13" t="s">
        <v>1898</v>
      </c>
      <c r="AA1463" s="13" t="s">
        <v>1899</v>
      </c>
      <c r="AC1463" s="2">
        <v>7300</v>
      </c>
      <c r="AD1463" s="2">
        <v>140</v>
      </c>
      <c r="AE1463" s="2">
        <v>250</v>
      </c>
      <c r="AF1463" s="2">
        <v>84</v>
      </c>
      <c r="AG1463" s="2">
        <v>97</v>
      </c>
      <c r="AH1463" s="2">
        <v>4600</v>
      </c>
      <c r="AI1463" s="2">
        <v>64</v>
      </c>
      <c r="AJ1463" s="2">
        <v>30</v>
      </c>
      <c r="AK1463" s="2">
        <v>2.9</v>
      </c>
      <c r="AL1463" s="2">
        <v>1.5</v>
      </c>
      <c r="AM1463" s="2">
        <v>3.7</v>
      </c>
      <c r="AN1463" s="2">
        <v>320</v>
      </c>
      <c r="AO1463" s="2">
        <v>84</v>
      </c>
      <c r="AP1463" s="2">
        <v>8.1</v>
      </c>
      <c r="AQ1463" s="2">
        <v>-50.2</v>
      </c>
      <c r="AR1463" s="2">
        <v>-4.7</v>
      </c>
      <c r="AU1463" s="13" t="s">
        <v>1893</v>
      </c>
      <c r="AV1463" s="2" t="s">
        <v>82</v>
      </c>
      <c r="AW1463" s="2">
        <v>310</v>
      </c>
    </row>
    <row r="1464" spans="1:49" x14ac:dyDescent="0.35">
      <c r="A1464">
        <v>1463</v>
      </c>
      <c r="B1464" s="2" t="s">
        <v>483</v>
      </c>
      <c r="C1464" t="s">
        <v>3667</v>
      </c>
      <c r="D1464" t="s">
        <v>485</v>
      </c>
      <c r="E1464" t="s">
        <v>421</v>
      </c>
      <c r="F1464" t="s">
        <v>486</v>
      </c>
      <c r="G1464" t="s">
        <v>50</v>
      </c>
      <c r="H1464" s="47">
        <v>42942</v>
      </c>
      <c r="I1464" t="s">
        <v>3663</v>
      </c>
      <c r="J1464" t="s">
        <v>8</v>
      </c>
      <c r="K1464" t="s">
        <v>1340</v>
      </c>
      <c r="L1464" t="s">
        <v>9</v>
      </c>
      <c r="M1464">
        <v>35.430033000000002</v>
      </c>
      <c r="N1464">
        <v>-119.690088</v>
      </c>
      <c r="O1464" t="s">
        <v>478</v>
      </c>
      <c r="P1464" s="2">
        <v>810</v>
      </c>
      <c r="Q1464" s="2">
        <v>810</v>
      </c>
      <c r="R1464" s="2" t="s">
        <v>449</v>
      </c>
      <c r="S1464" s="2" t="s">
        <v>449</v>
      </c>
      <c r="U1464" s="2">
        <v>18200</v>
      </c>
      <c r="V1464" s="2">
        <v>12000</v>
      </c>
      <c r="Y1464" s="13">
        <f>Q1464*1.22</f>
        <v>988.19999999999993</v>
      </c>
      <c r="Z1464" s="13" t="s">
        <v>1898</v>
      </c>
      <c r="AA1464" s="13" t="s">
        <v>1899</v>
      </c>
      <c r="AC1464" s="2">
        <v>6100</v>
      </c>
      <c r="AD1464" s="2">
        <v>180</v>
      </c>
      <c r="AE1464" s="2">
        <v>160</v>
      </c>
      <c r="AF1464" s="2">
        <v>58</v>
      </c>
      <c r="AG1464" s="2">
        <v>84</v>
      </c>
      <c r="AH1464" s="2">
        <v>4100</v>
      </c>
      <c r="AI1464" s="2">
        <v>63</v>
      </c>
      <c r="AJ1464" s="2">
        <v>44</v>
      </c>
      <c r="AK1464" s="2">
        <v>2</v>
      </c>
      <c r="AL1464" s="2">
        <v>0.69</v>
      </c>
      <c r="AM1464" s="2">
        <v>3.1</v>
      </c>
      <c r="AN1464" s="2">
        <v>200</v>
      </c>
      <c r="AO1464" s="2">
        <v>44</v>
      </c>
      <c r="AP1464" s="2">
        <v>5.4</v>
      </c>
      <c r="AQ1464" s="2">
        <v>-51.9</v>
      </c>
      <c r="AR1464" s="2">
        <v>-5.16</v>
      </c>
      <c r="AU1464" s="13" t="s">
        <v>1893</v>
      </c>
      <c r="AV1464" s="2" t="s">
        <v>82</v>
      </c>
      <c r="AW1464" s="2">
        <v>19</v>
      </c>
    </row>
    <row r="1465" spans="1:49" x14ac:dyDescent="0.35">
      <c r="A1465">
        <v>1464</v>
      </c>
      <c r="B1465" s="2" t="s">
        <v>474</v>
      </c>
      <c r="C1465" t="s">
        <v>3668</v>
      </c>
      <c r="D1465" t="s">
        <v>476</v>
      </c>
      <c r="E1465" t="s">
        <v>421</v>
      </c>
      <c r="F1465" t="s">
        <v>3174</v>
      </c>
      <c r="G1465" t="s">
        <v>50</v>
      </c>
      <c r="H1465" s="47">
        <v>42942</v>
      </c>
      <c r="I1465" t="s">
        <v>3663</v>
      </c>
      <c r="J1465" t="s">
        <v>8</v>
      </c>
      <c r="K1465" t="s">
        <v>1340</v>
      </c>
      <c r="L1465" t="s">
        <v>9</v>
      </c>
      <c r="M1465">
        <v>35.429293999999999</v>
      </c>
      <c r="N1465">
        <v>-119.689455</v>
      </c>
      <c r="O1465" t="s">
        <v>3858</v>
      </c>
      <c r="P1465" s="2">
        <v>720</v>
      </c>
      <c r="Q1465" s="2">
        <v>720</v>
      </c>
      <c r="R1465" s="2" t="s">
        <v>449</v>
      </c>
      <c r="S1465" s="2" t="s">
        <v>449</v>
      </c>
      <c r="U1465" s="2">
        <v>19300</v>
      </c>
      <c r="V1465" s="2">
        <v>12000</v>
      </c>
      <c r="Y1465" s="13">
        <f>Q1465*1.22</f>
        <v>878.4</v>
      </c>
      <c r="Z1465" s="13" t="s">
        <v>1898</v>
      </c>
      <c r="AA1465" s="13" t="s">
        <v>1899</v>
      </c>
      <c r="AC1465" s="2">
        <v>6500</v>
      </c>
      <c r="AD1465" s="2">
        <v>180</v>
      </c>
      <c r="AE1465" s="2">
        <v>170</v>
      </c>
      <c r="AF1465" s="2">
        <v>54</v>
      </c>
      <c r="AG1465" s="2">
        <v>89</v>
      </c>
      <c r="AH1465" s="2">
        <v>4200</v>
      </c>
      <c r="AI1465" s="2">
        <v>67</v>
      </c>
      <c r="AJ1465" s="2">
        <v>62</v>
      </c>
      <c r="AK1465" s="2">
        <v>1.9</v>
      </c>
      <c r="AL1465" s="2">
        <v>1.1000000000000001</v>
      </c>
      <c r="AM1465" s="2">
        <v>3.6</v>
      </c>
      <c r="AN1465" s="2">
        <v>230</v>
      </c>
      <c r="AO1465" s="2">
        <v>62</v>
      </c>
      <c r="AP1465" s="2">
        <v>6.1</v>
      </c>
      <c r="AQ1465" s="2">
        <v>-50</v>
      </c>
      <c r="AR1465" s="2">
        <v>-4.9000000000000004</v>
      </c>
      <c r="AU1465" s="13" t="s">
        <v>1893</v>
      </c>
      <c r="AV1465" s="2" t="s">
        <v>82</v>
      </c>
      <c r="AW1465" s="2">
        <v>23</v>
      </c>
    </row>
    <row r="1466" spans="1:49" x14ac:dyDescent="0.35">
      <c r="A1466">
        <v>1465</v>
      </c>
      <c r="B1466" s="2" t="s">
        <v>474</v>
      </c>
      <c r="C1466" t="s">
        <v>3664</v>
      </c>
      <c r="D1466" t="s">
        <v>3662</v>
      </c>
      <c r="E1466" t="s">
        <v>421</v>
      </c>
      <c r="F1466" t="s">
        <v>3174</v>
      </c>
      <c r="G1466" t="s">
        <v>50</v>
      </c>
      <c r="H1466" s="47">
        <v>42942</v>
      </c>
      <c r="I1466" t="s">
        <v>3663</v>
      </c>
      <c r="J1466" t="s">
        <v>8</v>
      </c>
      <c r="K1466" t="s">
        <v>1340</v>
      </c>
      <c r="L1466" t="s">
        <v>9</v>
      </c>
      <c r="M1466">
        <v>35.429293999999999</v>
      </c>
      <c r="N1466">
        <v>-119.689455</v>
      </c>
      <c r="O1466" t="s">
        <v>3858</v>
      </c>
      <c r="P1466" s="2">
        <v>830</v>
      </c>
      <c r="Q1466" s="2">
        <v>830</v>
      </c>
      <c r="R1466" s="2" t="s">
        <v>449</v>
      </c>
      <c r="S1466" s="2" t="s">
        <v>449</v>
      </c>
      <c r="U1466" s="2">
        <v>18600</v>
      </c>
      <c r="V1466" s="2">
        <v>12000</v>
      </c>
      <c r="Y1466" s="13">
        <f>Q1466*1.22</f>
        <v>1012.6</v>
      </c>
      <c r="Z1466" s="13" t="s">
        <v>1898</v>
      </c>
      <c r="AA1466" s="13" t="s">
        <v>1899</v>
      </c>
      <c r="AC1466" s="2">
        <v>6000</v>
      </c>
      <c r="AD1466" s="2">
        <v>150</v>
      </c>
      <c r="AE1466" s="2">
        <v>0.37</v>
      </c>
      <c r="AF1466" s="2">
        <v>0.26</v>
      </c>
      <c r="AG1466" s="2">
        <v>76</v>
      </c>
      <c r="AH1466" s="2">
        <v>4400</v>
      </c>
      <c r="AI1466" s="2">
        <v>59</v>
      </c>
      <c r="AJ1466" s="2">
        <v>32</v>
      </c>
      <c r="AK1466" s="2">
        <v>4.8000000000000001E-2</v>
      </c>
      <c r="AL1466" s="2">
        <v>0.15</v>
      </c>
      <c r="AM1466" s="2">
        <v>3</v>
      </c>
      <c r="AN1466" s="2" t="s">
        <v>85</v>
      </c>
      <c r="AO1466" s="2">
        <v>52</v>
      </c>
      <c r="AP1466" s="2">
        <v>34</v>
      </c>
      <c r="AQ1466" s="2">
        <v>-51.7</v>
      </c>
      <c r="AR1466" s="2">
        <v>-5.16</v>
      </c>
      <c r="AU1466" s="13" t="s">
        <v>3045</v>
      </c>
      <c r="AV1466" s="2" t="s">
        <v>217</v>
      </c>
      <c r="AW1466" s="2">
        <v>17</v>
      </c>
    </row>
    <row r="1467" spans="1:49" x14ac:dyDescent="0.35">
      <c r="A1467">
        <v>1466</v>
      </c>
      <c r="B1467" s="2" t="s">
        <v>479</v>
      </c>
      <c r="C1467" t="s">
        <v>3665</v>
      </c>
      <c r="D1467" t="s">
        <v>481</v>
      </c>
      <c r="E1467" t="s">
        <v>421</v>
      </c>
      <c r="F1467" t="s">
        <v>482</v>
      </c>
      <c r="G1467" t="s">
        <v>50</v>
      </c>
      <c r="H1467" s="47">
        <v>42942</v>
      </c>
      <c r="I1467" t="s">
        <v>3663</v>
      </c>
      <c r="J1467" t="s">
        <v>8</v>
      </c>
      <c r="K1467" t="s">
        <v>1340</v>
      </c>
      <c r="L1467" t="s">
        <v>9</v>
      </c>
      <c r="M1467">
        <v>35.478814</v>
      </c>
      <c r="N1467">
        <v>-119.73769</v>
      </c>
      <c r="O1467" t="s">
        <v>478</v>
      </c>
      <c r="P1467" s="2">
        <v>2700</v>
      </c>
      <c r="Q1467" s="2">
        <v>2700</v>
      </c>
      <c r="R1467" s="2" t="s">
        <v>449</v>
      </c>
      <c r="S1467" s="2" t="s">
        <v>449</v>
      </c>
      <c r="U1467" s="2">
        <v>37700</v>
      </c>
      <c r="V1467" s="2">
        <v>25000</v>
      </c>
      <c r="Y1467" s="13">
        <f>Q1467*1.22</f>
        <v>3294</v>
      </c>
      <c r="Z1467" s="13" t="s">
        <v>1898</v>
      </c>
      <c r="AA1467" s="13" t="s">
        <v>1899</v>
      </c>
      <c r="AC1467" s="2">
        <v>13000</v>
      </c>
      <c r="AD1467" s="2">
        <v>22</v>
      </c>
      <c r="AE1467" s="2">
        <v>200</v>
      </c>
      <c r="AF1467" s="2">
        <v>140</v>
      </c>
      <c r="AG1467" s="2">
        <v>250</v>
      </c>
      <c r="AH1467" s="2">
        <v>9000</v>
      </c>
      <c r="AI1467" s="2">
        <v>99</v>
      </c>
      <c r="AJ1467" s="2">
        <v>250</v>
      </c>
      <c r="AK1467" s="2">
        <v>49</v>
      </c>
      <c r="AL1467" s="2">
        <v>5</v>
      </c>
      <c r="AM1467" s="2">
        <v>8.5</v>
      </c>
      <c r="AN1467" s="2">
        <v>150</v>
      </c>
      <c r="AO1467" s="2">
        <v>750</v>
      </c>
      <c r="AP1467" s="2">
        <v>10</v>
      </c>
      <c r="AQ1467" s="2">
        <v>-26.5</v>
      </c>
      <c r="AR1467" s="2">
        <v>-1.24</v>
      </c>
      <c r="AU1467" s="13" t="s">
        <v>1893</v>
      </c>
      <c r="AV1467" s="2" t="s">
        <v>82</v>
      </c>
      <c r="AW1467" s="2">
        <v>110</v>
      </c>
    </row>
    <row r="1468" spans="1:49" x14ac:dyDescent="0.35">
      <c r="A1468">
        <v>1467</v>
      </c>
      <c r="B1468" s="2" t="s">
        <v>2578</v>
      </c>
      <c r="C1468" t="s">
        <v>3705</v>
      </c>
      <c r="D1468" t="s">
        <v>47</v>
      </c>
      <c r="E1468" t="s">
        <v>431</v>
      </c>
      <c r="F1468" t="s">
        <v>2577</v>
      </c>
      <c r="G1468" t="s">
        <v>50</v>
      </c>
      <c r="H1468" s="47">
        <v>33443</v>
      </c>
      <c r="I1468" t="s">
        <v>3706</v>
      </c>
      <c r="J1468" t="s">
        <v>8</v>
      </c>
      <c r="K1468" t="s">
        <v>1791</v>
      </c>
      <c r="L1468" t="s">
        <v>9</v>
      </c>
      <c r="M1468">
        <v>35.365665</v>
      </c>
      <c r="N1468">
        <v>-118.875793</v>
      </c>
      <c r="O1468" t="s">
        <v>3808</v>
      </c>
      <c r="U1468" s="2">
        <v>800</v>
      </c>
      <c r="V1468" s="2">
        <v>595</v>
      </c>
      <c r="AC1468" s="2">
        <v>42.9</v>
      </c>
      <c r="AD1468" s="2"/>
      <c r="AE1468" s="2"/>
      <c r="AF1468" s="2"/>
      <c r="AG1468" s="2"/>
      <c r="AH1468" s="2"/>
      <c r="AI1468" s="2">
        <v>0.57999999999999996</v>
      </c>
    </row>
    <row r="1469" spans="1:49" x14ac:dyDescent="0.35">
      <c r="A1469">
        <v>1468</v>
      </c>
      <c r="B1469" s="2" t="s">
        <v>2578</v>
      </c>
      <c r="C1469" t="s">
        <v>3823</v>
      </c>
      <c r="D1469" t="s">
        <v>47</v>
      </c>
      <c r="E1469" t="s">
        <v>431</v>
      </c>
      <c r="F1469" t="s">
        <v>2577</v>
      </c>
      <c r="G1469" t="s">
        <v>50</v>
      </c>
      <c r="H1469" s="47">
        <v>34697</v>
      </c>
      <c r="I1469" t="s">
        <v>3803</v>
      </c>
      <c r="J1469" t="s">
        <v>8</v>
      </c>
      <c r="K1469" t="s">
        <v>1783</v>
      </c>
      <c r="L1469" t="s">
        <v>9</v>
      </c>
      <c r="M1469">
        <v>35.365665</v>
      </c>
      <c r="N1469">
        <v>-118.875793</v>
      </c>
      <c r="O1469" t="s">
        <v>3808</v>
      </c>
      <c r="U1469" s="2">
        <v>751</v>
      </c>
      <c r="AC1469" s="2">
        <v>51.3</v>
      </c>
      <c r="AI1469" s="2" t="s">
        <v>14</v>
      </c>
      <c r="AU1469" s="13"/>
      <c r="AV1469" s="2"/>
    </row>
    <row r="1470" spans="1:49" x14ac:dyDescent="0.35">
      <c r="A1470">
        <v>1469</v>
      </c>
      <c r="B1470" s="2" t="s">
        <v>2578</v>
      </c>
      <c r="C1470" t="s">
        <v>3822</v>
      </c>
      <c r="D1470" t="s">
        <v>3856</v>
      </c>
      <c r="E1470" t="s">
        <v>431</v>
      </c>
      <c r="F1470" t="s">
        <v>2577</v>
      </c>
      <c r="G1470" t="s">
        <v>50</v>
      </c>
      <c r="H1470" s="47">
        <v>34697</v>
      </c>
      <c r="I1470" t="s">
        <v>3803</v>
      </c>
      <c r="J1470" t="s">
        <v>8</v>
      </c>
      <c r="K1470" t="s">
        <v>1783</v>
      </c>
      <c r="L1470" t="s">
        <v>9</v>
      </c>
      <c r="M1470">
        <v>35.365453000000002</v>
      </c>
      <c r="N1470">
        <v>-118.87261700000001</v>
      </c>
      <c r="O1470" t="s">
        <v>3808</v>
      </c>
      <c r="U1470" s="2">
        <v>760</v>
      </c>
      <c r="AC1470" s="2">
        <v>50.8</v>
      </c>
      <c r="AI1470" s="2">
        <v>0.43</v>
      </c>
    </row>
    <row r="1471" spans="1:49" x14ac:dyDescent="0.35">
      <c r="A1471">
        <v>1470</v>
      </c>
      <c r="B1471" s="2" t="s">
        <v>2578</v>
      </c>
      <c r="C1471" t="s">
        <v>3707</v>
      </c>
      <c r="D1471" t="s">
        <v>47</v>
      </c>
      <c r="E1471" t="s">
        <v>431</v>
      </c>
      <c r="F1471" t="s">
        <v>2577</v>
      </c>
      <c r="G1471" t="s">
        <v>50</v>
      </c>
      <c r="H1471" s="47">
        <v>35474</v>
      </c>
      <c r="I1471" t="s">
        <v>3704</v>
      </c>
      <c r="J1471" t="s">
        <v>8</v>
      </c>
      <c r="K1471" t="s">
        <v>1791</v>
      </c>
      <c r="L1471" t="s">
        <v>9</v>
      </c>
      <c r="M1471">
        <v>35.365665</v>
      </c>
      <c r="N1471">
        <v>-118.875793</v>
      </c>
      <c r="O1471" t="s">
        <v>3808</v>
      </c>
      <c r="U1471" s="2">
        <v>750</v>
      </c>
      <c r="AC1471" s="2">
        <v>21</v>
      </c>
      <c r="AD1471" s="2"/>
      <c r="AE1471" s="2"/>
      <c r="AF1471" s="2"/>
      <c r="AG1471" s="2"/>
      <c r="AH1471" s="2"/>
      <c r="AI1471" s="2">
        <v>0.6</v>
      </c>
    </row>
    <row r="1472" spans="1:49" x14ac:dyDescent="0.35">
      <c r="A1472">
        <v>1471</v>
      </c>
      <c r="B1472" s="2" t="s">
        <v>2578</v>
      </c>
      <c r="C1472" t="s">
        <v>3714</v>
      </c>
      <c r="D1472" t="s">
        <v>47</v>
      </c>
      <c r="E1472" t="s">
        <v>431</v>
      </c>
      <c r="F1472" t="s">
        <v>2577</v>
      </c>
      <c r="G1472" t="s">
        <v>50</v>
      </c>
      <c r="H1472" s="47">
        <v>35715</v>
      </c>
      <c r="I1472" t="s">
        <v>3703</v>
      </c>
      <c r="J1472" t="s">
        <v>8</v>
      </c>
      <c r="K1472" t="s">
        <v>1791</v>
      </c>
      <c r="L1472" t="s">
        <v>9</v>
      </c>
      <c r="M1472">
        <v>35.365665</v>
      </c>
      <c r="N1472">
        <v>-118.875793</v>
      </c>
      <c r="O1472" t="s">
        <v>3808</v>
      </c>
      <c r="P1472" s="2">
        <v>300</v>
      </c>
      <c r="T1472" s="2">
        <v>61</v>
      </c>
      <c r="U1472" s="2">
        <v>950</v>
      </c>
      <c r="X1472" s="2">
        <v>8.5</v>
      </c>
      <c r="Y1472" s="2">
        <v>330</v>
      </c>
      <c r="Z1472" s="2">
        <v>14</v>
      </c>
      <c r="AC1472" s="2">
        <v>100</v>
      </c>
      <c r="AD1472" s="2">
        <v>9.3000000000000007</v>
      </c>
      <c r="AE1472" s="2">
        <v>23</v>
      </c>
      <c r="AF1472" s="2">
        <v>0.69</v>
      </c>
      <c r="AG1472" s="2">
        <v>5.2</v>
      </c>
      <c r="AH1472" s="2">
        <v>170</v>
      </c>
      <c r="AI1472" s="2">
        <v>0.36</v>
      </c>
      <c r="AL1472" s="2">
        <v>0.28000000000000003</v>
      </c>
    </row>
    <row r="1473" spans="1:40" x14ac:dyDescent="0.35">
      <c r="A1473">
        <v>1472</v>
      </c>
      <c r="B1473" s="2" t="s">
        <v>2578</v>
      </c>
      <c r="C1473" t="s">
        <v>3708</v>
      </c>
      <c r="D1473" t="s">
        <v>3715</v>
      </c>
      <c r="E1473" t="s">
        <v>431</v>
      </c>
      <c r="F1473" t="s">
        <v>2577</v>
      </c>
      <c r="G1473" t="s">
        <v>50</v>
      </c>
      <c r="H1473" s="47">
        <v>36581</v>
      </c>
      <c r="I1473" t="s">
        <v>3713</v>
      </c>
      <c r="J1473" t="s">
        <v>8</v>
      </c>
      <c r="K1473" t="s">
        <v>1791</v>
      </c>
      <c r="L1473" t="s">
        <v>9</v>
      </c>
      <c r="M1473">
        <v>35.365665</v>
      </c>
      <c r="N1473">
        <v>-118.875793</v>
      </c>
      <c r="O1473" t="s">
        <v>3808</v>
      </c>
      <c r="U1473" s="2">
        <v>790</v>
      </c>
      <c r="AC1473" s="2">
        <v>31</v>
      </c>
      <c r="AI1473" s="2">
        <v>0.62</v>
      </c>
    </row>
    <row r="1474" spans="1:40" x14ac:dyDescent="0.35">
      <c r="A1474">
        <v>1473</v>
      </c>
      <c r="B1474" s="2" t="s">
        <v>2578</v>
      </c>
      <c r="C1474" t="s">
        <v>3709</v>
      </c>
      <c r="D1474" t="s">
        <v>47</v>
      </c>
      <c r="E1474" t="s">
        <v>431</v>
      </c>
      <c r="F1474" t="s">
        <v>2577</v>
      </c>
      <c r="G1474" t="s">
        <v>50</v>
      </c>
      <c r="H1474" s="47">
        <v>36581</v>
      </c>
      <c r="I1474" t="s">
        <v>3713</v>
      </c>
      <c r="J1474" t="s">
        <v>8</v>
      </c>
      <c r="K1474" t="s">
        <v>1791</v>
      </c>
      <c r="L1474" t="s">
        <v>9</v>
      </c>
      <c r="M1474">
        <v>35.365453000000002</v>
      </c>
      <c r="N1474">
        <v>-118.87261700000001</v>
      </c>
      <c r="O1474" t="s">
        <v>3808</v>
      </c>
      <c r="U1474" s="2">
        <v>710</v>
      </c>
      <c r="AC1474" s="2">
        <v>24</v>
      </c>
      <c r="AI1474" s="2">
        <v>0.47</v>
      </c>
    </row>
    <row r="1475" spans="1:40" x14ac:dyDescent="0.35">
      <c r="A1475">
        <v>1474</v>
      </c>
      <c r="B1475" s="2" t="s">
        <v>2578</v>
      </c>
      <c r="C1475" t="s">
        <v>3685</v>
      </c>
      <c r="D1475" t="s">
        <v>47</v>
      </c>
      <c r="E1475" t="s">
        <v>431</v>
      </c>
      <c r="F1475" t="s">
        <v>2577</v>
      </c>
      <c r="G1475" t="s">
        <v>50</v>
      </c>
      <c r="H1475" s="47">
        <v>37824</v>
      </c>
      <c r="I1475" t="s">
        <v>3670</v>
      </c>
      <c r="J1475" t="s">
        <v>8</v>
      </c>
      <c r="K1475" t="s">
        <v>1791</v>
      </c>
      <c r="L1475" t="s">
        <v>9</v>
      </c>
      <c r="M1475">
        <v>35.365665</v>
      </c>
      <c r="N1475">
        <v>-118.875793</v>
      </c>
      <c r="O1475" t="s">
        <v>3808</v>
      </c>
      <c r="U1475" s="2">
        <v>582</v>
      </c>
      <c r="AC1475" s="2">
        <v>30</v>
      </c>
      <c r="AI1475" s="2">
        <v>0.46</v>
      </c>
    </row>
    <row r="1476" spans="1:40" x14ac:dyDescent="0.35">
      <c r="A1476">
        <v>1475</v>
      </c>
      <c r="B1476" s="2" t="s">
        <v>2578</v>
      </c>
      <c r="C1476" t="s">
        <v>3720</v>
      </c>
      <c r="D1476" t="s">
        <v>3719</v>
      </c>
      <c r="E1476" t="s">
        <v>431</v>
      </c>
      <c r="F1476" t="s">
        <v>2577</v>
      </c>
      <c r="G1476" t="s">
        <v>50</v>
      </c>
      <c r="H1476" s="47">
        <v>37963</v>
      </c>
      <c r="I1476" t="s">
        <v>3716</v>
      </c>
      <c r="J1476" t="s">
        <v>8</v>
      </c>
      <c r="K1476" t="s">
        <v>1791</v>
      </c>
      <c r="L1476" t="s">
        <v>9</v>
      </c>
      <c r="M1476">
        <v>35.365665</v>
      </c>
      <c r="N1476">
        <v>-118.875793</v>
      </c>
      <c r="O1476" t="s">
        <v>3808</v>
      </c>
      <c r="U1476" s="2">
        <v>670</v>
      </c>
      <c r="V1476" s="2">
        <v>440</v>
      </c>
      <c r="AC1476" s="2">
        <v>27</v>
      </c>
      <c r="AI1476" s="2">
        <v>0.46</v>
      </c>
    </row>
    <row r="1477" spans="1:40" x14ac:dyDescent="0.35">
      <c r="A1477">
        <v>1476</v>
      </c>
      <c r="B1477" s="2" t="s">
        <v>2578</v>
      </c>
      <c r="C1477" t="s">
        <v>3686</v>
      </c>
      <c r="D1477" t="s">
        <v>47</v>
      </c>
      <c r="E1477" t="s">
        <v>431</v>
      </c>
      <c r="F1477" t="s">
        <v>2577</v>
      </c>
      <c r="G1477" t="s">
        <v>50</v>
      </c>
      <c r="H1477" s="47">
        <v>38116</v>
      </c>
      <c r="I1477" t="s">
        <v>3671</v>
      </c>
      <c r="J1477" t="s">
        <v>8</v>
      </c>
      <c r="K1477" t="s">
        <v>1791</v>
      </c>
      <c r="L1477" t="s">
        <v>9</v>
      </c>
      <c r="M1477">
        <v>35.365665</v>
      </c>
      <c r="N1477">
        <v>-118.875793</v>
      </c>
      <c r="O1477" t="s">
        <v>3808</v>
      </c>
      <c r="U1477" s="2">
        <v>700</v>
      </c>
      <c r="AC1477" s="2">
        <v>31</v>
      </c>
      <c r="AI1477" s="2">
        <v>0.4</v>
      </c>
    </row>
    <row r="1478" spans="1:40" x14ac:dyDescent="0.35">
      <c r="A1478">
        <v>1477</v>
      </c>
      <c r="B1478" s="2" t="s">
        <v>2578</v>
      </c>
      <c r="C1478" t="s">
        <v>3687</v>
      </c>
      <c r="D1478" t="s">
        <v>47</v>
      </c>
      <c r="E1478" t="s">
        <v>431</v>
      </c>
      <c r="F1478" t="s">
        <v>2577</v>
      </c>
      <c r="G1478" t="s">
        <v>50</v>
      </c>
      <c r="H1478" s="47">
        <v>38466</v>
      </c>
      <c r="I1478" t="s">
        <v>3672</v>
      </c>
      <c r="J1478" t="s">
        <v>8</v>
      </c>
      <c r="K1478" t="s">
        <v>1791</v>
      </c>
      <c r="L1478" t="s">
        <v>9</v>
      </c>
      <c r="M1478">
        <v>35.365665</v>
      </c>
      <c r="N1478">
        <v>-118.875793</v>
      </c>
      <c r="O1478" t="s">
        <v>3808</v>
      </c>
      <c r="U1478" s="2">
        <v>750</v>
      </c>
      <c r="AC1478" s="2">
        <v>42</v>
      </c>
      <c r="AI1478" s="2">
        <v>0.46</v>
      </c>
    </row>
    <row r="1479" spans="1:40" x14ac:dyDescent="0.35">
      <c r="A1479">
        <v>1478</v>
      </c>
      <c r="B1479" s="2" t="s">
        <v>2578</v>
      </c>
      <c r="C1479" t="s">
        <v>3721</v>
      </c>
      <c r="D1479" t="s">
        <v>3722</v>
      </c>
      <c r="E1479" t="s">
        <v>431</v>
      </c>
      <c r="F1479" t="s">
        <v>2577</v>
      </c>
      <c r="G1479" t="s">
        <v>50</v>
      </c>
      <c r="H1479" s="47">
        <v>38510</v>
      </c>
      <c r="I1479" t="s">
        <v>3717</v>
      </c>
      <c r="J1479" t="s">
        <v>8</v>
      </c>
      <c r="K1479" t="s">
        <v>1363</v>
      </c>
      <c r="L1479" t="s">
        <v>9</v>
      </c>
      <c r="M1479">
        <v>35.365665</v>
      </c>
      <c r="N1479">
        <v>-118.875793</v>
      </c>
      <c r="O1479" t="s">
        <v>3808</v>
      </c>
      <c r="U1479" s="2">
        <v>760</v>
      </c>
      <c r="V1479" s="2">
        <v>690</v>
      </c>
      <c r="AC1479" s="2">
        <v>38</v>
      </c>
      <c r="AI1479" s="2" t="s">
        <v>14</v>
      </c>
    </row>
    <row r="1480" spans="1:40" x14ac:dyDescent="0.35">
      <c r="A1480">
        <v>1479</v>
      </c>
      <c r="B1480" s="2" t="s">
        <v>2578</v>
      </c>
      <c r="C1480" t="s">
        <v>3691</v>
      </c>
      <c r="D1480" t="s">
        <v>47</v>
      </c>
      <c r="E1480" t="s">
        <v>431</v>
      </c>
      <c r="F1480" t="s">
        <v>2577</v>
      </c>
      <c r="G1480" t="s">
        <v>50</v>
      </c>
      <c r="H1480" s="47">
        <v>38659</v>
      </c>
      <c r="I1480" t="s">
        <v>3673</v>
      </c>
      <c r="J1480" t="s">
        <v>8</v>
      </c>
      <c r="K1480" t="s">
        <v>1791</v>
      </c>
      <c r="L1480" t="s">
        <v>9</v>
      </c>
      <c r="M1480">
        <v>35.365665</v>
      </c>
      <c r="N1480">
        <v>-118.875793</v>
      </c>
      <c r="O1480" t="s">
        <v>3808</v>
      </c>
      <c r="P1480" s="2">
        <v>310</v>
      </c>
      <c r="Q1480" s="2">
        <v>310</v>
      </c>
      <c r="T1480" s="2">
        <v>77</v>
      </c>
      <c r="U1480" s="2">
        <v>900</v>
      </c>
      <c r="V1480" s="2">
        <v>600</v>
      </c>
      <c r="X1480" s="2">
        <v>7.02</v>
      </c>
      <c r="Y1480" s="13">
        <f>Q1480*1.22</f>
        <v>378.2</v>
      </c>
      <c r="AC1480" s="2">
        <v>140</v>
      </c>
      <c r="AD1480" s="2">
        <v>2.8</v>
      </c>
      <c r="AE1480" s="2">
        <v>30</v>
      </c>
      <c r="AF1480" s="2">
        <v>0.61</v>
      </c>
      <c r="AG1480" s="2">
        <v>4.9000000000000004</v>
      </c>
      <c r="AH1480" s="2">
        <v>170</v>
      </c>
      <c r="AI1480" s="2">
        <v>0.34</v>
      </c>
      <c r="AL1480" s="2" t="s">
        <v>303</v>
      </c>
    </row>
    <row r="1481" spans="1:40" x14ac:dyDescent="0.35">
      <c r="A1481">
        <v>1480</v>
      </c>
      <c r="B1481" s="2" t="s">
        <v>2578</v>
      </c>
      <c r="C1481" t="s">
        <v>3692</v>
      </c>
      <c r="D1481" t="s">
        <v>47</v>
      </c>
      <c r="E1481" t="s">
        <v>431</v>
      </c>
      <c r="F1481" t="s">
        <v>2577</v>
      </c>
      <c r="G1481" t="s">
        <v>50</v>
      </c>
      <c r="H1481" s="47">
        <v>39196</v>
      </c>
      <c r="I1481" t="s">
        <v>3684</v>
      </c>
      <c r="J1481" t="s">
        <v>8</v>
      </c>
      <c r="K1481" t="s">
        <v>1791</v>
      </c>
      <c r="L1481" t="s">
        <v>9</v>
      </c>
      <c r="M1481">
        <v>35.365665</v>
      </c>
      <c r="N1481">
        <v>-118.875793</v>
      </c>
      <c r="O1481" t="s">
        <v>3808</v>
      </c>
      <c r="U1481" s="2">
        <v>710</v>
      </c>
      <c r="AC1481" s="2">
        <v>49</v>
      </c>
      <c r="AI1481" s="2">
        <v>0.46</v>
      </c>
    </row>
    <row r="1482" spans="1:40" x14ac:dyDescent="0.35">
      <c r="A1482">
        <v>1481</v>
      </c>
      <c r="B1482" s="2" t="s">
        <v>2578</v>
      </c>
      <c r="C1482" t="s">
        <v>3693</v>
      </c>
      <c r="D1482" t="s">
        <v>47</v>
      </c>
      <c r="E1482" t="s">
        <v>431</v>
      </c>
      <c r="F1482" t="s">
        <v>2577</v>
      </c>
      <c r="G1482" t="s">
        <v>50</v>
      </c>
      <c r="H1482" s="47">
        <v>39548</v>
      </c>
      <c r="I1482" t="s">
        <v>3683</v>
      </c>
      <c r="J1482" t="s">
        <v>8</v>
      </c>
      <c r="K1482" t="s">
        <v>1791</v>
      </c>
      <c r="L1482" t="s">
        <v>9</v>
      </c>
      <c r="M1482">
        <v>35.365665</v>
      </c>
      <c r="N1482">
        <v>-118.875793</v>
      </c>
      <c r="O1482" t="s">
        <v>3808</v>
      </c>
      <c r="U1482" s="2">
        <v>210</v>
      </c>
      <c r="AC1482" s="2">
        <v>46</v>
      </c>
      <c r="AI1482" s="2">
        <v>0.6</v>
      </c>
    </row>
    <row r="1483" spans="1:40" x14ac:dyDescent="0.35">
      <c r="A1483">
        <v>1482</v>
      </c>
      <c r="B1483" s="2" t="s">
        <v>2578</v>
      </c>
      <c r="C1483" t="s">
        <v>3694</v>
      </c>
      <c r="D1483" t="s">
        <v>47</v>
      </c>
      <c r="E1483" t="s">
        <v>431</v>
      </c>
      <c r="F1483" t="s">
        <v>2577</v>
      </c>
      <c r="G1483" t="s">
        <v>50</v>
      </c>
      <c r="H1483" s="47">
        <v>39937</v>
      </c>
      <c r="I1483" t="s">
        <v>3682</v>
      </c>
      <c r="J1483" t="s">
        <v>8</v>
      </c>
      <c r="K1483" t="s">
        <v>1791</v>
      </c>
      <c r="L1483" t="s">
        <v>9</v>
      </c>
      <c r="M1483">
        <v>35.365665</v>
      </c>
      <c r="N1483">
        <v>-118.875793</v>
      </c>
      <c r="O1483" t="s">
        <v>3808</v>
      </c>
      <c r="U1483" s="2">
        <v>750</v>
      </c>
      <c r="AC1483" s="2">
        <v>47</v>
      </c>
      <c r="AI1483" s="2">
        <v>0.52</v>
      </c>
    </row>
    <row r="1484" spans="1:40" x14ac:dyDescent="0.35">
      <c r="A1484">
        <v>1483</v>
      </c>
      <c r="B1484" s="2" t="s">
        <v>2578</v>
      </c>
      <c r="C1484" t="s">
        <v>3688</v>
      </c>
      <c r="D1484" t="s">
        <v>47</v>
      </c>
      <c r="E1484" t="s">
        <v>431</v>
      </c>
      <c r="F1484" t="s">
        <v>2577</v>
      </c>
      <c r="G1484" t="s">
        <v>50</v>
      </c>
      <c r="H1484" s="47">
        <v>40259</v>
      </c>
      <c r="I1484" t="s">
        <v>3681</v>
      </c>
      <c r="J1484" t="s">
        <v>8</v>
      </c>
      <c r="K1484" t="s">
        <v>1783</v>
      </c>
      <c r="L1484" t="s">
        <v>9</v>
      </c>
      <c r="M1484">
        <v>35.365665</v>
      </c>
      <c r="N1484">
        <v>-118.875793</v>
      </c>
      <c r="O1484" t="s">
        <v>3808</v>
      </c>
      <c r="U1484" s="2">
        <v>790</v>
      </c>
      <c r="AC1484" s="2">
        <v>92</v>
      </c>
      <c r="AI1484" s="2">
        <v>0.54</v>
      </c>
    </row>
    <row r="1485" spans="1:40" x14ac:dyDescent="0.35">
      <c r="A1485">
        <v>1484</v>
      </c>
      <c r="B1485" s="2" t="s">
        <v>2578</v>
      </c>
      <c r="C1485" t="s">
        <v>3723</v>
      </c>
      <c r="D1485" t="s">
        <v>3726</v>
      </c>
      <c r="E1485" t="s">
        <v>431</v>
      </c>
      <c r="F1485" t="s">
        <v>2577</v>
      </c>
      <c r="G1485" t="s">
        <v>50</v>
      </c>
      <c r="H1485" s="47">
        <v>40276</v>
      </c>
      <c r="I1485" t="s">
        <v>3718</v>
      </c>
      <c r="J1485" t="s">
        <v>8</v>
      </c>
      <c r="K1485" t="s">
        <v>1363</v>
      </c>
      <c r="L1485" t="s">
        <v>9</v>
      </c>
      <c r="M1485">
        <v>35.365665</v>
      </c>
      <c r="N1485">
        <v>-118.875793</v>
      </c>
      <c r="O1485" t="s">
        <v>3808</v>
      </c>
      <c r="U1485" s="2">
        <v>730</v>
      </c>
      <c r="V1485" s="2">
        <v>460</v>
      </c>
      <c r="AC1485" s="2">
        <v>37</v>
      </c>
      <c r="AI1485" s="2">
        <v>0.5</v>
      </c>
    </row>
    <row r="1486" spans="1:40" x14ac:dyDescent="0.35">
      <c r="A1486">
        <v>1485</v>
      </c>
      <c r="B1486" s="2" t="s">
        <v>2578</v>
      </c>
      <c r="C1486" t="s">
        <v>3689</v>
      </c>
      <c r="D1486" t="s">
        <v>47</v>
      </c>
      <c r="E1486" t="s">
        <v>431</v>
      </c>
      <c r="F1486" t="s">
        <v>2577</v>
      </c>
      <c r="G1486" t="s">
        <v>50</v>
      </c>
      <c r="H1486" s="47">
        <v>40634</v>
      </c>
      <c r="I1486" t="s">
        <v>3680</v>
      </c>
      <c r="J1486" t="s">
        <v>8</v>
      </c>
      <c r="K1486" t="s">
        <v>1783</v>
      </c>
      <c r="L1486" t="s">
        <v>9</v>
      </c>
      <c r="M1486">
        <v>35.365665</v>
      </c>
      <c r="N1486">
        <v>-118.875793</v>
      </c>
      <c r="O1486" t="s">
        <v>3808</v>
      </c>
      <c r="U1486" s="2">
        <v>740</v>
      </c>
      <c r="AC1486" s="2">
        <v>41</v>
      </c>
      <c r="AI1486" s="2">
        <v>0.53</v>
      </c>
    </row>
    <row r="1487" spans="1:40" x14ac:dyDescent="0.35">
      <c r="A1487">
        <v>1486</v>
      </c>
      <c r="B1487" s="2" t="s">
        <v>2578</v>
      </c>
      <c r="C1487" t="s">
        <v>3690</v>
      </c>
      <c r="D1487" t="s">
        <v>47</v>
      </c>
      <c r="E1487" t="s">
        <v>431</v>
      </c>
      <c r="F1487" t="s">
        <v>2577</v>
      </c>
      <c r="G1487" t="s">
        <v>50</v>
      </c>
      <c r="H1487" s="47">
        <v>41052</v>
      </c>
      <c r="I1487" t="s">
        <v>3679</v>
      </c>
      <c r="J1487" t="s">
        <v>8</v>
      </c>
      <c r="K1487" t="s">
        <v>1783</v>
      </c>
      <c r="L1487" t="s">
        <v>9</v>
      </c>
      <c r="M1487">
        <v>35.365665</v>
      </c>
      <c r="N1487">
        <v>-118.875793</v>
      </c>
      <c r="O1487" t="s">
        <v>3808</v>
      </c>
      <c r="U1487" s="2">
        <v>990</v>
      </c>
      <c r="AC1487" s="2">
        <v>150</v>
      </c>
      <c r="AI1487" s="2">
        <v>0.45</v>
      </c>
    </row>
    <row r="1488" spans="1:40" x14ac:dyDescent="0.35">
      <c r="A1488">
        <v>1487</v>
      </c>
      <c r="B1488" s="2" t="s">
        <v>2578</v>
      </c>
      <c r="C1488" t="s">
        <v>3695</v>
      </c>
      <c r="D1488" t="s">
        <v>47</v>
      </c>
      <c r="E1488" t="s">
        <v>431</v>
      </c>
      <c r="F1488" t="s">
        <v>2577</v>
      </c>
      <c r="G1488" t="s">
        <v>50</v>
      </c>
      <c r="H1488" s="47">
        <v>41341</v>
      </c>
      <c r="I1488" t="s">
        <v>3678</v>
      </c>
      <c r="J1488" t="s">
        <v>8</v>
      </c>
      <c r="K1488" t="s">
        <v>1783</v>
      </c>
      <c r="L1488" t="s">
        <v>9</v>
      </c>
      <c r="M1488">
        <v>35.365665</v>
      </c>
      <c r="N1488">
        <v>-118.875793</v>
      </c>
      <c r="O1488" t="s">
        <v>3808</v>
      </c>
      <c r="P1488" s="2">
        <v>350</v>
      </c>
      <c r="Q1488" s="2">
        <v>350</v>
      </c>
      <c r="R1488" s="2" t="s">
        <v>23</v>
      </c>
      <c r="S1488" s="2" t="s">
        <v>23</v>
      </c>
      <c r="T1488" s="2">
        <v>54</v>
      </c>
      <c r="U1488" s="2">
        <v>710</v>
      </c>
      <c r="V1488" s="2">
        <v>520</v>
      </c>
      <c r="X1488" s="2">
        <v>7.75</v>
      </c>
      <c r="Y1488" s="13">
        <f>Q1488*1.22</f>
        <v>427</v>
      </c>
      <c r="Z1488" s="13" t="s">
        <v>761</v>
      </c>
      <c r="AA1488" s="13" t="s">
        <v>411</v>
      </c>
      <c r="AC1488" s="2">
        <v>44</v>
      </c>
      <c r="AD1488" s="2">
        <v>4.4000000000000004</v>
      </c>
      <c r="AE1488" s="2">
        <v>20</v>
      </c>
      <c r="AF1488" s="2">
        <v>0.65</v>
      </c>
      <c r="AG1488" s="2">
        <v>2.9</v>
      </c>
      <c r="AH1488" s="2">
        <v>160</v>
      </c>
      <c r="AI1488" s="2">
        <v>0.41</v>
      </c>
      <c r="AL1488" s="2">
        <v>1.9</v>
      </c>
      <c r="AN1488" s="2">
        <v>320</v>
      </c>
    </row>
    <row r="1489" spans="1:49" x14ac:dyDescent="0.35">
      <c r="A1489">
        <v>1488</v>
      </c>
      <c r="B1489" s="2" t="s">
        <v>2578</v>
      </c>
      <c r="C1489" t="s">
        <v>3696</v>
      </c>
      <c r="D1489" t="s">
        <v>47</v>
      </c>
      <c r="E1489" t="s">
        <v>431</v>
      </c>
      <c r="F1489" t="s">
        <v>2577</v>
      </c>
      <c r="G1489" t="s">
        <v>50</v>
      </c>
      <c r="H1489" s="47">
        <v>41723</v>
      </c>
      <c r="I1489" t="s">
        <v>3677</v>
      </c>
      <c r="J1489" t="s">
        <v>8</v>
      </c>
      <c r="K1489" t="s">
        <v>1783</v>
      </c>
      <c r="L1489" t="s">
        <v>9</v>
      </c>
      <c r="M1489">
        <v>35.365665</v>
      </c>
      <c r="N1489">
        <v>-118.875793</v>
      </c>
      <c r="O1489" t="s">
        <v>3808</v>
      </c>
      <c r="U1489" s="2">
        <v>770</v>
      </c>
      <c r="AC1489" s="2">
        <v>51</v>
      </c>
      <c r="AI1489" s="2">
        <v>0.45</v>
      </c>
    </row>
    <row r="1490" spans="1:49" x14ac:dyDescent="0.35">
      <c r="A1490">
        <v>1489</v>
      </c>
      <c r="B1490" s="2" t="s">
        <v>2578</v>
      </c>
      <c r="C1490" t="s">
        <v>3697</v>
      </c>
      <c r="D1490" t="s">
        <v>47</v>
      </c>
      <c r="E1490" t="s">
        <v>431</v>
      </c>
      <c r="F1490" t="s">
        <v>2577</v>
      </c>
      <c r="G1490" t="s">
        <v>50</v>
      </c>
      <c r="H1490" s="47">
        <v>42081</v>
      </c>
      <c r="I1490" t="s">
        <v>3676</v>
      </c>
      <c r="J1490" t="s">
        <v>8</v>
      </c>
      <c r="K1490" t="s">
        <v>1783</v>
      </c>
      <c r="L1490" t="s">
        <v>9</v>
      </c>
      <c r="M1490">
        <v>35.365665</v>
      </c>
      <c r="N1490">
        <v>-118.875793</v>
      </c>
      <c r="O1490" t="s">
        <v>3808</v>
      </c>
      <c r="U1490" s="2">
        <v>580</v>
      </c>
      <c r="AC1490" s="2">
        <v>48</v>
      </c>
      <c r="AI1490" s="2">
        <v>0.56000000000000005</v>
      </c>
    </row>
    <row r="1491" spans="1:49" x14ac:dyDescent="0.35">
      <c r="A1491">
        <v>1490</v>
      </c>
      <c r="B1491" s="2" t="s">
        <v>2578</v>
      </c>
      <c r="C1491" t="s">
        <v>3698</v>
      </c>
      <c r="D1491" t="s">
        <v>47</v>
      </c>
      <c r="E1491" t="s">
        <v>431</v>
      </c>
      <c r="F1491" t="s">
        <v>2577</v>
      </c>
      <c r="G1491" t="s">
        <v>50</v>
      </c>
      <c r="H1491" s="47">
        <v>42453</v>
      </c>
      <c r="I1491" t="s">
        <v>3675</v>
      </c>
      <c r="J1491" t="s">
        <v>8</v>
      </c>
      <c r="K1491" t="s">
        <v>1783</v>
      </c>
      <c r="L1491" t="s">
        <v>9</v>
      </c>
      <c r="M1491">
        <v>35.365665</v>
      </c>
      <c r="N1491">
        <v>-118.875793</v>
      </c>
      <c r="O1491" t="s">
        <v>3808</v>
      </c>
      <c r="U1491" s="2">
        <v>820</v>
      </c>
      <c r="AC1491" s="2">
        <v>58</v>
      </c>
      <c r="AI1491" s="2">
        <v>0.54</v>
      </c>
    </row>
    <row r="1492" spans="1:49" x14ac:dyDescent="0.35">
      <c r="A1492">
        <v>1491</v>
      </c>
      <c r="B1492" s="2" t="s">
        <v>2578</v>
      </c>
      <c r="C1492" t="s">
        <v>3699</v>
      </c>
      <c r="D1492" t="s">
        <v>47</v>
      </c>
      <c r="E1492" t="s">
        <v>431</v>
      </c>
      <c r="F1492" t="s">
        <v>2577</v>
      </c>
      <c r="G1492" t="s">
        <v>50</v>
      </c>
      <c r="H1492" s="47">
        <v>42103</v>
      </c>
      <c r="I1492" t="s">
        <v>3674</v>
      </c>
      <c r="J1492" t="s">
        <v>8</v>
      </c>
      <c r="K1492" t="s">
        <v>1783</v>
      </c>
      <c r="L1492" t="s">
        <v>9</v>
      </c>
      <c r="M1492">
        <v>35.365665</v>
      </c>
      <c r="N1492">
        <v>-118.875793</v>
      </c>
      <c r="O1492" t="s">
        <v>3808</v>
      </c>
      <c r="P1492" s="2">
        <v>330</v>
      </c>
      <c r="Q1492" s="2">
        <v>330</v>
      </c>
      <c r="R1492" s="2" t="s">
        <v>23</v>
      </c>
      <c r="S1492" s="2" t="s">
        <v>23</v>
      </c>
      <c r="T1492" s="2">
        <v>33</v>
      </c>
      <c r="U1492" s="2">
        <v>770</v>
      </c>
      <c r="V1492" s="2">
        <v>575</v>
      </c>
      <c r="X1492" s="2">
        <v>7.25</v>
      </c>
      <c r="Y1492" s="13">
        <f>Q1492*1.22</f>
        <v>402.59999999999997</v>
      </c>
      <c r="Z1492" s="13" t="s">
        <v>761</v>
      </c>
      <c r="AA1492" s="13" t="s">
        <v>411</v>
      </c>
      <c r="AB1492" s="2">
        <v>0.13</v>
      </c>
      <c r="AC1492" s="2">
        <v>47</v>
      </c>
      <c r="AD1492" s="2">
        <v>9.5</v>
      </c>
      <c r="AE1492" s="2">
        <v>12</v>
      </c>
      <c r="AF1492" s="2">
        <v>0.62</v>
      </c>
      <c r="AG1492" s="2">
        <v>4.8</v>
      </c>
      <c r="AH1492" s="2">
        <v>140</v>
      </c>
      <c r="AI1492" s="2">
        <v>0.47</v>
      </c>
      <c r="AJ1492" s="2" t="s">
        <v>57</v>
      </c>
      <c r="AK1492" s="2">
        <v>0.11</v>
      </c>
      <c r="AL1492" s="2" t="s">
        <v>303</v>
      </c>
      <c r="AM1492" s="2" t="s">
        <v>303</v>
      </c>
      <c r="AN1492" s="2">
        <v>200</v>
      </c>
      <c r="AO1492" s="2" t="s">
        <v>54</v>
      </c>
      <c r="AP1492" s="2">
        <v>0.19</v>
      </c>
      <c r="AU1492" s="2" t="s">
        <v>59</v>
      </c>
      <c r="AV1492" s="13" t="s">
        <v>1013</v>
      </c>
    </row>
    <row r="1493" spans="1:49" x14ac:dyDescent="0.35">
      <c r="A1493">
        <v>1492</v>
      </c>
      <c r="B1493" s="2" t="s">
        <v>2578</v>
      </c>
      <c r="C1493" t="s">
        <v>3702</v>
      </c>
      <c r="D1493" t="s">
        <v>47</v>
      </c>
      <c r="E1493" t="s">
        <v>431</v>
      </c>
      <c r="F1493" t="s">
        <v>2577</v>
      </c>
      <c r="G1493" t="s">
        <v>50</v>
      </c>
      <c r="H1493" s="47">
        <v>43811</v>
      </c>
      <c r="I1493" t="s">
        <v>3701</v>
      </c>
      <c r="J1493" t="s">
        <v>8</v>
      </c>
      <c r="K1493" t="s">
        <v>1783</v>
      </c>
      <c r="L1493" t="s">
        <v>9</v>
      </c>
      <c r="M1493">
        <v>35.365665</v>
      </c>
      <c r="N1493">
        <v>-118.875793</v>
      </c>
      <c r="O1493" t="s">
        <v>3808</v>
      </c>
      <c r="P1493" s="2">
        <v>320</v>
      </c>
      <c r="Q1493" s="2">
        <v>320</v>
      </c>
      <c r="R1493" s="2" t="s">
        <v>23</v>
      </c>
      <c r="S1493" s="2" t="s">
        <v>23</v>
      </c>
      <c r="U1493" s="2">
        <v>760</v>
      </c>
      <c r="V1493" s="2">
        <v>475</v>
      </c>
      <c r="Y1493" s="13">
        <f>Q1493*1.22</f>
        <v>390.4</v>
      </c>
      <c r="Z1493" s="13" t="s">
        <v>761</v>
      </c>
      <c r="AA1493" s="13" t="s">
        <v>411</v>
      </c>
      <c r="AC1493" s="2">
        <v>56</v>
      </c>
      <c r="AD1493" s="2" t="s">
        <v>73</v>
      </c>
      <c r="AE1493" s="2">
        <v>19</v>
      </c>
      <c r="AF1493" s="2">
        <v>17</v>
      </c>
      <c r="AG1493" s="2">
        <v>48</v>
      </c>
      <c r="AH1493" s="2">
        <v>130</v>
      </c>
      <c r="AI1493" s="2">
        <v>0.44</v>
      </c>
      <c r="AJ1493" s="2">
        <v>48</v>
      </c>
      <c r="AK1493" s="2" t="s">
        <v>303</v>
      </c>
      <c r="AL1493" s="2">
        <v>0.84599999999999997</v>
      </c>
      <c r="AM1493" s="2" t="s">
        <v>303</v>
      </c>
      <c r="AN1493" s="2">
        <v>280</v>
      </c>
      <c r="AO1493" s="2" t="s">
        <v>54</v>
      </c>
      <c r="AP1493" s="2">
        <v>0.19</v>
      </c>
      <c r="AQ1493" s="2">
        <v>-76.8</v>
      </c>
      <c r="AR1493" s="2">
        <v>-10.26</v>
      </c>
      <c r="AU1493" s="13" t="s">
        <v>378</v>
      </c>
      <c r="AV1493" s="2" t="s">
        <v>303</v>
      </c>
      <c r="AW1493" s="2">
        <v>96.7</v>
      </c>
    </row>
    <row r="1494" spans="1:49" x14ac:dyDescent="0.35">
      <c r="A1494">
        <v>1493</v>
      </c>
      <c r="B1494" s="2" t="s">
        <v>1057</v>
      </c>
      <c r="C1494" t="s">
        <v>3805</v>
      </c>
      <c r="D1494" t="s">
        <v>47</v>
      </c>
      <c r="E1494" t="s">
        <v>431</v>
      </c>
      <c r="F1494" t="s">
        <v>1059</v>
      </c>
      <c r="G1494" t="s">
        <v>50</v>
      </c>
      <c r="H1494" s="47">
        <v>33295</v>
      </c>
      <c r="I1494" t="s">
        <v>3804</v>
      </c>
      <c r="J1494" t="s">
        <v>8</v>
      </c>
      <c r="K1494" t="s">
        <v>1791</v>
      </c>
      <c r="L1494" t="s">
        <v>9</v>
      </c>
      <c r="M1494">
        <v>35.363447999999998</v>
      </c>
      <c r="N1494">
        <v>-118.874549</v>
      </c>
      <c r="O1494" t="s">
        <v>3808</v>
      </c>
      <c r="P1494" s="13">
        <f t="shared" ref="P1494:P1501" si="33">SUM(Q1494:S1494)</f>
        <v>427</v>
      </c>
      <c r="Q1494" s="13">
        <f t="shared" ref="Q1494:Q1501" si="34">ROUND(Y1494/1.22,0)</f>
        <v>427</v>
      </c>
      <c r="T1494" s="2">
        <v>68.5</v>
      </c>
      <c r="U1494" s="2">
        <v>770</v>
      </c>
      <c r="V1494" s="2">
        <v>761</v>
      </c>
      <c r="X1494" s="2">
        <v>8</v>
      </c>
      <c r="Y1494" s="2">
        <v>521</v>
      </c>
      <c r="Z1494" s="2" t="s">
        <v>1037</v>
      </c>
      <c r="AA1494" s="2" t="s">
        <v>610</v>
      </c>
      <c r="AC1494" s="2">
        <v>20.2</v>
      </c>
      <c r="AD1494" s="2">
        <v>5</v>
      </c>
      <c r="AE1494" s="2">
        <v>26</v>
      </c>
      <c r="AF1494" s="2">
        <v>0.83</v>
      </c>
      <c r="AG1494" s="2">
        <v>10.3</v>
      </c>
      <c r="AH1494" s="2">
        <v>178</v>
      </c>
      <c r="AI1494" s="2">
        <v>0.71</v>
      </c>
      <c r="AU1494" s="2" t="s">
        <v>817</v>
      </c>
      <c r="AV1494" s="2" t="s">
        <v>303</v>
      </c>
    </row>
    <row r="1495" spans="1:49" x14ac:dyDescent="0.35">
      <c r="A1495">
        <v>1494</v>
      </c>
      <c r="B1495" s="2" t="s">
        <v>1057</v>
      </c>
      <c r="C1495" t="s">
        <v>3806</v>
      </c>
      <c r="D1495" t="s">
        <v>47</v>
      </c>
      <c r="E1495" t="s">
        <v>431</v>
      </c>
      <c r="F1495" t="s">
        <v>1059</v>
      </c>
      <c r="G1495" t="s">
        <v>50</v>
      </c>
      <c r="H1495" s="47">
        <v>33295</v>
      </c>
      <c r="I1495" t="s">
        <v>3804</v>
      </c>
      <c r="J1495" t="s">
        <v>8</v>
      </c>
      <c r="K1495" t="s">
        <v>1791</v>
      </c>
      <c r="L1495" t="s">
        <v>9</v>
      </c>
      <c r="M1495">
        <v>35.358263000000001</v>
      </c>
      <c r="N1495">
        <v>-118.876322</v>
      </c>
      <c r="O1495" t="s">
        <v>3808</v>
      </c>
      <c r="P1495" s="13">
        <f t="shared" si="33"/>
        <v>412</v>
      </c>
      <c r="Q1495" s="13">
        <f t="shared" si="34"/>
        <v>412</v>
      </c>
      <c r="T1495" s="2">
        <v>70.599999999999994</v>
      </c>
      <c r="U1495" s="2">
        <v>750</v>
      </c>
      <c r="V1495" s="2">
        <v>718</v>
      </c>
      <c r="X1495" s="2">
        <v>7.9</v>
      </c>
      <c r="Y1495" s="2">
        <v>503</v>
      </c>
      <c r="Z1495" s="2" t="s">
        <v>1037</v>
      </c>
      <c r="AA1495" s="2" t="s">
        <v>610</v>
      </c>
      <c r="AC1495" s="2">
        <v>13.1</v>
      </c>
      <c r="AD1495" s="2">
        <v>5</v>
      </c>
      <c r="AE1495" s="2">
        <v>27</v>
      </c>
      <c r="AF1495" s="2">
        <v>0.75</v>
      </c>
      <c r="AG1495" s="2">
        <v>11.4</v>
      </c>
      <c r="AH1495" s="2">
        <v>158</v>
      </c>
      <c r="AI1495" s="2">
        <v>0.59</v>
      </c>
      <c r="AU1495" s="2" t="s">
        <v>817</v>
      </c>
      <c r="AV1495" s="2" t="s">
        <v>303</v>
      </c>
    </row>
    <row r="1496" spans="1:49" x14ac:dyDescent="0.35">
      <c r="A1496">
        <v>1495</v>
      </c>
      <c r="B1496" s="2" t="s">
        <v>1057</v>
      </c>
      <c r="C1496" t="s">
        <v>3810</v>
      </c>
      <c r="D1496" t="s">
        <v>47</v>
      </c>
      <c r="E1496" t="s">
        <v>431</v>
      </c>
      <c r="F1496" t="s">
        <v>1059</v>
      </c>
      <c r="G1496" t="s">
        <v>50</v>
      </c>
      <c r="H1496" s="47">
        <v>33669</v>
      </c>
      <c r="I1496" t="s">
        <v>1108</v>
      </c>
      <c r="J1496" t="s">
        <v>8</v>
      </c>
      <c r="K1496" t="s">
        <v>1791</v>
      </c>
      <c r="L1496" t="s">
        <v>9</v>
      </c>
      <c r="M1496">
        <v>35.363447999999998</v>
      </c>
      <c r="N1496">
        <v>-118.874549</v>
      </c>
      <c r="O1496" t="s">
        <v>3808</v>
      </c>
      <c r="P1496" s="13">
        <f t="shared" si="33"/>
        <v>300</v>
      </c>
      <c r="Q1496" s="13">
        <f t="shared" si="34"/>
        <v>300</v>
      </c>
      <c r="T1496" s="2">
        <v>87.3</v>
      </c>
      <c r="U1496" s="2">
        <v>800</v>
      </c>
      <c r="V1496" s="2">
        <v>425</v>
      </c>
      <c r="X1496" s="2">
        <v>8.4</v>
      </c>
      <c r="Y1496" s="2">
        <v>366</v>
      </c>
      <c r="Z1496" s="2" t="s">
        <v>1037</v>
      </c>
      <c r="AA1496" s="2" t="s">
        <v>610</v>
      </c>
      <c r="AC1496" s="2">
        <v>78.3</v>
      </c>
      <c r="AD1496" s="2" t="s">
        <v>11</v>
      </c>
      <c r="AE1496" s="2">
        <v>33</v>
      </c>
      <c r="AF1496" s="2">
        <v>1.2</v>
      </c>
      <c r="AG1496" s="2">
        <v>7.2</v>
      </c>
      <c r="AH1496" s="2">
        <v>145</v>
      </c>
      <c r="AI1496" s="2">
        <v>0.53</v>
      </c>
      <c r="AU1496" s="2">
        <v>0.4</v>
      </c>
      <c r="AV1496" s="2">
        <v>0.1</v>
      </c>
    </row>
    <row r="1497" spans="1:49" x14ac:dyDescent="0.35">
      <c r="A1497">
        <v>1496</v>
      </c>
      <c r="B1497" s="2" t="s">
        <v>1057</v>
      </c>
      <c r="C1497" t="s">
        <v>3811</v>
      </c>
      <c r="D1497" t="s">
        <v>47</v>
      </c>
      <c r="E1497" t="s">
        <v>431</v>
      </c>
      <c r="F1497" t="s">
        <v>1059</v>
      </c>
      <c r="G1497" t="s">
        <v>50</v>
      </c>
      <c r="H1497" s="47">
        <v>33669</v>
      </c>
      <c r="I1497" t="s">
        <v>1108</v>
      </c>
      <c r="J1497" t="s">
        <v>8</v>
      </c>
      <c r="K1497" t="s">
        <v>1791</v>
      </c>
      <c r="L1497" t="s">
        <v>9</v>
      </c>
      <c r="M1497">
        <v>35.358263000000001</v>
      </c>
      <c r="N1497">
        <v>-118.876322</v>
      </c>
      <c r="O1497" t="s">
        <v>3808</v>
      </c>
      <c r="P1497" s="13">
        <f t="shared" si="33"/>
        <v>391</v>
      </c>
      <c r="Q1497" s="13">
        <f t="shared" si="34"/>
        <v>391</v>
      </c>
      <c r="T1497" s="2">
        <v>90.2</v>
      </c>
      <c r="U1497" s="2">
        <v>750</v>
      </c>
      <c r="V1497" s="2">
        <v>438</v>
      </c>
      <c r="X1497" s="2">
        <v>8</v>
      </c>
      <c r="Y1497" s="2">
        <v>477</v>
      </c>
      <c r="Z1497" s="2" t="s">
        <v>1037</v>
      </c>
      <c r="AA1497" s="2" t="s">
        <v>610</v>
      </c>
      <c r="AC1497" s="2">
        <v>12.7</v>
      </c>
      <c r="AD1497" s="2" t="s">
        <v>11</v>
      </c>
      <c r="AE1497" s="2">
        <v>34</v>
      </c>
      <c r="AF1497" s="2">
        <v>1.3</v>
      </c>
      <c r="AG1497" s="2">
        <v>5.3</v>
      </c>
      <c r="AH1497" s="2">
        <v>146</v>
      </c>
      <c r="AI1497" s="2">
        <v>0.51</v>
      </c>
      <c r="AU1497" s="2" t="s">
        <v>817</v>
      </c>
      <c r="AV1497" s="2" t="s">
        <v>303</v>
      </c>
    </row>
    <row r="1498" spans="1:49" x14ac:dyDescent="0.35">
      <c r="A1498">
        <v>1497</v>
      </c>
      <c r="B1498" s="2" t="s">
        <v>1057</v>
      </c>
      <c r="C1498" t="s">
        <v>3812</v>
      </c>
      <c r="D1498" t="s">
        <v>47</v>
      </c>
      <c r="E1498" t="s">
        <v>431</v>
      </c>
      <c r="F1498" t="s">
        <v>1059</v>
      </c>
      <c r="G1498" t="s">
        <v>50</v>
      </c>
      <c r="H1498" s="47">
        <v>33794</v>
      </c>
      <c r="I1498" t="s">
        <v>1129</v>
      </c>
      <c r="J1498" t="s">
        <v>8</v>
      </c>
      <c r="K1498" t="s">
        <v>1791</v>
      </c>
      <c r="L1498" t="s">
        <v>9</v>
      </c>
      <c r="M1498">
        <v>35.363447999999998</v>
      </c>
      <c r="N1498">
        <v>-118.874549</v>
      </c>
      <c r="O1498" t="s">
        <v>3808</v>
      </c>
      <c r="P1498" s="13">
        <f t="shared" si="33"/>
        <v>342</v>
      </c>
      <c r="Q1498" s="13">
        <f t="shared" si="34"/>
        <v>342</v>
      </c>
      <c r="T1498" s="2">
        <v>94.8</v>
      </c>
      <c r="U1498" s="2">
        <v>800</v>
      </c>
      <c r="V1498" s="2">
        <v>540</v>
      </c>
      <c r="X1498" s="2">
        <v>8</v>
      </c>
      <c r="Y1498" s="2">
        <v>417</v>
      </c>
      <c r="Z1498" s="2" t="s">
        <v>1037</v>
      </c>
      <c r="AA1498" s="2" t="s">
        <v>610</v>
      </c>
      <c r="AC1498" s="2">
        <v>61.6</v>
      </c>
      <c r="AD1498" s="2" t="s">
        <v>11</v>
      </c>
      <c r="AE1498" s="2">
        <v>35</v>
      </c>
      <c r="AF1498" s="2">
        <v>1.8</v>
      </c>
      <c r="AG1498" s="2">
        <v>7.5</v>
      </c>
      <c r="AH1498" s="2">
        <v>154</v>
      </c>
      <c r="AI1498" s="2">
        <v>0.53</v>
      </c>
      <c r="AU1498" s="2" t="s">
        <v>817</v>
      </c>
      <c r="AV1498" s="2" t="s">
        <v>303</v>
      </c>
    </row>
    <row r="1499" spans="1:49" x14ac:dyDescent="0.35">
      <c r="A1499">
        <v>1498</v>
      </c>
      <c r="B1499" s="2" t="s">
        <v>1057</v>
      </c>
      <c r="C1499" t="s">
        <v>3814</v>
      </c>
      <c r="D1499" t="s">
        <v>47</v>
      </c>
      <c r="E1499" t="s">
        <v>431</v>
      </c>
      <c r="F1499" t="s">
        <v>1059</v>
      </c>
      <c r="G1499" t="s">
        <v>50</v>
      </c>
      <c r="H1499" s="47">
        <v>33794</v>
      </c>
      <c r="I1499" t="s">
        <v>1129</v>
      </c>
      <c r="J1499" t="s">
        <v>8</v>
      </c>
      <c r="K1499" t="s">
        <v>1791</v>
      </c>
      <c r="L1499" t="s">
        <v>9</v>
      </c>
      <c r="M1499">
        <v>35.358263000000001</v>
      </c>
      <c r="N1499">
        <v>-118.876322</v>
      </c>
      <c r="O1499" t="s">
        <v>3808</v>
      </c>
      <c r="P1499" s="13">
        <f t="shared" si="33"/>
        <v>414</v>
      </c>
      <c r="Q1499" s="13">
        <f t="shared" si="34"/>
        <v>324</v>
      </c>
      <c r="R1499" s="13">
        <f>ROUND(Z1499/0.6,0)</f>
        <v>90</v>
      </c>
      <c r="T1499" s="2">
        <v>88.6</v>
      </c>
      <c r="U1499" s="2">
        <v>750</v>
      </c>
      <c r="V1499" s="2">
        <v>530</v>
      </c>
      <c r="X1499" s="2">
        <v>8.3000000000000007</v>
      </c>
      <c r="Y1499" s="2">
        <v>395</v>
      </c>
      <c r="Z1499" s="2">
        <v>53.9</v>
      </c>
      <c r="AA1499" s="2" t="s">
        <v>610</v>
      </c>
      <c r="AC1499" s="2">
        <v>12.8</v>
      </c>
      <c r="AD1499" s="2" t="s">
        <v>11</v>
      </c>
      <c r="AE1499" s="2">
        <v>34</v>
      </c>
      <c r="AF1499" s="2">
        <v>0.9</v>
      </c>
      <c r="AG1499" s="2">
        <v>5.8</v>
      </c>
      <c r="AH1499" s="2">
        <v>156</v>
      </c>
      <c r="AI1499" s="2">
        <v>0.5</v>
      </c>
      <c r="AU1499" s="2" t="s">
        <v>817</v>
      </c>
      <c r="AV1499" s="2" t="s">
        <v>303</v>
      </c>
    </row>
    <row r="1500" spans="1:49" x14ac:dyDescent="0.35">
      <c r="A1500">
        <v>1499</v>
      </c>
      <c r="B1500" s="2" t="s">
        <v>1057</v>
      </c>
      <c r="C1500" t="s">
        <v>3815</v>
      </c>
      <c r="D1500" t="s">
        <v>47</v>
      </c>
      <c r="E1500" t="s">
        <v>431</v>
      </c>
      <c r="F1500" t="s">
        <v>1059</v>
      </c>
      <c r="G1500" t="s">
        <v>50</v>
      </c>
      <c r="H1500" s="47">
        <v>33990</v>
      </c>
      <c r="I1500" t="s">
        <v>1109</v>
      </c>
      <c r="J1500" t="s">
        <v>8</v>
      </c>
      <c r="K1500" t="s">
        <v>1791</v>
      </c>
      <c r="L1500" t="s">
        <v>9</v>
      </c>
      <c r="M1500">
        <v>35.363447999999998</v>
      </c>
      <c r="N1500">
        <v>-118.874549</v>
      </c>
      <c r="O1500" t="s">
        <v>3808</v>
      </c>
      <c r="P1500" s="13">
        <f t="shared" si="33"/>
        <v>380</v>
      </c>
      <c r="Q1500" s="13">
        <f t="shared" si="34"/>
        <v>380</v>
      </c>
      <c r="T1500" s="2">
        <v>86.9</v>
      </c>
      <c r="U1500" s="2">
        <v>770</v>
      </c>
      <c r="V1500" s="2">
        <v>445</v>
      </c>
      <c r="X1500" s="2">
        <v>8.1</v>
      </c>
      <c r="Y1500" s="2">
        <v>463</v>
      </c>
      <c r="Z1500" s="2" t="s">
        <v>1037</v>
      </c>
      <c r="AA1500" s="2" t="s">
        <v>610</v>
      </c>
      <c r="AC1500" s="2">
        <v>29.4</v>
      </c>
      <c r="AD1500" s="2" t="s">
        <v>11</v>
      </c>
      <c r="AE1500" s="2">
        <v>31</v>
      </c>
      <c r="AF1500" s="2">
        <v>2.2999999999999998</v>
      </c>
      <c r="AG1500" s="2">
        <v>6.4</v>
      </c>
      <c r="AH1500" s="2">
        <v>143</v>
      </c>
      <c r="AI1500" s="2">
        <v>0.56999999999999995</v>
      </c>
      <c r="AU1500" s="2">
        <v>1.8</v>
      </c>
      <c r="AV1500" s="2">
        <v>0.4</v>
      </c>
    </row>
    <row r="1501" spans="1:49" x14ac:dyDescent="0.35">
      <c r="A1501">
        <v>1500</v>
      </c>
      <c r="B1501" s="2" t="s">
        <v>1057</v>
      </c>
      <c r="C1501" t="s">
        <v>3816</v>
      </c>
      <c r="D1501" t="s">
        <v>47</v>
      </c>
      <c r="E1501" t="s">
        <v>431</v>
      </c>
      <c r="F1501" t="s">
        <v>1059</v>
      </c>
      <c r="G1501" t="s">
        <v>50</v>
      </c>
      <c r="H1501" s="47">
        <v>33990</v>
      </c>
      <c r="I1501" t="s">
        <v>1109</v>
      </c>
      <c r="J1501" t="s">
        <v>8</v>
      </c>
      <c r="K1501" t="s">
        <v>1791</v>
      </c>
      <c r="L1501" t="s">
        <v>9</v>
      </c>
      <c r="M1501">
        <v>35.358263000000001</v>
      </c>
      <c r="N1501">
        <v>-118.876322</v>
      </c>
      <c r="O1501" t="s">
        <v>3808</v>
      </c>
      <c r="P1501" s="13">
        <f t="shared" si="33"/>
        <v>410</v>
      </c>
      <c r="Q1501" s="13">
        <f t="shared" si="34"/>
        <v>410</v>
      </c>
      <c r="T1501" s="2">
        <v>91.9</v>
      </c>
      <c r="U1501" s="2">
        <v>750</v>
      </c>
      <c r="V1501" s="2">
        <v>463</v>
      </c>
      <c r="X1501" s="2">
        <v>7.9</v>
      </c>
      <c r="Y1501" s="2">
        <v>500</v>
      </c>
      <c r="Z1501" s="2" t="s">
        <v>1037</v>
      </c>
      <c r="AA1501" s="2" t="s">
        <v>610</v>
      </c>
      <c r="AC1501" s="2">
        <v>14.4</v>
      </c>
      <c r="AD1501" s="2" t="s">
        <v>11</v>
      </c>
      <c r="AE1501" s="2">
        <v>34</v>
      </c>
      <c r="AF1501" s="2">
        <v>1.7</v>
      </c>
      <c r="AG1501" s="2">
        <v>5.4</v>
      </c>
      <c r="AH1501" s="2">
        <v>157</v>
      </c>
      <c r="AI1501" s="2">
        <v>0.51</v>
      </c>
      <c r="AU1501" s="2">
        <v>0.4</v>
      </c>
      <c r="AV1501" s="2">
        <v>0.1</v>
      </c>
    </row>
    <row r="1502" spans="1:49" x14ac:dyDescent="0.35">
      <c r="A1502">
        <v>1501</v>
      </c>
      <c r="B1502" s="2" t="s">
        <v>1057</v>
      </c>
      <c r="C1502" t="s">
        <v>3819</v>
      </c>
      <c r="D1502" t="s">
        <v>47</v>
      </c>
      <c r="E1502" t="s">
        <v>431</v>
      </c>
      <c r="F1502" t="s">
        <v>1059</v>
      </c>
      <c r="G1502" t="s">
        <v>50</v>
      </c>
      <c r="H1502" s="47">
        <v>34697</v>
      </c>
      <c r="I1502" t="s">
        <v>3803</v>
      </c>
      <c r="J1502" t="s">
        <v>8</v>
      </c>
      <c r="K1502" t="s">
        <v>1783</v>
      </c>
      <c r="L1502" t="s">
        <v>9</v>
      </c>
      <c r="M1502">
        <v>35.363447999999998</v>
      </c>
      <c r="N1502">
        <v>-118.874549</v>
      </c>
      <c r="O1502" t="s">
        <v>3808</v>
      </c>
      <c r="U1502" s="2">
        <v>750</v>
      </c>
      <c r="AC1502" s="2">
        <v>29.4</v>
      </c>
      <c r="AI1502" s="2">
        <v>0.44</v>
      </c>
      <c r="AU1502" s="2"/>
      <c r="AV1502" s="2"/>
    </row>
    <row r="1503" spans="1:49" x14ac:dyDescent="0.35">
      <c r="A1503">
        <v>1502</v>
      </c>
      <c r="B1503" s="2" t="s">
        <v>1057</v>
      </c>
      <c r="C1503" t="s">
        <v>3820</v>
      </c>
      <c r="D1503" t="s">
        <v>47</v>
      </c>
      <c r="E1503" t="s">
        <v>431</v>
      </c>
      <c r="F1503" t="s">
        <v>1059</v>
      </c>
      <c r="G1503" t="s">
        <v>50</v>
      </c>
      <c r="H1503" s="47">
        <v>34697</v>
      </c>
      <c r="I1503" t="s">
        <v>3803</v>
      </c>
      <c r="J1503" t="s">
        <v>8</v>
      </c>
      <c r="K1503" t="s">
        <v>1783</v>
      </c>
      <c r="L1503" t="s">
        <v>9</v>
      </c>
      <c r="M1503">
        <v>35.358263000000001</v>
      </c>
      <c r="N1503">
        <v>-118.876322</v>
      </c>
      <c r="O1503" t="s">
        <v>3808</v>
      </c>
      <c r="U1503" s="2">
        <v>833</v>
      </c>
      <c r="AC1503" s="2">
        <v>52.1</v>
      </c>
      <c r="AI1503" s="2">
        <v>0.51</v>
      </c>
    </row>
    <row r="1504" spans="1:49" x14ac:dyDescent="0.35">
      <c r="A1504">
        <v>1503</v>
      </c>
      <c r="B1504" s="2" t="s">
        <v>1057</v>
      </c>
      <c r="C1504" t="s">
        <v>3846</v>
      </c>
      <c r="D1504" t="s">
        <v>47</v>
      </c>
      <c r="E1504" t="s">
        <v>431</v>
      </c>
      <c r="F1504" t="s">
        <v>1059</v>
      </c>
      <c r="G1504" t="s">
        <v>50</v>
      </c>
      <c r="H1504" s="47">
        <v>35474</v>
      </c>
      <c r="I1504" t="s">
        <v>3845</v>
      </c>
      <c r="J1504" t="s">
        <v>8</v>
      </c>
      <c r="K1504" t="s">
        <v>1791</v>
      </c>
      <c r="L1504" t="s">
        <v>9</v>
      </c>
      <c r="M1504">
        <v>35.363447999999998</v>
      </c>
      <c r="N1504">
        <v>-118.874549</v>
      </c>
      <c r="O1504" t="s">
        <v>3808</v>
      </c>
      <c r="U1504" s="2">
        <v>550</v>
      </c>
      <c r="AC1504" s="2">
        <v>36</v>
      </c>
      <c r="AI1504" s="2">
        <v>0.48</v>
      </c>
    </row>
    <row r="1505" spans="1:38" x14ac:dyDescent="0.35">
      <c r="A1505">
        <v>1504</v>
      </c>
      <c r="B1505" s="2" t="s">
        <v>1057</v>
      </c>
      <c r="C1505" t="s">
        <v>3712</v>
      </c>
      <c r="D1505" t="s">
        <v>47</v>
      </c>
      <c r="E1505" t="s">
        <v>431</v>
      </c>
      <c r="F1505" t="s">
        <v>1059</v>
      </c>
      <c r="G1505" t="s">
        <v>50</v>
      </c>
      <c r="H1505" s="47">
        <v>36581</v>
      </c>
      <c r="I1505" t="s">
        <v>3713</v>
      </c>
      <c r="J1505" t="s">
        <v>8</v>
      </c>
      <c r="K1505" t="s">
        <v>1791</v>
      </c>
      <c r="L1505" t="s">
        <v>9</v>
      </c>
      <c r="M1505">
        <v>35.363447999999998</v>
      </c>
      <c r="N1505">
        <v>-118.874549</v>
      </c>
      <c r="O1505" t="s">
        <v>3808</v>
      </c>
      <c r="U1505" s="2">
        <v>750</v>
      </c>
      <c r="AC1505" s="2">
        <v>22</v>
      </c>
      <c r="AI1505" s="2">
        <v>0.56000000000000005</v>
      </c>
    </row>
    <row r="1506" spans="1:38" x14ac:dyDescent="0.35">
      <c r="A1506">
        <v>1505</v>
      </c>
      <c r="B1506" s="2" t="s">
        <v>1057</v>
      </c>
      <c r="C1506" t="s">
        <v>3710</v>
      </c>
      <c r="D1506" t="s">
        <v>47</v>
      </c>
      <c r="E1506" t="s">
        <v>431</v>
      </c>
      <c r="F1506" t="s">
        <v>1059</v>
      </c>
      <c r="G1506" t="s">
        <v>50</v>
      </c>
      <c r="H1506" s="47">
        <v>36581</v>
      </c>
      <c r="I1506" t="s">
        <v>3713</v>
      </c>
      <c r="J1506" t="s">
        <v>8</v>
      </c>
      <c r="K1506" t="s">
        <v>1791</v>
      </c>
      <c r="L1506" t="s">
        <v>9</v>
      </c>
      <c r="M1506">
        <v>35.358263000000001</v>
      </c>
      <c r="N1506">
        <v>-118.876322</v>
      </c>
      <c r="O1506" t="s">
        <v>3808</v>
      </c>
      <c r="U1506" s="2">
        <v>730</v>
      </c>
      <c r="AC1506" s="2">
        <v>14</v>
      </c>
      <c r="AI1506" s="2">
        <v>0.51</v>
      </c>
    </row>
    <row r="1507" spans="1:38" x14ac:dyDescent="0.35">
      <c r="A1507">
        <v>1506</v>
      </c>
      <c r="B1507" s="2" t="s">
        <v>1057</v>
      </c>
      <c r="C1507" t="s">
        <v>3824</v>
      </c>
      <c r="D1507" t="s">
        <v>47</v>
      </c>
      <c r="E1507" t="s">
        <v>431</v>
      </c>
      <c r="F1507" t="s">
        <v>1059</v>
      </c>
      <c r="G1507" t="s">
        <v>50</v>
      </c>
      <c r="H1507" s="47">
        <v>36595</v>
      </c>
      <c r="I1507" t="s">
        <v>3802</v>
      </c>
      <c r="J1507" t="s">
        <v>8</v>
      </c>
      <c r="K1507" t="s">
        <v>2146</v>
      </c>
      <c r="L1507" t="s">
        <v>9</v>
      </c>
      <c r="M1507">
        <v>35.363447999999998</v>
      </c>
      <c r="N1507">
        <v>-118.874549</v>
      </c>
      <c r="O1507" t="s">
        <v>3808</v>
      </c>
      <c r="P1507" s="2">
        <v>380</v>
      </c>
      <c r="T1507" s="2">
        <v>78</v>
      </c>
      <c r="U1507" s="2">
        <v>770</v>
      </c>
      <c r="V1507" s="2">
        <v>530</v>
      </c>
      <c r="X1507" s="2">
        <v>8.3000000000000007</v>
      </c>
      <c r="Y1507" s="2">
        <v>460</v>
      </c>
      <c r="AC1507" s="2">
        <v>19</v>
      </c>
      <c r="AD1507" s="2">
        <v>22</v>
      </c>
      <c r="AE1507" s="2">
        <v>30</v>
      </c>
      <c r="AF1507" s="2">
        <v>0.66</v>
      </c>
      <c r="AG1507" s="2">
        <v>6.3</v>
      </c>
      <c r="AH1507" s="2">
        <v>160</v>
      </c>
      <c r="AI1507" s="2">
        <v>0.57999999999999996</v>
      </c>
      <c r="AL1507" s="2">
        <v>0.32</v>
      </c>
    </row>
    <row r="1508" spans="1:38" x14ac:dyDescent="0.35">
      <c r="A1508">
        <v>1507</v>
      </c>
      <c r="B1508" s="2" t="s">
        <v>1057</v>
      </c>
      <c r="C1508" t="s">
        <v>3847</v>
      </c>
      <c r="D1508" t="s">
        <v>3726</v>
      </c>
      <c r="E1508" t="s">
        <v>431</v>
      </c>
      <c r="F1508" t="s">
        <v>1059</v>
      </c>
      <c r="G1508" t="s">
        <v>50</v>
      </c>
      <c r="H1508" s="47">
        <v>38510</v>
      </c>
      <c r="I1508" t="s">
        <v>3848</v>
      </c>
      <c r="J1508" t="s">
        <v>8</v>
      </c>
      <c r="K1508" t="s">
        <v>1363</v>
      </c>
      <c r="L1508" t="s">
        <v>9</v>
      </c>
      <c r="M1508">
        <v>35.363447999999998</v>
      </c>
      <c r="N1508">
        <v>-118.874549</v>
      </c>
      <c r="O1508" t="s">
        <v>3808</v>
      </c>
      <c r="U1508" s="2">
        <v>690</v>
      </c>
      <c r="V1508" s="2">
        <v>490</v>
      </c>
      <c r="AC1508" s="2">
        <v>27</v>
      </c>
      <c r="AI1508" s="2">
        <v>0.56000000000000005</v>
      </c>
    </row>
    <row r="1509" spans="1:38" x14ac:dyDescent="0.35">
      <c r="A1509">
        <v>1508</v>
      </c>
      <c r="B1509" s="2" t="s">
        <v>1057</v>
      </c>
      <c r="C1509" t="s">
        <v>3825</v>
      </c>
      <c r="D1509" t="s">
        <v>47</v>
      </c>
      <c r="E1509" t="s">
        <v>431</v>
      </c>
      <c r="F1509" t="s">
        <v>1059</v>
      </c>
      <c r="G1509" t="s">
        <v>50</v>
      </c>
      <c r="H1509" s="47">
        <v>38595</v>
      </c>
      <c r="I1509" t="s">
        <v>3801</v>
      </c>
      <c r="J1509" t="s">
        <v>8</v>
      </c>
      <c r="K1509" t="s">
        <v>2146</v>
      </c>
      <c r="L1509" t="s">
        <v>9</v>
      </c>
      <c r="M1509">
        <v>35.363447999999998</v>
      </c>
      <c r="N1509">
        <v>-118.874549</v>
      </c>
      <c r="O1509" t="s">
        <v>3808</v>
      </c>
      <c r="P1509" s="2">
        <v>340</v>
      </c>
      <c r="Q1509" s="2">
        <v>340</v>
      </c>
      <c r="T1509" s="2">
        <v>61</v>
      </c>
      <c r="U1509" s="2">
        <v>660</v>
      </c>
      <c r="V1509" s="2">
        <v>430</v>
      </c>
      <c r="X1509" s="2">
        <v>6.8</v>
      </c>
      <c r="Y1509" s="2">
        <f>Q1509*1.22</f>
        <v>414.8</v>
      </c>
      <c r="AC1509" s="2">
        <v>26</v>
      </c>
      <c r="AD1509" s="2" t="s">
        <v>16</v>
      </c>
      <c r="AE1509" s="2">
        <v>23</v>
      </c>
      <c r="AF1509" s="2">
        <v>0.68</v>
      </c>
      <c r="AG1509" s="2">
        <v>4.3</v>
      </c>
      <c r="AH1509" s="2">
        <v>140</v>
      </c>
      <c r="AI1509" s="2">
        <v>0.48</v>
      </c>
      <c r="AL1509" s="2">
        <v>0.39</v>
      </c>
    </row>
    <row r="1510" spans="1:38" x14ac:dyDescent="0.35">
      <c r="A1510">
        <v>1509</v>
      </c>
      <c r="B1510" s="2" t="s">
        <v>1057</v>
      </c>
      <c r="C1510" t="s">
        <v>3826</v>
      </c>
      <c r="D1510" t="s">
        <v>47</v>
      </c>
      <c r="E1510" t="s">
        <v>431</v>
      </c>
      <c r="F1510" t="s">
        <v>1059</v>
      </c>
      <c r="G1510" t="s">
        <v>50</v>
      </c>
      <c r="H1510" s="47">
        <v>39286</v>
      </c>
      <c r="I1510" t="s">
        <v>3800</v>
      </c>
      <c r="J1510" t="s">
        <v>8</v>
      </c>
      <c r="K1510" t="s">
        <v>2146</v>
      </c>
      <c r="L1510" t="s">
        <v>9</v>
      </c>
      <c r="M1510">
        <v>35.363447999999998</v>
      </c>
      <c r="N1510">
        <v>-118.874549</v>
      </c>
      <c r="O1510" t="s">
        <v>3808</v>
      </c>
      <c r="P1510" s="2">
        <v>740</v>
      </c>
      <c r="Q1510" s="2">
        <v>740</v>
      </c>
      <c r="T1510" s="2">
        <v>60</v>
      </c>
      <c r="U1510" s="2">
        <v>740</v>
      </c>
      <c r="V1510" s="2">
        <v>540</v>
      </c>
      <c r="X1510" s="2">
        <v>7.8</v>
      </c>
      <c r="Y1510" s="13">
        <f>Q1510*1.22</f>
        <v>902.8</v>
      </c>
      <c r="AC1510" s="2">
        <v>25</v>
      </c>
      <c r="AD1510" s="2" t="s">
        <v>14</v>
      </c>
      <c r="AE1510" s="2">
        <v>23</v>
      </c>
      <c r="AF1510" s="2">
        <v>0.74</v>
      </c>
      <c r="AG1510" s="2">
        <v>6.8</v>
      </c>
      <c r="AH1510" s="2">
        <v>150</v>
      </c>
      <c r="AI1510" s="2">
        <v>0.42</v>
      </c>
      <c r="AL1510" s="2">
        <v>0.62</v>
      </c>
    </row>
    <row r="1511" spans="1:38" x14ac:dyDescent="0.35">
      <c r="A1511">
        <v>1510</v>
      </c>
      <c r="B1511" s="2" t="s">
        <v>1057</v>
      </c>
      <c r="C1511" t="s">
        <v>3827</v>
      </c>
      <c r="D1511" t="s">
        <v>47</v>
      </c>
      <c r="E1511" t="s">
        <v>431</v>
      </c>
      <c r="F1511" t="s">
        <v>1059</v>
      </c>
      <c r="G1511" t="s">
        <v>50</v>
      </c>
      <c r="H1511" s="47">
        <v>39665</v>
      </c>
      <c r="I1511" t="s">
        <v>3799</v>
      </c>
      <c r="J1511" t="s">
        <v>8</v>
      </c>
      <c r="K1511" t="s">
        <v>2146</v>
      </c>
      <c r="L1511" t="s">
        <v>9</v>
      </c>
      <c r="M1511">
        <v>35.363447999999998</v>
      </c>
      <c r="N1511">
        <v>-118.874549</v>
      </c>
      <c r="O1511" t="s">
        <v>3808</v>
      </c>
      <c r="P1511" s="2">
        <v>320</v>
      </c>
      <c r="Q1511" s="2">
        <v>320</v>
      </c>
      <c r="T1511" s="2">
        <v>57</v>
      </c>
      <c r="U1511" s="2">
        <v>580</v>
      </c>
      <c r="V1511" s="2">
        <v>500</v>
      </c>
      <c r="X1511" s="2">
        <v>7.6</v>
      </c>
      <c r="Y1511" s="13">
        <f>Q1511*1.22</f>
        <v>390.4</v>
      </c>
      <c r="AC1511" s="2">
        <v>33</v>
      </c>
      <c r="AD1511" s="2">
        <v>5.6</v>
      </c>
      <c r="AE1511" s="2">
        <v>22</v>
      </c>
      <c r="AF1511" s="2">
        <v>0.71</v>
      </c>
      <c r="AG1511" s="2">
        <v>6.1</v>
      </c>
      <c r="AH1511" s="2">
        <v>140</v>
      </c>
      <c r="AI1511" s="2">
        <v>0.38</v>
      </c>
      <c r="AL1511" s="2">
        <v>0.61</v>
      </c>
    </row>
    <row r="1512" spans="1:38" x14ac:dyDescent="0.35">
      <c r="A1512">
        <v>1511</v>
      </c>
      <c r="B1512" s="2" t="s">
        <v>1057</v>
      </c>
      <c r="C1512" t="s">
        <v>3828</v>
      </c>
      <c r="D1512" t="s">
        <v>47</v>
      </c>
      <c r="E1512" t="s">
        <v>431</v>
      </c>
      <c r="F1512" t="s">
        <v>1059</v>
      </c>
      <c r="G1512" t="s">
        <v>50</v>
      </c>
      <c r="H1512" s="47">
        <v>39983</v>
      </c>
      <c r="I1512" t="s">
        <v>3798</v>
      </c>
      <c r="J1512" t="s">
        <v>8</v>
      </c>
      <c r="K1512" t="s">
        <v>1791</v>
      </c>
      <c r="L1512" t="s">
        <v>9</v>
      </c>
      <c r="M1512">
        <v>35.363447999999998</v>
      </c>
      <c r="N1512">
        <v>-118.874549</v>
      </c>
      <c r="O1512" t="s">
        <v>3808</v>
      </c>
      <c r="U1512" s="2">
        <v>810</v>
      </c>
      <c r="AC1512" s="2">
        <v>27</v>
      </c>
      <c r="AI1512" s="2">
        <v>0.43</v>
      </c>
    </row>
    <row r="1513" spans="1:38" x14ac:dyDescent="0.35">
      <c r="A1513">
        <v>1512</v>
      </c>
      <c r="B1513" s="2" t="s">
        <v>1057</v>
      </c>
      <c r="C1513" t="s">
        <v>3725</v>
      </c>
      <c r="D1513" t="s">
        <v>3726</v>
      </c>
      <c r="E1513" t="s">
        <v>431</v>
      </c>
      <c r="F1513" t="s">
        <v>1059</v>
      </c>
      <c r="G1513" t="s">
        <v>50</v>
      </c>
      <c r="H1513" s="47">
        <v>40276</v>
      </c>
      <c r="I1513" t="s">
        <v>3718</v>
      </c>
      <c r="J1513" t="s">
        <v>8</v>
      </c>
      <c r="K1513" t="s">
        <v>1363</v>
      </c>
      <c r="L1513" t="s">
        <v>9</v>
      </c>
      <c r="M1513">
        <v>35.363447999999998</v>
      </c>
      <c r="N1513">
        <v>-118.874549</v>
      </c>
      <c r="O1513" t="s">
        <v>3808</v>
      </c>
      <c r="U1513" s="2">
        <v>620</v>
      </c>
      <c r="V1513" s="2">
        <v>560</v>
      </c>
      <c r="AC1513" s="2">
        <v>31</v>
      </c>
      <c r="AI1513" s="2" t="s">
        <v>14</v>
      </c>
    </row>
    <row r="1514" spans="1:38" x14ac:dyDescent="0.35">
      <c r="A1514">
        <v>1513</v>
      </c>
      <c r="B1514" s="2" t="s">
        <v>1057</v>
      </c>
      <c r="C1514" t="s">
        <v>3724</v>
      </c>
      <c r="D1514" t="s">
        <v>3726</v>
      </c>
      <c r="E1514" t="s">
        <v>431</v>
      </c>
      <c r="F1514" t="s">
        <v>1059</v>
      </c>
      <c r="G1514" t="s">
        <v>50</v>
      </c>
      <c r="H1514" s="47">
        <v>40276</v>
      </c>
      <c r="I1514" t="s">
        <v>3718</v>
      </c>
      <c r="J1514" t="s">
        <v>8</v>
      </c>
      <c r="K1514" t="s">
        <v>1363</v>
      </c>
      <c r="L1514" t="s">
        <v>9</v>
      </c>
      <c r="M1514">
        <v>35.358263000000001</v>
      </c>
      <c r="N1514">
        <v>-118.876322</v>
      </c>
      <c r="O1514" t="s">
        <v>3808</v>
      </c>
      <c r="U1514" s="2">
        <v>830</v>
      </c>
      <c r="V1514" s="2">
        <v>600</v>
      </c>
      <c r="AC1514" s="2">
        <v>32</v>
      </c>
      <c r="AI1514" s="2">
        <v>0.85</v>
      </c>
    </row>
    <row r="1515" spans="1:38" x14ac:dyDescent="0.35">
      <c r="A1515">
        <v>1514</v>
      </c>
      <c r="B1515" s="2" t="s">
        <v>1057</v>
      </c>
      <c r="C1515" t="s">
        <v>3829</v>
      </c>
      <c r="D1515" t="s">
        <v>47</v>
      </c>
      <c r="E1515" t="s">
        <v>431</v>
      </c>
      <c r="F1515" t="s">
        <v>1059</v>
      </c>
      <c r="G1515" t="s">
        <v>50</v>
      </c>
      <c r="H1515" s="47">
        <v>40368</v>
      </c>
      <c r="I1515" t="s">
        <v>3797</v>
      </c>
      <c r="J1515" t="s">
        <v>8</v>
      </c>
      <c r="K1515" t="s">
        <v>1783</v>
      </c>
      <c r="L1515" t="s">
        <v>9</v>
      </c>
      <c r="M1515">
        <v>35.358263000000001</v>
      </c>
      <c r="N1515">
        <v>-118.876322</v>
      </c>
      <c r="O1515" t="s">
        <v>3808</v>
      </c>
      <c r="U1515" s="2">
        <v>940</v>
      </c>
      <c r="AC1515" s="2">
        <v>32</v>
      </c>
      <c r="AI1515" s="2">
        <v>0.94</v>
      </c>
    </row>
    <row r="1516" spans="1:38" x14ac:dyDescent="0.35">
      <c r="A1516">
        <v>1515</v>
      </c>
      <c r="B1516" s="2" t="s">
        <v>1057</v>
      </c>
      <c r="C1516" t="s">
        <v>3840</v>
      </c>
      <c r="D1516" t="s">
        <v>47</v>
      </c>
      <c r="E1516" t="s">
        <v>431</v>
      </c>
      <c r="F1516" t="s">
        <v>1059</v>
      </c>
      <c r="G1516" t="s">
        <v>50</v>
      </c>
      <c r="H1516" s="47">
        <v>40722</v>
      </c>
      <c r="I1516" s="45" t="s">
        <v>3796</v>
      </c>
      <c r="J1516" t="s">
        <v>8</v>
      </c>
      <c r="K1516" t="s">
        <v>1783</v>
      </c>
      <c r="L1516" t="s">
        <v>9</v>
      </c>
      <c r="M1516">
        <v>35.358263000000001</v>
      </c>
      <c r="N1516">
        <v>-118.876322</v>
      </c>
      <c r="O1516" t="s">
        <v>3808</v>
      </c>
      <c r="U1516" s="2">
        <v>890</v>
      </c>
      <c r="AC1516" s="2">
        <v>29</v>
      </c>
      <c r="AI1516" s="2">
        <v>0.81</v>
      </c>
    </row>
    <row r="1517" spans="1:38" x14ac:dyDescent="0.35">
      <c r="A1517">
        <v>1516</v>
      </c>
      <c r="B1517" s="2" t="s">
        <v>1057</v>
      </c>
      <c r="C1517" t="s">
        <v>3832</v>
      </c>
      <c r="D1517" t="s">
        <v>47</v>
      </c>
      <c r="E1517" t="s">
        <v>431</v>
      </c>
      <c r="F1517" t="s">
        <v>1059</v>
      </c>
      <c r="G1517" t="s">
        <v>50</v>
      </c>
      <c r="H1517" s="47">
        <v>41046</v>
      </c>
      <c r="I1517" t="s">
        <v>3795</v>
      </c>
      <c r="J1517" t="s">
        <v>8</v>
      </c>
      <c r="K1517" t="s">
        <v>1783</v>
      </c>
      <c r="L1517" t="s">
        <v>9</v>
      </c>
      <c r="M1517">
        <v>35.363447999999998</v>
      </c>
      <c r="N1517">
        <v>-118.874549</v>
      </c>
      <c r="O1517" t="s">
        <v>3808</v>
      </c>
      <c r="U1517" s="2">
        <v>680</v>
      </c>
      <c r="AC1517" s="2">
        <v>40</v>
      </c>
      <c r="AI1517" s="2">
        <v>0.59</v>
      </c>
    </row>
    <row r="1518" spans="1:38" x14ac:dyDescent="0.35">
      <c r="A1518">
        <v>1517</v>
      </c>
      <c r="B1518" s="2" t="s">
        <v>1057</v>
      </c>
      <c r="C1518" t="s">
        <v>3831</v>
      </c>
      <c r="D1518" t="s">
        <v>47</v>
      </c>
      <c r="E1518" t="s">
        <v>431</v>
      </c>
      <c r="F1518" t="s">
        <v>1059</v>
      </c>
      <c r="G1518" t="s">
        <v>50</v>
      </c>
      <c r="H1518" s="47">
        <v>41380</v>
      </c>
      <c r="I1518" t="s">
        <v>3794</v>
      </c>
      <c r="J1518" t="s">
        <v>8</v>
      </c>
      <c r="K1518" t="s">
        <v>1783</v>
      </c>
      <c r="L1518" t="s">
        <v>9</v>
      </c>
      <c r="M1518">
        <v>35.363447999999998</v>
      </c>
      <c r="N1518">
        <v>-118.874549</v>
      </c>
      <c r="O1518" t="s">
        <v>3808</v>
      </c>
      <c r="U1518" s="2">
        <v>740</v>
      </c>
      <c r="AC1518" s="2">
        <v>22</v>
      </c>
      <c r="AI1518" s="2">
        <v>0.65</v>
      </c>
    </row>
    <row r="1519" spans="1:38" x14ac:dyDescent="0.35">
      <c r="A1519">
        <v>1518</v>
      </c>
      <c r="B1519" s="2" t="s">
        <v>1057</v>
      </c>
      <c r="C1519" t="s">
        <v>3830</v>
      </c>
      <c r="D1519" t="s">
        <v>47</v>
      </c>
      <c r="E1519" t="s">
        <v>431</v>
      </c>
      <c r="F1519" t="s">
        <v>1059</v>
      </c>
      <c r="G1519" t="s">
        <v>50</v>
      </c>
      <c r="H1519" s="47">
        <v>41745</v>
      </c>
      <c r="I1519" t="s">
        <v>3793</v>
      </c>
      <c r="J1519" t="s">
        <v>8</v>
      </c>
      <c r="K1519" t="s">
        <v>1783</v>
      </c>
      <c r="L1519" t="s">
        <v>9</v>
      </c>
      <c r="M1519">
        <v>35.363447999999998</v>
      </c>
      <c r="N1519">
        <v>-118.874549</v>
      </c>
      <c r="O1519" t="s">
        <v>3808</v>
      </c>
      <c r="U1519" s="2">
        <v>890</v>
      </c>
      <c r="AC1519" s="2">
        <v>55</v>
      </c>
      <c r="AI1519" s="2">
        <v>0.85</v>
      </c>
    </row>
    <row r="1520" spans="1:38" x14ac:dyDescent="0.35">
      <c r="A1520">
        <v>1519</v>
      </c>
      <c r="B1520" s="2" t="s">
        <v>1057</v>
      </c>
      <c r="C1520" t="s">
        <v>3841</v>
      </c>
      <c r="D1520" t="s">
        <v>47</v>
      </c>
      <c r="E1520" t="s">
        <v>431</v>
      </c>
      <c r="F1520" t="s">
        <v>1059</v>
      </c>
      <c r="G1520" t="s">
        <v>50</v>
      </c>
      <c r="H1520" s="47">
        <v>42115</v>
      </c>
      <c r="I1520" s="29" t="s">
        <v>3839</v>
      </c>
      <c r="J1520" t="s">
        <v>8</v>
      </c>
      <c r="K1520" t="s">
        <v>1783</v>
      </c>
      <c r="L1520" t="s">
        <v>9</v>
      </c>
      <c r="M1520">
        <v>35.358263000000001</v>
      </c>
      <c r="N1520">
        <v>-118.876322</v>
      </c>
      <c r="O1520" t="s">
        <v>3808</v>
      </c>
      <c r="U1520" s="2">
        <v>720</v>
      </c>
      <c r="AC1520" s="2">
        <v>14</v>
      </c>
      <c r="AI1520" s="2">
        <v>0.45</v>
      </c>
    </row>
    <row r="1521" spans="1:49" x14ac:dyDescent="0.35">
      <c r="A1521">
        <v>1520</v>
      </c>
      <c r="B1521" s="2" t="s">
        <v>1057</v>
      </c>
      <c r="C1521" t="s">
        <v>3842</v>
      </c>
      <c r="D1521" t="s">
        <v>47</v>
      </c>
      <c r="E1521" t="s">
        <v>431</v>
      </c>
      <c r="F1521" t="s">
        <v>1059</v>
      </c>
      <c r="G1521" t="s">
        <v>50</v>
      </c>
      <c r="H1521" s="47">
        <v>42115</v>
      </c>
      <c r="I1521" s="29" t="s">
        <v>3839</v>
      </c>
      <c r="J1521" t="s">
        <v>8</v>
      </c>
      <c r="K1521" t="s">
        <v>1783</v>
      </c>
      <c r="L1521" t="s">
        <v>9</v>
      </c>
      <c r="M1521">
        <v>35.358263000000001</v>
      </c>
      <c r="N1521">
        <v>-118.876322</v>
      </c>
      <c r="O1521" t="s">
        <v>3808</v>
      </c>
      <c r="U1521" s="2">
        <v>860</v>
      </c>
      <c r="AC1521" s="2">
        <v>28</v>
      </c>
      <c r="AI1521" s="2">
        <v>0.75</v>
      </c>
    </row>
    <row r="1522" spans="1:49" x14ac:dyDescent="0.35">
      <c r="A1522">
        <v>1521</v>
      </c>
      <c r="B1522" s="2" t="s">
        <v>1057</v>
      </c>
      <c r="C1522" t="s">
        <v>3849</v>
      </c>
      <c r="D1522" t="s">
        <v>3850</v>
      </c>
      <c r="E1522" t="s">
        <v>431</v>
      </c>
      <c r="F1522" t="s">
        <v>1059</v>
      </c>
      <c r="G1522" t="s">
        <v>50</v>
      </c>
      <c r="H1522" s="47">
        <v>42135</v>
      </c>
      <c r="I1522" t="s">
        <v>3851</v>
      </c>
      <c r="J1522" t="s">
        <v>8</v>
      </c>
      <c r="K1522" t="s">
        <v>1340</v>
      </c>
      <c r="L1522" t="s">
        <v>9</v>
      </c>
      <c r="M1522">
        <v>35.363447999999998</v>
      </c>
      <c r="N1522">
        <v>-118.874549</v>
      </c>
      <c r="O1522" t="s">
        <v>3808</v>
      </c>
      <c r="P1522" s="2">
        <v>360</v>
      </c>
      <c r="T1522" s="2">
        <v>55</v>
      </c>
      <c r="U1522" s="2">
        <v>710</v>
      </c>
      <c r="V1522" s="2">
        <v>480</v>
      </c>
      <c r="W1522" s="2">
        <v>28.2</v>
      </c>
      <c r="X1522" s="2">
        <v>7.18</v>
      </c>
      <c r="Y1522" s="2">
        <v>440</v>
      </c>
      <c r="Z1522" s="2" t="s">
        <v>760</v>
      </c>
      <c r="AA1522" s="2" t="s">
        <v>760</v>
      </c>
      <c r="AC1522" s="2">
        <v>30</v>
      </c>
      <c r="AD1522" s="2">
        <v>0.84</v>
      </c>
      <c r="AE1522" s="2">
        <v>21</v>
      </c>
      <c r="AF1522" s="2">
        <v>0.74</v>
      </c>
      <c r="AG1522" s="2">
        <v>3.1</v>
      </c>
      <c r="AH1522" s="2">
        <v>130</v>
      </c>
      <c r="AI1522" s="2">
        <v>0.42</v>
      </c>
      <c r="AJ1522" s="2">
        <v>33</v>
      </c>
      <c r="AK1522" s="2">
        <v>0.23</v>
      </c>
      <c r="AL1522" s="2">
        <v>1.4</v>
      </c>
      <c r="AN1522" s="2">
        <v>460</v>
      </c>
      <c r="AO1522" s="2" t="s">
        <v>66</v>
      </c>
      <c r="AP1522" s="2"/>
      <c r="AU1522" s="2">
        <v>0.3</v>
      </c>
      <c r="AV1522" s="13">
        <f>AU1522/4.43</f>
        <v>6.772009029345373E-2</v>
      </c>
    </row>
    <row r="1523" spans="1:49" x14ac:dyDescent="0.35">
      <c r="A1523">
        <v>1522</v>
      </c>
      <c r="B1523" s="2" t="s">
        <v>1057</v>
      </c>
      <c r="C1523" t="s">
        <v>3843</v>
      </c>
      <c r="D1523" t="s">
        <v>3844</v>
      </c>
      <c r="E1523" t="s">
        <v>431</v>
      </c>
      <c r="F1523" t="s">
        <v>1059</v>
      </c>
      <c r="G1523" t="s">
        <v>50</v>
      </c>
      <c r="H1523" s="47">
        <v>42151</v>
      </c>
      <c r="I1523" s="29" t="s">
        <v>3839</v>
      </c>
      <c r="J1523" t="s">
        <v>8</v>
      </c>
      <c r="K1523" t="s">
        <v>1783</v>
      </c>
      <c r="L1523" t="s">
        <v>9</v>
      </c>
      <c r="M1523">
        <v>35.363447999999998</v>
      </c>
      <c r="N1523">
        <v>-118.874549</v>
      </c>
      <c r="O1523" t="s">
        <v>3808</v>
      </c>
      <c r="P1523" s="2">
        <v>310</v>
      </c>
      <c r="Q1523" s="2">
        <v>310</v>
      </c>
      <c r="R1523" s="2" t="s">
        <v>23</v>
      </c>
      <c r="S1523" s="2" t="s">
        <v>23</v>
      </c>
      <c r="T1523" s="2">
        <v>44</v>
      </c>
      <c r="U1523" s="2">
        <v>870</v>
      </c>
      <c r="V1523" s="2">
        <v>580</v>
      </c>
      <c r="X1523" s="2">
        <v>8.02</v>
      </c>
      <c r="Y1523" s="13">
        <f>Q1523*1.22</f>
        <v>378.2</v>
      </c>
      <c r="Z1523" s="13" t="s">
        <v>761</v>
      </c>
      <c r="AA1523" s="13" t="s">
        <v>411</v>
      </c>
      <c r="AB1523" s="2">
        <v>0.11</v>
      </c>
      <c r="AC1523" s="2">
        <v>31</v>
      </c>
      <c r="AD1523" s="2" t="s">
        <v>14</v>
      </c>
      <c r="AE1523" s="2">
        <v>17</v>
      </c>
      <c r="AF1523" s="2">
        <v>0.39</v>
      </c>
      <c r="AG1523" s="2">
        <v>1.9</v>
      </c>
      <c r="AH1523" s="2">
        <v>120</v>
      </c>
      <c r="AI1523" s="2">
        <v>0.44</v>
      </c>
      <c r="AJ1523" s="2" t="s">
        <v>57</v>
      </c>
      <c r="AK1523" s="2">
        <v>0.17</v>
      </c>
      <c r="AL1523" s="2" t="s">
        <v>303</v>
      </c>
      <c r="AM1523" s="2" t="s">
        <v>303</v>
      </c>
      <c r="AN1523" s="2">
        <v>400</v>
      </c>
      <c r="AO1523" s="2" t="s">
        <v>54</v>
      </c>
      <c r="AP1523" s="2">
        <v>0.11</v>
      </c>
      <c r="AU1523" s="2" t="s">
        <v>59</v>
      </c>
      <c r="AV1523" s="13" t="s">
        <v>1013</v>
      </c>
    </row>
    <row r="1524" spans="1:49" x14ac:dyDescent="0.35">
      <c r="A1524">
        <v>1523</v>
      </c>
      <c r="B1524" s="2" t="s">
        <v>1057</v>
      </c>
      <c r="C1524" t="s">
        <v>3833</v>
      </c>
      <c r="D1524" t="s">
        <v>47</v>
      </c>
      <c r="E1524" t="s">
        <v>431</v>
      </c>
      <c r="F1524" t="s">
        <v>1059</v>
      </c>
      <c r="G1524" t="s">
        <v>50</v>
      </c>
      <c r="H1524" s="47">
        <v>42614</v>
      </c>
      <c r="I1524" t="s">
        <v>3792</v>
      </c>
      <c r="J1524" t="s">
        <v>8</v>
      </c>
      <c r="K1524" t="s">
        <v>1783</v>
      </c>
      <c r="L1524" t="s">
        <v>9</v>
      </c>
      <c r="M1524">
        <v>35.363447999999998</v>
      </c>
      <c r="N1524">
        <v>-118.874549</v>
      </c>
      <c r="O1524" t="s">
        <v>3808</v>
      </c>
      <c r="U1524" s="2">
        <v>700</v>
      </c>
      <c r="AC1524" s="2">
        <v>26</v>
      </c>
      <c r="AI1524" s="2">
        <v>0.49</v>
      </c>
    </row>
    <row r="1525" spans="1:49" x14ac:dyDescent="0.35">
      <c r="A1525">
        <v>1524</v>
      </c>
      <c r="B1525" s="2" t="s">
        <v>1057</v>
      </c>
      <c r="C1525" t="s">
        <v>3834</v>
      </c>
      <c r="D1525" t="s">
        <v>47</v>
      </c>
      <c r="E1525" t="s">
        <v>431</v>
      </c>
      <c r="F1525" t="s">
        <v>1059</v>
      </c>
      <c r="G1525" t="s">
        <v>50</v>
      </c>
      <c r="H1525" s="47">
        <v>42614</v>
      </c>
      <c r="I1525" t="s">
        <v>3792</v>
      </c>
      <c r="J1525" t="s">
        <v>8</v>
      </c>
      <c r="K1525" t="s">
        <v>1783</v>
      </c>
      <c r="L1525" t="s">
        <v>9</v>
      </c>
      <c r="M1525">
        <v>35.358263000000001</v>
      </c>
      <c r="N1525">
        <v>-118.876322</v>
      </c>
      <c r="O1525" t="s">
        <v>3808</v>
      </c>
      <c r="U1525" s="2">
        <v>750</v>
      </c>
      <c r="AC1525" s="2">
        <v>14</v>
      </c>
      <c r="AI1525" s="2">
        <v>0.52</v>
      </c>
    </row>
    <row r="1526" spans="1:49" x14ac:dyDescent="0.35">
      <c r="A1526">
        <v>1525</v>
      </c>
      <c r="B1526" s="2" t="s">
        <v>1057</v>
      </c>
      <c r="C1526" t="s">
        <v>3837</v>
      </c>
      <c r="D1526" t="s">
        <v>47</v>
      </c>
      <c r="E1526" t="s">
        <v>431</v>
      </c>
      <c r="F1526" t="s">
        <v>1059</v>
      </c>
      <c r="G1526" t="s">
        <v>50</v>
      </c>
      <c r="H1526" s="47">
        <v>42614</v>
      </c>
      <c r="I1526" t="s">
        <v>3792</v>
      </c>
      <c r="J1526" t="s">
        <v>8</v>
      </c>
      <c r="K1526" t="s">
        <v>1783</v>
      </c>
      <c r="L1526" t="s">
        <v>9</v>
      </c>
      <c r="M1526">
        <v>35.358263000000001</v>
      </c>
      <c r="N1526">
        <v>-118.876322</v>
      </c>
      <c r="O1526" t="s">
        <v>3808</v>
      </c>
      <c r="U1526" s="2">
        <v>880</v>
      </c>
      <c r="AC1526" s="2">
        <v>26</v>
      </c>
      <c r="AI1526" s="2">
        <v>0.77</v>
      </c>
    </row>
    <row r="1527" spans="1:49" x14ac:dyDescent="0.35">
      <c r="A1527">
        <v>1526</v>
      </c>
      <c r="B1527" s="2" t="s">
        <v>1057</v>
      </c>
      <c r="C1527" t="s">
        <v>3838</v>
      </c>
      <c r="D1527" t="s">
        <v>47</v>
      </c>
      <c r="E1527" t="s">
        <v>431</v>
      </c>
      <c r="F1527" t="s">
        <v>1059</v>
      </c>
      <c r="G1527" t="s">
        <v>50</v>
      </c>
      <c r="H1527" s="47">
        <v>43682</v>
      </c>
      <c r="I1527" t="s">
        <v>3791</v>
      </c>
      <c r="J1527" t="s">
        <v>8</v>
      </c>
      <c r="K1527" t="s">
        <v>1783</v>
      </c>
      <c r="L1527" t="s">
        <v>9</v>
      </c>
      <c r="M1527">
        <v>35.363447999999998</v>
      </c>
      <c r="N1527">
        <v>-118.874549</v>
      </c>
      <c r="O1527" t="s">
        <v>3808</v>
      </c>
      <c r="U1527" s="2">
        <v>540</v>
      </c>
      <c r="AC1527" s="2">
        <v>32</v>
      </c>
      <c r="AI1527" s="2">
        <v>0.44</v>
      </c>
    </row>
    <row r="1528" spans="1:49" x14ac:dyDescent="0.35">
      <c r="A1528">
        <v>1527</v>
      </c>
      <c r="B1528" s="2" t="s">
        <v>1057</v>
      </c>
      <c r="C1528" t="s">
        <v>3835</v>
      </c>
      <c r="D1528" t="s">
        <v>47</v>
      </c>
      <c r="E1528" t="s">
        <v>431</v>
      </c>
      <c r="F1528" t="s">
        <v>1059</v>
      </c>
      <c r="G1528" t="s">
        <v>50</v>
      </c>
      <c r="H1528" s="47">
        <v>43682</v>
      </c>
      <c r="I1528" t="s">
        <v>3791</v>
      </c>
      <c r="J1528" t="s">
        <v>8</v>
      </c>
      <c r="K1528" t="s">
        <v>1783</v>
      </c>
      <c r="L1528" t="s">
        <v>9</v>
      </c>
      <c r="M1528">
        <v>35.358263000000001</v>
      </c>
      <c r="N1528">
        <v>-118.876322</v>
      </c>
      <c r="O1528" t="s">
        <v>3808</v>
      </c>
      <c r="U1528" s="2">
        <v>720</v>
      </c>
      <c r="AC1528" s="2">
        <v>34</v>
      </c>
      <c r="AI1528" s="2">
        <v>0.68</v>
      </c>
    </row>
    <row r="1529" spans="1:49" x14ac:dyDescent="0.35">
      <c r="A1529">
        <v>1528</v>
      </c>
      <c r="B1529" s="2" t="s">
        <v>1057</v>
      </c>
      <c r="C1529" t="s">
        <v>3836</v>
      </c>
      <c r="D1529" t="s">
        <v>47</v>
      </c>
      <c r="E1529" t="s">
        <v>431</v>
      </c>
      <c r="F1529" t="s">
        <v>1059</v>
      </c>
      <c r="G1529" t="s">
        <v>50</v>
      </c>
      <c r="H1529" s="47">
        <v>43682</v>
      </c>
      <c r="I1529" t="s">
        <v>3791</v>
      </c>
      <c r="J1529" t="s">
        <v>8</v>
      </c>
      <c r="K1529" t="s">
        <v>1783</v>
      </c>
      <c r="L1529" t="s">
        <v>9</v>
      </c>
      <c r="M1529">
        <v>35.358263000000001</v>
      </c>
      <c r="N1529">
        <v>-118.876322</v>
      </c>
      <c r="O1529" t="s">
        <v>3808</v>
      </c>
      <c r="U1529" s="2">
        <v>610</v>
      </c>
      <c r="AC1529" s="2">
        <v>20</v>
      </c>
      <c r="AI1529" s="2">
        <v>0.48</v>
      </c>
    </row>
    <row r="1530" spans="1:49" x14ac:dyDescent="0.35">
      <c r="A1530">
        <v>1529</v>
      </c>
      <c r="B1530" s="2" t="s">
        <v>1057</v>
      </c>
      <c r="C1530" t="s">
        <v>3852</v>
      </c>
      <c r="D1530" t="s">
        <v>3855</v>
      </c>
      <c r="E1530" t="s">
        <v>431</v>
      </c>
      <c r="F1530" t="s">
        <v>1059</v>
      </c>
      <c r="G1530" t="s">
        <v>50</v>
      </c>
      <c r="H1530" s="47">
        <v>43774</v>
      </c>
      <c r="I1530" t="s">
        <v>3853</v>
      </c>
      <c r="J1530" t="s">
        <v>8</v>
      </c>
      <c r="K1530" t="s">
        <v>1340</v>
      </c>
      <c r="L1530" t="s">
        <v>9</v>
      </c>
      <c r="M1530">
        <v>35.363447999999998</v>
      </c>
      <c r="N1530">
        <v>-118.874549</v>
      </c>
      <c r="O1530" t="s">
        <v>3808</v>
      </c>
      <c r="P1530" s="2">
        <v>280</v>
      </c>
      <c r="Q1530" s="2">
        <v>280</v>
      </c>
      <c r="R1530" s="2" t="s">
        <v>1003</v>
      </c>
      <c r="S1530" s="2" t="s">
        <v>1003</v>
      </c>
      <c r="U1530" s="2">
        <v>626</v>
      </c>
      <c r="V1530" s="2">
        <v>450</v>
      </c>
      <c r="Y1530" s="13">
        <f>Q1530*1.22</f>
        <v>341.59999999999997</v>
      </c>
      <c r="Z1530" s="13" t="s">
        <v>3577</v>
      </c>
      <c r="AA1530" s="13" t="s">
        <v>3578</v>
      </c>
      <c r="AC1530" s="2">
        <v>34</v>
      </c>
      <c r="AD1530" s="2" t="s">
        <v>99</v>
      </c>
      <c r="AE1530" s="2">
        <v>19</v>
      </c>
      <c r="AF1530" s="2">
        <v>1.3</v>
      </c>
      <c r="AG1530" s="2">
        <v>2.9</v>
      </c>
      <c r="AH1530" s="2">
        <v>130</v>
      </c>
      <c r="AI1530" s="2">
        <v>0.38</v>
      </c>
      <c r="AJ1530" s="2">
        <v>20</v>
      </c>
      <c r="AK1530" s="2">
        <v>0.2</v>
      </c>
      <c r="AL1530" s="2">
        <v>0.36</v>
      </c>
      <c r="AM1530" s="2">
        <v>2.7E-2</v>
      </c>
      <c r="AN1530" s="2">
        <v>400</v>
      </c>
      <c r="AO1530" s="2" t="s">
        <v>620</v>
      </c>
      <c r="AP1530" s="2">
        <v>0.2</v>
      </c>
      <c r="AQ1530" s="2">
        <v>-76.7</v>
      </c>
      <c r="AR1530" s="2">
        <v>-10.19</v>
      </c>
      <c r="AU1530" s="13" t="s">
        <v>620</v>
      </c>
      <c r="AV1530" s="2" t="s">
        <v>1020</v>
      </c>
      <c r="AW1530" s="2">
        <v>4.3</v>
      </c>
    </row>
    <row r="1531" spans="1:49" x14ac:dyDescent="0.35">
      <c r="A1531">
        <v>1530</v>
      </c>
      <c r="B1531" s="2" t="s">
        <v>3818</v>
      </c>
      <c r="C1531" t="s">
        <v>3807</v>
      </c>
      <c r="D1531" t="s">
        <v>47</v>
      </c>
      <c r="E1531" t="s">
        <v>431</v>
      </c>
      <c r="F1531" t="s">
        <v>3854</v>
      </c>
      <c r="G1531" t="s">
        <v>50</v>
      </c>
      <c r="H1531" s="47">
        <v>33295</v>
      </c>
      <c r="I1531" t="s">
        <v>3804</v>
      </c>
      <c r="J1531" t="s">
        <v>8</v>
      </c>
      <c r="K1531" t="s">
        <v>1791</v>
      </c>
      <c r="L1531" t="s">
        <v>9</v>
      </c>
      <c r="M1531">
        <v>35.372292000000002</v>
      </c>
      <c r="N1531">
        <v>-118.868156</v>
      </c>
      <c r="O1531" t="s">
        <v>3808</v>
      </c>
      <c r="P1531" s="13">
        <f>SUM(Q1531:S1531)</f>
        <v>330</v>
      </c>
      <c r="Q1531" s="13">
        <f>ROUND(Y1531/1.22,0)</f>
        <v>330</v>
      </c>
      <c r="T1531" s="2">
        <v>60.8</v>
      </c>
      <c r="U1531" s="2">
        <v>950</v>
      </c>
      <c r="V1531" s="2">
        <v>778</v>
      </c>
      <c r="X1531" s="2">
        <v>8.1</v>
      </c>
      <c r="Y1531" s="2">
        <v>403</v>
      </c>
      <c r="Z1531" s="2" t="s">
        <v>1037</v>
      </c>
      <c r="AA1531" s="2" t="s">
        <v>610</v>
      </c>
      <c r="AC1531" s="2">
        <v>121</v>
      </c>
      <c r="AD1531" s="2">
        <v>16</v>
      </c>
      <c r="AE1531" s="2">
        <v>23</v>
      </c>
      <c r="AF1531" s="2">
        <v>0.79</v>
      </c>
      <c r="AG1531" s="2">
        <v>5.4</v>
      </c>
      <c r="AH1531" s="2">
        <v>209</v>
      </c>
      <c r="AI1531" s="2">
        <v>0.55000000000000004</v>
      </c>
      <c r="AU1531" s="2" t="s">
        <v>817</v>
      </c>
      <c r="AV1531" s="2" t="s">
        <v>303</v>
      </c>
    </row>
    <row r="1532" spans="1:49" x14ac:dyDescent="0.35">
      <c r="A1532">
        <v>1531</v>
      </c>
      <c r="B1532" s="2" t="s">
        <v>3818</v>
      </c>
      <c r="C1532" t="s">
        <v>3809</v>
      </c>
      <c r="D1532" t="s">
        <v>47</v>
      </c>
      <c r="E1532" t="s">
        <v>431</v>
      </c>
      <c r="F1532" t="s">
        <v>3854</v>
      </c>
      <c r="G1532" t="s">
        <v>50</v>
      </c>
      <c r="H1532" s="47">
        <v>33669</v>
      </c>
      <c r="I1532" t="s">
        <v>1108</v>
      </c>
      <c r="J1532" t="s">
        <v>8</v>
      </c>
      <c r="K1532" t="s">
        <v>1791</v>
      </c>
      <c r="L1532" t="s">
        <v>9</v>
      </c>
      <c r="M1532">
        <v>35.372292000000002</v>
      </c>
      <c r="N1532">
        <v>-118.868156</v>
      </c>
      <c r="O1532" t="s">
        <v>3808</v>
      </c>
      <c r="P1532" s="13">
        <f>SUM(Q1532:S1532)</f>
        <v>333</v>
      </c>
      <c r="Q1532" s="13">
        <f>ROUND(Y1532/1.22,0)</f>
        <v>333</v>
      </c>
      <c r="T1532" s="2">
        <v>102</v>
      </c>
      <c r="U1532" s="2">
        <v>1300</v>
      </c>
      <c r="V1532" s="2">
        <v>723</v>
      </c>
      <c r="X1532" s="2">
        <v>8.1999999999999993</v>
      </c>
      <c r="Y1532" s="2">
        <v>406</v>
      </c>
      <c r="Z1532" s="2" t="s">
        <v>1037</v>
      </c>
      <c r="AA1532" s="2" t="s">
        <v>610</v>
      </c>
      <c r="AC1532" s="2">
        <v>192</v>
      </c>
      <c r="AD1532" s="2">
        <v>26</v>
      </c>
      <c r="AE1532" s="2">
        <v>38</v>
      </c>
      <c r="AF1532" s="2">
        <v>1.7</v>
      </c>
      <c r="AG1532" s="2">
        <v>14.3</v>
      </c>
      <c r="AH1532" s="2">
        <v>248</v>
      </c>
      <c r="AI1532" s="2">
        <v>0.65</v>
      </c>
      <c r="AU1532" s="2" t="s">
        <v>817</v>
      </c>
      <c r="AV1532" s="2" t="s">
        <v>303</v>
      </c>
    </row>
    <row r="1533" spans="1:49" x14ac:dyDescent="0.35">
      <c r="A1533">
        <v>1532</v>
      </c>
      <c r="B1533" s="2" t="s">
        <v>3818</v>
      </c>
      <c r="C1533" t="s">
        <v>3813</v>
      </c>
      <c r="D1533" t="s">
        <v>47</v>
      </c>
      <c r="E1533" t="s">
        <v>431</v>
      </c>
      <c r="F1533" t="s">
        <v>3854</v>
      </c>
      <c r="G1533" t="s">
        <v>50</v>
      </c>
      <c r="H1533" s="47">
        <v>33794</v>
      </c>
      <c r="I1533" t="s">
        <v>1129</v>
      </c>
      <c r="J1533" t="s">
        <v>8</v>
      </c>
      <c r="K1533" t="s">
        <v>1791</v>
      </c>
      <c r="L1533" t="s">
        <v>9</v>
      </c>
      <c r="M1533">
        <v>35.372292000000002</v>
      </c>
      <c r="N1533">
        <v>-118.868156</v>
      </c>
      <c r="O1533" t="s">
        <v>3808</v>
      </c>
      <c r="P1533" s="13">
        <f>SUM(Q1533:S1533)</f>
        <v>304</v>
      </c>
      <c r="Q1533" s="13">
        <f>ROUND(Y1533/1.22,0)</f>
        <v>251</v>
      </c>
      <c r="R1533" s="13">
        <f>ROUND(Z1533/0.6,0)</f>
        <v>53</v>
      </c>
      <c r="T1533" s="2">
        <v>72.400000000000006</v>
      </c>
      <c r="U1533" s="2">
        <v>920</v>
      </c>
      <c r="V1533" s="2">
        <v>575</v>
      </c>
      <c r="X1533" s="2">
        <v>8.3000000000000007</v>
      </c>
      <c r="Y1533" s="2">
        <v>306</v>
      </c>
      <c r="Z1533" s="2">
        <v>31.6</v>
      </c>
      <c r="AA1533" s="2" t="s">
        <v>610</v>
      </c>
      <c r="AC1533" s="2">
        <v>111</v>
      </c>
      <c r="AD1533" s="2">
        <v>9</v>
      </c>
      <c r="AE1533" s="2">
        <v>27</v>
      </c>
      <c r="AF1533" s="2">
        <v>1.2</v>
      </c>
      <c r="AG1533" s="2">
        <v>4.9000000000000004</v>
      </c>
      <c r="AH1533" s="2">
        <v>186</v>
      </c>
      <c r="AI1533" s="2">
        <v>0.32</v>
      </c>
      <c r="AU1533" s="2" t="s">
        <v>817</v>
      </c>
      <c r="AV1533" s="2" t="s">
        <v>303</v>
      </c>
    </row>
    <row r="1534" spans="1:49" x14ac:dyDescent="0.35">
      <c r="A1534">
        <v>1533</v>
      </c>
      <c r="B1534" s="2" t="s">
        <v>3818</v>
      </c>
      <c r="C1534" t="s">
        <v>3817</v>
      </c>
      <c r="D1534" t="s">
        <v>47</v>
      </c>
      <c r="E1534" t="s">
        <v>431</v>
      </c>
      <c r="F1534" t="s">
        <v>3854</v>
      </c>
      <c r="G1534" t="s">
        <v>50</v>
      </c>
      <c r="H1534" s="47">
        <v>33990</v>
      </c>
      <c r="I1534" t="s">
        <v>1109</v>
      </c>
      <c r="J1534" t="s">
        <v>8</v>
      </c>
      <c r="K1534" t="s">
        <v>1791</v>
      </c>
      <c r="L1534" t="s">
        <v>9</v>
      </c>
      <c r="M1534">
        <v>35.372292000000002</v>
      </c>
      <c r="N1534">
        <v>-118.868156</v>
      </c>
      <c r="O1534" t="s">
        <v>3808</v>
      </c>
      <c r="P1534" s="13">
        <f>SUM(Q1534:S1534)</f>
        <v>298</v>
      </c>
      <c r="Q1534" s="13">
        <f>ROUND(Y1534/1.22,0)</f>
        <v>298</v>
      </c>
      <c r="T1534" s="2">
        <v>70.3</v>
      </c>
      <c r="U1534" s="2">
        <v>850</v>
      </c>
      <c r="V1534" s="2">
        <v>492</v>
      </c>
      <c r="X1534" s="2">
        <v>7.8</v>
      </c>
      <c r="Y1534" s="2">
        <v>364</v>
      </c>
      <c r="Z1534" s="2" t="s">
        <v>1037</v>
      </c>
      <c r="AA1534" s="2" t="s">
        <v>610</v>
      </c>
      <c r="AC1534" s="2">
        <v>102</v>
      </c>
      <c r="AD1534" s="2">
        <v>9</v>
      </c>
      <c r="AE1534" s="2">
        <v>26</v>
      </c>
      <c r="AF1534" s="2">
        <v>1.3</v>
      </c>
      <c r="AG1534" s="2">
        <v>4.8</v>
      </c>
      <c r="AH1534" s="2">
        <v>167</v>
      </c>
      <c r="AI1534" s="2">
        <v>0.33</v>
      </c>
      <c r="AU1534" s="2">
        <v>0.4</v>
      </c>
      <c r="AV1534" s="2">
        <v>0.1</v>
      </c>
    </row>
    <row r="1535" spans="1:49" x14ac:dyDescent="0.35">
      <c r="A1535">
        <v>1534</v>
      </c>
      <c r="B1535" s="2" t="s">
        <v>3818</v>
      </c>
      <c r="C1535" t="s">
        <v>3821</v>
      </c>
      <c r="D1535" t="s">
        <v>47</v>
      </c>
      <c r="E1535" t="s">
        <v>431</v>
      </c>
      <c r="F1535" t="s">
        <v>3854</v>
      </c>
      <c r="G1535" t="s">
        <v>50</v>
      </c>
      <c r="H1535" s="47">
        <v>34697</v>
      </c>
      <c r="I1535" t="s">
        <v>3803</v>
      </c>
      <c r="J1535" t="s">
        <v>8</v>
      </c>
      <c r="K1535" t="s">
        <v>1783</v>
      </c>
      <c r="L1535" t="s">
        <v>9</v>
      </c>
      <c r="M1535">
        <v>35.372292000000002</v>
      </c>
      <c r="N1535">
        <v>-118.868156</v>
      </c>
      <c r="O1535" t="s">
        <v>3808</v>
      </c>
      <c r="U1535" s="2">
        <v>923</v>
      </c>
      <c r="AC1535" s="2">
        <v>111</v>
      </c>
      <c r="AI1535" s="2">
        <v>0.38</v>
      </c>
    </row>
    <row r="1536" spans="1:49" x14ac:dyDescent="0.35">
      <c r="A1536">
        <v>1535</v>
      </c>
      <c r="B1536" s="2" t="s">
        <v>1049</v>
      </c>
      <c r="C1536" t="s">
        <v>3711</v>
      </c>
      <c r="D1536" t="s">
        <v>47</v>
      </c>
      <c r="E1536" t="s">
        <v>431</v>
      </c>
      <c r="F1536" t="s">
        <v>1050</v>
      </c>
      <c r="G1536" t="s">
        <v>50</v>
      </c>
      <c r="H1536" s="47">
        <v>36581</v>
      </c>
      <c r="I1536" t="s">
        <v>3713</v>
      </c>
      <c r="J1536" t="s">
        <v>8</v>
      </c>
      <c r="K1536" t="s">
        <v>1791</v>
      </c>
      <c r="L1536" t="s">
        <v>9</v>
      </c>
      <c r="M1536">
        <v>35.372689999999999</v>
      </c>
      <c r="N1536">
        <v>-118.84220999999999</v>
      </c>
      <c r="O1536" t="s">
        <v>448</v>
      </c>
      <c r="U1536" s="2">
        <v>710</v>
      </c>
      <c r="AC1536" s="2">
        <v>28</v>
      </c>
      <c r="AI1536" s="2">
        <v>0.31</v>
      </c>
    </row>
    <row r="1537" spans="1:49" x14ac:dyDescent="0.35">
      <c r="A1537">
        <v>1536</v>
      </c>
      <c r="B1537" s="2" t="s">
        <v>2542</v>
      </c>
      <c r="C1537" t="s">
        <v>3885</v>
      </c>
      <c r="D1537" t="s">
        <v>3886</v>
      </c>
      <c r="E1537" t="s">
        <v>289</v>
      </c>
      <c r="F1537" t="s">
        <v>2539</v>
      </c>
      <c r="G1537" t="s">
        <v>291</v>
      </c>
      <c r="H1537" s="47">
        <v>39533</v>
      </c>
      <c r="I1537" t="s">
        <v>3884</v>
      </c>
      <c r="J1537" t="s">
        <v>8</v>
      </c>
      <c r="K1537" t="s">
        <v>1363</v>
      </c>
      <c r="L1537" t="s">
        <v>9</v>
      </c>
      <c r="M1537">
        <v>35.994549999999997</v>
      </c>
      <c r="N1537">
        <v>-119.040345</v>
      </c>
      <c r="O1537" t="s">
        <v>3808</v>
      </c>
      <c r="U1537" s="2">
        <v>1900</v>
      </c>
      <c r="V1537" s="2">
        <v>1000</v>
      </c>
      <c r="AC1537" s="2">
        <v>410</v>
      </c>
      <c r="AI1537" s="2">
        <v>2.7</v>
      </c>
    </row>
    <row r="1538" spans="1:49" x14ac:dyDescent="0.35">
      <c r="A1538">
        <v>1537</v>
      </c>
      <c r="B1538" s="2" t="s">
        <v>3896</v>
      </c>
      <c r="C1538" t="s">
        <v>3894</v>
      </c>
      <c r="D1538" t="s">
        <v>3895</v>
      </c>
      <c r="E1538" t="s">
        <v>2739</v>
      </c>
      <c r="F1538" t="s">
        <v>3898</v>
      </c>
      <c r="G1538" t="s">
        <v>50</v>
      </c>
      <c r="H1538" s="47">
        <v>42145</v>
      </c>
      <c r="I1538" t="s">
        <v>3893</v>
      </c>
      <c r="J1538" t="s">
        <v>8</v>
      </c>
      <c r="K1538" t="s">
        <v>1363</v>
      </c>
      <c r="L1538" t="s">
        <v>9</v>
      </c>
      <c r="M1538">
        <v>35.385851000000002</v>
      </c>
      <c r="N1538">
        <v>-119.081717</v>
      </c>
      <c r="O1538" t="s">
        <v>3808</v>
      </c>
      <c r="P1538" s="2">
        <v>7200</v>
      </c>
      <c r="V1538" s="2">
        <v>16000</v>
      </c>
      <c r="Y1538" s="2">
        <v>7400</v>
      </c>
      <c r="Z1538" s="2">
        <v>700</v>
      </c>
      <c r="AA1538" s="2" t="s">
        <v>537</v>
      </c>
      <c r="AB1538" s="2">
        <v>55</v>
      </c>
      <c r="AC1538" s="2">
        <v>3600</v>
      </c>
      <c r="AD1538" s="2" t="s">
        <v>54</v>
      </c>
      <c r="AE1538" s="2">
        <v>16</v>
      </c>
      <c r="AF1538" s="2">
        <v>110</v>
      </c>
      <c r="AG1538" s="2">
        <v>190</v>
      </c>
      <c r="AH1538" s="2">
        <v>5700</v>
      </c>
      <c r="AI1538" s="2">
        <v>9.8000000000000007</v>
      </c>
      <c r="AJ1538" s="2" t="s">
        <v>98</v>
      </c>
      <c r="AK1538" s="2">
        <v>0.84</v>
      </c>
      <c r="AL1538" s="2">
        <v>0.6</v>
      </c>
      <c r="AM1538" s="2">
        <v>4.7</v>
      </c>
      <c r="AN1538" s="2" t="s">
        <v>382</v>
      </c>
      <c r="AO1538" s="2" t="s">
        <v>98</v>
      </c>
      <c r="AP1538" s="2">
        <v>2.7</v>
      </c>
      <c r="AU1538" s="2" t="s">
        <v>54</v>
      </c>
      <c r="AV1538" s="13" t="s">
        <v>3246</v>
      </c>
    </row>
    <row r="1539" spans="1:49" x14ac:dyDescent="0.35">
      <c r="A1539">
        <v>1538</v>
      </c>
      <c r="B1539" s="2" t="s">
        <v>45</v>
      </c>
      <c r="C1539" t="s">
        <v>3867</v>
      </c>
      <c r="D1539" t="s">
        <v>3868</v>
      </c>
      <c r="E1539" t="s">
        <v>48</v>
      </c>
      <c r="F1539" t="s">
        <v>49</v>
      </c>
      <c r="G1539" t="s">
        <v>50</v>
      </c>
      <c r="H1539" s="47">
        <v>34509</v>
      </c>
      <c r="I1539" t="s">
        <v>3863</v>
      </c>
      <c r="J1539" t="s">
        <v>8</v>
      </c>
      <c r="K1539" t="s">
        <v>1704</v>
      </c>
      <c r="L1539" t="s">
        <v>9</v>
      </c>
      <c r="M1539">
        <v>35.391458999999998</v>
      </c>
      <c r="N1539">
        <v>-119.651672</v>
      </c>
      <c r="O1539" t="s">
        <v>2098</v>
      </c>
      <c r="AC1539" s="2">
        <v>6410</v>
      </c>
      <c r="AI1539" s="2">
        <v>41.3</v>
      </c>
    </row>
    <row r="1540" spans="1:49" x14ac:dyDescent="0.35">
      <c r="A1540">
        <v>1539</v>
      </c>
      <c r="B1540" s="2" t="s">
        <v>649</v>
      </c>
      <c r="C1540" t="s">
        <v>3873</v>
      </c>
      <c r="D1540" t="s">
        <v>3874</v>
      </c>
      <c r="E1540" t="s">
        <v>626</v>
      </c>
      <c r="F1540" t="s">
        <v>652</v>
      </c>
      <c r="G1540" t="s">
        <v>50</v>
      </c>
      <c r="H1540" s="47">
        <v>41019</v>
      </c>
      <c r="I1540" t="s">
        <v>3871</v>
      </c>
      <c r="J1540" t="s">
        <v>8</v>
      </c>
      <c r="K1540" t="s">
        <v>1363</v>
      </c>
      <c r="L1540" t="s">
        <v>9</v>
      </c>
      <c r="M1540">
        <v>35.358203000000003</v>
      </c>
      <c r="N1540">
        <v>-119.650323</v>
      </c>
      <c r="O1540" t="s">
        <v>3808</v>
      </c>
      <c r="U1540" s="2">
        <v>13000</v>
      </c>
      <c r="V1540" s="2">
        <v>8300</v>
      </c>
      <c r="AC1540" s="2">
        <v>3900</v>
      </c>
      <c r="AI1540" s="2">
        <v>17</v>
      </c>
    </row>
    <row r="1541" spans="1:49" x14ac:dyDescent="0.35">
      <c r="A1541">
        <v>1540</v>
      </c>
      <c r="B1541" s="2" t="s">
        <v>3648</v>
      </c>
      <c r="C1541" t="s">
        <v>3872</v>
      </c>
      <c r="D1541" t="s">
        <v>3875</v>
      </c>
      <c r="E1541" t="s">
        <v>626</v>
      </c>
      <c r="F1541" t="s">
        <v>3071</v>
      </c>
      <c r="G1541" t="s">
        <v>50</v>
      </c>
      <c r="H1541" s="47">
        <v>41019</v>
      </c>
      <c r="I1541" t="s">
        <v>3871</v>
      </c>
      <c r="J1541" t="s">
        <v>8</v>
      </c>
      <c r="K1541" t="s">
        <v>1363</v>
      </c>
      <c r="L1541" t="s">
        <v>9</v>
      </c>
      <c r="M1541">
        <v>35.345092999999999</v>
      </c>
      <c r="N1541">
        <v>-119.637356</v>
      </c>
      <c r="O1541" t="s">
        <v>3808</v>
      </c>
      <c r="U1541" s="2">
        <v>25000</v>
      </c>
      <c r="V1541" s="2">
        <v>17000</v>
      </c>
      <c r="AC1541" s="2">
        <v>17000</v>
      </c>
      <c r="AI1541" s="2">
        <v>55</v>
      </c>
    </row>
    <row r="1542" spans="1:49" x14ac:dyDescent="0.35">
      <c r="A1542">
        <v>1541</v>
      </c>
      <c r="B1542" s="2" t="s">
        <v>645</v>
      </c>
      <c r="C1542" t="s">
        <v>3876</v>
      </c>
      <c r="D1542" t="s">
        <v>3880</v>
      </c>
      <c r="E1542" t="s">
        <v>48</v>
      </c>
      <c r="F1542" t="s">
        <v>647</v>
      </c>
      <c r="G1542" t="s">
        <v>50</v>
      </c>
      <c r="H1542" s="47">
        <v>43720</v>
      </c>
      <c r="I1542" s="45" t="s">
        <v>3879</v>
      </c>
      <c r="J1542" t="s">
        <v>8</v>
      </c>
      <c r="K1542" t="s">
        <v>1340</v>
      </c>
      <c r="L1542" t="s">
        <v>9</v>
      </c>
      <c r="M1542">
        <v>35.388159000000002</v>
      </c>
      <c r="N1542">
        <v>-119.677814</v>
      </c>
      <c r="O1542" t="s">
        <v>478</v>
      </c>
      <c r="P1542" s="2">
        <v>1800</v>
      </c>
      <c r="Q1542" s="2">
        <v>1800</v>
      </c>
      <c r="R1542" s="2" t="s">
        <v>71</v>
      </c>
      <c r="S1542" s="2" t="s">
        <v>71</v>
      </c>
      <c r="U1542" s="2">
        <v>20000</v>
      </c>
      <c r="V1542" s="2">
        <v>12000</v>
      </c>
      <c r="W1542" s="2">
        <v>21</v>
      </c>
      <c r="X1542" s="2">
        <v>7</v>
      </c>
      <c r="Y1542" s="13">
        <f>Q1542*1.22</f>
        <v>2196</v>
      </c>
      <c r="Z1542" s="13" t="s">
        <v>1897</v>
      </c>
      <c r="AA1542" s="13" t="s">
        <v>1901</v>
      </c>
      <c r="AB1542" s="2">
        <v>32</v>
      </c>
      <c r="AC1542" s="2">
        <v>6300</v>
      </c>
      <c r="AD1542" s="2">
        <v>13</v>
      </c>
      <c r="AE1542" s="2">
        <v>150</v>
      </c>
      <c r="AF1542" s="2">
        <v>95</v>
      </c>
      <c r="AG1542" s="2">
        <v>85</v>
      </c>
      <c r="AH1542" s="2">
        <v>4500</v>
      </c>
      <c r="AI1542" s="2">
        <v>70</v>
      </c>
      <c r="AJ1542" s="2">
        <v>46</v>
      </c>
      <c r="AK1542" s="2">
        <v>10</v>
      </c>
      <c r="AL1542" s="2">
        <v>1.2</v>
      </c>
      <c r="AM1542" s="2">
        <v>3.1</v>
      </c>
      <c r="AN1542" s="2">
        <v>91</v>
      </c>
      <c r="AO1542" s="2">
        <v>130</v>
      </c>
      <c r="AP1542" s="2">
        <v>17</v>
      </c>
      <c r="AQ1542" s="2">
        <v>-46.7</v>
      </c>
      <c r="AR1542" s="2">
        <v>-4.07</v>
      </c>
      <c r="AS1542" s="2">
        <v>46</v>
      </c>
      <c r="AT1542" s="2">
        <v>49</v>
      </c>
      <c r="AU1542" s="2" t="s">
        <v>434</v>
      </c>
      <c r="AV1542" s="2" t="s">
        <v>11</v>
      </c>
      <c r="AW1542" s="2">
        <v>19</v>
      </c>
    </row>
    <row r="1543" spans="1:49" x14ac:dyDescent="0.35">
      <c r="A1543">
        <v>1542</v>
      </c>
      <c r="B1543" s="2" t="s">
        <v>645</v>
      </c>
      <c r="C1543" t="s">
        <v>3877</v>
      </c>
      <c r="D1543" t="s">
        <v>3881</v>
      </c>
      <c r="E1543" t="s">
        <v>48</v>
      </c>
      <c r="F1543" t="s">
        <v>647</v>
      </c>
      <c r="G1543" t="s">
        <v>50</v>
      </c>
      <c r="H1543" s="47">
        <v>43720</v>
      </c>
      <c r="I1543" t="s">
        <v>3879</v>
      </c>
      <c r="J1543" t="s">
        <v>8</v>
      </c>
      <c r="K1543" t="s">
        <v>1340</v>
      </c>
      <c r="L1543" t="s">
        <v>9</v>
      </c>
      <c r="M1543">
        <v>35.388649000000001</v>
      </c>
      <c r="N1543">
        <v>-119.67717</v>
      </c>
      <c r="O1543" t="s">
        <v>478</v>
      </c>
      <c r="P1543" s="2">
        <v>4400</v>
      </c>
      <c r="Q1543" s="2">
        <v>4400</v>
      </c>
      <c r="R1543" s="2" t="s">
        <v>71</v>
      </c>
      <c r="S1543" s="2" t="s">
        <v>71</v>
      </c>
      <c r="U1543" s="2">
        <v>42000</v>
      </c>
      <c r="V1543" s="2">
        <v>29000</v>
      </c>
      <c r="W1543" s="2">
        <v>20</v>
      </c>
      <c r="X1543" s="2">
        <v>7.33</v>
      </c>
      <c r="Y1543" s="13">
        <f>Q1543*1.22</f>
        <v>5368</v>
      </c>
      <c r="Z1543" s="13" t="s">
        <v>1897</v>
      </c>
      <c r="AA1543" s="13" t="s">
        <v>1901</v>
      </c>
      <c r="AB1543" s="2">
        <v>130</v>
      </c>
      <c r="AC1543" s="2">
        <v>13000</v>
      </c>
      <c r="AD1543" s="2">
        <v>7.7</v>
      </c>
      <c r="AE1543" s="2">
        <v>71</v>
      </c>
      <c r="AF1543" s="2">
        <v>33</v>
      </c>
      <c r="AG1543" s="2">
        <v>120</v>
      </c>
      <c r="AH1543" s="2">
        <v>11000</v>
      </c>
      <c r="AI1543" s="2">
        <v>120</v>
      </c>
      <c r="AJ1543" s="2">
        <v>120</v>
      </c>
      <c r="AK1543" s="2">
        <v>9.4</v>
      </c>
      <c r="AL1543" s="2">
        <v>1.1000000000000001</v>
      </c>
      <c r="AM1543" s="2">
        <v>3</v>
      </c>
      <c r="AN1543" s="2">
        <v>42</v>
      </c>
      <c r="AO1543" s="2">
        <v>640</v>
      </c>
      <c r="AP1543" s="2">
        <v>5.6</v>
      </c>
      <c r="AQ1543" s="2">
        <v>-19.2</v>
      </c>
      <c r="AR1543" s="2">
        <v>-5.45</v>
      </c>
      <c r="AS1543" s="2">
        <v>200</v>
      </c>
      <c r="AT1543" s="2">
        <v>210</v>
      </c>
      <c r="AU1543" s="2" t="s">
        <v>434</v>
      </c>
      <c r="AV1543" s="2" t="s">
        <v>11</v>
      </c>
      <c r="AW1543" s="2">
        <v>30</v>
      </c>
    </row>
    <row r="1544" spans="1:49" x14ac:dyDescent="0.35">
      <c r="A1544">
        <v>1543</v>
      </c>
      <c r="B1544" s="2" t="s">
        <v>645</v>
      </c>
      <c r="C1544" t="s">
        <v>3878</v>
      </c>
      <c r="D1544" t="s">
        <v>3882</v>
      </c>
      <c r="E1544" t="s">
        <v>48</v>
      </c>
      <c r="F1544" t="s">
        <v>647</v>
      </c>
      <c r="G1544" t="s">
        <v>50</v>
      </c>
      <c r="H1544" s="47">
        <v>43720</v>
      </c>
      <c r="I1544" t="s">
        <v>3879</v>
      </c>
      <c r="J1544" t="s">
        <v>8</v>
      </c>
      <c r="K1544" t="s">
        <v>1340</v>
      </c>
      <c r="L1544" t="s">
        <v>9</v>
      </c>
      <c r="M1544">
        <v>35.386217000000002</v>
      </c>
      <c r="N1544">
        <v>-119.674595</v>
      </c>
      <c r="O1544" t="s">
        <v>478</v>
      </c>
      <c r="P1544" s="2">
        <v>5500</v>
      </c>
      <c r="Q1544" s="2">
        <v>3300</v>
      </c>
      <c r="R1544" s="2">
        <v>2200</v>
      </c>
      <c r="S1544" s="2" t="s">
        <v>71</v>
      </c>
      <c r="U1544" s="2">
        <v>74000</v>
      </c>
      <c r="V1544" s="2">
        <v>56000</v>
      </c>
      <c r="W1544" s="2">
        <v>21</v>
      </c>
      <c r="X1544" s="2">
        <v>8.76</v>
      </c>
      <c r="Y1544" s="13">
        <f>Q1544*1.22</f>
        <v>4026</v>
      </c>
      <c r="Z1544" s="13">
        <f>R1544*0.6</f>
        <v>1320</v>
      </c>
      <c r="AA1544" s="13" t="s">
        <v>1901</v>
      </c>
      <c r="AB1544" s="2">
        <v>170</v>
      </c>
      <c r="AC1544" s="2">
        <v>27000</v>
      </c>
      <c r="AD1544" s="2">
        <v>11</v>
      </c>
      <c r="AE1544" s="2">
        <v>9.5</v>
      </c>
      <c r="AF1544" s="2">
        <v>100</v>
      </c>
      <c r="AG1544" s="2">
        <v>190</v>
      </c>
      <c r="AH1544" s="2">
        <v>16000</v>
      </c>
      <c r="AI1544" s="2">
        <v>180</v>
      </c>
      <c r="AJ1544" s="2">
        <v>140</v>
      </c>
      <c r="AK1544" s="2">
        <v>3.8</v>
      </c>
      <c r="AL1544" s="2">
        <v>27</v>
      </c>
      <c r="AM1544" s="2">
        <v>7</v>
      </c>
      <c r="AN1544" s="2">
        <v>2.9</v>
      </c>
      <c r="AO1544" s="2">
        <v>840</v>
      </c>
      <c r="AP1544" s="2">
        <v>6.3</v>
      </c>
      <c r="AQ1544" s="2">
        <v>8.6999999999999993</v>
      </c>
      <c r="AR1544" s="2">
        <v>11.7</v>
      </c>
      <c r="AS1544" s="2">
        <v>4.2</v>
      </c>
      <c r="AT1544" s="2">
        <v>3.7</v>
      </c>
      <c r="AU1544" s="2" t="s">
        <v>1325</v>
      </c>
      <c r="AV1544" s="2" t="s">
        <v>23</v>
      </c>
      <c r="AW1544" s="2">
        <v>20</v>
      </c>
    </row>
    <row r="1545" spans="1:49" x14ac:dyDescent="0.35">
      <c r="A1545">
        <v>1544</v>
      </c>
      <c r="B1545" s="2" t="s">
        <v>2542</v>
      </c>
      <c r="C1545" t="s">
        <v>3900</v>
      </c>
      <c r="D1545" t="s">
        <v>3903</v>
      </c>
      <c r="E1545" t="s">
        <v>289</v>
      </c>
      <c r="F1545" t="s">
        <v>2539</v>
      </c>
      <c r="G1545" t="s">
        <v>291</v>
      </c>
      <c r="H1545" s="47">
        <v>38854</v>
      </c>
      <c r="I1545" t="s">
        <v>3902</v>
      </c>
      <c r="J1545" t="s">
        <v>8</v>
      </c>
      <c r="K1545" t="s">
        <v>1363</v>
      </c>
      <c r="L1545" t="s">
        <v>9</v>
      </c>
      <c r="M1545">
        <v>35.994549999999997</v>
      </c>
      <c r="N1545">
        <v>-119.040345</v>
      </c>
      <c r="O1545" t="s">
        <v>3808</v>
      </c>
      <c r="U1545" s="2">
        <v>1800</v>
      </c>
      <c r="V1545" s="2">
        <v>100</v>
      </c>
      <c r="AC1545" s="2">
        <v>430</v>
      </c>
      <c r="AI1545" s="2">
        <v>2.9</v>
      </c>
    </row>
    <row r="1546" spans="1:49" x14ac:dyDescent="0.35">
      <c r="A1546">
        <v>1545</v>
      </c>
      <c r="B1546" s="2" t="s">
        <v>2542</v>
      </c>
      <c r="C1546" t="s">
        <v>3901</v>
      </c>
      <c r="D1546" t="s">
        <v>684</v>
      </c>
      <c r="E1546" t="s">
        <v>289</v>
      </c>
      <c r="F1546" t="s">
        <v>2539</v>
      </c>
      <c r="G1546" t="s">
        <v>291</v>
      </c>
      <c r="H1546" s="47">
        <v>38854</v>
      </c>
      <c r="I1546" t="s">
        <v>3902</v>
      </c>
      <c r="J1546" t="s">
        <v>8</v>
      </c>
      <c r="K1546" t="s">
        <v>1363</v>
      </c>
      <c r="L1546" t="s">
        <v>9</v>
      </c>
      <c r="M1546">
        <v>35.994549999999997</v>
      </c>
      <c r="N1546">
        <v>-119.040345</v>
      </c>
      <c r="O1546" t="s">
        <v>3808</v>
      </c>
      <c r="U1546" s="2">
        <v>1800</v>
      </c>
      <c r="V1546" s="2">
        <v>1100</v>
      </c>
      <c r="AC1546" s="2">
        <v>460</v>
      </c>
      <c r="AI1546" s="2">
        <v>2.8</v>
      </c>
    </row>
    <row r="1547" spans="1:49" x14ac:dyDescent="0.35">
      <c r="A1547">
        <v>1546</v>
      </c>
      <c r="B1547" s="2" t="s">
        <v>3907</v>
      </c>
      <c r="C1547" s="33" t="s">
        <v>3906</v>
      </c>
      <c r="D1547" t="s">
        <v>47</v>
      </c>
      <c r="E1547" t="s">
        <v>289</v>
      </c>
      <c r="F1547" t="s">
        <v>3905</v>
      </c>
      <c r="G1547" t="s">
        <v>291</v>
      </c>
      <c r="H1547" s="47">
        <v>38847</v>
      </c>
      <c r="I1547" t="s">
        <v>3904</v>
      </c>
      <c r="J1547" t="s">
        <v>8</v>
      </c>
      <c r="K1547" t="s">
        <v>1363</v>
      </c>
      <c r="L1547" t="s">
        <v>9</v>
      </c>
      <c r="M1547">
        <v>36.033850000000001</v>
      </c>
      <c r="N1547">
        <v>-119.04998000000001</v>
      </c>
      <c r="O1547" t="s">
        <v>3808</v>
      </c>
      <c r="U1547" s="2">
        <v>400</v>
      </c>
      <c r="V1547" s="2">
        <v>240</v>
      </c>
      <c r="AC1547" s="2">
        <v>51</v>
      </c>
      <c r="AI1547" s="2">
        <v>0.28999999999999998</v>
      </c>
    </row>
    <row r="1548" spans="1:49" s="31" customFormat="1" x14ac:dyDescent="0.35">
      <c r="A1548">
        <v>1547</v>
      </c>
      <c r="B1548" s="2" t="s">
        <v>3064</v>
      </c>
      <c r="C1548" t="s">
        <v>3916</v>
      </c>
      <c r="D1548" t="s">
        <v>3924</v>
      </c>
      <c r="E1548" t="s">
        <v>3163</v>
      </c>
      <c r="F1548" t="s">
        <v>3063</v>
      </c>
      <c r="G1548" t="s">
        <v>50</v>
      </c>
      <c r="H1548" s="47">
        <v>42577</v>
      </c>
      <c r="I1548" t="s">
        <v>3915</v>
      </c>
      <c r="J1548" t="s">
        <v>8</v>
      </c>
      <c r="K1548" t="s">
        <v>1340</v>
      </c>
      <c r="L1548" t="s">
        <v>9</v>
      </c>
      <c r="M1548">
        <v>35.511215999999997</v>
      </c>
      <c r="N1548">
        <v>-119.84842399999999</v>
      </c>
      <c r="O1548" t="s">
        <v>3808</v>
      </c>
      <c r="P1548" s="36">
        <v>2000</v>
      </c>
      <c r="Q1548" s="36">
        <v>2000</v>
      </c>
      <c r="R1548" s="36" t="s">
        <v>71</v>
      </c>
      <c r="S1548" s="36" t="s">
        <v>71</v>
      </c>
      <c r="U1548" s="36">
        <v>18000</v>
      </c>
      <c r="V1548" s="36">
        <v>10000</v>
      </c>
      <c r="W1548" s="36">
        <v>39</v>
      </c>
      <c r="X1548" s="36">
        <v>7.3</v>
      </c>
      <c r="Y1548" s="37">
        <f t="shared" ref="Y1548:Y1579" si="35">Q1548*1.22</f>
        <v>2440</v>
      </c>
      <c r="Z1548" s="37" t="s">
        <v>1897</v>
      </c>
      <c r="AA1548" s="37" t="s">
        <v>1901</v>
      </c>
      <c r="AC1548" s="36">
        <v>4900</v>
      </c>
      <c r="AD1548" s="36">
        <v>1.5</v>
      </c>
      <c r="AE1548" s="36">
        <v>31</v>
      </c>
      <c r="AF1548" s="36">
        <v>20</v>
      </c>
      <c r="AG1548" s="36">
        <v>39</v>
      </c>
      <c r="AH1548" s="36">
        <v>4000</v>
      </c>
      <c r="AI1548" s="36">
        <v>21</v>
      </c>
      <c r="AJ1548" s="36">
        <v>19</v>
      </c>
      <c r="AK1548" s="36">
        <v>1.7</v>
      </c>
      <c r="AL1548" s="36">
        <v>8.1000000000000003E-2</v>
      </c>
      <c r="AM1548" s="36">
        <v>1.1000000000000001</v>
      </c>
      <c r="AN1548" s="36">
        <v>30</v>
      </c>
      <c r="AO1548" s="36">
        <v>83</v>
      </c>
      <c r="AP1548" s="36">
        <v>5.0999999999999996</v>
      </c>
      <c r="AQ1548" s="36">
        <v>-53.6</v>
      </c>
      <c r="AR1548" s="36">
        <v>-5.98</v>
      </c>
      <c r="AU1548" s="37" t="s">
        <v>1893</v>
      </c>
      <c r="AV1548" s="36" t="s">
        <v>82</v>
      </c>
    </row>
    <row r="1549" spans="1:49" x14ac:dyDescent="0.35">
      <c r="A1549">
        <v>1548</v>
      </c>
      <c r="B1549" s="2" t="s">
        <v>3056</v>
      </c>
      <c r="C1549" t="s">
        <v>4055</v>
      </c>
      <c r="D1549" t="s">
        <v>3924</v>
      </c>
      <c r="E1549" t="s">
        <v>3163</v>
      </c>
      <c r="F1549" t="s">
        <v>3055</v>
      </c>
      <c r="G1549" t="s">
        <v>50</v>
      </c>
      <c r="H1549" s="47">
        <v>42577</v>
      </c>
      <c r="I1549" t="s">
        <v>3915</v>
      </c>
      <c r="J1549" t="s">
        <v>8</v>
      </c>
      <c r="K1549" t="s">
        <v>1340</v>
      </c>
      <c r="L1549" t="s">
        <v>9</v>
      </c>
      <c r="M1549">
        <v>35.522525999999999</v>
      </c>
      <c r="N1549">
        <v>-119.856717</v>
      </c>
      <c r="O1549" t="s">
        <v>3808</v>
      </c>
      <c r="P1549" s="2">
        <v>2100</v>
      </c>
      <c r="Q1549" s="2">
        <v>2100</v>
      </c>
      <c r="R1549" s="2" t="s">
        <v>71</v>
      </c>
      <c r="S1549" s="2" t="s">
        <v>71</v>
      </c>
      <c r="U1549" s="2">
        <v>14000</v>
      </c>
      <c r="V1549" s="2">
        <v>8500</v>
      </c>
      <c r="W1549" s="2">
        <v>39</v>
      </c>
      <c r="X1549" s="2">
        <v>7.5</v>
      </c>
      <c r="Y1549" s="13">
        <f t="shared" si="35"/>
        <v>2562</v>
      </c>
      <c r="Z1549" s="13" t="s">
        <v>1897</v>
      </c>
      <c r="AA1549" s="13" t="s">
        <v>1901</v>
      </c>
      <c r="AC1549" s="2">
        <v>3600</v>
      </c>
      <c r="AD1549" s="2">
        <v>2.4</v>
      </c>
      <c r="AE1549" s="2">
        <v>22</v>
      </c>
      <c r="AF1549" s="2">
        <v>12</v>
      </c>
      <c r="AG1549" s="2">
        <v>41</v>
      </c>
      <c r="AH1549" s="2">
        <v>3200</v>
      </c>
      <c r="AI1549" s="2">
        <v>18</v>
      </c>
      <c r="AJ1549" s="2">
        <v>15</v>
      </c>
      <c r="AK1549" s="2">
        <v>1.7</v>
      </c>
      <c r="AL1549" s="2">
        <v>6.9000000000000006E-2</v>
      </c>
      <c r="AM1549" s="2">
        <v>0.56000000000000005</v>
      </c>
      <c r="AN1549" s="2">
        <v>12</v>
      </c>
      <c r="AO1549" s="2">
        <v>61</v>
      </c>
      <c r="AP1549" s="2">
        <v>4</v>
      </c>
      <c r="AQ1549" s="2">
        <v>-55</v>
      </c>
      <c r="AR1549" s="2">
        <v>-6.32</v>
      </c>
      <c r="AU1549" s="13" t="s">
        <v>1891</v>
      </c>
      <c r="AV1549" s="2" t="s">
        <v>14</v>
      </c>
    </row>
    <row r="1550" spans="1:49" x14ac:dyDescent="0.35">
      <c r="A1550">
        <v>1549</v>
      </c>
      <c r="B1550" s="2" t="s">
        <v>3068</v>
      </c>
      <c r="C1550" t="s">
        <v>3917</v>
      </c>
      <c r="D1550" t="s">
        <v>3926</v>
      </c>
      <c r="E1550" t="s">
        <v>3163</v>
      </c>
      <c r="F1550" t="s">
        <v>3067</v>
      </c>
      <c r="G1550" t="s">
        <v>50</v>
      </c>
      <c r="H1550" s="47">
        <v>42577</v>
      </c>
      <c r="I1550" t="s">
        <v>3915</v>
      </c>
      <c r="J1550" t="s">
        <v>8</v>
      </c>
      <c r="K1550" t="s">
        <v>1340</v>
      </c>
      <c r="L1550" t="s">
        <v>9</v>
      </c>
      <c r="M1550">
        <v>35.521358999999997</v>
      </c>
      <c r="N1550">
        <v>-119.860496</v>
      </c>
      <c r="O1550" t="s">
        <v>3808</v>
      </c>
      <c r="P1550" s="2">
        <v>2000</v>
      </c>
      <c r="Q1550" s="2">
        <v>2000</v>
      </c>
      <c r="R1550" s="2" t="s">
        <v>71</v>
      </c>
      <c r="S1550" s="2" t="s">
        <v>71</v>
      </c>
      <c r="U1550" s="2">
        <v>17000</v>
      </c>
      <c r="V1550" s="2">
        <v>9900</v>
      </c>
      <c r="W1550" s="2">
        <v>36</v>
      </c>
      <c r="X1550" s="2">
        <v>7.2</v>
      </c>
      <c r="Y1550" s="13">
        <f t="shared" si="35"/>
        <v>2440</v>
      </c>
      <c r="Z1550" s="13" t="s">
        <v>1897</v>
      </c>
      <c r="AA1550" s="13" t="s">
        <v>1901</v>
      </c>
      <c r="AC1550" s="2">
        <v>4600</v>
      </c>
      <c r="AD1550" s="2">
        <v>42</v>
      </c>
      <c r="AE1550" s="2">
        <v>34</v>
      </c>
      <c r="AF1550" s="2">
        <v>22</v>
      </c>
      <c r="AG1550" s="2">
        <v>42</v>
      </c>
      <c r="AH1550" s="2">
        <v>3500</v>
      </c>
      <c r="AI1550" s="2">
        <v>23</v>
      </c>
      <c r="AJ1550" s="2">
        <v>20</v>
      </c>
      <c r="AK1550" s="2">
        <v>1.9</v>
      </c>
      <c r="AL1550" s="2">
        <v>0.19</v>
      </c>
      <c r="AM1550" s="2">
        <v>0.95</v>
      </c>
      <c r="AN1550" s="2">
        <v>40</v>
      </c>
      <c r="AO1550" s="2">
        <v>79</v>
      </c>
      <c r="AP1550" s="2">
        <v>6.3</v>
      </c>
      <c r="AQ1550" s="2">
        <v>-51.9</v>
      </c>
      <c r="AR1550" s="2">
        <v>-5.67</v>
      </c>
      <c r="AU1550" s="13" t="s">
        <v>1893</v>
      </c>
      <c r="AV1550" s="2" t="s">
        <v>82</v>
      </c>
    </row>
    <row r="1551" spans="1:49" x14ac:dyDescent="0.35">
      <c r="A1551">
        <v>1550</v>
      </c>
      <c r="B1551" s="2" t="s">
        <v>3062</v>
      </c>
      <c r="C1551" t="s">
        <v>3918</v>
      </c>
      <c r="D1551" t="s">
        <v>3924</v>
      </c>
      <c r="E1551" t="s">
        <v>3163</v>
      </c>
      <c r="F1551" t="s">
        <v>3061</v>
      </c>
      <c r="G1551" t="s">
        <v>50</v>
      </c>
      <c r="H1551" s="47">
        <v>42577</v>
      </c>
      <c r="I1551" t="s">
        <v>3915</v>
      </c>
      <c r="J1551" t="s">
        <v>8</v>
      </c>
      <c r="K1551" t="s">
        <v>1340</v>
      </c>
      <c r="L1551" t="s">
        <v>9</v>
      </c>
      <c r="M1551">
        <v>35.513097999999999</v>
      </c>
      <c r="N1551">
        <v>-119.85018700000001</v>
      </c>
      <c r="O1551" t="s">
        <v>3808</v>
      </c>
      <c r="P1551" s="2">
        <v>2500</v>
      </c>
      <c r="Q1551" s="2">
        <v>2500</v>
      </c>
      <c r="R1551" s="2" t="s">
        <v>71</v>
      </c>
      <c r="S1551" s="2" t="s">
        <v>71</v>
      </c>
      <c r="U1551" s="2">
        <v>9600</v>
      </c>
      <c r="V1551" s="2">
        <v>5500</v>
      </c>
      <c r="W1551" s="2">
        <v>37</v>
      </c>
      <c r="X1551" s="2">
        <v>7.6</v>
      </c>
      <c r="Y1551" s="13">
        <f t="shared" si="35"/>
        <v>3050</v>
      </c>
      <c r="Z1551" s="13" t="s">
        <v>1897</v>
      </c>
      <c r="AA1551" s="13" t="s">
        <v>1901</v>
      </c>
      <c r="AC1551" s="2">
        <v>1700</v>
      </c>
      <c r="AD1551" s="2">
        <v>5.6</v>
      </c>
      <c r="AE1551" s="2">
        <v>12</v>
      </c>
      <c r="AF1551" s="2">
        <v>6.3</v>
      </c>
      <c r="AG1551" s="2">
        <v>22</v>
      </c>
      <c r="AH1551" s="2">
        <v>2300</v>
      </c>
      <c r="AI1551" s="2">
        <v>14</v>
      </c>
      <c r="AJ1551" s="2">
        <v>7.1</v>
      </c>
      <c r="AK1551" s="2">
        <v>0.67</v>
      </c>
      <c r="AL1551" s="2">
        <v>6.9000000000000006E-2</v>
      </c>
      <c r="AM1551" s="2">
        <v>0.42</v>
      </c>
      <c r="AN1551" s="2">
        <v>13</v>
      </c>
      <c r="AO1551" s="2">
        <v>30</v>
      </c>
      <c r="AP1551" s="2">
        <v>1.3</v>
      </c>
      <c r="AQ1551" s="2">
        <v>-59.5</v>
      </c>
      <c r="AR1551" s="2">
        <v>-7.42</v>
      </c>
      <c r="AU1551" s="13">
        <f>AV1551*4.43</f>
        <v>4.0312999999999999</v>
      </c>
      <c r="AV1551" s="2">
        <v>0.91</v>
      </c>
    </row>
    <row r="1552" spans="1:49" x14ac:dyDescent="0.35">
      <c r="A1552">
        <v>1551</v>
      </c>
      <c r="B1552" s="2" t="s">
        <v>3060</v>
      </c>
      <c r="C1552" t="s">
        <v>3919</v>
      </c>
      <c r="D1552" t="s">
        <v>3924</v>
      </c>
      <c r="E1552" t="s">
        <v>3163</v>
      </c>
      <c r="F1552" t="s">
        <v>3059</v>
      </c>
      <c r="G1552" t="s">
        <v>50</v>
      </c>
      <c r="H1552" s="47">
        <v>42577</v>
      </c>
      <c r="I1552" t="s">
        <v>3915</v>
      </c>
      <c r="J1552" t="s">
        <v>8</v>
      </c>
      <c r="K1552" t="s">
        <v>1340</v>
      </c>
      <c r="L1552" t="s">
        <v>9</v>
      </c>
      <c r="M1552">
        <v>35.521185000000003</v>
      </c>
      <c r="N1552">
        <v>-119.86054300000001</v>
      </c>
      <c r="O1552" t="s">
        <v>3808</v>
      </c>
      <c r="P1552" s="2">
        <v>2600</v>
      </c>
      <c r="Q1552" s="2">
        <v>2100</v>
      </c>
      <c r="R1552" s="2">
        <v>520</v>
      </c>
      <c r="S1552" s="2" t="s">
        <v>71</v>
      </c>
      <c r="U1552" s="2">
        <v>12000</v>
      </c>
      <c r="V1552" s="2">
        <v>7500</v>
      </c>
      <c r="W1552" s="2">
        <v>34</v>
      </c>
      <c r="X1552" s="2">
        <v>9</v>
      </c>
      <c r="Y1552" s="13">
        <f t="shared" si="35"/>
        <v>2562</v>
      </c>
      <c r="Z1552" s="13">
        <f>R1552*0.6</f>
        <v>312</v>
      </c>
      <c r="AA1552" s="13" t="s">
        <v>1901</v>
      </c>
      <c r="AC1552" s="2">
        <v>2300</v>
      </c>
      <c r="AD1552" s="2">
        <v>320</v>
      </c>
      <c r="AE1552" s="2">
        <v>9</v>
      </c>
      <c r="AF1552" s="2">
        <v>8.1999999999999993</v>
      </c>
      <c r="AG1552" s="2">
        <v>28</v>
      </c>
      <c r="AH1552" s="2">
        <v>2800</v>
      </c>
      <c r="AI1552" s="2">
        <v>17</v>
      </c>
      <c r="AJ1552" s="2">
        <v>11</v>
      </c>
      <c r="AK1552" s="2">
        <v>0.6</v>
      </c>
      <c r="AL1552" s="2">
        <v>6.5000000000000002E-2</v>
      </c>
      <c r="AM1552" s="2">
        <v>0.64</v>
      </c>
      <c r="AN1552" s="2">
        <v>9.4</v>
      </c>
      <c r="AO1552" s="2">
        <v>45</v>
      </c>
      <c r="AP1552" s="2">
        <v>1.5</v>
      </c>
      <c r="AQ1552" s="2">
        <v>-47.3</v>
      </c>
      <c r="AR1552" s="2">
        <v>-3.38</v>
      </c>
      <c r="AU1552" s="13" t="s">
        <v>1891</v>
      </c>
      <c r="AV1552" s="2" t="s">
        <v>14</v>
      </c>
    </row>
    <row r="1553" spans="1:48" x14ac:dyDescent="0.35">
      <c r="A1553">
        <v>1552</v>
      </c>
      <c r="B1553" s="2" t="s">
        <v>3068</v>
      </c>
      <c r="C1553" t="s">
        <v>3920</v>
      </c>
      <c r="D1553" t="s">
        <v>3925</v>
      </c>
      <c r="E1553" t="s">
        <v>3163</v>
      </c>
      <c r="F1553" t="s">
        <v>3067</v>
      </c>
      <c r="G1553" t="s">
        <v>50</v>
      </c>
      <c r="H1553" s="47">
        <v>42577</v>
      </c>
      <c r="I1553" t="s">
        <v>3915</v>
      </c>
      <c r="J1553" t="s">
        <v>8</v>
      </c>
      <c r="K1553" t="s">
        <v>1340</v>
      </c>
      <c r="L1553" t="s">
        <v>9</v>
      </c>
      <c r="M1553">
        <v>35.540280000000003</v>
      </c>
      <c r="N1553">
        <v>-119.87300399999999</v>
      </c>
      <c r="O1553" t="s">
        <v>3808</v>
      </c>
      <c r="P1553" s="2">
        <v>4400</v>
      </c>
      <c r="Q1553" s="2">
        <v>2800</v>
      </c>
      <c r="R1553" s="2">
        <v>1600</v>
      </c>
      <c r="S1553" s="2" t="s">
        <v>71</v>
      </c>
      <c r="U1553" s="2">
        <v>27000</v>
      </c>
      <c r="V1553" s="2">
        <v>18000</v>
      </c>
      <c r="W1553" s="2">
        <v>36</v>
      </c>
      <c r="X1553" s="2">
        <v>9.1999999999999993</v>
      </c>
      <c r="Y1553" s="13">
        <f t="shared" si="35"/>
        <v>3416</v>
      </c>
      <c r="Z1553" s="13">
        <f>R1553*0.6</f>
        <v>960</v>
      </c>
      <c r="AA1553" s="13" t="s">
        <v>1901</v>
      </c>
      <c r="AC1553" s="2">
        <v>7300</v>
      </c>
      <c r="AD1553" s="2">
        <v>710</v>
      </c>
      <c r="AE1553" s="2">
        <v>8.1</v>
      </c>
      <c r="AF1553" s="2">
        <v>18</v>
      </c>
      <c r="AG1553" s="2">
        <v>76</v>
      </c>
      <c r="AH1553" s="2">
        <v>6300</v>
      </c>
      <c r="AI1553" s="2">
        <v>38</v>
      </c>
      <c r="AJ1553" s="2">
        <v>57</v>
      </c>
      <c r="AK1553" s="2">
        <v>0.28000000000000003</v>
      </c>
      <c r="AL1553" s="2">
        <v>53</v>
      </c>
      <c r="AM1553" s="2">
        <v>2.1</v>
      </c>
      <c r="AN1553" s="2">
        <v>1400</v>
      </c>
      <c r="AO1553" s="2">
        <v>7</v>
      </c>
      <c r="AP1553" s="2">
        <v>5</v>
      </c>
      <c r="AQ1553" s="2">
        <v>-17.5</v>
      </c>
      <c r="AR1553" s="2">
        <v>3.27</v>
      </c>
      <c r="AU1553" s="13" t="s">
        <v>3401</v>
      </c>
      <c r="AV1553" s="2" t="s">
        <v>11</v>
      </c>
    </row>
    <row r="1554" spans="1:48" x14ac:dyDescent="0.35">
      <c r="A1554">
        <v>1553</v>
      </c>
      <c r="B1554" s="2" t="s">
        <v>3066</v>
      </c>
      <c r="C1554" t="s">
        <v>3921</v>
      </c>
      <c r="D1554" t="s">
        <v>3923</v>
      </c>
      <c r="E1554" t="s">
        <v>3163</v>
      </c>
      <c r="F1554" t="s">
        <v>3065</v>
      </c>
      <c r="G1554" t="s">
        <v>50</v>
      </c>
      <c r="H1554" s="47">
        <v>42579</v>
      </c>
      <c r="I1554" t="s">
        <v>3915</v>
      </c>
      <c r="J1554" t="s">
        <v>8</v>
      </c>
      <c r="K1554" t="s">
        <v>1340</v>
      </c>
      <c r="L1554" t="s">
        <v>9</v>
      </c>
      <c r="M1554">
        <v>35.530442000000001</v>
      </c>
      <c r="N1554">
        <v>-119.85717</v>
      </c>
      <c r="O1554" t="s">
        <v>3808</v>
      </c>
      <c r="P1554" s="2">
        <v>1500</v>
      </c>
      <c r="Q1554" s="2">
        <v>1500</v>
      </c>
      <c r="R1554" s="2" t="s">
        <v>71</v>
      </c>
      <c r="S1554" s="2" t="s">
        <v>71</v>
      </c>
      <c r="U1554" s="2">
        <v>30000</v>
      </c>
      <c r="V1554" s="2">
        <v>20000</v>
      </c>
      <c r="W1554" s="2">
        <v>36</v>
      </c>
      <c r="X1554" s="2">
        <v>7</v>
      </c>
      <c r="Y1554" s="13">
        <f t="shared" si="35"/>
        <v>1830</v>
      </c>
      <c r="Z1554" s="13" t="s">
        <v>1897</v>
      </c>
      <c r="AA1554" s="13" t="s">
        <v>1901</v>
      </c>
      <c r="AC1554" s="2">
        <v>10000</v>
      </c>
      <c r="AD1554" s="2">
        <v>24</v>
      </c>
      <c r="AE1554" s="2">
        <v>82</v>
      </c>
      <c r="AF1554" s="2">
        <v>47</v>
      </c>
      <c r="AG1554" s="2">
        <v>98</v>
      </c>
      <c r="AH1554" s="2">
        <v>7500</v>
      </c>
      <c r="AI1554" s="2">
        <v>49</v>
      </c>
      <c r="AJ1554" s="2">
        <v>18</v>
      </c>
      <c r="AK1554" s="2">
        <v>2</v>
      </c>
      <c r="AL1554" s="2">
        <v>0.53</v>
      </c>
      <c r="AM1554" s="2">
        <v>2.2000000000000002</v>
      </c>
      <c r="AN1554" s="2">
        <v>48</v>
      </c>
      <c r="AO1554" s="2">
        <v>74</v>
      </c>
      <c r="AP1554" s="2">
        <v>14</v>
      </c>
      <c r="AQ1554" s="2">
        <v>-36.200000000000003</v>
      </c>
      <c r="AR1554" s="2">
        <v>-2.4300000000000002</v>
      </c>
      <c r="AU1554" s="13" t="s">
        <v>3401</v>
      </c>
      <c r="AV1554" s="2" t="s">
        <v>11</v>
      </c>
    </row>
    <row r="1555" spans="1:48" x14ac:dyDescent="0.35">
      <c r="A1555">
        <v>1554</v>
      </c>
      <c r="B1555" s="2" t="s">
        <v>3058</v>
      </c>
      <c r="C1555" t="s">
        <v>3922</v>
      </c>
      <c r="D1555" t="s">
        <v>3924</v>
      </c>
      <c r="E1555" t="s">
        <v>3163</v>
      </c>
      <c r="F1555" t="s">
        <v>3057</v>
      </c>
      <c r="G1555" t="s">
        <v>50</v>
      </c>
      <c r="H1555" s="47">
        <v>42579</v>
      </c>
      <c r="I1555" t="s">
        <v>3915</v>
      </c>
      <c r="J1555" t="s">
        <v>8</v>
      </c>
      <c r="K1555" t="s">
        <v>1340</v>
      </c>
      <c r="L1555" t="s">
        <v>9</v>
      </c>
      <c r="M1555">
        <v>35.521214000000001</v>
      </c>
      <c r="N1555">
        <v>-119.86078999999999</v>
      </c>
      <c r="O1555" t="s">
        <v>3808</v>
      </c>
      <c r="P1555" s="2">
        <v>2200</v>
      </c>
      <c r="Q1555" s="2">
        <v>2200</v>
      </c>
      <c r="R1555" s="2" t="s">
        <v>71</v>
      </c>
      <c r="S1555" s="2" t="s">
        <v>71</v>
      </c>
      <c r="U1555" s="2">
        <v>9800</v>
      </c>
      <c r="V1555" s="2">
        <v>6000</v>
      </c>
      <c r="W1555" s="2">
        <v>40</v>
      </c>
      <c r="X1555" s="2">
        <v>7.4</v>
      </c>
      <c r="Y1555" s="13">
        <f t="shared" si="35"/>
        <v>2684</v>
      </c>
      <c r="Z1555" s="13" t="s">
        <v>1897</v>
      </c>
      <c r="AA1555" s="13" t="s">
        <v>1901</v>
      </c>
      <c r="AC1555" s="2">
        <v>2000</v>
      </c>
      <c r="AD1555" s="2">
        <v>31</v>
      </c>
      <c r="AE1555" s="2">
        <v>13</v>
      </c>
      <c r="AF1555" s="2">
        <v>7.8</v>
      </c>
      <c r="AG1555" s="2">
        <v>26</v>
      </c>
      <c r="AH1555" s="2">
        <v>2500</v>
      </c>
      <c r="AI1555" s="2">
        <v>15</v>
      </c>
      <c r="AJ1555" s="2">
        <v>7.1</v>
      </c>
      <c r="AK1555" s="2">
        <v>0.94</v>
      </c>
      <c r="AL1555" s="2">
        <v>0.63</v>
      </c>
      <c r="AM1555" s="2">
        <v>0.47</v>
      </c>
      <c r="AN1555" s="2">
        <v>8.1999999999999993</v>
      </c>
      <c r="AO1555" s="2">
        <v>32</v>
      </c>
      <c r="AP1555" s="2">
        <v>2.2000000000000002</v>
      </c>
      <c r="AQ1555" s="2">
        <v>-57.9</v>
      </c>
      <c r="AR1555" s="2">
        <v>-7.13</v>
      </c>
      <c r="AU1555" s="13" t="s">
        <v>3954</v>
      </c>
      <c r="AV1555" s="2" t="s">
        <v>99</v>
      </c>
    </row>
    <row r="1556" spans="1:48" s="31" customFormat="1" x14ac:dyDescent="0.35">
      <c r="A1556">
        <v>1555</v>
      </c>
      <c r="B1556" s="2" t="s">
        <v>3066</v>
      </c>
      <c r="C1556" t="s">
        <v>3927</v>
      </c>
      <c r="D1556" t="s">
        <v>3923</v>
      </c>
      <c r="E1556" t="s">
        <v>3163</v>
      </c>
      <c r="F1556" t="s">
        <v>3065</v>
      </c>
      <c r="G1556" t="s">
        <v>50</v>
      </c>
      <c r="H1556" s="47">
        <v>42654</v>
      </c>
      <c r="I1556" t="s">
        <v>3914</v>
      </c>
      <c r="J1556" t="s">
        <v>8</v>
      </c>
      <c r="K1556" t="s">
        <v>1340</v>
      </c>
      <c r="L1556" t="s">
        <v>9</v>
      </c>
      <c r="M1556">
        <v>35.530442000000001</v>
      </c>
      <c r="N1556">
        <v>-119.85717</v>
      </c>
      <c r="O1556" t="s">
        <v>3808</v>
      </c>
      <c r="P1556" s="36">
        <v>1500</v>
      </c>
      <c r="Q1556" s="36">
        <v>1500</v>
      </c>
      <c r="R1556" s="36" t="s">
        <v>71</v>
      </c>
      <c r="S1556" s="36" t="s">
        <v>71</v>
      </c>
      <c r="U1556" s="36">
        <v>32000</v>
      </c>
      <c r="V1556" s="36">
        <v>19000</v>
      </c>
      <c r="W1556" s="36">
        <v>33</v>
      </c>
      <c r="X1556" s="36">
        <v>7</v>
      </c>
      <c r="Y1556" s="37">
        <f t="shared" si="35"/>
        <v>1830</v>
      </c>
      <c r="Z1556" s="37" t="s">
        <v>1897</v>
      </c>
      <c r="AA1556" s="37" t="s">
        <v>1901</v>
      </c>
      <c r="AC1556" s="36">
        <v>11000</v>
      </c>
      <c r="AD1556" s="36" t="s">
        <v>53</v>
      </c>
      <c r="AE1556" s="36">
        <v>82</v>
      </c>
      <c r="AF1556" s="36">
        <v>44</v>
      </c>
      <c r="AG1556" s="36">
        <v>92</v>
      </c>
      <c r="AH1556" s="36">
        <v>7000</v>
      </c>
      <c r="AI1556" s="36">
        <v>48</v>
      </c>
      <c r="AJ1556" s="36" t="s">
        <v>3934</v>
      </c>
      <c r="AK1556" s="36">
        <v>3.86</v>
      </c>
      <c r="AL1556" s="36" t="s">
        <v>735</v>
      </c>
      <c r="AM1556" s="36">
        <v>1.9</v>
      </c>
      <c r="AN1556" s="36">
        <v>46.1</v>
      </c>
      <c r="AO1556" s="36">
        <v>41.6</v>
      </c>
      <c r="AP1556" s="36">
        <v>14</v>
      </c>
      <c r="AQ1556" s="36">
        <v>-34.4</v>
      </c>
      <c r="AR1556" s="36">
        <v>-2.17</v>
      </c>
      <c r="AU1556" s="37" t="s">
        <v>3955</v>
      </c>
      <c r="AV1556" s="36" t="s">
        <v>98</v>
      </c>
    </row>
    <row r="1557" spans="1:48" x14ac:dyDescent="0.35">
      <c r="A1557">
        <v>1556</v>
      </c>
      <c r="B1557" s="2" t="s">
        <v>3064</v>
      </c>
      <c r="C1557" t="s">
        <v>3928</v>
      </c>
      <c r="D1557" t="s">
        <v>3924</v>
      </c>
      <c r="E1557" t="s">
        <v>3163</v>
      </c>
      <c r="F1557" t="s">
        <v>3063</v>
      </c>
      <c r="G1557" t="s">
        <v>50</v>
      </c>
      <c r="H1557" s="47">
        <v>42654</v>
      </c>
      <c r="I1557" t="s">
        <v>3914</v>
      </c>
      <c r="J1557" t="s">
        <v>8</v>
      </c>
      <c r="K1557" t="s">
        <v>1340</v>
      </c>
      <c r="L1557" t="s">
        <v>9</v>
      </c>
      <c r="M1557">
        <v>35.511215999999997</v>
      </c>
      <c r="N1557">
        <v>-119.84842399999999</v>
      </c>
      <c r="O1557" t="s">
        <v>3808</v>
      </c>
      <c r="P1557" s="2">
        <v>1900</v>
      </c>
      <c r="Q1557" s="2">
        <v>1900</v>
      </c>
      <c r="R1557" s="2" t="s">
        <v>71</v>
      </c>
      <c r="S1557" s="2" t="s">
        <v>71</v>
      </c>
      <c r="U1557" s="2">
        <v>19000</v>
      </c>
      <c r="V1557" s="2">
        <v>12000</v>
      </c>
      <c r="W1557" s="2">
        <v>25</v>
      </c>
      <c r="X1557" s="2">
        <v>7.3</v>
      </c>
      <c r="Y1557" s="13">
        <f t="shared" si="35"/>
        <v>2318</v>
      </c>
      <c r="Z1557" s="13" t="s">
        <v>1897</v>
      </c>
      <c r="AA1557" s="13" t="s">
        <v>1901</v>
      </c>
      <c r="AC1557" s="2">
        <v>5600</v>
      </c>
      <c r="AD1557" s="2">
        <v>43</v>
      </c>
      <c r="AE1557" s="2">
        <v>34</v>
      </c>
      <c r="AF1557" s="2">
        <v>22</v>
      </c>
      <c r="AG1557" s="2">
        <v>40</v>
      </c>
      <c r="AH1557" s="2">
        <v>4300</v>
      </c>
      <c r="AI1557" s="2">
        <v>22</v>
      </c>
      <c r="AJ1557" s="2" t="s">
        <v>3934</v>
      </c>
      <c r="AK1557" s="2">
        <v>1.68</v>
      </c>
      <c r="AL1557" s="2" t="s">
        <v>735</v>
      </c>
      <c r="AM1557" s="2">
        <v>0.99</v>
      </c>
      <c r="AN1557" s="2">
        <v>34.9</v>
      </c>
      <c r="AO1557" s="2">
        <v>24.6</v>
      </c>
      <c r="AP1557" s="2">
        <v>5.5</v>
      </c>
      <c r="AQ1557" s="2">
        <v>-51.5</v>
      </c>
      <c r="AR1557" s="2">
        <v>-5.27</v>
      </c>
      <c r="AU1557" s="13" t="s">
        <v>1893</v>
      </c>
      <c r="AV1557" s="2" t="s">
        <v>82</v>
      </c>
    </row>
    <row r="1558" spans="1:48" x14ac:dyDescent="0.35">
      <c r="A1558">
        <v>1557</v>
      </c>
      <c r="B1558" s="2" t="s">
        <v>3056</v>
      </c>
      <c r="C1558" t="s">
        <v>4056</v>
      </c>
      <c r="D1558" t="s">
        <v>3924</v>
      </c>
      <c r="E1558" t="s">
        <v>3163</v>
      </c>
      <c r="F1558" t="s">
        <v>3055</v>
      </c>
      <c r="G1558" t="s">
        <v>50</v>
      </c>
      <c r="H1558" s="47">
        <v>42654</v>
      </c>
      <c r="I1558" t="s">
        <v>3914</v>
      </c>
      <c r="J1558" t="s">
        <v>8</v>
      </c>
      <c r="K1558" t="s">
        <v>1340</v>
      </c>
      <c r="L1558" t="s">
        <v>9</v>
      </c>
      <c r="M1558">
        <v>35.522525999999999</v>
      </c>
      <c r="N1558">
        <v>-119.856717</v>
      </c>
      <c r="O1558" t="s">
        <v>3808</v>
      </c>
      <c r="P1558" s="2">
        <v>2100</v>
      </c>
      <c r="Q1558" s="2">
        <v>2100</v>
      </c>
      <c r="R1558" s="2" t="s">
        <v>71</v>
      </c>
      <c r="S1558" s="2" t="s">
        <v>71</v>
      </c>
      <c r="U1558" s="2">
        <v>15000</v>
      </c>
      <c r="V1558" s="2">
        <v>8600</v>
      </c>
      <c r="W1558" s="2">
        <v>28</v>
      </c>
      <c r="X1558" s="2">
        <v>7.6</v>
      </c>
      <c r="Y1558" s="13">
        <f t="shared" si="35"/>
        <v>2562</v>
      </c>
      <c r="Z1558" s="13" t="s">
        <v>1897</v>
      </c>
      <c r="AA1558" s="13" t="s">
        <v>1901</v>
      </c>
      <c r="AC1558" s="2">
        <v>3800</v>
      </c>
      <c r="AD1558" s="2">
        <v>2.7</v>
      </c>
      <c r="AE1558" s="2">
        <v>23</v>
      </c>
      <c r="AF1558" s="2">
        <v>12</v>
      </c>
      <c r="AG1558" s="2">
        <v>42</v>
      </c>
      <c r="AH1558" s="2">
        <v>3300</v>
      </c>
      <c r="AI1558" s="2">
        <v>18</v>
      </c>
      <c r="AJ1558" s="2" t="s">
        <v>541</v>
      </c>
      <c r="AK1558" s="2">
        <v>1.67</v>
      </c>
      <c r="AL1558" s="2" t="s">
        <v>3936</v>
      </c>
      <c r="AM1558" s="2">
        <v>0.49</v>
      </c>
      <c r="AN1558" s="2">
        <v>9.58</v>
      </c>
      <c r="AO1558" s="2">
        <v>13.100000000000001</v>
      </c>
      <c r="AP1558" s="2">
        <v>3.6</v>
      </c>
      <c r="AQ1558" s="2">
        <v>-53.6</v>
      </c>
      <c r="AR1558" s="2">
        <v>-6</v>
      </c>
      <c r="AU1558" s="13" t="s">
        <v>1891</v>
      </c>
      <c r="AV1558" s="2" t="s">
        <v>14</v>
      </c>
    </row>
    <row r="1559" spans="1:48" x14ac:dyDescent="0.35">
      <c r="A1559">
        <v>1558</v>
      </c>
      <c r="B1559" s="2" t="s">
        <v>3058</v>
      </c>
      <c r="C1559" t="s">
        <v>3929</v>
      </c>
      <c r="D1559" t="s">
        <v>3924</v>
      </c>
      <c r="E1559" t="s">
        <v>3163</v>
      </c>
      <c r="F1559" t="s">
        <v>3057</v>
      </c>
      <c r="G1559" t="s">
        <v>50</v>
      </c>
      <c r="H1559" s="47">
        <v>42654</v>
      </c>
      <c r="I1559" t="s">
        <v>3914</v>
      </c>
      <c r="J1559" t="s">
        <v>8</v>
      </c>
      <c r="K1559" t="s">
        <v>1340</v>
      </c>
      <c r="L1559" t="s">
        <v>9</v>
      </c>
      <c r="M1559">
        <v>35.521214000000001</v>
      </c>
      <c r="N1559">
        <v>-119.86078999999999</v>
      </c>
      <c r="O1559" t="s">
        <v>3808</v>
      </c>
      <c r="P1559" s="2">
        <v>2200</v>
      </c>
      <c r="Q1559" s="2">
        <v>2200</v>
      </c>
      <c r="R1559" s="2" t="s">
        <v>71</v>
      </c>
      <c r="S1559" s="2" t="s">
        <v>71</v>
      </c>
      <c r="U1559" s="2">
        <v>11000</v>
      </c>
      <c r="V1559" s="2">
        <v>6400</v>
      </c>
      <c r="W1559" s="2">
        <v>34</v>
      </c>
      <c r="X1559" s="2">
        <v>7.3</v>
      </c>
      <c r="Y1559" s="13">
        <f t="shared" si="35"/>
        <v>2684</v>
      </c>
      <c r="Z1559" s="13" t="s">
        <v>1897</v>
      </c>
      <c r="AA1559" s="13" t="s">
        <v>1901</v>
      </c>
      <c r="AC1559" s="2">
        <v>2200</v>
      </c>
      <c r="AD1559" s="2">
        <v>26</v>
      </c>
      <c r="AE1559" s="2">
        <v>14</v>
      </c>
      <c r="AF1559" s="2">
        <v>8.1999999999999993</v>
      </c>
      <c r="AG1559" s="2">
        <v>26</v>
      </c>
      <c r="AH1559" s="2">
        <v>2400</v>
      </c>
      <c r="AI1559" s="2">
        <v>14</v>
      </c>
      <c r="AJ1559" s="2" t="s">
        <v>541</v>
      </c>
      <c r="AK1559" s="2">
        <v>0.98099999999999998</v>
      </c>
      <c r="AL1559" s="2" t="s">
        <v>3936</v>
      </c>
      <c r="AM1559" s="2">
        <v>0.4</v>
      </c>
      <c r="AN1559" s="2">
        <v>10.9</v>
      </c>
      <c r="AO1559" s="2">
        <v>8.86</v>
      </c>
      <c r="AP1559" s="2">
        <v>2</v>
      </c>
      <c r="AQ1559" s="2">
        <v>-58.7</v>
      </c>
      <c r="AR1559" s="2">
        <v>-7.17</v>
      </c>
      <c r="AU1559" s="13" t="s">
        <v>3954</v>
      </c>
      <c r="AV1559" s="2" t="s">
        <v>99</v>
      </c>
    </row>
    <row r="1560" spans="1:48" x14ac:dyDescent="0.35">
      <c r="A1560">
        <v>1559</v>
      </c>
      <c r="B1560" s="2" t="s">
        <v>3068</v>
      </c>
      <c r="C1560" t="s">
        <v>3930</v>
      </c>
      <c r="D1560" t="s">
        <v>3926</v>
      </c>
      <c r="E1560" t="s">
        <v>3163</v>
      </c>
      <c r="F1560" t="s">
        <v>3067</v>
      </c>
      <c r="G1560" t="s">
        <v>50</v>
      </c>
      <c r="H1560" s="47">
        <v>42654</v>
      </c>
      <c r="I1560" t="s">
        <v>3914</v>
      </c>
      <c r="J1560" t="s">
        <v>8</v>
      </c>
      <c r="K1560" t="s">
        <v>1340</v>
      </c>
      <c r="L1560" t="s">
        <v>9</v>
      </c>
      <c r="M1560">
        <v>35.521358999999997</v>
      </c>
      <c r="N1560">
        <v>-119.860496</v>
      </c>
      <c r="O1560" t="s">
        <v>3808</v>
      </c>
      <c r="P1560" s="2">
        <v>2000</v>
      </c>
      <c r="Q1560" s="2">
        <v>2000</v>
      </c>
      <c r="R1560" s="2" t="s">
        <v>71</v>
      </c>
      <c r="S1560" s="2" t="s">
        <v>71</v>
      </c>
      <c r="U1560" s="2">
        <v>19000</v>
      </c>
      <c r="V1560" s="2">
        <v>12000</v>
      </c>
      <c r="W1560" s="2">
        <v>30</v>
      </c>
      <c r="X1560" s="2">
        <v>7.3</v>
      </c>
      <c r="Y1560" s="13">
        <f t="shared" si="35"/>
        <v>2440</v>
      </c>
      <c r="Z1560" s="13" t="s">
        <v>1897</v>
      </c>
      <c r="AA1560" s="13" t="s">
        <v>1901</v>
      </c>
      <c r="AC1560" s="2">
        <v>5500</v>
      </c>
      <c r="AD1560" s="2">
        <v>35</v>
      </c>
      <c r="AE1560" s="2">
        <v>44</v>
      </c>
      <c r="AF1560" s="2">
        <v>26</v>
      </c>
      <c r="AG1560" s="2">
        <v>55</v>
      </c>
      <c r="AH1560" s="2">
        <v>4600</v>
      </c>
      <c r="AI1560" s="2">
        <v>30</v>
      </c>
      <c r="AJ1560" s="2" t="s">
        <v>3934</v>
      </c>
      <c r="AK1560" s="2">
        <v>1.98</v>
      </c>
      <c r="AL1560" s="2" t="s">
        <v>735</v>
      </c>
      <c r="AM1560" s="2">
        <v>0.96</v>
      </c>
      <c r="AN1560" s="2">
        <v>42.4</v>
      </c>
      <c r="AO1560" s="2">
        <v>26.9</v>
      </c>
      <c r="AP1560" s="2">
        <v>6.7</v>
      </c>
      <c r="AQ1560" s="2">
        <v>-48.1</v>
      </c>
      <c r="AR1560" s="2">
        <v>-4.9000000000000004</v>
      </c>
      <c r="AU1560" s="13" t="s">
        <v>1893</v>
      </c>
      <c r="AV1560" s="2" t="s">
        <v>82</v>
      </c>
    </row>
    <row r="1561" spans="1:48" x14ac:dyDescent="0.35">
      <c r="A1561">
        <v>1560</v>
      </c>
      <c r="B1561" s="2" t="s">
        <v>3062</v>
      </c>
      <c r="C1561" t="s">
        <v>3931</v>
      </c>
      <c r="D1561" t="s">
        <v>3924</v>
      </c>
      <c r="E1561" t="s">
        <v>3163</v>
      </c>
      <c r="F1561" t="s">
        <v>3061</v>
      </c>
      <c r="G1561" t="s">
        <v>50</v>
      </c>
      <c r="H1561" s="47">
        <v>42654</v>
      </c>
      <c r="I1561" t="s">
        <v>3914</v>
      </c>
      <c r="J1561" t="s">
        <v>8</v>
      </c>
      <c r="K1561" t="s">
        <v>1340</v>
      </c>
      <c r="L1561" t="s">
        <v>9</v>
      </c>
      <c r="M1561">
        <v>35.513097999999999</v>
      </c>
      <c r="N1561">
        <v>-119.85018700000001</v>
      </c>
      <c r="O1561" t="s">
        <v>3808</v>
      </c>
      <c r="P1561" s="2">
        <v>2500</v>
      </c>
      <c r="Q1561" s="2">
        <v>2500</v>
      </c>
      <c r="R1561" s="2" t="s">
        <v>71</v>
      </c>
      <c r="S1561" s="2" t="s">
        <v>71</v>
      </c>
      <c r="U1561" s="2">
        <v>9800</v>
      </c>
      <c r="V1561" s="2">
        <v>6000</v>
      </c>
      <c r="W1561" s="2">
        <v>28</v>
      </c>
      <c r="X1561" s="2">
        <v>7.5</v>
      </c>
      <c r="Y1561" s="13">
        <f t="shared" si="35"/>
        <v>3050</v>
      </c>
      <c r="Z1561" s="13" t="s">
        <v>1897</v>
      </c>
      <c r="AA1561" s="13" t="s">
        <v>1901</v>
      </c>
      <c r="AC1561" s="2">
        <v>1800</v>
      </c>
      <c r="AD1561" s="2">
        <v>16</v>
      </c>
      <c r="AE1561" s="2">
        <v>11</v>
      </c>
      <c r="AF1561" s="2">
        <v>5.7</v>
      </c>
      <c r="AG1561" s="2">
        <v>27</v>
      </c>
      <c r="AH1561" s="2">
        <v>2300</v>
      </c>
      <c r="AI1561" s="2">
        <v>13</v>
      </c>
      <c r="AJ1561" s="2" t="s">
        <v>541</v>
      </c>
      <c r="AK1561" s="2">
        <v>0.70399999999999996</v>
      </c>
      <c r="AL1561" s="2" t="s">
        <v>3936</v>
      </c>
      <c r="AM1561" s="2">
        <v>0.38</v>
      </c>
      <c r="AN1561" s="2">
        <v>5.56</v>
      </c>
      <c r="AO1561" s="2">
        <v>7.6</v>
      </c>
      <c r="AP1561" s="2">
        <v>1.2</v>
      </c>
      <c r="AQ1561" s="2">
        <v>-59.6</v>
      </c>
      <c r="AR1561" s="2">
        <v>-7.6</v>
      </c>
      <c r="AU1561" s="13" t="s">
        <v>3954</v>
      </c>
      <c r="AV1561" s="2" t="s">
        <v>99</v>
      </c>
    </row>
    <row r="1562" spans="1:48" x14ac:dyDescent="0.35">
      <c r="A1562">
        <v>1561</v>
      </c>
      <c r="B1562" s="2" t="s">
        <v>3060</v>
      </c>
      <c r="C1562" t="s">
        <v>3932</v>
      </c>
      <c r="D1562" t="s">
        <v>3924</v>
      </c>
      <c r="E1562" t="s">
        <v>3163</v>
      </c>
      <c r="F1562" t="s">
        <v>3059</v>
      </c>
      <c r="G1562" t="s">
        <v>50</v>
      </c>
      <c r="H1562" s="47">
        <v>42654</v>
      </c>
      <c r="I1562" t="s">
        <v>3914</v>
      </c>
      <c r="J1562" t="s">
        <v>8</v>
      </c>
      <c r="K1562" t="s">
        <v>1340</v>
      </c>
      <c r="L1562" t="s">
        <v>9</v>
      </c>
      <c r="M1562">
        <v>35.521185000000003</v>
      </c>
      <c r="N1562">
        <v>-119.86054300000001</v>
      </c>
      <c r="O1562" t="s">
        <v>3808</v>
      </c>
      <c r="P1562" s="2">
        <v>2500</v>
      </c>
      <c r="Q1562" s="2">
        <v>2100</v>
      </c>
      <c r="R1562" s="2">
        <v>420</v>
      </c>
      <c r="S1562" s="2" t="s">
        <v>71</v>
      </c>
      <c r="U1562" s="2">
        <v>10000</v>
      </c>
      <c r="V1562" s="2">
        <v>6600</v>
      </c>
      <c r="W1562" s="2">
        <v>23</v>
      </c>
      <c r="X1562" s="2">
        <v>8.6999999999999993</v>
      </c>
      <c r="Y1562" s="13">
        <f t="shared" si="35"/>
        <v>2562</v>
      </c>
      <c r="Z1562" s="13">
        <f>R1562*0.6</f>
        <v>252</v>
      </c>
      <c r="AA1562" s="13" t="s">
        <v>1901</v>
      </c>
      <c r="AC1562" s="2">
        <v>2000</v>
      </c>
      <c r="AD1562" s="2">
        <v>210</v>
      </c>
      <c r="AE1562" s="2">
        <v>12</v>
      </c>
      <c r="AF1562" s="2">
        <v>7.2</v>
      </c>
      <c r="AG1562" s="2">
        <v>30</v>
      </c>
      <c r="AH1562" s="2">
        <v>2500</v>
      </c>
      <c r="AI1562" s="2">
        <v>15</v>
      </c>
      <c r="AJ1562" s="2" t="s">
        <v>541</v>
      </c>
      <c r="AK1562" s="2">
        <v>0.66400000000000003</v>
      </c>
      <c r="AL1562" s="2" t="s">
        <v>3936</v>
      </c>
      <c r="AM1562" s="2">
        <v>0.48</v>
      </c>
      <c r="AN1562" s="2">
        <v>10.4</v>
      </c>
      <c r="AO1562" s="2">
        <v>7.0299999999999994</v>
      </c>
      <c r="AP1562" s="2">
        <v>1.3</v>
      </c>
      <c r="AQ1562" s="2">
        <v>-51.2</v>
      </c>
      <c r="AR1562" s="2">
        <v>-5.03</v>
      </c>
      <c r="AU1562" s="13" t="s">
        <v>3954</v>
      </c>
      <c r="AV1562" s="2" t="s">
        <v>99</v>
      </c>
    </row>
    <row r="1563" spans="1:48" s="38" customFormat="1" x14ac:dyDescent="0.35">
      <c r="A1563">
        <v>1562</v>
      </c>
      <c r="B1563" s="2" t="s">
        <v>3068</v>
      </c>
      <c r="C1563" t="s">
        <v>3933</v>
      </c>
      <c r="D1563" t="s">
        <v>3925</v>
      </c>
      <c r="E1563" t="s">
        <v>3163</v>
      </c>
      <c r="F1563" t="s">
        <v>3067</v>
      </c>
      <c r="G1563" t="s">
        <v>50</v>
      </c>
      <c r="H1563" s="47">
        <v>42654</v>
      </c>
      <c r="I1563" t="s">
        <v>3914</v>
      </c>
      <c r="J1563" t="s">
        <v>8</v>
      </c>
      <c r="K1563" t="s">
        <v>1340</v>
      </c>
      <c r="L1563" t="s">
        <v>9</v>
      </c>
      <c r="M1563">
        <v>35.540280000000003</v>
      </c>
      <c r="N1563">
        <v>-119.87300399999999</v>
      </c>
      <c r="O1563" t="s">
        <v>3808</v>
      </c>
      <c r="P1563" s="39">
        <v>2400</v>
      </c>
      <c r="Q1563" s="39">
        <v>1800</v>
      </c>
      <c r="R1563" s="39">
        <v>550</v>
      </c>
      <c r="S1563" s="39" t="s">
        <v>71</v>
      </c>
      <c r="U1563" s="39">
        <v>26000</v>
      </c>
      <c r="V1563" s="39">
        <v>17000</v>
      </c>
      <c r="W1563" s="39">
        <v>28</v>
      </c>
      <c r="X1563" s="39">
        <v>8.9</v>
      </c>
      <c r="Y1563" s="40">
        <f t="shared" si="35"/>
        <v>2196</v>
      </c>
      <c r="Z1563" s="40">
        <f>R1563*0.6</f>
        <v>330</v>
      </c>
      <c r="AA1563" s="40" t="s">
        <v>1901</v>
      </c>
      <c r="AC1563" s="39">
        <v>7800</v>
      </c>
      <c r="AD1563" s="39">
        <v>290</v>
      </c>
      <c r="AE1563" s="39">
        <v>15</v>
      </c>
      <c r="AF1563" s="39">
        <v>27</v>
      </c>
      <c r="AG1563" s="39">
        <v>84</v>
      </c>
      <c r="AH1563" s="39">
        <v>5700</v>
      </c>
      <c r="AI1563" s="39">
        <v>37</v>
      </c>
      <c r="AJ1563" s="39" t="s">
        <v>3934</v>
      </c>
      <c r="AK1563" s="39">
        <v>1.25</v>
      </c>
      <c r="AL1563" s="39" t="s">
        <v>735</v>
      </c>
      <c r="AM1563" s="39">
        <v>1.5</v>
      </c>
      <c r="AN1563" s="39">
        <v>10.200000000000001</v>
      </c>
      <c r="AO1563" s="39">
        <v>40.700000000000003</v>
      </c>
      <c r="AP1563" s="39">
        <v>5</v>
      </c>
      <c r="AQ1563" s="39">
        <v>-29.9</v>
      </c>
      <c r="AR1563" s="39">
        <v>-0.49</v>
      </c>
      <c r="AU1563" s="40" t="s">
        <v>3401</v>
      </c>
      <c r="AV1563" s="39" t="s">
        <v>11</v>
      </c>
    </row>
    <row r="1564" spans="1:48" x14ac:dyDescent="0.35">
      <c r="A1564">
        <v>1563</v>
      </c>
      <c r="B1564" s="2" t="s">
        <v>3066</v>
      </c>
      <c r="C1564" t="s">
        <v>3937</v>
      </c>
      <c r="D1564" t="s">
        <v>3923</v>
      </c>
      <c r="E1564" t="s">
        <v>3163</v>
      </c>
      <c r="F1564" t="s">
        <v>3065</v>
      </c>
      <c r="G1564" t="s">
        <v>50</v>
      </c>
      <c r="H1564" s="47">
        <v>42752</v>
      </c>
      <c r="I1564" t="s">
        <v>3913</v>
      </c>
      <c r="J1564" t="s">
        <v>8</v>
      </c>
      <c r="K1564" t="s">
        <v>1340</v>
      </c>
      <c r="L1564" t="s">
        <v>9</v>
      </c>
      <c r="M1564">
        <v>35.530442000000001</v>
      </c>
      <c r="N1564">
        <v>-119.85717</v>
      </c>
      <c r="O1564" t="s">
        <v>3808</v>
      </c>
      <c r="P1564" s="2">
        <v>1600</v>
      </c>
      <c r="Q1564" s="2">
        <v>1600</v>
      </c>
      <c r="R1564" s="2" t="s">
        <v>71</v>
      </c>
      <c r="S1564" s="2" t="s">
        <v>71</v>
      </c>
      <c r="U1564" s="2">
        <v>30000</v>
      </c>
      <c r="V1564" s="2">
        <v>18000</v>
      </c>
      <c r="W1564" s="2">
        <v>20</v>
      </c>
      <c r="X1564" s="2">
        <v>6.7</v>
      </c>
      <c r="Y1564" s="13">
        <f t="shared" si="35"/>
        <v>1952</v>
      </c>
      <c r="Z1564" s="13" t="s">
        <v>1897</v>
      </c>
      <c r="AA1564" s="13" t="s">
        <v>1901</v>
      </c>
      <c r="AC1564" s="2">
        <v>110000</v>
      </c>
      <c r="AD1564" s="2" t="s">
        <v>53</v>
      </c>
      <c r="AE1564" s="2">
        <v>90</v>
      </c>
      <c r="AF1564" s="2">
        <v>44</v>
      </c>
      <c r="AG1564" s="2">
        <v>99</v>
      </c>
      <c r="AH1564" s="2">
        <v>7900</v>
      </c>
      <c r="AI1564" s="2">
        <v>50</v>
      </c>
      <c r="AJ1564" s="2" t="s">
        <v>3934</v>
      </c>
      <c r="AK1564" s="2">
        <v>3.7</v>
      </c>
      <c r="AL1564" s="2" t="s">
        <v>735</v>
      </c>
      <c r="AM1564" s="2">
        <v>1.8</v>
      </c>
      <c r="AN1564" s="2">
        <v>56.2</v>
      </c>
      <c r="AO1564" s="2">
        <v>16.2</v>
      </c>
      <c r="AP1564" s="2">
        <v>12</v>
      </c>
      <c r="AQ1564" s="2">
        <v>-35.200000000000003</v>
      </c>
      <c r="AR1564" s="2">
        <v>-2.19</v>
      </c>
      <c r="AU1564" s="13" t="s">
        <v>3401</v>
      </c>
      <c r="AV1564" s="2" t="s">
        <v>11</v>
      </c>
    </row>
    <row r="1565" spans="1:48" x14ac:dyDescent="0.35">
      <c r="A1565">
        <v>1564</v>
      </c>
      <c r="B1565" s="2" t="s">
        <v>3064</v>
      </c>
      <c r="C1565" t="s">
        <v>3943</v>
      </c>
      <c r="D1565" t="s">
        <v>3924</v>
      </c>
      <c r="E1565" t="s">
        <v>3163</v>
      </c>
      <c r="F1565" t="s">
        <v>3063</v>
      </c>
      <c r="G1565" t="s">
        <v>50</v>
      </c>
      <c r="H1565" s="47">
        <v>42752</v>
      </c>
      <c r="I1565" t="s">
        <v>3913</v>
      </c>
      <c r="J1565" t="s">
        <v>8</v>
      </c>
      <c r="K1565" t="s">
        <v>1340</v>
      </c>
      <c r="L1565" t="s">
        <v>9</v>
      </c>
      <c r="M1565">
        <v>35.511215999999997</v>
      </c>
      <c r="N1565">
        <v>-119.84842399999999</v>
      </c>
      <c r="O1565" t="s">
        <v>3808</v>
      </c>
      <c r="P1565" s="2">
        <v>1900</v>
      </c>
      <c r="Q1565" s="2">
        <v>1900</v>
      </c>
      <c r="R1565" s="2" t="s">
        <v>71</v>
      </c>
      <c r="S1565" s="2" t="s">
        <v>71</v>
      </c>
      <c r="U1565" s="2">
        <v>18000</v>
      </c>
      <c r="V1565" s="2">
        <v>11000</v>
      </c>
      <c r="W1565" s="2">
        <v>11</v>
      </c>
      <c r="X1565" s="2">
        <v>7.3</v>
      </c>
      <c r="Y1565" s="13">
        <f t="shared" si="35"/>
        <v>2318</v>
      </c>
      <c r="Z1565" s="13" t="s">
        <v>1897</v>
      </c>
      <c r="AA1565" s="13" t="s">
        <v>1901</v>
      </c>
      <c r="AC1565" s="2">
        <v>5100</v>
      </c>
      <c r="AD1565" s="2">
        <v>23</v>
      </c>
      <c r="AE1565" s="2">
        <v>36</v>
      </c>
      <c r="AF1565" s="2">
        <v>22</v>
      </c>
      <c r="AG1565" s="2">
        <v>36</v>
      </c>
      <c r="AH1565" s="2">
        <v>4200</v>
      </c>
      <c r="AI1565" s="2">
        <v>21</v>
      </c>
      <c r="AJ1565" s="2" t="s">
        <v>3934</v>
      </c>
      <c r="AK1565" s="2">
        <v>1.67</v>
      </c>
      <c r="AL1565" s="2" t="s">
        <v>735</v>
      </c>
      <c r="AM1565" s="2">
        <v>0.93</v>
      </c>
      <c r="AN1565" s="2">
        <v>39.1</v>
      </c>
      <c r="AO1565" s="2">
        <v>14.4</v>
      </c>
      <c r="AP1565" s="2">
        <v>5.0999999999999996</v>
      </c>
      <c r="AQ1565" s="2">
        <v>-52.2</v>
      </c>
      <c r="AR1565" s="2">
        <v>-5.75</v>
      </c>
      <c r="AU1565" s="13" t="s">
        <v>1893</v>
      </c>
      <c r="AV1565" s="2" t="s">
        <v>82</v>
      </c>
    </row>
    <row r="1566" spans="1:48" x14ac:dyDescent="0.35">
      <c r="A1566">
        <v>1565</v>
      </c>
      <c r="B1566" s="2" t="s">
        <v>3056</v>
      </c>
      <c r="C1566" t="s">
        <v>4057</v>
      </c>
      <c r="D1566" t="s">
        <v>3924</v>
      </c>
      <c r="E1566" t="s">
        <v>3163</v>
      </c>
      <c r="F1566" t="s">
        <v>3055</v>
      </c>
      <c r="G1566" t="s">
        <v>50</v>
      </c>
      <c r="H1566" s="47">
        <v>42752</v>
      </c>
      <c r="I1566" t="s">
        <v>3913</v>
      </c>
      <c r="J1566" t="s">
        <v>8</v>
      </c>
      <c r="K1566" t="s">
        <v>1340</v>
      </c>
      <c r="L1566" t="s">
        <v>9</v>
      </c>
      <c r="M1566">
        <v>35.522525999999999</v>
      </c>
      <c r="N1566">
        <v>-119.856717</v>
      </c>
      <c r="O1566" t="s">
        <v>3808</v>
      </c>
      <c r="P1566" s="2">
        <v>2600</v>
      </c>
      <c r="Q1566" s="2">
        <v>2600</v>
      </c>
      <c r="R1566" s="2" t="s">
        <v>71</v>
      </c>
      <c r="S1566" s="2" t="s">
        <v>71</v>
      </c>
      <c r="U1566" s="2">
        <v>8600</v>
      </c>
      <c r="V1566" s="2">
        <v>5300</v>
      </c>
      <c r="W1566" s="2">
        <v>11</v>
      </c>
      <c r="X1566" s="2">
        <v>7.2</v>
      </c>
      <c r="Y1566" s="13">
        <f t="shared" si="35"/>
        <v>3172</v>
      </c>
      <c r="Z1566" s="13" t="s">
        <v>1897</v>
      </c>
      <c r="AA1566" s="13" t="s">
        <v>1901</v>
      </c>
      <c r="AC1566" s="2">
        <v>1300</v>
      </c>
      <c r="AD1566" s="2">
        <v>3.5</v>
      </c>
      <c r="AE1566" s="2">
        <v>9.4</v>
      </c>
      <c r="AF1566" s="2">
        <v>4</v>
      </c>
      <c r="AG1566" s="2">
        <v>22</v>
      </c>
      <c r="AH1566" s="2">
        <v>2100</v>
      </c>
      <c r="AI1566" s="2">
        <v>13</v>
      </c>
      <c r="AJ1566" s="2" t="s">
        <v>3934</v>
      </c>
      <c r="AK1566" s="2">
        <v>0.45100000000000001</v>
      </c>
      <c r="AL1566" s="2" t="s">
        <v>735</v>
      </c>
      <c r="AM1566" s="2">
        <v>0.21</v>
      </c>
      <c r="AN1566" s="2">
        <v>18.399999999999999</v>
      </c>
      <c r="AO1566" s="2">
        <v>12.5</v>
      </c>
      <c r="AP1566" s="2">
        <v>1.6</v>
      </c>
      <c r="AQ1566" s="2">
        <v>-58.5</v>
      </c>
      <c r="AR1566" s="2">
        <v>-7.3</v>
      </c>
      <c r="AU1566" s="13" t="s">
        <v>1891</v>
      </c>
      <c r="AV1566" s="2" t="s">
        <v>14</v>
      </c>
    </row>
    <row r="1567" spans="1:48" x14ac:dyDescent="0.35">
      <c r="A1567">
        <v>1566</v>
      </c>
      <c r="B1567" s="2" t="s">
        <v>3058</v>
      </c>
      <c r="C1567" t="s">
        <v>3942</v>
      </c>
      <c r="D1567" t="s">
        <v>3924</v>
      </c>
      <c r="E1567" t="s">
        <v>3163</v>
      </c>
      <c r="F1567" t="s">
        <v>3057</v>
      </c>
      <c r="G1567" t="s">
        <v>50</v>
      </c>
      <c r="H1567" s="47">
        <v>42752</v>
      </c>
      <c r="I1567" t="s">
        <v>3913</v>
      </c>
      <c r="J1567" t="s">
        <v>8</v>
      </c>
      <c r="K1567" t="s">
        <v>1340</v>
      </c>
      <c r="L1567" t="s">
        <v>9</v>
      </c>
      <c r="M1567">
        <v>35.521214000000001</v>
      </c>
      <c r="N1567">
        <v>-119.86078999999999</v>
      </c>
      <c r="O1567" t="s">
        <v>3808</v>
      </c>
      <c r="P1567" s="2">
        <v>2300</v>
      </c>
      <c r="Q1567" s="2">
        <v>2300</v>
      </c>
      <c r="R1567" s="2" t="s">
        <v>71</v>
      </c>
      <c r="S1567" s="2" t="s">
        <v>71</v>
      </c>
      <c r="U1567" s="2">
        <v>11000</v>
      </c>
      <c r="V1567" s="2">
        <v>6400</v>
      </c>
      <c r="W1567" s="2">
        <v>23</v>
      </c>
      <c r="X1567" s="2">
        <v>7.2</v>
      </c>
      <c r="Y1567" s="13">
        <f t="shared" si="35"/>
        <v>2806</v>
      </c>
      <c r="Z1567" s="13" t="s">
        <v>1897</v>
      </c>
      <c r="AA1567" s="13" t="s">
        <v>1901</v>
      </c>
      <c r="AC1567" s="2">
        <v>2200</v>
      </c>
      <c r="AD1567" s="2">
        <v>21</v>
      </c>
      <c r="AE1567" s="2">
        <v>14</v>
      </c>
      <c r="AF1567" s="2">
        <v>6.8</v>
      </c>
      <c r="AG1567" s="2">
        <v>22</v>
      </c>
      <c r="AH1567" s="2">
        <v>2400</v>
      </c>
      <c r="AI1567" s="2">
        <v>13</v>
      </c>
      <c r="AJ1567" s="2" t="s">
        <v>3934</v>
      </c>
      <c r="AK1567" s="2">
        <v>0.96199999999999997</v>
      </c>
      <c r="AL1567" s="2" t="s">
        <v>735</v>
      </c>
      <c r="AM1567" s="2">
        <v>0.41</v>
      </c>
      <c r="AN1567" s="2">
        <v>17</v>
      </c>
      <c r="AO1567" s="2" t="s">
        <v>3935</v>
      </c>
      <c r="AP1567" s="2">
        <v>2.1</v>
      </c>
      <c r="AQ1567" s="2">
        <v>-59.7</v>
      </c>
      <c r="AR1567" s="2">
        <v>-7.23</v>
      </c>
      <c r="AU1567" s="13" t="s">
        <v>3954</v>
      </c>
      <c r="AV1567" s="2" t="s">
        <v>99</v>
      </c>
    </row>
    <row r="1568" spans="1:48" x14ac:dyDescent="0.35">
      <c r="A1568">
        <v>1567</v>
      </c>
      <c r="B1568" s="2" t="s">
        <v>3068</v>
      </c>
      <c r="C1568" t="s">
        <v>3941</v>
      </c>
      <c r="D1568" t="s">
        <v>3926</v>
      </c>
      <c r="E1568" t="s">
        <v>3163</v>
      </c>
      <c r="F1568" t="s">
        <v>3067</v>
      </c>
      <c r="G1568" t="s">
        <v>50</v>
      </c>
      <c r="H1568" s="47">
        <v>42752</v>
      </c>
      <c r="I1568" t="s">
        <v>3913</v>
      </c>
      <c r="J1568" t="s">
        <v>8</v>
      </c>
      <c r="K1568" t="s">
        <v>1340</v>
      </c>
      <c r="L1568" t="s">
        <v>9</v>
      </c>
      <c r="M1568">
        <v>35.521358999999997</v>
      </c>
      <c r="N1568">
        <v>-119.860496</v>
      </c>
      <c r="O1568" t="s">
        <v>3808</v>
      </c>
      <c r="P1568" s="2">
        <v>2100</v>
      </c>
      <c r="Q1568" s="2">
        <v>2100</v>
      </c>
      <c r="R1568" s="2" t="s">
        <v>71</v>
      </c>
      <c r="S1568" s="2" t="s">
        <v>71</v>
      </c>
      <c r="U1568" s="2">
        <v>14000</v>
      </c>
      <c r="V1568" s="2">
        <v>8500</v>
      </c>
      <c r="W1568" s="2">
        <v>19</v>
      </c>
      <c r="X1568" s="2">
        <v>7.3</v>
      </c>
      <c r="Y1568" s="13">
        <f t="shared" si="35"/>
        <v>2562</v>
      </c>
      <c r="Z1568" s="13" t="s">
        <v>1897</v>
      </c>
      <c r="AA1568" s="13" t="s">
        <v>1901</v>
      </c>
      <c r="AC1568" s="2">
        <v>3400</v>
      </c>
      <c r="AD1568" s="2">
        <v>22</v>
      </c>
      <c r="AE1568" s="2">
        <v>28</v>
      </c>
      <c r="AF1568" s="2">
        <v>14</v>
      </c>
      <c r="AG1568" s="2">
        <v>35</v>
      </c>
      <c r="AH1568" s="2">
        <v>3300</v>
      </c>
      <c r="AI1568" s="2">
        <v>20</v>
      </c>
      <c r="AJ1568" s="2" t="s">
        <v>3934</v>
      </c>
      <c r="AK1568" s="2">
        <v>1.38</v>
      </c>
      <c r="AL1568" s="2" t="s">
        <v>735</v>
      </c>
      <c r="AM1568" s="2">
        <v>0.6</v>
      </c>
      <c r="AN1568" s="2">
        <v>35.6</v>
      </c>
      <c r="AO1568" s="2" t="s">
        <v>3935</v>
      </c>
      <c r="AP1568" s="2">
        <v>3.7</v>
      </c>
      <c r="AQ1568" s="2">
        <v>-54.2</v>
      </c>
      <c r="AR1568" s="2">
        <v>-6.22</v>
      </c>
      <c r="AU1568" s="13" t="s">
        <v>1893</v>
      </c>
      <c r="AV1568" s="2" t="s">
        <v>82</v>
      </c>
    </row>
    <row r="1569" spans="1:48" x14ac:dyDescent="0.35">
      <c r="A1569">
        <v>1568</v>
      </c>
      <c r="B1569" s="2" t="s">
        <v>3062</v>
      </c>
      <c r="C1569" t="s">
        <v>3940</v>
      </c>
      <c r="D1569" t="s">
        <v>3924</v>
      </c>
      <c r="E1569" t="s">
        <v>3163</v>
      </c>
      <c r="F1569" t="s">
        <v>3061</v>
      </c>
      <c r="G1569" t="s">
        <v>50</v>
      </c>
      <c r="H1569" s="47">
        <v>42752</v>
      </c>
      <c r="I1569" t="s">
        <v>3913</v>
      </c>
      <c r="J1569" t="s">
        <v>8</v>
      </c>
      <c r="K1569" t="s">
        <v>1340</v>
      </c>
      <c r="L1569" t="s">
        <v>9</v>
      </c>
      <c r="M1569">
        <v>35.513097999999999</v>
      </c>
      <c r="N1569">
        <v>-119.85018700000001</v>
      </c>
      <c r="O1569" t="s">
        <v>3808</v>
      </c>
      <c r="P1569" s="2">
        <v>2300</v>
      </c>
      <c r="Q1569" s="2">
        <v>2200</v>
      </c>
      <c r="R1569" s="2">
        <v>160</v>
      </c>
      <c r="S1569" s="2" t="s">
        <v>71</v>
      </c>
      <c r="U1569" s="2">
        <v>8500</v>
      </c>
      <c r="V1569" s="2">
        <v>5200</v>
      </c>
      <c r="W1569" s="2">
        <v>10</v>
      </c>
      <c r="X1569" s="2">
        <v>8</v>
      </c>
      <c r="Y1569" s="13">
        <f t="shared" si="35"/>
        <v>2684</v>
      </c>
      <c r="Z1569" s="13">
        <f>R1569*0.6</f>
        <v>96</v>
      </c>
      <c r="AA1569" s="13" t="s">
        <v>1901</v>
      </c>
      <c r="AC1569" s="2">
        <v>1300</v>
      </c>
      <c r="AD1569" s="2">
        <v>53</v>
      </c>
      <c r="AE1569" s="2">
        <v>14</v>
      </c>
      <c r="AF1569" s="2">
        <v>6</v>
      </c>
      <c r="AG1569" s="2">
        <v>20</v>
      </c>
      <c r="AH1569" s="2">
        <v>2100</v>
      </c>
      <c r="AI1569" s="2">
        <v>13</v>
      </c>
      <c r="AJ1569" s="2" t="s">
        <v>3934</v>
      </c>
      <c r="AK1569" s="2">
        <v>0.55400000000000005</v>
      </c>
      <c r="AL1569" s="2" t="s">
        <v>735</v>
      </c>
      <c r="AM1569" s="2">
        <v>0.32</v>
      </c>
      <c r="AN1569" s="2">
        <v>21.8</v>
      </c>
      <c r="AO1569" s="2">
        <v>12.1</v>
      </c>
      <c r="AP1569" s="2">
        <v>0.95</v>
      </c>
      <c r="AQ1569" s="2">
        <v>-59.7</v>
      </c>
      <c r="AR1569" s="2">
        <v>-7.33</v>
      </c>
      <c r="AU1569" s="13" t="s">
        <v>3954</v>
      </c>
      <c r="AV1569" s="2" t="s">
        <v>99</v>
      </c>
    </row>
    <row r="1570" spans="1:48" x14ac:dyDescent="0.35">
      <c r="A1570">
        <v>1569</v>
      </c>
      <c r="B1570" s="2" t="s">
        <v>3060</v>
      </c>
      <c r="C1570" t="s">
        <v>3939</v>
      </c>
      <c r="D1570" t="s">
        <v>3924</v>
      </c>
      <c r="E1570" t="s">
        <v>3163</v>
      </c>
      <c r="F1570" t="s">
        <v>3059</v>
      </c>
      <c r="G1570" t="s">
        <v>50</v>
      </c>
      <c r="H1570" s="47">
        <v>42752</v>
      </c>
      <c r="I1570" t="s">
        <v>3913</v>
      </c>
      <c r="J1570" t="s">
        <v>8</v>
      </c>
      <c r="K1570" t="s">
        <v>1340</v>
      </c>
      <c r="L1570" t="s">
        <v>9</v>
      </c>
      <c r="M1570">
        <v>35.521185000000003</v>
      </c>
      <c r="N1570">
        <v>-119.86054300000001</v>
      </c>
      <c r="O1570" t="s">
        <v>3808</v>
      </c>
      <c r="P1570" s="2">
        <v>2400</v>
      </c>
      <c r="Q1570" s="2">
        <v>2100</v>
      </c>
      <c r="R1570" s="2">
        <v>240</v>
      </c>
      <c r="S1570" s="2" t="s">
        <v>71</v>
      </c>
      <c r="U1570" s="2">
        <v>9000</v>
      </c>
      <c r="V1570" s="2">
        <v>5600</v>
      </c>
      <c r="W1570" s="2">
        <v>11</v>
      </c>
      <c r="X1570" s="2">
        <v>8.5</v>
      </c>
      <c r="Y1570" s="13">
        <f t="shared" si="35"/>
        <v>2562</v>
      </c>
      <c r="Z1570" s="13">
        <f>R1570*0.6</f>
        <v>144</v>
      </c>
      <c r="AA1570" s="13" t="s">
        <v>1901</v>
      </c>
      <c r="AC1570" s="2">
        <v>1500</v>
      </c>
      <c r="AD1570" s="2">
        <v>110</v>
      </c>
      <c r="AE1570" s="2">
        <v>13</v>
      </c>
      <c r="AF1570" s="2">
        <v>6.9</v>
      </c>
      <c r="AG1570" s="2">
        <v>20</v>
      </c>
      <c r="AH1570" s="2">
        <v>2100</v>
      </c>
      <c r="AI1570" s="2">
        <v>13</v>
      </c>
      <c r="AJ1570" s="2" t="s">
        <v>3934</v>
      </c>
      <c r="AK1570" s="2">
        <v>0.53100000000000003</v>
      </c>
      <c r="AL1570" s="2" t="s">
        <v>735</v>
      </c>
      <c r="AM1570" s="2">
        <v>0.35</v>
      </c>
      <c r="AN1570" s="2">
        <v>22.5</v>
      </c>
      <c r="AO1570" s="2" t="s">
        <v>3935</v>
      </c>
      <c r="AP1570" s="2">
        <v>1</v>
      </c>
      <c r="AQ1570" s="2">
        <v>-57.3</v>
      </c>
      <c r="AR1570" s="2">
        <v>-6.8</v>
      </c>
      <c r="AU1570" s="13" t="s">
        <v>3954</v>
      </c>
      <c r="AV1570" s="2" t="s">
        <v>99</v>
      </c>
    </row>
    <row r="1571" spans="1:48" s="38" customFormat="1" x14ac:dyDescent="0.35">
      <c r="A1571">
        <v>1570</v>
      </c>
      <c r="B1571" s="2" t="s">
        <v>3068</v>
      </c>
      <c r="C1571" t="s">
        <v>3938</v>
      </c>
      <c r="D1571" t="s">
        <v>3925</v>
      </c>
      <c r="E1571" t="s">
        <v>3163</v>
      </c>
      <c r="F1571" t="s">
        <v>3067</v>
      </c>
      <c r="G1571" t="s">
        <v>50</v>
      </c>
      <c r="H1571" s="47">
        <v>42752</v>
      </c>
      <c r="I1571" t="s">
        <v>3913</v>
      </c>
      <c r="J1571" t="s">
        <v>8</v>
      </c>
      <c r="K1571" t="s">
        <v>1340</v>
      </c>
      <c r="L1571" t="s">
        <v>9</v>
      </c>
      <c r="M1571">
        <v>35.540280000000003</v>
      </c>
      <c r="N1571">
        <v>-119.87300399999999</v>
      </c>
      <c r="O1571" t="s">
        <v>3808</v>
      </c>
      <c r="P1571" s="39">
        <v>1800</v>
      </c>
      <c r="Q1571" s="39">
        <v>1700</v>
      </c>
      <c r="R1571" s="39">
        <v>110</v>
      </c>
      <c r="S1571" s="39" t="s">
        <v>71</v>
      </c>
      <c r="U1571" s="39">
        <v>17000</v>
      </c>
      <c r="V1571" s="39">
        <v>10000</v>
      </c>
      <c r="W1571" s="39">
        <v>14</v>
      </c>
      <c r="X1571" s="39">
        <v>8.3000000000000007</v>
      </c>
      <c r="Y1571" s="40">
        <f t="shared" si="35"/>
        <v>2074</v>
      </c>
      <c r="Z1571" s="40">
        <f>R1571*0.6</f>
        <v>66</v>
      </c>
      <c r="AA1571" s="40" t="s">
        <v>1901</v>
      </c>
      <c r="AC1571" s="39">
        <v>4600</v>
      </c>
      <c r="AD1571" s="39">
        <v>140</v>
      </c>
      <c r="AE1571" s="39">
        <v>25</v>
      </c>
      <c r="AF1571" s="39">
        <v>21</v>
      </c>
      <c r="AG1571" s="39">
        <v>43</v>
      </c>
      <c r="AH1571" s="39">
        <v>3900</v>
      </c>
      <c r="AI1571" s="39">
        <v>24</v>
      </c>
      <c r="AJ1571" s="39" t="s">
        <v>3934</v>
      </c>
      <c r="AK1571" s="39">
        <v>1.17</v>
      </c>
      <c r="AL1571" s="39" t="s">
        <v>735</v>
      </c>
      <c r="AM1571" s="39">
        <v>0.77</v>
      </c>
      <c r="AN1571" s="39">
        <v>24.299999999999997</v>
      </c>
      <c r="AO1571" s="39">
        <v>13.2</v>
      </c>
      <c r="AP1571" s="39">
        <v>4.5</v>
      </c>
      <c r="AQ1571" s="39">
        <v>-44.8</v>
      </c>
      <c r="AR1571" s="39">
        <v>-4.55</v>
      </c>
      <c r="AU1571" s="40" t="s">
        <v>3401</v>
      </c>
      <c r="AV1571" s="39" t="s">
        <v>11</v>
      </c>
    </row>
    <row r="1572" spans="1:48" x14ac:dyDescent="0.35">
      <c r="A1572">
        <v>1571</v>
      </c>
      <c r="B1572" s="2" t="s">
        <v>3066</v>
      </c>
      <c r="C1572" t="s">
        <v>3948</v>
      </c>
      <c r="D1572" t="s">
        <v>3923</v>
      </c>
      <c r="E1572" t="s">
        <v>3163</v>
      </c>
      <c r="F1572" t="s">
        <v>3065</v>
      </c>
      <c r="G1572" t="s">
        <v>50</v>
      </c>
      <c r="H1572" s="47">
        <v>42837</v>
      </c>
      <c r="I1572" t="s">
        <v>3947</v>
      </c>
      <c r="J1572" t="s">
        <v>8</v>
      </c>
      <c r="K1572" t="s">
        <v>1340</v>
      </c>
      <c r="L1572" t="s">
        <v>9</v>
      </c>
      <c r="M1572">
        <v>35.530442000000001</v>
      </c>
      <c r="N1572">
        <v>-119.85717</v>
      </c>
      <c r="O1572" t="s">
        <v>3808</v>
      </c>
      <c r="P1572" s="2">
        <v>1500</v>
      </c>
      <c r="Q1572" s="2">
        <v>1500</v>
      </c>
      <c r="R1572" s="2" t="s">
        <v>71</v>
      </c>
      <c r="S1572" s="2" t="s">
        <v>71</v>
      </c>
      <c r="U1572" s="2">
        <v>28000</v>
      </c>
      <c r="V1572" s="2">
        <v>19000</v>
      </c>
      <c r="W1572" s="2">
        <v>35</v>
      </c>
      <c r="X1572" s="2">
        <v>6.9</v>
      </c>
      <c r="Y1572" s="13">
        <f t="shared" si="35"/>
        <v>1830</v>
      </c>
      <c r="Z1572" s="13" t="s">
        <v>1897</v>
      </c>
      <c r="AA1572" s="13" t="s">
        <v>1901</v>
      </c>
      <c r="AC1572" s="2">
        <v>10000</v>
      </c>
      <c r="AD1572" s="2" t="s">
        <v>53</v>
      </c>
      <c r="AE1572" s="2">
        <v>80</v>
      </c>
      <c r="AF1572" s="2">
        <v>41</v>
      </c>
      <c r="AG1572" s="2">
        <v>84</v>
      </c>
      <c r="AH1572" s="2">
        <v>6100</v>
      </c>
      <c r="AI1572" s="2">
        <v>44</v>
      </c>
      <c r="AJ1572" s="2">
        <v>63</v>
      </c>
      <c r="AK1572" s="2">
        <v>3.6</v>
      </c>
      <c r="AL1572" s="2">
        <v>0.37</v>
      </c>
      <c r="AM1572" s="2">
        <v>1.7</v>
      </c>
      <c r="AN1572" s="2">
        <v>47</v>
      </c>
      <c r="AO1572" s="2">
        <v>150</v>
      </c>
      <c r="AP1572" s="2">
        <v>14</v>
      </c>
      <c r="AQ1572" s="8">
        <v>-36</v>
      </c>
      <c r="AR1572" s="8">
        <v>-2.36</v>
      </c>
      <c r="AU1572" s="13" t="s">
        <v>3401</v>
      </c>
      <c r="AV1572" s="2" t="s">
        <v>11</v>
      </c>
    </row>
    <row r="1573" spans="1:48" x14ac:dyDescent="0.35">
      <c r="A1573">
        <v>1572</v>
      </c>
      <c r="B1573" s="2" t="s">
        <v>3064</v>
      </c>
      <c r="C1573" t="s">
        <v>3949</v>
      </c>
      <c r="D1573" t="s">
        <v>3924</v>
      </c>
      <c r="E1573" t="s">
        <v>3163</v>
      </c>
      <c r="F1573" t="s">
        <v>3063</v>
      </c>
      <c r="G1573" t="s">
        <v>50</v>
      </c>
      <c r="H1573" s="47">
        <v>42837</v>
      </c>
      <c r="I1573" t="s">
        <v>3947</v>
      </c>
      <c r="J1573" t="s">
        <v>8</v>
      </c>
      <c r="K1573" t="s">
        <v>1340</v>
      </c>
      <c r="L1573" t="s">
        <v>9</v>
      </c>
      <c r="M1573">
        <v>35.511215999999997</v>
      </c>
      <c r="N1573">
        <v>-119.84842399999999</v>
      </c>
      <c r="O1573" t="s">
        <v>3808</v>
      </c>
      <c r="P1573" s="2">
        <v>1900</v>
      </c>
      <c r="Q1573" s="2">
        <v>1900</v>
      </c>
      <c r="R1573" s="2" t="s">
        <v>71</v>
      </c>
      <c r="S1573" s="2" t="s">
        <v>71</v>
      </c>
      <c r="U1573" s="2">
        <v>17000</v>
      </c>
      <c r="V1573" s="2">
        <v>11000</v>
      </c>
      <c r="W1573" s="2">
        <v>27</v>
      </c>
      <c r="X1573" s="2">
        <v>8.4</v>
      </c>
      <c r="Y1573" s="13">
        <f t="shared" si="35"/>
        <v>2318</v>
      </c>
      <c r="Z1573" s="13" t="s">
        <v>1897</v>
      </c>
      <c r="AA1573" s="13" t="s">
        <v>1901</v>
      </c>
      <c r="AC1573" s="2">
        <v>4900</v>
      </c>
      <c r="AD1573" s="2">
        <v>68</v>
      </c>
      <c r="AE1573" s="2">
        <v>29</v>
      </c>
      <c r="AF1573" s="2">
        <v>21</v>
      </c>
      <c r="AG1573" s="2">
        <v>39</v>
      </c>
      <c r="AH1573" s="2">
        <v>3800</v>
      </c>
      <c r="AI1573" s="2">
        <v>19</v>
      </c>
      <c r="AJ1573" s="2">
        <v>37</v>
      </c>
      <c r="AK1573" s="2">
        <v>1.6</v>
      </c>
      <c r="AL1573" s="2">
        <v>0.11</v>
      </c>
      <c r="AM1573" s="2">
        <v>1</v>
      </c>
      <c r="AN1573" s="2">
        <v>26</v>
      </c>
      <c r="AO1573" s="2">
        <v>110</v>
      </c>
      <c r="AP1573" s="2">
        <v>4.8</v>
      </c>
      <c r="AQ1573" s="8">
        <v>-51.6</v>
      </c>
      <c r="AR1573" s="8">
        <v>-5.39</v>
      </c>
      <c r="AU1573" s="13" t="s">
        <v>1893</v>
      </c>
      <c r="AV1573" s="2" t="s">
        <v>82</v>
      </c>
    </row>
    <row r="1574" spans="1:48" x14ac:dyDescent="0.35">
      <c r="A1574">
        <v>1573</v>
      </c>
      <c r="B1574" s="2" t="s">
        <v>3056</v>
      </c>
      <c r="C1574" t="s">
        <v>4058</v>
      </c>
      <c r="D1574" t="s">
        <v>3924</v>
      </c>
      <c r="E1574" t="s">
        <v>3163</v>
      </c>
      <c r="F1574" t="s">
        <v>3055</v>
      </c>
      <c r="G1574" t="s">
        <v>50</v>
      </c>
      <c r="H1574" s="47">
        <v>42837</v>
      </c>
      <c r="I1574" t="s">
        <v>3947</v>
      </c>
      <c r="J1574" t="s">
        <v>8</v>
      </c>
      <c r="K1574" t="s">
        <v>1340</v>
      </c>
      <c r="L1574" t="s">
        <v>9</v>
      </c>
      <c r="M1574">
        <v>35.522525999999999</v>
      </c>
      <c r="N1574">
        <v>-119.856717</v>
      </c>
      <c r="O1574" t="s">
        <v>3808</v>
      </c>
      <c r="P1574" s="2">
        <v>2100</v>
      </c>
      <c r="Q1574" s="2">
        <v>2100</v>
      </c>
      <c r="R1574" s="2" t="s">
        <v>71</v>
      </c>
      <c r="S1574" s="2" t="s">
        <v>71</v>
      </c>
      <c r="U1574" s="2">
        <v>14000</v>
      </c>
      <c r="V1574" s="2">
        <v>9000</v>
      </c>
      <c r="W1574" s="2">
        <v>35</v>
      </c>
      <c r="X1574" s="2">
        <v>7.4</v>
      </c>
      <c r="Y1574" s="13">
        <f t="shared" si="35"/>
        <v>2562</v>
      </c>
      <c r="Z1574" s="13" t="s">
        <v>1897</v>
      </c>
      <c r="AA1574" s="13" t="s">
        <v>1901</v>
      </c>
      <c r="AC1574" s="2">
        <v>3800</v>
      </c>
      <c r="AD1574" s="2">
        <v>42</v>
      </c>
      <c r="AE1574" s="2">
        <v>23</v>
      </c>
      <c r="AF1574" s="2">
        <v>13</v>
      </c>
      <c r="AG1574" s="2">
        <v>42</v>
      </c>
      <c r="AH1574" s="2">
        <v>3000</v>
      </c>
      <c r="AI1574" s="2">
        <v>17</v>
      </c>
      <c r="AJ1574" s="2">
        <v>23</v>
      </c>
      <c r="AK1574" s="2">
        <v>1.8</v>
      </c>
      <c r="AL1574" s="2">
        <v>0.23</v>
      </c>
      <c r="AM1574" s="2">
        <v>0.56999999999999995</v>
      </c>
      <c r="AN1574" s="2">
        <v>12</v>
      </c>
      <c r="AO1574" s="2">
        <v>85</v>
      </c>
      <c r="AP1574" s="2">
        <v>4</v>
      </c>
      <c r="AQ1574" s="8">
        <v>-54.7</v>
      </c>
      <c r="AR1574" s="8">
        <v>-6.53</v>
      </c>
      <c r="AU1574" s="13" t="s">
        <v>1891</v>
      </c>
      <c r="AV1574" s="2" t="s">
        <v>14</v>
      </c>
    </row>
    <row r="1575" spans="1:48" x14ac:dyDescent="0.35">
      <c r="A1575">
        <v>1574</v>
      </c>
      <c r="B1575" s="2" t="s">
        <v>3058</v>
      </c>
      <c r="C1575" t="s">
        <v>3950</v>
      </c>
      <c r="D1575" t="s">
        <v>3924</v>
      </c>
      <c r="E1575" t="s">
        <v>3163</v>
      </c>
      <c r="F1575" t="s">
        <v>3057</v>
      </c>
      <c r="G1575" t="s">
        <v>50</v>
      </c>
      <c r="H1575" s="47">
        <v>42837</v>
      </c>
      <c r="I1575" t="s">
        <v>3947</v>
      </c>
      <c r="J1575" t="s">
        <v>8</v>
      </c>
      <c r="K1575" t="s">
        <v>1340</v>
      </c>
      <c r="L1575" t="s">
        <v>9</v>
      </c>
      <c r="M1575">
        <v>35.521214000000001</v>
      </c>
      <c r="N1575">
        <v>-119.86078999999999</v>
      </c>
      <c r="O1575" t="s">
        <v>3808</v>
      </c>
      <c r="P1575" s="2">
        <v>2300</v>
      </c>
      <c r="Q1575" s="2">
        <v>2300</v>
      </c>
      <c r="R1575" s="2" t="s">
        <v>71</v>
      </c>
      <c r="S1575" s="2" t="s">
        <v>71</v>
      </c>
      <c r="U1575" s="2">
        <v>9800</v>
      </c>
      <c r="V1575" s="2">
        <v>6400</v>
      </c>
      <c r="W1575" s="2">
        <v>30</v>
      </c>
      <c r="X1575" s="2">
        <v>7.3</v>
      </c>
      <c r="Y1575" s="13">
        <f t="shared" si="35"/>
        <v>2806</v>
      </c>
      <c r="Z1575" s="13" t="s">
        <v>1897</v>
      </c>
      <c r="AA1575" s="13" t="s">
        <v>1901</v>
      </c>
      <c r="AC1575" s="2">
        <v>2000</v>
      </c>
      <c r="AD1575" s="2">
        <v>31</v>
      </c>
      <c r="AE1575" s="2">
        <v>13</v>
      </c>
      <c r="AF1575" s="2">
        <v>6.4</v>
      </c>
      <c r="AG1575" s="2">
        <v>25</v>
      </c>
      <c r="AH1575" s="2">
        <v>2100</v>
      </c>
      <c r="AI1575" s="2">
        <v>13</v>
      </c>
      <c r="AJ1575" s="2">
        <v>11</v>
      </c>
      <c r="AK1575" s="2">
        <v>0.89</v>
      </c>
      <c r="AL1575" s="2">
        <v>5.2999999999999999E-2</v>
      </c>
      <c r="AM1575" s="2">
        <v>0.39</v>
      </c>
      <c r="AN1575" s="2">
        <v>18</v>
      </c>
      <c r="AO1575" s="2">
        <v>40</v>
      </c>
      <c r="AP1575" s="2">
        <v>1.8</v>
      </c>
      <c r="AQ1575" s="8">
        <v>-58.7</v>
      </c>
      <c r="AR1575" s="8">
        <v>-7.25</v>
      </c>
      <c r="AU1575" s="13" t="s">
        <v>3954</v>
      </c>
      <c r="AV1575" s="2" t="s">
        <v>99</v>
      </c>
    </row>
    <row r="1576" spans="1:48" x14ac:dyDescent="0.35">
      <c r="A1576">
        <v>1575</v>
      </c>
      <c r="B1576" s="2" t="s">
        <v>3068</v>
      </c>
      <c r="C1576" t="s">
        <v>3951</v>
      </c>
      <c r="D1576" t="s">
        <v>3925</v>
      </c>
      <c r="E1576" t="s">
        <v>3163</v>
      </c>
      <c r="F1576" t="s">
        <v>3067</v>
      </c>
      <c r="G1576" t="s">
        <v>50</v>
      </c>
      <c r="H1576" s="47">
        <v>42837</v>
      </c>
      <c r="I1576" t="s">
        <v>3947</v>
      </c>
      <c r="J1576" t="s">
        <v>8</v>
      </c>
      <c r="K1576" t="s">
        <v>1340</v>
      </c>
      <c r="L1576" t="s">
        <v>9</v>
      </c>
      <c r="M1576">
        <v>35.540280000000003</v>
      </c>
      <c r="N1576">
        <v>-119.87300399999999</v>
      </c>
      <c r="O1576" t="s">
        <v>3808</v>
      </c>
      <c r="P1576" s="2">
        <v>2400</v>
      </c>
      <c r="Q1576" s="2">
        <v>1800</v>
      </c>
      <c r="R1576" s="2">
        <v>600</v>
      </c>
      <c r="S1576" s="2" t="s">
        <v>71</v>
      </c>
      <c r="U1576" s="2">
        <v>23000</v>
      </c>
      <c r="V1576" s="2">
        <v>14000</v>
      </c>
      <c r="W1576" s="2">
        <v>23</v>
      </c>
      <c r="X1576" s="2">
        <v>9.1</v>
      </c>
      <c r="Y1576" s="13">
        <f t="shared" si="35"/>
        <v>2196</v>
      </c>
      <c r="Z1576" s="13">
        <f>R1576*0.6</f>
        <v>360</v>
      </c>
      <c r="AA1576" s="13" t="s">
        <v>1901</v>
      </c>
      <c r="AC1576" s="2">
        <v>6700</v>
      </c>
      <c r="AD1576" s="2">
        <v>270</v>
      </c>
      <c r="AE1576" s="2">
        <v>12</v>
      </c>
      <c r="AF1576" s="2">
        <v>24</v>
      </c>
      <c r="AG1576" s="2">
        <v>69</v>
      </c>
      <c r="AH1576" s="2">
        <v>4800</v>
      </c>
      <c r="AI1576" s="2">
        <v>34</v>
      </c>
      <c r="AJ1576" s="2">
        <v>57</v>
      </c>
      <c r="AK1576" s="2">
        <v>1</v>
      </c>
      <c r="AL1576" s="2">
        <v>0.74</v>
      </c>
      <c r="AM1576" s="2">
        <v>1.1000000000000001</v>
      </c>
      <c r="AN1576" s="2">
        <v>10</v>
      </c>
      <c r="AO1576" s="2">
        <v>140</v>
      </c>
      <c r="AP1576" s="2">
        <v>4.5999999999999996</v>
      </c>
      <c r="AQ1576" s="8">
        <v>-18.8</v>
      </c>
      <c r="AR1576" s="8">
        <v>-0.9</v>
      </c>
      <c r="AU1576" s="13" t="s">
        <v>1893</v>
      </c>
      <c r="AV1576" s="2" t="s">
        <v>82</v>
      </c>
    </row>
    <row r="1577" spans="1:48" x14ac:dyDescent="0.35">
      <c r="A1577">
        <v>1576</v>
      </c>
      <c r="B1577" s="2" t="s">
        <v>3062</v>
      </c>
      <c r="C1577" t="s">
        <v>3952</v>
      </c>
      <c r="D1577" t="s">
        <v>3924</v>
      </c>
      <c r="E1577" t="s">
        <v>3163</v>
      </c>
      <c r="F1577" t="s">
        <v>3061</v>
      </c>
      <c r="G1577" t="s">
        <v>50</v>
      </c>
      <c r="H1577" s="47">
        <v>42837</v>
      </c>
      <c r="I1577" t="s">
        <v>3947</v>
      </c>
      <c r="J1577" t="s">
        <v>8</v>
      </c>
      <c r="K1577" t="s">
        <v>1340</v>
      </c>
      <c r="L1577" t="s">
        <v>9</v>
      </c>
      <c r="M1577">
        <v>35.513097999999999</v>
      </c>
      <c r="N1577">
        <v>-119.85018700000001</v>
      </c>
      <c r="O1577" t="s">
        <v>3808</v>
      </c>
      <c r="P1577" s="2">
        <v>2300</v>
      </c>
      <c r="Q1577" s="2">
        <v>2200</v>
      </c>
      <c r="R1577" s="2">
        <v>110</v>
      </c>
      <c r="S1577" s="2" t="s">
        <v>71</v>
      </c>
      <c r="U1577" s="2">
        <v>10000</v>
      </c>
      <c r="V1577" s="2">
        <v>6700</v>
      </c>
      <c r="W1577" s="2">
        <v>27</v>
      </c>
      <c r="X1577" s="2">
        <v>8.6</v>
      </c>
      <c r="Y1577" s="13">
        <f t="shared" si="35"/>
        <v>2684</v>
      </c>
      <c r="Z1577" s="13">
        <f>R1577*0.6</f>
        <v>66</v>
      </c>
      <c r="AA1577" s="13" t="s">
        <v>1901</v>
      </c>
      <c r="AC1577" s="2">
        <v>2000</v>
      </c>
      <c r="AD1577" s="2">
        <v>90</v>
      </c>
      <c r="AE1577" s="2">
        <v>11</v>
      </c>
      <c r="AF1577" s="2">
        <v>5.3</v>
      </c>
      <c r="AG1577" s="2">
        <v>22</v>
      </c>
      <c r="AH1577" s="2">
        <v>2200</v>
      </c>
      <c r="AI1577" s="2">
        <v>14</v>
      </c>
      <c r="AJ1577" s="2">
        <v>12</v>
      </c>
      <c r="AK1577" s="2">
        <v>0.7</v>
      </c>
      <c r="AL1577" s="2">
        <v>0.17</v>
      </c>
      <c r="AM1577" s="2">
        <v>0.4</v>
      </c>
      <c r="AN1577" s="2">
        <v>14</v>
      </c>
      <c r="AO1577" s="2">
        <v>41</v>
      </c>
      <c r="AP1577" s="2">
        <v>1.1000000000000001</v>
      </c>
      <c r="AQ1577" s="8">
        <v>-56.7</v>
      </c>
      <c r="AR1577" s="8">
        <v>-6.67</v>
      </c>
      <c r="AU1577" s="13" t="s">
        <v>3954</v>
      </c>
      <c r="AV1577" s="2" t="s">
        <v>99</v>
      </c>
    </row>
    <row r="1578" spans="1:48" x14ac:dyDescent="0.35">
      <c r="A1578">
        <v>1577</v>
      </c>
      <c r="B1578" s="2" t="s">
        <v>3060</v>
      </c>
      <c r="C1578" t="s">
        <v>3953</v>
      </c>
      <c r="D1578" t="s">
        <v>3924</v>
      </c>
      <c r="E1578" t="s">
        <v>3163</v>
      </c>
      <c r="F1578" t="s">
        <v>3059</v>
      </c>
      <c r="G1578" t="s">
        <v>50</v>
      </c>
      <c r="H1578" s="47">
        <v>42837</v>
      </c>
      <c r="I1578" t="s">
        <v>3947</v>
      </c>
      <c r="J1578" t="s">
        <v>8</v>
      </c>
      <c r="K1578" t="s">
        <v>1340</v>
      </c>
      <c r="L1578" t="s">
        <v>9</v>
      </c>
      <c r="M1578">
        <v>35.521185000000003</v>
      </c>
      <c r="N1578">
        <v>-119.86054300000001</v>
      </c>
      <c r="O1578" t="s">
        <v>3808</v>
      </c>
      <c r="P1578" s="2">
        <v>2300</v>
      </c>
      <c r="Q1578" s="2">
        <v>2100</v>
      </c>
      <c r="R1578" s="2">
        <v>210</v>
      </c>
      <c r="S1578" s="2" t="s">
        <v>71</v>
      </c>
      <c r="U1578" s="2">
        <v>10000</v>
      </c>
      <c r="V1578" s="2">
        <v>6400</v>
      </c>
      <c r="W1578" s="2">
        <v>26</v>
      </c>
      <c r="X1578" s="2">
        <v>8.8000000000000007</v>
      </c>
      <c r="Y1578" s="13">
        <f t="shared" si="35"/>
        <v>2562</v>
      </c>
      <c r="Z1578" s="13">
        <f>R1578*0.6</f>
        <v>126</v>
      </c>
      <c r="AA1578" s="13" t="s">
        <v>1901</v>
      </c>
      <c r="AC1578" s="2">
        <v>200</v>
      </c>
      <c r="AD1578" s="2">
        <v>140</v>
      </c>
      <c r="AE1578" s="2">
        <v>11</v>
      </c>
      <c r="AF1578" s="2">
        <v>5.7</v>
      </c>
      <c r="AG1578" s="2">
        <v>23</v>
      </c>
      <c r="AH1578" s="2">
        <v>2300</v>
      </c>
      <c r="AI1578" s="2">
        <v>14</v>
      </c>
      <c r="AJ1578" s="2">
        <v>13</v>
      </c>
      <c r="AK1578" s="2">
        <v>0.64</v>
      </c>
      <c r="AL1578" s="2">
        <v>6.7000000000000004E-2</v>
      </c>
      <c r="AM1578" s="2">
        <v>0.43</v>
      </c>
      <c r="AN1578" s="2">
        <v>11</v>
      </c>
      <c r="AO1578" s="2">
        <v>46</v>
      </c>
      <c r="AP1578" s="2">
        <v>1.2</v>
      </c>
      <c r="AQ1578" s="8">
        <v>-54</v>
      </c>
      <c r="AR1578" s="8">
        <v>-5.99</v>
      </c>
      <c r="AU1578" s="13" t="s">
        <v>3954</v>
      </c>
      <c r="AV1578" s="2" t="s">
        <v>99</v>
      </c>
    </row>
    <row r="1579" spans="1:48" x14ac:dyDescent="0.35">
      <c r="A1579">
        <v>1578</v>
      </c>
      <c r="B1579" s="2" t="s">
        <v>3066</v>
      </c>
      <c r="C1579" t="s">
        <v>3956</v>
      </c>
      <c r="D1579" t="s">
        <v>3923</v>
      </c>
      <c r="E1579" t="s">
        <v>3163</v>
      </c>
      <c r="F1579" t="s">
        <v>3065</v>
      </c>
      <c r="G1579" t="s">
        <v>50</v>
      </c>
      <c r="H1579" s="47">
        <v>42936</v>
      </c>
      <c r="I1579" t="s">
        <v>3946</v>
      </c>
      <c r="J1579" t="s">
        <v>8</v>
      </c>
      <c r="K1579" t="s">
        <v>1340</v>
      </c>
      <c r="L1579" t="s">
        <v>9</v>
      </c>
      <c r="M1579">
        <v>35.530442000000001</v>
      </c>
      <c r="N1579">
        <v>-119.85717</v>
      </c>
      <c r="O1579" t="s">
        <v>3808</v>
      </c>
      <c r="P1579" s="2">
        <v>1500</v>
      </c>
      <c r="Q1579" s="2">
        <v>1500</v>
      </c>
      <c r="R1579" s="2" t="s">
        <v>71</v>
      </c>
      <c r="S1579" s="2" t="s">
        <v>71</v>
      </c>
      <c r="U1579" s="2">
        <v>30000</v>
      </c>
      <c r="V1579" s="2">
        <v>18000</v>
      </c>
      <c r="W1579" s="2">
        <v>40</v>
      </c>
      <c r="X1579" s="2">
        <v>7</v>
      </c>
      <c r="Y1579" s="13">
        <f t="shared" si="35"/>
        <v>1830</v>
      </c>
      <c r="Z1579" s="13" t="s">
        <v>1897</v>
      </c>
      <c r="AA1579" s="13" t="s">
        <v>1901</v>
      </c>
      <c r="AC1579" s="2">
        <v>11000</v>
      </c>
      <c r="AD1579" s="2" t="s">
        <v>53</v>
      </c>
      <c r="AE1579" s="2">
        <v>79</v>
      </c>
      <c r="AF1579" s="2">
        <v>41</v>
      </c>
      <c r="AG1579" s="2">
        <v>86</v>
      </c>
      <c r="AH1579" s="2">
        <v>6800</v>
      </c>
      <c r="AI1579" s="2">
        <v>46</v>
      </c>
      <c r="AJ1579" s="2">
        <v>54</v>
      </c>
      <c r="AK1579" s="2">
        <v>3.6</v>
      </c>
      <c r="AL1579" s="2">
        <v>0.2</v>
      </c>
      <c r="AM1579" s="2">
        <v>1.9</v>
      </c>
      <c r="AN1579" s="2">
        <v>34</v>
      </c>
      <c r="AO1579" s="2">
        <v>140</v>
      </c>
      <c r="AP1579" s="2">
        <v>14</v>
      </c>
      <c r="AQ1579" s="2">
        <v>-36.4</v>
      </c>
      <c r="AR1579" s="2">
        <v>-2.2000000000000002</v>
      </c>
      <c r="AU1579" s="13" t="s">
        <v>3401</v>
      </c>
      <c r="AV1579" s="2" t="s">
        <v>11</v>
      </c>
    </row>
    <row r="1580" spans="1:48" x14ac:dyDescent="0.35">
      <c r="A1580">
        <v>1579</v>
      </c>
      <c r="B1580" s="2" t="s">
        <v>3064</v>
      </c>
      <c r="C1580" t="s">
        <v>3957</v>
      </c>
      <c r="D1580" t="s">
        <v>3924</v>
      </c>
      <c r="E1580" t="s">
        <v>3163</v>
      </c>
      <c r="F1580" t="s">
        <v>3063</v>
      </c>
      <c r="G1580" t="s">
        <v>50</v>
      </c>
      <c r="H1580" s="47">
        <v>42936</v>
      </c>
      <c r="I1580" t="s">
        <v>3946</v>
      </c>
      <c r="J1580" t="s">
        <v>8</v>
      </c>
      <c r="K1580" t="s">
        <v>1340</v>
      </c>
      <c r="L1580" t="s">
        <v>9</v>
      </c>
      <c r="M1580">
        <v>35.511215999999997</v>
      </c>
      <c r="N1580">
        <v>-119.84842399999999</v>
      </c>
      <c r="O1580" t="s">
        <v>3808</v>
      </c>
      <c r="P1580" s="2">
        <v>2000</v>
      </c>
      <c r="Q1580" s="2">
        <v>2000</v>
      </c>
      <c r="R1580" s="2" t="s">
        <v>71</v>
      </c>
      <c r="S1580" s="2" t="s">
        <v>71</v>
      </c>
      <c r="U1580" s="2">
        <v>17000</v>
      </c>
      <c r="V1580" s="2">
        <v>9800</v>
      </c>
      <c r="W1580" s="2">
        <v>37</v>
      </c>
      <c r="X1580" s="2">
        <v>7.4</v>
      </c>
      <c r="Y1580" s="13">
        <f t="shared" ref="Y1580:Y1611" si="36">Q1580*1.22</f>
        <v>2440</v>
      </c>
      <c r="Z1580" s="13" t="s">
        <v>1897</v>
      </c>
      <c r="AA1580" s="13" t="s">
        <v>1901</v>
      </c>
      <c r="AC1580" s="2">
        <v>4600</v>
      </c>
      <c r="AD1580" s="2">
        <v>9.8000000000000007</v>
      </c>
      <c r="AE1580" s="2">
        <v>28</v>
      </c>
      <c r="AF1580" s="2">
        <v>16</v>
      </c>
      <c r="AG1580" s="2">
        <v>36</v>
      </c>
      <c r="AH1580" s="2">
        <v>3900</v>
      </c>
      <c r="AI1580" s="2">
        <v>19</v>
      </c>
      <c r="AJ1580" s="2">
        <v>26</v>
      </c>
      <c r="AK1580" s="2">
        <v>1.3</v>
      </c>
      <c r="AL1580" s="2">
        <v>7.1999999999999995E-2</v>
      </c>
      <c r="AM1580" s="2">
        <v>0.9</v>
      </c>
      <c r="AN1580" s="2">
        <v>26</v>
      </c>
      <c r="AO1580" s="2">
        <v>87</v>
      </c>
      <c r="AP1580" s="2">
        <v>3.9</v>
      </c>
      <c r="AQ1580" s="2">
        <v>-54.6</v>
      </c>
      <c r="AR1580" s="2">
        <v>-6.1</v>
      </c>
      <c r="AU1580" s="13" t="s">
        <v>1893</v>
      </c>
      <c r="AV1580" s="2" t="s">
        <v>82</v>
      </c>
    </row>
    <row r="1581" spans="1:48" x14ac:dyDescent="0.35">
      <c r="A1581">
        <v>1580</v>
      </c>
      <c r="B1581" s="2" t="s">
        <v>3056</v>
      </c>
      <c r="C1581" t="s">
        <v>4059</v>
      </c>
      <c r="D1581" t="s">
        <v>3924</v>
      </c>
      <c r="E1581" t="s">
        <v>3163</v>
      </c>
      <c r="F1581" t="s">
        <v>3055</v>
      </c>
      <c r="G1581" t="s">
        <v>50</v>
      </c>
      <c r="H1581" s="47">
        <v>42936</v>
      </c>
      <c r="I1581" t="s">
        <v>3946</v>
      </c>
      <c r="J1581" t="s">
        <v>8</v>
      </c>
      <c r="K1581" t="s">
        <v>1340</v>
      </c>
      <c r="L1581" t="s">
        <v>9</v>
      </c>
      <c r="M1581">
        <v>35.522525999999999</v>
      </c>
      <c r="N1581">
        <v>-119.856717</v>
      </c>
      <c r="O1581" t="s">
        <v>3808</v>
      </c>
      <c r="P1581" s="2">
        <v>1900</v>
      </c>
      <c r="Q1581" s="2">
        <v>1900</v>
      </c>
      <c r="R1581" s="2" t="s">
        <v>71</v>
      </c>
      <c r="S1581" s="2" t="s">
        <v>71</v>
      </c>
      <c r="U1581" s="2">
        <v>17000</v>
      </c>
      <c r="V1581" s="2">
        <v>10000</v>
      </c>
      <c r="W1581" s="2">
        <v>36</v>
      </c>
      <c r="X1581" s="2">
        <v>7.2</v>
      </c>
      <c r="Y1581" s="13">
        <f t="shared" si="36"/>
        <v>2318</v>
      </c>
      <c r="Z1581" s="13" t="s">
        <v>1897</v>
      </c>
      <c r="AA1581" s="13" t="s">
        <v>1901</v>
      </c>
      <c r="AC1581" s="2">
        <v>5000</v>
      </c>
      <c r="AD1581" s="2">
        <v>130</v>
      </c>
      <c r="AE1581" s="2">
        <v>43</v>
      </c>
      <c r="AF1581" s="2">
        <v>41</v>
      </c>
      <c r="AG1581" s="2">
        <v>54</v>
      </c>
      <c r="AH1581" s="2">
        <v>4200</v>
      </c>
      <c r="AI1581" s="2">
        <v>21</v>
      </c>
      <c r="AJ1581" s="2">
        <v>32</v>
      </c>
      <c r="AK1581" s="2">
        <v>1.1000000000000001</v>
      </c>
      <c r="AL1581" s="2">
        <v>0.66</v>
      </c>
      <c r="AM1581" s="2">
        <v>0.89</v>
      </c>
      <c r="AN1581" s="2">
        <v>180</v>
      </c>
      <c r="AO1581" s="2">
        <v>120</v>
      </c>
      <c r="AP1581" s="2">
        <v>5.9</v>
      </c>
      <c r="AQ1581" s="2">
        <v>-52.1</v>
      </c>
      <c r="AR1581" s="2">
        <v>-5.52</v>
      </c>
      <c r="AU1581" s="13" t="s">
        <v>1891</v>
      </c>
      <c r="AV1581" s="2" t="s">
        <v>14</v>
      </c>
    </row>
    <row r="1582" spans="1:48" x14ac:dyDescent="0.35">
      <c r="A1582">
        <v>1581</v>
      </c>
      <c r="B1582" s="2" t="s">
        <v>3058</v>
      </c>
      <c r="C1582" t="s">
        <v>3958</v>
      </c>
      <c r="D1582" t="s">
        <v>3924</v>
      </c>
      <c r="E1582" t="s">
        <v>3163</v>
      </c>
      <c r="F1582" t="s">
        <v>3057</v>
      </c>
      <c r="G1582" t="s">
        <v>50</v>
      </c>
      <c r="H1582" s="47">
        <v>42936</v>
      </c>
      <c r="I1582" t="s">
        <v>3946</v>
      </c>
      <c r="J1582" t="s">
        <v>8</v>
      </c>
      <c r="K1582" t="s">
        <v>1340</v>
      </c>
      <c r="L1582" t="s">
        <v>9</v>
      </c>
      <c r="M1582">
        <v>35.521214000000001</v>
      </c>
      <c r="N1582">
        <v>-119.86078999999999</v>
      </c>
      <c r="O1582" t="s">
        <v>3808</v>
      </c>
      <c r="P1582" s="2">
        <v>2200</v>
      </c>
      <c r="Q1582" s="2">
        <v>2200</v>
      </c>
      <c r="R1582" s="2" t="s">
        <v>71</v>
      </c>
      <c r="S1582" s="2" t="s">
        <v>71</v>
      </c>
      <c r="U1582" s="2">
        <v>11000</v>
      </c>
      <c r="V1582" s="2">
        <v>6500</v>
      </c>
      <c r="W1582" s="2">
        <v>40</v>
      </c>
      <c r="X1582" s="2">
        <v>7.1</v>
      </c>
      <c r="Y1582" s="13">
        <f t="shared" si="36"/>
        <v>2684</v>
      </c>
      <c r="Z1582" s="13" t="s">
        <v>1897</v>
      </c>
      <c r="AA1582" s="13" t="s">
        <v>1901</v>
      </c>
      <c r="AC1582" s="2">
        <v>2400</v>
      </c>
      <c r="AD1582" s="2">
        <v>42</v>
      </c>
      <c r="AE1582" s="2">
        <v>16</v>
      </c>
      <c r="AF1582" s="2">
        <v>8.5</v>
      </c>
      <c r="AG1582" s="2">
        <v>28</v>
      </c>
      <c r="AH1582" s="2">
        <v>2500</v>
      </c>
      <c r="AI1582" s="2">
        <v>14</v>
      </c>
      <c r="AJ1582" s="2">
        <v>14</v>
      </c>
      <c r="AK1582" s="2">
        <v>0.91</v>
      </c>
      <c r="AL1582" s="2">
        <v>0.31</v>
      </c>
      <c r="AM1582" s="2">
        <v>0.44</v>
      </c>
      <c r="AN1582" s="2">
        <v>15</v>
      </c>
      <c r="AO1582" s="2">
        <v>54</v>
      </c>
      <c r="AP1582" s="2">
        <v>2.1</v>
      </c>
      <c r="AQ1582" s="2">
        <v>-59.6</v>
      </c>
      <c r="AR1582" s="2">
        <v>-7.25</v>
      </c>
      <c r="AU1582" s="13">
        <f>AV1582*4.43</f>
        <v>4.2527999999999997</v>
      </c>
      <c r="AV1582" s="2">
        <v>0.96</v>
      </c>
    </row>
    <row r="1583" spans="1:48" x14ac:dyDescent="0.35">
      <c r="A1583">
        <v>1582</v>
      </c>
      <c r="B1583" s="2" t="s">
        <v>3068</v>
      </c>
      <c r="C1583" t="s">
        <v>3959</v>
      </c>
      <c r="D1583" t="s">
        <v>3925</v>
      </c>
      <c r="E1583" t="s">
        <v>3163</v>
      </c>
      <c r="F1583" t="s">
        <v>3067</v>
      </c>
      <c r="G1583" t="s">
        <v>50</v>
      </c>
      <c r="H1583" s="47">
        <v>42936</v>
      </c>
      <c r="I1583" t="s">
        <v>3946</v>
      </c>
      <c r="J1583" t="s">
        <v>8</v>
      </c>
      <c r="K1583" t="s">
        <v>1340</v>
      </c>
      <c r="L1583" t="s">
        <v>9</v>
      </c>
      <c r="M1583">
        <v>35.540280000000003</v>
      </c>
      <c r="N1583">
        <v>-119.87300399999999</v>
      </c>
      <c r="O1583" t="s">
        <v>3808</v>
      </c>
      <c r="P1583" s="2">
        <v>4900</v>
      </c>
      <c r="Q1583" s="2">
        <v>2900</v>
      </c>
      <c r="R1583" s="2">
        <v>2000</v>
      </c>
      <c r="S1583" s="2" t="s">
        <v>71</v>
      </c>
      <c r="U1583" s="2">
        <v>50000</v>
      </c>
      <c r="V1583" s="2">
        <v>31000</v>
      </c>
      <c r="W1583" s="2">
        <v>24</v>
      </c>
      <c r="X1583" s="2">
        <v>9.1</v>
      </c>
      <c r="Y1583" s="13">
        <f t="shared" si="36"/>
        <v>3538</v>
      </c>
      <c r="Z1583" s="13">
        <f>R1583*0.6</f>
        <v>1200</v>
      </c>
      <c r="AA1583" s="13" t="s">
        <v>1901</v>
      </c>
      <c r="AC1583" s="2">
        <v>15000</v>
      </c>
      <c r="AD1583" s="2">
        <v>450</v>
      </c>
      <c r="AE1583" s="2">
        <v>7.7</v>
      </c>
      <c r="AF1583" s="2">
        <v>41</v>
      </c>
      <c r="AG1583" s="2">
        <v>170</v>
      </c>
      <c r="AH1583" s="2">
        <v>13000</v>
      </c>
      <c r="AI1583" s="2">
        <v>85</v>
      </c>
      <c r="AJ1583" s="2">
        <v>110</v>
      </c>
      <c r="AK1583" s="2">
        <v>1.5</v>
      </c>
      <c r="AL1583" s="2">
        <v>1.7</v>
      </c>
      <c r="AM1583" s="2">
        <v>3.6</v>
      </c>
      <c r="AN1583" s="2">
        <v>29</v>
      </c>
      <c r="AO1583" s="2" t="s">
        <v>612</v>
      </c>
      <c r="AP1583" s="2">
        <v>6.1</v>
      </c>
      <c r="AQ1583" s="2">
        <v>2.2000000000000002</v>
      </c>
      <c r="AR1583" s="2">
        <v>8.1300000000000008</v>
      </c>
      <c r="AU1583" s="13">
        <f>AV1583*4.43</f>
        <v>11.074999999999999</v>
      </c>
      <c r="AV1583" s="2">
        <v>2.5</v>
      </c>
    </row>
    <row r="1584" spans="1:48" x14ac:dyDescent="0.35">
      <c r="A1584">
        <v>1583</v>
      </c>
      <c r="B1584" s="2" t="s">
        <v>3062</v>
      </c>
      <c r="C1584" t="s">
        <v>3960</v>
      </c>
      <c r="D1584" t="s">
        <v>3924</v>
      </c>
      <c r="E1584" t="s">
        <v>3163</v>
      </c>
      <c r="F1584" t="s">
        <v>3061</v>
      </c>
      <c r="G1584" t="s">
        <v>50</v>
      </c>
      <c r="H1584" s="47">
        <v>42936</v>
      </c>
      <c r="I1584" t="s">
        <v>3946</v>
      </c>
      <c r="J1584" t="s">
        <v>8</v>
      </c>
      <c r="K1584" t="s">
        <v>1340</v>
      </c>
      <c r="L1584" t="s">
        <v>9</v>
      </c>
      <c r="M1584">
        <v>35.513097999999999</v>
      </c>
      <c r="N1584">
        <v>-119.85018700000001</v>
      </c>
      <c r="O1584" t="s">
        <v>3808</v>
      </c>
      <c r="P1584" s="2">
        <v>2400</v>
      </c>
      <c r="Q1584" s="2">
        <v>2400</v>
      </c>
      <c r="R1584" s="2" t="s">
        <v>71</v>
      </c>
      <c r="S1584" s="2" t="s">
        <v>71</v>
      </c>
      <c r="U1584" s="2">
        <v>10000</v>
      </c>
      <c r="V1584" s="2">
        <v>6600</v>
      </c>
      <c r="W1584" s="2">
        <v>36</v>
      </c>
      <c r="X1584" s="2">
        <v>7.9</v>
      </c>
      <c r="Y1584" s="13">
        <f t="shared" si="36"/>
        <v>2928</v>
      </c>
      <c r="Z1584" s="13" t="s">
        <v>1897</v>
      </c>
      <c r="AA1584" s="13" t="s">
        <v>1901</v>
      </c>
      <c r="AC1584" s="2">
        <v>2000</v>
      </c>
      <c r="AD1584" s="2">
        <v>13</v>
      </c>
      <c r="AE1584" s="2">
        <v>12</v>
      </c>
      <c r="AF1584" s="2">
        <v>6.2</v>
      </c>
      <c r="AG1584" s="2">
        <v>23</v>
      </c>
      <c r="AH1584" s="2">
        <v>2600</v>
      </c>
      <c r="AI1584" s="2">
        <v>14</v>
      </c>
      <c r="AJ1584" s="2">
        <v>13</v>
      </c>
      <c r="AK1584" s="2">
        <v>0.55000000000000004</v>
      </c>
      <c r="AL1584" s="2">
        <v>8.7999999999999995E-2</v>
      </c>
      <c r="AM1584" s="2">
        <v>0.43</v>
      </c>
      <c r="AN1584" s="2">
        <v>24</v>
      </c>
      <c r="AO1584" s="2">
        <v>40</v>
      </c>
      <c r="AP1584" s="2">
        <v>1.1000000000000001</v>
      </c>
      <c r="AQ1584" s="2">
        <v>-60.3</v>
      </c>
      <c r="AR1584" s="2">
        <v>-7.21</v>
      </c>
      <c r="AU1584" s="13">
        <f>AV1584*4.43</f>
        <v>3.9869999999999997</v>
      </c>
      <c r="AV1584" s="2">
        <v>0.9</v>
      </c>
    </row>
    <row r="1585" spans="1:48" x14ac:dyDescent="0.35">
      <c r="A1585">
        <v>1584</v>
      </c>
      <c r="B1585" s="2" t="s">
        <v>3060</v>
      </c>
      <c r="C1585" t="s">
        <v>3961</v>
      </c>
      <c r="D1585" t="s">
        <v>3924</v>
      </c>
      <c r="E1585" t="s">
        <v>3163</v>
      </c>
      <c r="F1585" t="s">
        <v>3059</v>
      </c>
      <c r="G1585" t="s">
        <v>50</v>
      </c>
      <c r="H1585" s="47">
        <v>42936</v>
      </c>
      <c r="I1585" t="s">
        <v>3946</v>
      </c>
      <c r="J1585" t="s">
        <v>8</v>
      </c>
      <c r="K1585" t="s">
        <v>1340</v>
      </c>
      <c r="L1585" t="s">
        <v>9</v>
      </c>
      <c r="M1585">
        <v>35.521185000000003</v>
      </c>
      <c r="N1585">
        <v>-119.86054300000001</v>
      </c>
      <c r="O1585" t="s">
        <v>3808</v>
      </c>
      <c r="P1585" s="2">
        <v>2400</v>
      </c>
      <c r="Q1585" s="2">
        <v>2000</v>
      </c>
      <c r="R1585" s="2">
        <v>340</v>
      </c>
      <c r="S1585" s="2" t="s">
        <v>71</v>
      </c>
      <c r="U1585" s="2">
        <v>12000</v>
      </c>
      <c r="V1585" s="2">
        <v>6900</v>
      </c>
      <c r="W1585" s="2">
        <v>31</v>
      </c>
      <c r="X1585" s="2">
        <v>8.8000000000000007</v>
      </c>
      <c r="Y1585" s="13">
        <f t="shared" si="36"/>
        <v>2440</v>
      </c>
      <c r="Z1585" s="13">
        <f>R1585*0.6</f>
        <v>204</v>
      </c>
      <c r="AA1585" s="13" t="s">
        <v>1901</v>
      </c>
      <c r="AC1585" s="2">
        <v>2500</v>
      </c>
      <c r="AD1585" s="2">
        <v>130</v>
      </c>
      <c r="AE1585" s="2">
        <v>11</v>
      </c>
      <c r="AF1585" s="2">
        <v>7.1</v>
      </c>
      <c r="AG1585" s="2">
        <v>26</v>
      </c>
      <c r="AH1585" s="2">
        <v>3000</v>
      </c>
      <c r="AI1585" s="2">
        <v>16</v>
      </c>
      <c r="AJ1585" s="2">
        <v>16</v>
      </c>
      <c r="AK1585" s="2">
        <v>0.55000000000000004</v>
      </c>
      <c r="AL1585" s="2">
        <v>9.7000000000000003E-2</v>
      </c>
      <c r="AM1585" s="2">
        <v>0.51</v>
      </c>
      <c r="AN1585" s="2">
        <v>14</v>
      </c>
      <c r="AO1585" s="2">
        <v>59</v>
      </c>
      <c r="AP1585" s="2">
        <v>1.2</v>
      </c>
      <c r="AQ1585" s="2">
        <v>-53.2</v>
      </c>
      <c r="AR1585" s="2">
        <v>-5.43</v>
      </c>
      <c r="AU1585" s="13">
        <f>AV1585*4.43</f>
        <v>3.8983999999999996</v>
      </c>
      <c r="AV1585" s="2">
        <v>0.88</v>
      </c>
    </row>
    <row r="1586" spans="1:48" x14ac:dyDescent="0.35">
      <c r="A1586">
        <v>1585</v>
      </c>
      <c r="B1586" s="2" t="s">
        <v>3066</v>
      </c>
      <c r="C1586" t="s">
        <v>3963</v>
      </c>
      <c r="D1586" t="s">
        <v>3923</v>
      </c>
      <c r="E1586" t="s">
        <v>3163</v>
      </c>
      <c r="F1586" t="s">
        <v>3065</v>
      </c>
      <c r="G1586" t="s">
        <v>50</v>
      </c>
      <c r="H1586" s="47">
        <v>43017</v>
      </c>
      <c r="I1586" t="s">
        <v>3945</v>
      </c>
      <c r="J1586" t="s">
        <v>8</v>
      </c>
      <c r="K1586" t="s">
        <v>1340</v>
      </c>
      <c r="L1586" t="s">
        <v>9</v>
      </c>
      <c r="M1586">
        <v>35.530442000000001</v>
      </c>
      <c r="N1586">
        <v>-119.85717</v>
      </c>
      <c r="O1586" t="s">
        <v>3808</v>
      </c>
      <c r="P1586" s="2">
        <v>1600</v>
      </c>
      <c r="Q1586" s="2">
        <v>1600</v>
      </c>
      <c r="R1586" s="2" t="s">
        <v>71</v>
      </c>
      <c r="S1586" s="2" t="s">
        <v>71</v>
      </c>
      <c r="U1586" s="2">
        <v>30000</v>
      </c>
      <c r="V1586" s="2">
        <v>19000</v>
      </c>
      <c r="W1586" s="2">
        <v>27</v>
      </c>
      <c r="X1586" s="2">
        <v>6.8</v>
      </c>
      <c r="Y1586" s="13">
        <f t="shared" si="36"/>
        <v>1952</v>
      </c>
      <c r="Z1586" s="13" t="s">
        <v>1897</v>
      </c>
      <c r="AA1586" s="13" t="s">
        <v>1901</v>
      </c>
      <c r="AC1586" s="2">
        <v>11000</v>
      </c>
      <c r="AD1586" s="2" t="s">
        <v>11</v>
      </c>
      <c r="AE1586" s="2">
        <v>77</v>
      </c>
      <c r="AF1586" s="2">
        <v>39</v>
      </c>
      <c r="AG1586" s="2">
        <v>79</v>
      </c>
      <c r="AH1586" s="2">
        <v>6900</v>
      </c>
      <c r="AI1586" s="2">
        <v>43</v>
      </c>
      <c r="AJ1586" s="2">
        <v>39</v>
      </c>
      <c r="AK1586" s="2">
        <v>4</v>
      </c>
      <c r="AL1586" s="2">
        <v>0.43</v>
      </c>
      <c r="AM1586" s="2">
        <v>1.5</v>
      </c>
      <c r="AN1586" s="2">
        <v>62</v>
      </c>
      <c r="AO1586" s="2" t="s">
        <v>612</v>
      </c>
      <c r="AP1586" s="2">
        <v>13</v>
      </c>
      <c r="AQ1586" s="2">
        <v>-35.700000000000003</v>
      </c>
      <c r="AR1586" s="2">
        <v>-2.35</v>
      </c>
      <c r="AU1586" s="13" t="s">
        <v>3401</v>
      </c>
      <c r="AV1586" s="2" t="s">
        <v>11</v>
      </c>
    </row>
    <row r="1587" spans="1:48" x14ac:dyDescent="0.35">
      <c r="A1587">
        <v>1586</v>
      </c>
      <c r="B1587" s="2" t="s">
        <v>3064</v>
      </c>
      <c r="C1587" t="s">
        <v>3964</v>
      </c>
      <c r="D1587" t="s">
        <v>3924</v>
      </c>
      <c r="E1587" t="s">
        <v>3163</v>
      </c>
      <c r="F1587" t="s">
        <v>3063</v>
      </c>
      <c r="G1587" t="s">
        <v>50</v>
      </c>
      <c r="H1587" s="47">
        <v>43017</v>
      </c>
      <c r="I1587" t="s">
        <v>3945</v>
      </c>
      <c r="J1587" t="s">
        <v>8</v>
      </c>
      <c r="K1587" t="s">
        <v>1340</v>
      </c>
      <c r="L1587" t="s">
        <v>9</v>
      </c>
      <c r="M1587">
        <v>35.511215999999997</v>
      </c>
      <c r="N1587">
        <v>-119.84842399999999</v>
      </c>
      <c r="O1587" t="s">
        <v>3808</v>
      </c>
      <c r="P1587" s="2">
        <v>2100</v>
      </c>
      <c r="Q1587" s="2">
        <v>2100</v>
      </c>
      <c r="R1587" s="2" t="s">
        <v>71</v>
      </c>
      <c r="S1587" s="2" t="s">
        <v>71</v>
      </c>
      <c r="U1587" s="2">
        <v>15000</v>
      </c>
      <c r="V1587" s="2">
        <v>9600</v>
      </c>
      <c r="W1587" s="2">
        <v>22</v>
      </c>
      <c r="X1587" s="2">
        <v>8.3000000000000007</v>
      </c>
      <c r="Y1587" s="13">
        <f t="shared" si="36"/>
        <v>2562</v>
      </c>
      <c r="Z1587" s="13" t="s">
        <v>1897</v>
      </c>
      <c r="AA1587" s="13" t="s">
        <v>1901</v>
      </c>
      <c r="AC1587" s="2">
        <v>4200</v>
      </c>
      <c r="AD1587" s="2">
        <v>50</v>
      </c>
      <c r="AE1587" s="2">
        <v>22</v>
      </c>
      <c r="AF1587" s="2">
        <v>13</v>
      </c>
      <c r="AG1587" s="2">
        <v>30</v>
      </c>
      <c r="AH1587" s="2">
        <v>3500</v>
      </c>
      <c r="AI1587" s="2">
        <v>17</v>
      </c>
      <c r="AJ1587" s="2">
        <v>16</v>
      </c>
      <c r="AK1587" s="2">
        <v>1.1000000000000001</v>
      </c>
      <c r="AL1587" s="2">
        <v>8.7999999999999995E-2</v>
      </c>
      <c r="AM1587" s="2">
        <v>0.64</v>
      </c>
      <c r="AN1587" s="2">
        <v>16</v>
      </c>
      <c r="AO1587" s="2">
        <v>41</v>
      </c>
      <c r="AP1587" s="2">
        <v>3.2</v>
      </c>
      <c r="AQ1587" s="2">
        <v>-51.9</v>
      </c>
      <c r="AR1587" s="2">
        <v>-5.81</v>
      </c>
      <c r="AU1587" s="13" t="s">
        <v>1893</v>
      </c>
      <c r="AV1587" s="2" t="s">
        <v>82</v>
      </c>
    </row>
    <row r="1588" spans="1:48" x14ac:dyDescent="0.35">
      <c r="A1588">
        <v>1587</v>
      </c>
      <c r="B1588" s="2" t="s">
        <v>3056</v>
      </c>
      <c r="C1588" t="s">
        <v>4060</v>
      </c>
      <c r="D1588" t="s">
        <v>3924</v>
      </c>
      <c r="E1588" t="s">
        <v>3163</v>
      </c>
      <c r="F1588" t="s">
        <v>3055</v>
      </c>
      <c r="G1588" t="s">
        <v>50</v>
      </c>
      <c r="H1588" s="47">
        <v>43017</v>
      </c>
      <c r="I1588" t="s">
        <v>3945</v>
      </c>
      <c r="J1588" t="s">
        <v>8</v>
      </c>
      <c r="K1588" t="s">
        <v>1340</v>
      </c>
      <c r="L1588" t="s">
        <v>9</v>
      </c>
      <c r="M1588">
        <v>35.522525999999999</v>
      </c>
      <c r="N1588">
        <v>-119.856717</v>
      </c>
      <c r="O1588" t="s">
        <v>3808</v>
      </c>
      <c r="P1588" s="2">
        <v>1900</v>
      </c>
      <c r="Q1588" s="2">
        <v>1900</v>
      </c>
      <c r="R1588" s="2" t="s">
        <v>71</v>
      </c>
      <c r="S1588" s="2" t="s">
        <v>71</v>
      </c>
      <c r="U1588" s="2">
        <v>13000</v>
      </c>
      <c r="V1588" s="2">
        <v>7700</v>
      </c>
      <c r="W1588" s="2">
        <v>28</v>
      </c>
      <c r="X1588" s="2">
        <v>7.6</v>
      </c>
      <c r="Y1588" s="13">
        <f t="shared" si="36"/>
        <v>2318</v>
      </c>
      <c r="Z1588" s="13" t="s">
        <v>1897</v>
      </c>
      <c r="AA1588" s="13" t="s">
        <v>1901</v>
      </c>
      <c r="AC1588" s="2">
        <v>3100</v>
      </c>
      <c r="AD1588" s="2">
        <v>130</v>
      </c>
      <c r="AE1588" s="2">
        <v>21</v>
      </c>
      <c r="AF1588" s="2">
        <v>9.4</v>
      </c>
      <c r="AG1588" s="2">
        <v>28</v>
      </c>
      <c r="AH1588" s="2">
        <v>2900</v>
      </c>
      <c r="AI1588" s="2">
        <v>16</v>
      </c>
      <c r="AJ1588" s="2">
        <v>13</v>
      </c>
      <c r="AK1588" s="2">
        <v>0.62</v>
      </c>
      <c r="AL1588" s="2">
        <v>0.09</v>
      </c>
      <c r="AM1588" s="2">
        <v>0.44</v>
      </c>
      <c r="AN1588" s="2">
        <v>34</v>
      </c>
      <c r="AO1588" s="2">
        <v>43</v>
      </c>
      <c r="AP1588" s="2">
        <v>2.6</v>
      </c>
      <c r="AQ1588" s="2">
        <v>-54.8</v>
      </c>
      <c r="AR1588" s="2">
        <v>-6.67</v>
      </c>
      <c r="AU1588" s="13" t="s">
        <v>1891</v>
      </c>
      <c r="AV1588" s="2" t="s">
        <v>14</v>
      </c>
    </row>
    <row r="1589" spans="1:48" x14ac:dyDescent="0.35">
      <c r="A1589">
        <v>1588</v>
      </c>
      <c r="B1589" s="2" t="s">
        <v>3058</v>
      </c>
      <c r="C1589" t="s">
        <v>3965</v>
      </c>
      <c r="D1589" t="s">
        <v>3924</v>
      </c>
      <c r="E1589" t="s">
        <v>3163</v>
      </c>
      <c r="F1589" t="s">
        <v>3057</v>
      </c>
      <c r="G1589" t="s">
        <v>50</v>
      </c>
      <c r="H1589" s="47">
        <v>43017</v>
      </c>
      <c r="I1589" t="s">
        <v>3945</v>
      </c>
      <c r="J1589" t="s">
        <v>8</v>
      </c>
      <c r="K1589" t="s">
        <v>1340</v>
      </c>
      <c r="L1589" t="s">
        <v>9</v>
      </c>
      <c r="M1589">
        <v>35.521214000000001</v>
      </c>
      <c r="N1589">
        <v>-119.86078999999999</v>
      </c>
      <c r="O1589" t="s">
        <v>3808</v>
      </c>
      <c r="P1589" s="2">
        <v>2300</v>
      </c>
      <c r="Q1589" s="2">
        <v>2300</v>
      </c>
      <c r="R1589" s="2" t="s">
        <v>71</v>
      </c>
      <c r="S1589" s="2" t="s">
        <v>71</v>
      </c>
      <c r="U1589" s="2">
        <v>11000</v>
      </c>
      <c r="V1589" s="2">
        <v>6700</v>
      </c>
      <c r="W1589" s="2">
        <v>31</v>
      </c>
      <c r="X1589" s="2">
        <v>7.4</v>
      </c>
      <c r="Y1589" s="13">
        <f t="shared" si="36"/>
        <v>2806</v>
      </c>
      <c r="Z1589" s="13" t="s">
        <v>1897</v>
      </c>
      <c r="AA1589" s="13" t="s">
        <v>1901</v>
      </c>
      <c r="AC1589" s="2">
        <v>2300</v>
      </c>
      <c r="AD1589" s="2">
        <v>40</v>
      </c>
      <c r="AE1589" s="2">
        <v>16</v>
      </c>
      <c r="AF1589" s="2">
        <v>8.5</v>
      </c>
      <c r="AG1589" s="2">
        <v>26</v>
      </c>
      <c r="AH1589" s="2">
        <v>2600</v>
      </c>
      <c r="AI1589" s="2">
        <v>13</v>
      </c>
      <c r="AJ1589" s="2">
        <v>10</v>
      </c>
      <c r="AK1589" s="2">
        <v>0.96</v>
      </c>
      <c r="AL1589" s="2">
        <v>5.1999999999999998E-2</v>
      </c>
      <c r="AM1589" s="2">
        <v>0.39</v>
      </c>
      <c r="AN1589" s="2">
        <v>9.9</v>
      </c>
      <c r="AO1589" s="2">
        <v>35</v>
      </c>
      <c r="AP1589" s="2">
        <v>2.2000000000000002</v>
      </c>
      <c r="AQ1589" s="2">
        <v>-57.7</v>
      </c>
      <c r="AR1589" s="2">
        <v>-7.09</v>
      </c>
      <c r="AU1589" s="13">
        <f>AV1589*4.43</f>
        <v>4.2527999999999997</v>
      </c>
      <c r="AV1589" s="2">
        <v>0.96</v>
      </c>
    </row>
    <row r="1590" spans="1:48" x14ac:dyDescent="0.35">
      <c r="A1590">
        <v>1589</v>
      </c>
      <c r="B1590" s="2" t="s">
        <v>3068</v>
      </c>
      <c r="C1590" t="s">
        <v>3966</v>
      </c>
      <c r="D1590" t="s">
        <v>3925</v>
      </c>
      <c r="E1590" t="s">
        <v>3163</v>
      </c>
      <c r="F1590" t="s">
        <v>3067</v>
      </c>
      <c r="G1590" t="s">
        <v>50</v>
      </c>
      <c r="H1590" s="47">
        <v>43017</v>
      </c>
      <c r="I1590" t="s">
        <v>3945</v>
      </c>
      <c r="J1590" t="s">
        <v>8</v>
      </c>
      <c r="K1590" t="s">
        <v>1340</v>
      </c>
      <c r="L1590" t="s">
        <v>9</v>
      </c>
      <c r="M1590">
        <v>35.540280000000003</v>
      </c>
      <c r="N1590">
        <v>-119.87300399999999</v>
      </c>
      <c r="O1590" t="s">
        <v>3808</v>
      </c>
      <c r="P1590" s="2">
        <v>2400</v>
      </c>
      <c r="Q1590" s="2">
        <v>2000</v>
      </c>
      <c r="R1590" s="2">
        <v>390</v>
      </c>
      <c r="S1590" s="2" t="s">
        <v>71</v>
      </c>
      <c r="U1590" s="2">
        <v>30000</v>
      </c>
      <c r="V1590" s="2">
        <v>19000</v>
      </c>
      <c r="W1590" s="2">
        <v>12</v>
      </c>
      <c r="X1590" s="2">
        <v>8.8000000000000007</v>
      </c>
      <c r="Y1590" s="13">
        <f t="shared" si="36"/>
        <v>2440</v>
      </c>
      <c r="Z1590" s="13">
        <f>R1590*0.6</f>
        <v>234</v>
      </c>
      <c r="AA1590" s="13" t="s">
        <v>1901</v>
      </c>
      <c r="AC1590" s="2">
        <v>9400</v>
      </c>
      <c r="AD1590" s="2">
        <v>240</v>
      </c>
      <c r="AE1590" s="2">
        <v>12</v>
      </c>
      <c r="AF1590" s="2">
        <v>32</v>
      </c>
      <c r="AG1590" s="2">
        <v>76</v>
      </c>
      <c r="AH1590" s="2">
        <v>7000</v>
      </c>
      <c r="AI1590" s="2">
        <v>42</v>
      </c>
      <c r="AJ1590" s="2">
        <v>41</v>
      </c>
      <c r="AK1590" s="2">
        <v>1.5</v>
      </c>
      <c r="AL1590" s="2">
        <v>0.23</v>
      </c>
      <c r="AM1590" s="2">
        <v>1.4</v>
      </c>
      <c r="AN1590" s="2">
        <v>5.6</v>
      </c>
      <c r="AO1590" s="2">
        <v>41</v>
      </c>
      <c r="AP1590" s="2">
        <v>6.4</v>
      </c>
      <c r="AQ1590" s="2">
        <v>-20.6</v>
      </c>
      <c r="AR1590" s="2">
        <v>1.43</v>
      </c>
      <c r="AU1590" s="13" t="s">
        <v>1893</v>
      </c>
      <c r="AV1590" s="2" t="s">
        <v>82</v>
      </c>
    </row>
    <row r="1591" spans="1:48" x14ac:dyDescent="0.35">
      <c r="A1591">
        <v>1590</v>
      </c>
      <c r="B1591" s="2" t="s">
        <v>3062</v>
      </c>
      <c r="C1591" t="s">
        <v>3967</v>
      </c>
      <c r="D1591" t="s">
        <v>3924</v>
      </c>
      <c r="E1591" t="s">
        <v>3163</v>
      </c>
      <c r="F1591" t="s">
        <v>3061</v>
      </c>
      <c r="G1591" t="s">
        <v>50</v>
      </c>
      <c r="H1591" s="47">
        <v>43017</v>
      </c>
      <c r="I1591" t="s">
        <v>3945</v>
      </c>
      <c r="J1591" t="s">
        <v>8</v>
      </c>
      <c r="K1591" t="s">
        <v>1340</v>
      </c>
      <c r="L1591" t="s">
        <v>9</v>
      </c>
      <c r="M1591">
        <v>35.513097999999999</v>
      </c>
      <c r="N1591">
        <v>-119.85018700000001</v>
      </c>
      <c r="O1591" t="s">
        <v>3808</v>
      </c>
      <c r="P1591" s="2">
        <v>2400</v>
      </c>
      <c r="Q1591" s="2">
        <v>2400</v>
      </c>
      <c r="R1591" s="2" t="s">
        <v>71</v>
      </c>
      <c r="S1591" s="2" t="s">
        <v>71</v>
      </c>
      <c r="U1591" s="2">
        <v>9900</v>
      </c>
      <c r="V1591" s="2">
        <v>6100</v>
      </c>
      <c r="W1591" s="2">
        <v>26</v>
      </c>
      <c r="X1591" s="2">
        <v>8</v>
      </c>
      <c r="Y1591" s="13">
        <f t="shared" si="36"/>
        <v>2928</v>
      </c>
      <c r="Z1591" s="13" t="s">
        <v>1897</v>
      </c>
      <c r="AA1591" s="13" t="s">
        <v>1901</v>
      </c>
      <c r="AC1591" s="2">
        <v>1700</v>
      </c>
      <c r="AD1591" s="2">
        <v>33</v>
      </c>
      <c r="AE1591" s="2">
        <v>13</v>
      </c>
      <c r="AF1591" s="2">
        <v>6.1</v>
      </c>
      <c r="AG1591" s="2">
        <v>21</v>
      </c>
      <c r="AH1591" s="2">
        <v>2500</v>
      </c>
      <c r="AI1591" s="2">
        <v>13</v>
      </c>
      <c r="AJ1591" s="2">
        <v>8.4</v>
      </c>
      <c r="AK1591" s="2">
        <v>0.53</v>
      </c>
      <c r="AL1591" s="2">
        <v>0.15</v>
      </c>
      <c r="AM1591" s="2">
        <v>0.36</v>
      </c>
      <c r="AN1591" s="2">
        <v>20</v>
      </c>
      <c r="AO1591" s="2">
        <v>25</v>
      </c>
      <c r="AP1591" s="2">
        <v>1.1000000000000001</v>
      </c>
      <c r="AQ1591" s="2">
        <v>-59.1</v>
      </c>
      <c r="AR1591" s="2">
        <v>-7.32</v>
      </c>
      <c r="AU1591" s="13">
        <f>AV1591*4.43</f>
        <v>2.3035999999999999</v>
      </c>
      <c r="AV1591" s="2">
        <v>0.52</v>
      </c>
    </row>
    <row r="1592" spans="1:48" x14ac:dyDescent="0.35">
      <c r="A1592">
        <v>1591</v>
      </c>
      <c r="B1592" s="2" t="s">
        <v>3060</v>
      </c>
      <c r="C1592" t="s">
        <v>3968</v>
      </c>
      <c r="D1592" t="s">
        <v>3924</v>
      </c>
      <c r="E1592" t="s">
        <v>3163</v>
      </c>
      <c r="F1592" t="s">
        <v>3059</v>
      </c>
      <c r="G1592" t="s">
        <v>50</v>
      </c>
      <c r="H1592" s="47">
        <v>43017</v>
      </c>
      <c r="I1592" t="s">
        <v>3945</v>
      </c>
      <c r="J1592" t="s">
        <v>8</v>
      </c>
      <c r="K1592" t="s">
        <v>1340</v>
      </c>
      <c r="L1592" t="s">
        <v>9</v>
      </c>
      <c r="M1592">
        <v>35.521185000000003</v>
      </c>
      <c r="N1592">
        <v>-119.86054300000001</v>
      </c>
      <c r="O1592" t="s">
        <v>3808</v>
      </c>
      <c r="P1592" s="2">
        <v>2500</v>
      </c>
      <c r="Q1592" s="2">
        <v>2200</v>
      </c>
      <c r="R1592" s="2">
        <v>290</v>
      </c>
      <c r="S1592" s="2" t="s">
        <v>71</v>
      </c>
      <c r="U1592" s="2">
        <v>10000</v>
      </c>
      <c r="V1592" s="2">
        <v>6600</v>
      </c>
      <c r="W1592" s="2">
        <v>26</v>
      </c>
      <c r="X1592" s="2">
        <v>9.1</v>
      </c>
      <c r="Y1592" s="13">
        <f t="shared" si="36"/>
        <v>2684</v>
      </c>
      <c r="Z1592" s="13">
        <f>R1592*0.6</f>
        <v>174</v>
      </c>
      <c r="AA1592" s="13" t="s">
        <v>1901</v>
      </c>
      <c r="AC1592" s="2">
        <v>2100</v>
      </c>
      <c r="AD1592" s="2">
        <v>130</v>
      </c>
      <c r="AE1592" s="2">
        <v>12</v>
      </c>
      <c r="AF1592" s="2">
        <v>6.6</v>
      </c>
      <c r="AG1592" s="2">
        <v>22</v>
      </c>
      <c r="AH1592" s="2">
        <v>2600</v>
      </c>
      <c r="AI1592" s="2">
        <v>14</v>
      </c>
      <c r="AJ1592" s="2">
        <v>9.9</v>
      </c>
      <c r="AK1592" s="2">
        <v>0.52</v>
      </c>
      <c r="AL1592" s="2">
        <v>6.9000000000000006E-2</v>
      </c>
      <c r="AM1592" s="2">
        <v>0.42</v>
      </c>
      <c r="AN1592" s="2">
        <v>24</v>
      </c>
      <c r="AO1592" s="2">
        <v>30</v>
      </c>
      <c r="AP1592" s="2">
        <v>1.1000000000000001</v>
      </c>
      <c r="AQ1592" s="2">
        <v>-54.8</v>
      </c>
      <c r="AR1592" s="2">
        <v>-6.09</v>
      </c>
      <c r="AU1592" s="13">
        <f>AV1592*4.43</f>
        <v>2.4807999999999999</v>
      </c>
      <c r="AV1592" s="2">
        <v>0.56000000000000005</v>
      </c>
    </row>
    <row r="1593" spans="1:48" x14ac:dyDescent="0.35">
      <c r="A1593">
        <v>1592</v>
      </c>
      <c r="B1593" s="2" t="s">
        <v>3066</v>
      </c>
      <c r="C1593" t="s">
        <v>3969</v>
      </c>
      <c r="D1593" t="s">
        <v>3923</v>
      </c>
      <c r="E1593" t="s">
        <v>3163</v>
      </c>
      <c r="F1593" t="s">
        <v>3065</v>
      </c>
      <c r="G1593" t="s">
        <v>50</v>
      </c>
      <c r="H1593" s="47">
        <v>43111</v>
      </c>
      <c r="I1593" t="s">
        <v>3944</v>
      </c>
      <c r="J1593" t="s">
        <v>8</v>
      </c>
      <c r="K1593" t="s">
        <v>1340</v>
      </c>
      <c r="L1593" t="s">
        <v>9</v>
      </c>
      <c r="M1593">
        <v>35.530442000000001</v>
      </c>
      <c r="N1593">
        <v>-119.85717</v>
      </c>
      <c r="O1593" t="s">
        <v>3808</v>
      </c>
      <c r="P1593" s="2">
        <v>1500</v>
      </c>
      <c r="Q1593" s="2">
        <v>1500</v>
      </c>
      <c r="R1593" s="2" t="s">
        <v>71</v>
      </c>
      <c r="S1593" s="2" t="s">
        <v>71</v>
      </c>
      <c r="U1593" s="2">
        <v>28000</v>
      </c>
      <c r="V1593" s="2">
        <v>18000</v>
      </c>
      <c r="W1593" s="2">
        <v>21</v>
      </c>
      <c r="X1593" s="2">
        <v>7</v>
      </c>
      <c r="Y1593" s="13">
        <f t="shared" si="36"/>
        <v>1830</v>
      </c>
      <c r="Z1593" s="13" t="s">
        <v>1897</v>
      </c>
      <c r="AA1593" s="13" t="s">
        <v>1901</v>
      </c>
      <c r="AC1593" s="2">
        <v>11000</v>
      </c>
      <c r="AD1593" s="2">
        <v>27</v>
      </c>
      <c r="AE1593" s="2">
        <v>84</v>
      </c>
      <c r="AF1593" s="2">
        <v>40</v>
      </c>
      <c r="AG1593" s="2">
        <v>59</v>
      </c>
      <c r="AH1593" s="2">
        <v>7300</v>
      </c>
      <c r="AI1593" s="2">
        <v>45</v>
      </c>
      <c r="AJ1593" s="2">
        <v>40</v>
      </c>
      <c r="AK1593" s="2">
        <v>3.5</v>
      </c>
      <c r="AL1593" s="2">
        <v>0.23</v>
      </c>
      <c r="AM1593" s="2">
        <v>2.1</v>
      </c>
      <c r="AN1593" s="2">
        <v>76</v>
      </c>
      <c r="AO1593" s="2">
        <v>130</v>
      </c>
      <c r="AP1593" s="2">
        <v>14</v>
      </c>
      <c r="AQ1593" s="2">
        <v>-38.1</v>
      </c>
      <c r="AR1593" s="2">
        <v>-2.63</v>
      </c>
      <c r="AU1593" s="13" t="s">
        <v>1891</v>
      </c>
      <c r="AV1593" s="2" t="s">
        <v>14</v>
      </c>
    </row>
    <row r="1594" spans="1:48" x14ac:dyDescent="0.35">
      <c r="A1594">
        <v>1593</v>
      </c>
      <c r="B1594" s="2" t="s">
        <v>3064</v>
      </c>
      <c r="C1594" t="s">
        <v>3970</v>
      </c>
      <c r="D1594" t="s">
        <v>3924</v>
      </c>
      <c r="E1594" t="s">
        <v>3163</v>
      </c>
      <c r="F1594" t="s">
        <v>3063</v>
      </c>
      <c r="G1594" t="s">
        <v>50</v>
      </c>
      <c r="H1594" s="47">
        <v>43111</v>
      </c>
      <c r="I1594" t="s">
        <v>3944</v>
      </c>
      <c r="J1594" t="s">
        <v>8</v>
      </c>
      <c r="K1594" t="s">
        <v>1340</v>
      </c>
      <c r="L1594" t="s">
        <v>9</v>
      </c>
      <c r="M1594">
        <v>35.511215999999997</v>
      </c>
      <c r="N1594">
        <v>-119.84842399999999</v>
      </c>
      <c r="O1594" t="s">
        <v>3808</v>
      </c>
      <c r="P1594" s="2">
        <v>2000</v>
      </c>
      <c r="Q1594" s="2">
        <v>2000</v>
      </c>
      <c r="R1594" s="2" t="s">
        <v>71</v>
      </c>
      <c r="S1594" s="2" t="s">
        <v>71</v>
      </c>
      <c r="U1594" s="2">
        <v>17000</v>
      </c>
      <c r="V1594" s="2">
        <v>11000</v>
      </c>
      <c r="W1594" s="2">
        <v>14</v>
      </c>
      <c r="X1594" s="2">
        <v>7.8</v>
      </c>
      <c r="Y1594" s="13">
        <f t="shared" si="36"/>
        <v>2440</v>
      </c>
      <c r="Z1594" s="13" t="s">
        <v>1897</v>
      </c>
      <c r="AA1594" s="13" t="s">
        <v>1901</v>
      </c>
      <c r="AC1594" s="2">
        <v>5500</v>
      </c>
      <c r="AD1594" s="2">
        <v>28</v>
      </c>
      <c r="AE1594" s="2">
        <v>32</v>
      </c>
      <c r="AF1594" s="2">
        <v>20</v>
      </c>
      <c r="AG1594" s="2">
        <v>38</v>
      </c>
      <c r="AH1594" s="2">
        <v>4400</v>
      </c>
      <c r="AI1594" s="2">
        <v>21</v>
      </c>
      <c r="AJ1594" s="2">
        <v>21</v>
      </c>
      <c r="AK1594" s="2">
        <v>1.9</v>
      </c>
      <c r="AL1594" s="2">
        <v>0.35</v>
      </c>
      <c r="AM1594" s="2">
        <v>1</v>
      </c>
      <c r="AN1594" s="2">
        <v>43</v>
      </c>
      <c r="AO1594" s="2">
        <v>79</v>
      </c>
      <c r="AP1594" s="2">
        <v>5.4</v>
      </c>
      <c r="AQ1594" s="2">
        <v>-53.7</v>
      </c>
      <c r="AR1594" s="2">
        <v>-6.09</v>
      </c>
      <c r="AU1594" s="13" t="s">
        <v>1891</v>
      </c>
      <c r="AV1594" s="2" t="s">
        <v>14</v>
      </c>
    </row>
    <row r="1595" spans="1:48" x14ac:dyDescent="0.35">
      <c r="A1595">
        <v>1594</v>
      </c>
      <c r="B1595" s="2" t="s">
        <v>3056</v>
      </c>
      <c r="C1595" t="s">
        <v>4061</v>
      </c>
      <c r="D1595" t="s">
        <v>3924</v>
      </c>
      <c r="E1595" t="s">
        <v>3163</v>
      </c>
      <c r="F1595" t="s">
        <v>3055</v>
      </c>
      <c r="G1595" t="s">
        <v>50</v>
      </c>
      <c r="H1595" s="47">
        <v>43111</v>
      </c>
      <c r="I1595" t="s">
        <v>3944</v>
      </c>
      <c r="J1595" t="s">
        <v>8</v>
      </c>
      <c r="K1595" t="s">
        <v>1340</v>
      </c>
      <c r="L1595" t="s">
        <v>9</v>
      </c>
      <c r="M1595">
        <v>35.522525999999999</v>
      </c>
      <c r="N1595">
        <v>-119.856717</v>
      </c>
      <c r="O1595" t="s">
        <v>3808</v>
      </c>
      <c r="P1595" s="2">
        <v>1900</v>
      </c>
      <c r="Q1595" s="2">
        <v>1900</v>
      </c>
      <c r="R1595" s="2" t="s">
        <v>71</v>
      </c>
      <c r="S1595" s="2" t="s">
        <v>71</v>
      </c>
      <c r="U1595" s="2">
        <v>16000</v>
      </c>
      <c r="V1595" s="2">
        <v>10000</v>
      </c>
      <c r="W1595" s="2">
        <v>21</v>
      </c>
      <c r="X1595" s="2">
        <v>7.4</v>
      </c>
      <c r="Y1595" s="13">
        <f t="shared" si="36"/>
        <v>2318</v>
      </c>
      <c r="Z1595" s="13" t="s">
        <v>1897</v>
      </c>
      <c r="AA1595" s="13" t="s">
        <v>1901</v>
      </c>
      <c r="AC1595" s="2">
        <v>5100</v>
      </c>
      <c r="AD1595" s="2">
        <v>22</v>
      </c>
      <c r="AE1595" s="2">
        <v>32</v>
      </c>
      <c r="AF1595" s="2">
        <v>17</v>
      </c>
      <c r="AG1595" s="2">
        <v>47</v>
      </c>
      <c r="AH1595" s="2">
        <v>4200</v>
      </c>
      <c r="AI1595" s="2">
        <v>19</v>
      </c>
      <c r="AJ1595" s="2">
        <v>21</v>
      </c>
      <c r="AK1595" s="2">
        <v>2</v>
      </c>
      <c r="AL1595" s="2">
        <v>0.13</v>
      </c>
      <c r="AM1595" s="2">
        <v>0.78</v>
      </c>
      <c r="AN1595" s="2">
        <v>23</v>
      </c>
      <c r="AO1595" s="2">
        <v>80</v>
      </c>
      <c r="AP1595" s="2">
        <v>5.2</v>
      </c>
      <c r="AQ1595" s="2">
        <v>-52.8</v>
      </c>
      <c r="AR1595" s="2">
        <v>-5.8</v>
      </c>
      <c r="AU1595" s="13" t="s">
        <v>1893</v>
      </c>
      <c r="AV1595" s="2" t="s">
        <v>82</v>
      </c>
    </row>
    <row r="1596" spans="1:48" x14ac:dyDescent="0.35">
      <c r="A1596">
        <v>1595</v>
      </c>
      <c r="B1596" s="2" t="s">
        <v>3058</v>
      </c>
      <c r="C1596" t="s">
        <v>3971</v>
      </c>
      <c r="D1596" t="s">
        <v>3924</v>
      </c>
      <c r="E1596" t="s">
        <v>3163</v>
      </c>
      <c r="F1596" t="s">
        <v>3057</v>
      </c>
      <c r="G1596" t="s">
        <v>50</v>
      </c>
      <c r="H1596" s="47">
        <v>43111</v>
      </c>
      <c r="I1596" t="s">
        <v>3944</v>
      </c>
      <c r="J1596" t="s">
        <v>8</v>
      </c>
      <c r="K1596" t="s">
        <v>1340</v>
      </c>
      <c r="L1596" t="s">
        <v>9</v>
      </c>
      <c r="M1596">
        <v>35.521214000000001</v>
      </c>
      <c r="N1596">
        <v>-119.86078999999999</v>
      </c>
      <c r="O1596" t="s">
        <v>3808</v>
      </c>
      <c r="P1596" s="2">
        <v>2300</v>
      </c>
      <c r="Q1596" s="2">
        <v>2300</v>
      </c>
      <c r="R1596" s="2" t="s">
        <v>71</v>
      </c>
      <c r="S1596" s="2" t="s">
        <v>71</v>
      </c>
      <c r="U1596" s="2">
        <v>11000</v>
      </c>
      <c r="V1596" s="2">
        <v>6900</v>
      </c>
      <c r="W1596" s="2">
        <v>23</v>
      </c>
      <c r="X1596" s="2">
        <v>7.5</v>
      </c>
      <c r="Y1596" s="13">
        <f t="shared" si="36"/>
        <v>2806</v>
      </c>
      <c r="Z1596" s="13" t="s">
        <v>1897</v>
      </c>
      <c r="AA1596" s="13" t="s">
        <v>1901</v>
      </c>
      <c r="AC1596" s="2">
        <v>2500</v>
      </c>
      <c r="AD1596" s="2">
        <v>40</v>
      </c>
      <c r="AE1596" s="2">
        <v>16</v>
      </c>
      <c r="AF1596" s="2">
        <v>8.8000000000000007</v>
      </c>
      <c r="AG1596" s="2">
        <v>21</v>
      </c>
      <c r="AH1596" s="2">
        <v>2700</v>
      </c>
      <c r="AI1596" s="2">
        <v>14</v>
      </c>
      <c r="AJ1596" s="2">
        <v>9.3000000000000007</v>
      </c>
      <c r="AK1596" s="2">
        <v>1</v>
      </c>
      <c r="AL1596" s="2">
        <v>2.9000000000000001E-2</v>
      </c>
      <c r="AM1596" s="2">
        <v>0.47</v>
      </c>
      <c r="AN1596" s="2">
        <v>11</v>
      </c>
      <c r="AO1596" s="2">
        <v>37</v>
      </c>
      <c r="AP1596" s="2">
        <v>2.4</v>
      </c>
      <c r="AQ1596" s="2">
        <v>-57.6</v>
      </c>
      <c r="AR1596" s="2">
        <v>-7</v>
      </c>
      <c r="AU1596" s="13" t="s">
        <v>3954</v>
      </c>
      <c r="AV1596" s="2" t="s">
        <v>99</v>
      </c>
    </row>
    <row r="1597" spans="1:48" x14ac:dyDescent="0.35">
      <c r="A1597">
        <v>1596</v>
      </c>
      <c r="B1597" s="2" t="s">
        <v>3068</v>
      </c>
      <c r="C1597" t="s">
        <v>3972</v>
      </c>
      <c r="D1597" t="s">
        <v>3925</v>
      </c>
      <c r="E1597" t="s">
        <v>3163</v>
      </c>
      <c r="F1597" t="s">
        <v>3067</v>
      </c>
      <c r="G1597" t="s">
        <v>50</v>
      </c>
      <c r="H1597" s="47">
        <v>43111</v>
      </c>
      <c r="I1597" t="s">
        <v>3944</v>
      </c>
      <c r="J1597" t="s">
        <v>8</v>
      </c>
      <c r="K1597" t="s">
        <v>1340</v>
      </c>
      <c r="L1597" t="s">
        <v>9</v>
      </c>
      <c r="M1597">
        <v>35.540280000000003</v>
      </c>
      <c r="N1597">
        <v>-119.87300399999999</v>
      </c>
      <c r="O1597" t="s">
        <v>3808</v>
      </c>
      <c r="P1597" s="2">
        <v>1800</v>
      </c>
      <c r="Q1597" s="2">
        <v>1800</v>
      </c>
      <c r="R1597" s="2">
        <v>260</v>
      </c>
      <c r="S1597" s="2" t="s">
        <v>71</v>
      </c>
      <c r="U1597" s="2">
        <v>18000</v>
      </c>
      <c r="V1597" s="2">
        <v>11000</v>
      </c>
      <c r="W1597" s="2">
        <v>12</v>
      </c>
      <c r="X1597" s="2">
        <v>8.9</v>
      </c>
      <c r="Y1597" s="13">
        <f t="shared" si="36"/>
        <v>2196</v>
      </c>
      <c r="Z1597" s="13">
        <f>R1597*0.6</f>
        <v>156</v>
      </c>
      <c r="AA1597" s="13" t="s">
        <v>1901</v>
      </c>
      <c r="AC1597" s="2">
        <v>5500</v>
      </c>
      <c r="AD1597" s="2">
        <v>170</v>
      </c>
      <c r="AE1597" s="2">
        <v>16</v>
      </c>
      <c r="AF1597" s="2">
        <v>23</v>
      </c>
      <c r="AG1597" s="2">
        <v>42</v>
      </c>
      <c r="AH1597" s="2">
        <v>4500</v>
      </c>
      <c r="AI1597" s="2">
        <v>26</v>
      </c>
      <c r="AJ1597" s="2">
        <v>23</v>
      </c>
      <c r="AK1597" s="2">
        <v>1</v>
      </c>
      <c r="AL1597" s="2">
        <v>0.96</v>
      </c>
      <c r="AM1597" s="2">
        <v>0.92</v>
      </c>
      <c r="AN1597" s="2">
        <v>18</v>
      </c>
      <c r="AO1597" s="2">
        <v>86</v>
      </c>
      <c r="AP1597" s="2">
        <v>4.5</v>
      </c>
      <c r="AQ1597" s="2">
        <v>-44.5</v>
      </c>
      <c r="AR1597" s="2">
        <v>-4.09</v>
      </c>
      <c r="AU1597" s="13" t="s">
        <v>1893</v>
      </c>
      <c r="AV1597" s="2" t="s">
        <v>82</v>
      </c>
    </row>
    <row r="1598" spans="1:48" x14ac:dyDescent="0.35">
      <c r="A1598">
        <v>1597</v>
      </c>
      <c r="B1598" s="2" t="s">
        <v>3062</v>
      </c>
      <c r="C1598" t="s">
        <v>3973</v>
      </c>
      <c r="D1598" t="s">
        <v>3924</v>
      </c>
      <c r="E1598" t="s">
        <v>3163</v>
      </c>
      <c r="F1598" t="s">
        <v>3061</v>
      </c>
      <c r="G1598" t="s">
        <v>50</v>
      </c>
      <c r="H1598" s="47">
        <v>43111</v>
      </c>
      <c r="I1598" t="s">
        <v>3944</v>
      </c>
      <c r="J1598" t="s">
        <v>8</v>
      </c>
      <c r="K1598" t="s">
        <v>1340</v>
      </c>
      <c r="L1598" t="s">
        <v>9</v>
      </c>
      <c r="M1598">
        <v>35.513097999999999</v>
      </c>
      <c r="N1598">
        <v>-119.85018700000001</v>
      </c>
      <c r="O1598" t="s">
        <v>3808</v>
      </c>
      <c r="P1598" s="2">
        <v>2500</v>
      </c>
      <c r="Q1598" s="2">
        <v>2500</v>
      </c>
      <c r="R1598" s="2" t="s">
        <v>71</v>
      </c>
      <c r="S1598" s="2" t="s">
        <v>71</v>
      </c>
      <c r="U1598" s="2">
        <v>9500</v>
      </c>
      <c r="V1598" s="2">
        <v>6000</v>
      </c>
      <c r="W1598" s="2">
        <v>18</v>
      </c>
      <c r="X1598" s="2">
        <v>7.9</v>
      </c>
      <c r="Y1598" s="13">
        <f t="shared" si="36"/>
        <v>3050</v>
      </c>
      <c r="Z1598" s="13" t="s">
        <v>1897</v>
      </c>
      <c r="AA1598" s="13" t="s">
        <v>1901</v>
      </c>
      <c r="AC1598" s="2">
        <v>1900</v>
      </c>
      <c r="AD1598" s="2">
        <v>11</v>
      </c>
      <c r="AE1598" s="2">
        <v>12</v>
      </c>
      <c r="AF1598" s="2">
        <v>6.2</v>
      </c>
      <c r="AG1598" s="2">
        <v>16</v>
      </c>
      <c r="AH1598" s="2">
        <v>2600</v>
      </c>
      <c r="AI1598" s="2">
        <v>14</v>
      </c>
      <c r="AJ1598" s="2">
        <v>6.1</v>
      </c>
      <c r="AK1598" s="2">
        <v>0.55000000000000004</v>
      </c>
      <c r="AL1598" s="2">
        <v>4.4999999999999998E-2</v>
      </c>
      <c r="AM1598" s="2">
        <v>0.41</v>
      </c>
      <c r="AN1598" s="2">
        <v>9.4</v>
      </c>
      <c r="AO1598" s="2">
        <v>27</v>
      </c>
      <c r="AP1598" s="2">
        <v>1.1000000000000001</v>
      </c>
      <c r="AQ1598" s="2">
        <v>-59</v>
      </c>
      <c r="AR1598" s="2">
        <v>-7.28</v>
      </c>
      <c r="AU1598" s="13" t="s">
        <v>3954</v>
      </c>
      <c r="AV1598" s="2" t="s">
        <v>99</v>
      </c>
    </row>
    <row r="1599" spans="1:48" x14ac:dyDescent="0.35">
      <c r="A1599">
        <v>1598</v>
      </c>
      <c r="B1599" s="2" t="s">
        <v>3060</v>
      </c>
      <c r="C1599" t="s">
        <v>3974</v>
      </c>
      <c r="D1599" t="s">
        <v>3924</v>
      </c>
      <c r="E1599" t="s">
        <v>3163</v>
      </c>
      <c r="F1599" t="s">
        <v>3059</v>
      </c>
      <c r="G1599" t="s">
        <v>50</v>
      </c>
      <c r="H1599" s="47">
        <v>43111</v>
      </c>
      <c r="I1599" t="s">
        <v>3944</v>
      </c>
      <c r="J1599" t="s">
        <v>8</v>
      </c>
      <c r="K1599" t="s">
        <v>1340</v>
      </c>
      <c r="L1599" t="s">
        <v>9</v>
      </c>
      <c r="M1599">
        <v>35.521185000000003</v>
      </c>
      <c r="N1599">
        <v>-119.86054300000001</v>
      </c>
      <c r="O1599" t="s">
        <v>3808</v>
      </c>
      <c r="P1599" s="2">
        <v>2300</v>
      </c>
      <c r="Q1599" s="2">
        <v>2300</v>
      </c>
      <c r="R1599" s="2" t="s">
        <v>71</v>
      </c>
      <c r="S1599" s="2" t="s">
        <v>71</v>
      </c>
      <c r="U1599" s="2">
        <v>9500</v>
      </c>
      <c r="V1599" s="2">
        <v>6000</v>
      </c>
      <c r="W1599" s="2">
        <v>14</v>
      </c>
      <c r="X1599" s="2">
        <v>9</v>
      </c>
      <c r="Y1599" s="13">
        <f t="shared" si="36"/>
        <v>2806</v>
      </c>
      <c r="Z1599" s="13" t="s">
        <v>1897</v>
      </c>
      <c r="AA1599" s="13" t="s">
        <v>1901</v>
      </c>
      <c r="AC1599" s="2">
        <v>2000</v>
      </c>
      <c r="AD1599" s="2">
        <v>89</v>
      </c>
      <c r="AE1599" s="2">
        <v>12</v>
      </c>
      <c r="AF1599" s="2">
        <v>6.5</v>
      </c>
      <c r="AG1599" s="2">
        <v>21</v>
      </c>
      <c r="AH1599" s="2">
        <v>2400</v>
      </c>
      <c r="AI1599" s="2">
        <v>13</v>
      </c>
      <c r="AJ1599" s="2">
        <v>7.4</v>
      </c>
      <c r="AK1599" s="2">
        <v>0.53</v>
      </c>
      <c r="AL1599" s="2">
        <v>0.19</v>
      </c>
      <c r="AM1599" s="2">
        <v>0.44</v>
      </c>
      <c r="AN1599" s="2">
        <v>18</v>
      </c>
      <c r="AO1599" s="2">
        <v>27</v>
      </c>
      <c r="AP1599" s="2">
        <v>1.2</v>
      </c>
      <c r="AQ1599" s="2">
        <v>-59.7</v>
      </c>
      <c r="AR1599" s="2">
        <v>-7.17</v>
      </c>
      <c r="AU1599" s="13" t="s">
        <v>1889</v>
      </c>
      <c r="AV1599" s="2" t="s">
        <v>59</v>
      </c>
    </row>
    <row r="1600" spans="1:48" x14ac:dyDescent="0.35">
      <c r="A1600">
        <v>1599</v>
      </c>
      <c r="B1600" s="2" t="s">
        <v>3066</v>
      </c>
      <c r="C1600" t="s">
        <v>3980</v>
      </c>
      <c r="D1600" t="s">
        <v>3923</v>
      </c>
      <c r="E1600" t="s">
        <v>3163</v>
      </c>
      <c r="F1600" t="s">
        <v>3065</v>
      </c>
      <c r="G1600" t="s">
        <v>50</v>
      </c>
      <c r="H1600" s="47">
        <v>43199</v>
      </c>
      <c r="I1600" t="s">
        <v>3979</v>
      </c>
      <c r="J1600" t="s">
        <v>8</v>
      </c>
      <c r="K1600" t="s">
        <v>1340</v>
      </c>
      <c r="L1600" t="s">
        <v>9</v>
      </c>
      <c r="M1600">
        <v>35.530442000000001</v>
      </c>
      <c r="N1600">
        <v>-119.85717</v>
      </c>
      <c r="O1600" t="s">
        <v>3808</v>
      </c>
      <c r="P1600" s="2">
        <v>1500</v>
      </c>
      <c r="Q1600" s="2">
        <v>1500</v>
      </c>
      <c r="R1600" s="2" t="s">
        <v>71</v>
      </c>
      <c r="S1600" s="2" t="s">
        <v>71</v>
      </c>
      <c r="U1600" s="2">
        <v>30000</v>
      </c>
      <c r="V1600" s="2">
        <v>18000</v>
      </c>
      <c r="W1600" s="2">
        <v>30</v>
      </c>
      <c r="X1600" s="2">
        <v>6.74</v>
      </c>
      <c r="Y1600" s="13">
        <f t="shared" si="36"/>
        <v>1830</v>
      </c>
      <c r="Z1600" s="13" t="s">
        <v>1897</v>
      </c>
      <c r="AA1600" s="13" t="s">
        <v>1901</v>
      </c>
      <c r="AC1600" s="2">
        <v>10000</v>
      </c>
      <c r="AD1600" s="2" t="s">
        <v>53</v>
      </c>
      <c r="AE1600" s="2">
        <v>83</v>
      </c>
      <c r="AF1600" s="2">
        <v>43</v>
      </c>
      <c r="AG1600" s="2">
        <v>67</v>
      </c>
      <c r="AH1600" s="2">
        <v>7300</v>
      </c>
      <c r="AI1600" s="2">
        <v>45</v>
      </c>
      <c r="AJ1600" s="2">
        <v>7.9</v>
      </c>
      <c r="AK1600" s="2">
        <v>4.2</v>
      </c>
      <c r="AL1600" s="2">
        <v>0.28999999999999998</v>
      </c>
      <c r="AM1600" s="2">
        <v>1.6</v>
      </c>
      <c r="AN1600" s="2">
        <v>40</v>
      </c>
      <c r="AO1600" s="2" t="s">
        <v>537</v>
      </c>
      <c r="AP1600" s="2">
        <v>13</v>
      </c>
      <c r="AQ1600" s="2">
        <v>-35.700000000000003</v>
      </c>
      <c r="AR1600" s="2">
        <v>-2.19</v>
      </c>
      <c r="AU1600" s="13" t="s">
        <v>3401</v>
      </c>
      <c r="AV1600" s="2" t="s">
        <v>11</v>
      </c>
    </row>
    <row r="1601" spans="1:48" x14ac:dyDescent="0.35">
      <c r="A1601">
        <v>1600</v>
      </c>
      <c r="B1601" s="2" t="s">
        <v>3064</v>
      </c>
      <c r="C1601" t="s">
        <v>3981</v>
      </c>
      <c r="D1601" t="s">
        <v>3924</v>
      </c>
      <c r="E1601" t="s">
        <v>3163</v>
      </c>
      <c r="F1601" t="s">
        <v>3063</v>
      </c>
      <c r="G1601" t="s">
        <v>50</v>
      </c>
      <c r="H1601" s="47">
        <v>43199</v>
      </c>
      <c r="I1601" t="s">
        <v>3979</v>
      </c>
      <c r="J1601" t="s">
        <v>8</v>
      </c>
      <c r="K1601" t="s">
        <v>1340</v>
      </c>
      <c r="L1601" t="s">
        <v>9</v>
      </c>
      <c r="M1601">
        <v>35.511215999999997</v>
      </c>
      <c r="N1601">
        <v>-119.84842399999999</v>
      </c>
      <c r="O1601" t="s">
        <v>3808</v>
      </c>
      <c r="P1601" s="2">
        <v>2100</v>
      </c>
      <c r="Q1601" s="2">
        <v>2100</v>
      </c>
      <c r="R1601" s="2" t="s">
        <v>71</v>
      </c>
      <c r="S1601" s="2" t="s">
        <v>71</v>
      </c>
      <c r="U1601" s="2">
        <v>17000</v>
      </c>
      <c r="V1601" s="2">
        <v>10000</v>
      </c>
      <c r="W1601" s="2">
        <v>27</v>
      </c>
      <c r="X1601" s="2">
        <v>7.32</v>
      </c>
      <c r="Y1601" s="13">
        <f t="shared" si="36"/>
        <v>2562</v>
      </c>
      <c r="Z1601" s="13" t="s">
        <v>1897</v>
      </c>
      <c r="AA1601" s="13" t="s">
        <v>1901</v>
      </c>
      <c r="AC1601" s="2">
        <v>4900</v>
      </c>
      <c r="AD1601" s="2">
        <v>23</v>
      </c>
      <c r="AE1601" s="2">
        <v>35</v>
      </c>
      <c r="AF1601" s="2">
        <v>20</v>
      </c>
      <c r="AG1601" s="2">
        <v>27</v>
      </c>
      <c r="AH1601" s="2">
        <v>4400</v>
      </c>
      <c r="AI1601" s="2">
        <v>20</v>
      </c>
      <c r="AJ1601" s="2" t="s">
        <v>767</v>
      </c>
      <c r="AK1601" s="2">
        <v>1.2</v>
      </c>
      <c r="AL1601" s="2">
        <v>0.11</v>
      </c>
      <c r="AM1601" s="2">
        <v>0.81</v>
      </c>
      <c r="AN1601" s="2">
        <v>77</v>
      </c>
      <c r="AO1601" s="2" t="s">
        <v>537</v>
      </c>
      <c r="AP1601" s="2">
        <v>4.7</v>
      </c>
      <c r="AQ1601" s="2">
        <v>-53.9</v>
      </c>
      <c r="AR1601" s="2">
        <v>-6.01</v>
      </c>
      <c r="AU1601" s="13" t="s">
        <v>1893</v>
      </c>
      <c r="AV1601" s="2" t="s">
        <v>82</v>
      </c>
    </row>
    <row r="1602" spans="1:48" x14ac:dyDescent="0.35">
      <c r="A1602">
        <v>1601</v>
      </c>
      <c r="B1602" s="2" t="s">
        <v>3056</v>
      </c>
      <c r="C1602" t="s">
        <v>4062</v>
      </c>
      <c r="D1602" t="s">
        <v>3924</v>
      </c>
      <c r="E1602" t="s">
        <v>3163</v>
      </c>
      <c r="F1602" t="s">
        <v>3055</v>
      </c>
      <c r="G1602" t="s">
        <v>50</v>
      </c>
      <c r="H1602" s="47">
        <v>43199</v>
      </c>
      <c r="I1602" t="s">
        <v>3979</v>
      </c>
      <c r="J1602" t="s">
        <v>8</v>
      </c>
      <c r="K1602" t="s">
        <v>1340</v>
      </c>
      <c r="L1602" t="s">
        <v>9</v>
      </c>
      <c r="M1602">
        <v>35.522525999999999</v>
      </c>
      <c r="N1602">
        <v>-119.856717</v>
      </c>
      <c r="O1602" t="s">
        <v>3808</v>
      </c>
      <c r="P1602" s="2">
        <v>1900</v>
      </c>
      <c r="Q1602" s="2">
        <v>1900</v>
      </c>
      <c r="R1602" s="2" t="s">
        <v>71</v>
      </c>
      <c r="S1602" s="2" t="s">
        <v>71</v>
      </c>
      <c r="U1602" s="2">
        <v>18000</v>
      </c>
      <c r="V1602" s="2">
        <v>11000</v>
      </c>
      <c r="W1602" s="2">
        <v>33</v>
      </c>
      <c r="X1602" s="2">
        <v>7.21</v>
      </c>
      <c r="Y1602" s="13">
        <f t="shared" si="36"/>
        <v>2318</v>
      </c>
      <c r="Z1602" s="13" t="s">
        <v>1897</v>
      </c>
      <c r="AA1602" s="13" t="s">
        <v>1901</v>
      </c>
      <c r="AC1602" s="2">
        <v>5100</v>
      </c>
      <c r="AD1602" s="2">
        <v>7.8</v>
      </c>
      <c r="AE1602" s="2">
        <v>37</v>
      </c>
      <c r="AF1602" s="2">
        <v>20</v>
      </c>
      <c r="AG1602" s="2">
        <v>42</v>
      </c>
      <c r="AH1602" s="2">
        <v>4500</v>
      </c>
      <c r="AI1602" s="2">
        <v>20</v>
      </c>
      <c r="AJ1602" s="2" t="s">
        <v>767</v>
      </c>
      <c r="AK1602" s="2">
        <v>3.2</v>
      </c>
      <c r="AL1602" s="2">
        <v>0.11</v>
      </c>
      <c r="AM1602" s="2">
        <v>0.68</v>
      </c>
      <c r="AN1602" s="2">
        <v>23</v>
      </c>
      <c r="AO1602" s="2" t="s">
        <v>537</v>
      </c>
      <c r="AP1602" s="2">
        <v>5.5</v>
      </c>
      <c r="AQ1602" s="2">
        <v>-49.5</v>
      </c>
      <c r="AR1602" s="2">
        <v>-5.22</v>
      </c>
      <c r="AU1602" s="13" t="s">
        <v>1893</v>
      </c>
      <c r="AV1602" s="2" t="s">
        <v>82</v>
      </c>
    </row>
    <row r="1603" spans="1:48" x14ac:dyDescent="0.35">
      <c r="A1603">
        <v>1602</v>
      </c>
      <c r="B1603" s="2" t="s">
        <v>3058</v>
      </c>
      <c r="C1603" t="s">
        <v>3982</v>
      </c>
      <c r="D1603" t="s">
        <v>3924</v>
      </c>
      <c r="E1603" t="s">
        <v>3163</v>
      </c>
      <c r="F1603" t="s">
        <v>3057</v>
      </c>
      <c r="G1603" t="s">
        <v>50</v>
      </c>
      <c r="H1603" s="47">
        <v>43199</v>
      </c>
      <c r="I1603" t="s">
        <v>3979</v>
      </c>
      <c r="J1603" t="s">
        <v>8</v>
      </c>
      <c r="K1603" t="s">
        <v>1340</v>
      </c>
      <c r="L1603" t="s">
        <v>9</v>
      </c>
      <c r="M1603">
        <v>35.521214000000001</v>
      </c>
      <c r="N1603">
        <v>-119.86078999999999</v>
      </c>
      <c r="O1603" t="s">
        <v>3808</v>
      </c>
      <c r="P1603" s="2">
        <v>2400</v>
      </c>
      <c r="Q1603" s="2">
        <v>2400</v>
      </c>
      <c r="R1603" s="2" t="s">
        <v>71</v>
      </c>
      <c r="S1603" s="2" t="s">
        <v>71</v>
      </c>
      <c r="U1603" s="2">
        <v>11000</v>
      </c>
      <c r="V1603" s="2">
        <v>6100</v>
      </c>
      <c r="W1603" s="2">
        <v>29</v>
      </c>
      <c r="X1603" s="2">
        <v>7.33</v>
      </c>
      <c r="Y1603" s="13">
        <f t="shared" si="36"/>
        <v>2928</v>
      </c>
      <c r="Z1603" s="13" t="s">
        <v>1897</v>
      </c>
      <c r="AA1603" s="13" t="s">
        <v>1901</v>
      </c>
      <c r="AC1603" s="2">
        <v>2300</v>
      </c>
      <c r="AD1603" s="2">
        <v>65</v>
      </c>
      <c r="AE1603" s="2">
        <v>16</v>
      </c>
      <c r="AF1603" s="2">
        <v>8.5</v>
      </c>
      <c r="AG1603" s="2">
        <v>22</v>
      </c>
      <c r="AH1603" s="2">
        <v>2700</v>
      </c>
      <c r="AI1603" s="2">
        <v>14</v>
      </c>
      <c r="AJ1603" s="2">
        <v>11</v>
      </c>
      <c r="AK1603" s="2">
        <v>1</v>
      </c>
      <c r="AL1603" s="2" t="s">
        <v>338</v>
      </c>
      <c r="AM1603" s="2">
        <v>0.37</v>
      </c>
      <c r="AN1603" s="2">
        <v>12</v>
      </c>
      <c r="AO1603" s="2">
        <v>14</v>
      </c>
      <c r="AP1603" s="2">
        <v>2.2000000000000002</v>
      </c>
      <c r="AQ1603" s="2">
        <v>-58.2</v>
      </c>
      <c r="AR1603" s="2">
        <v>-7</v>
      </c>
      <c r="AU1603" s="13" t="s">
        <v>1891</v>
      </c>
      <c r="AV1603" s="2" t="s">
        <v>14</v>
      </c>
    </row>
    <row r="1604" spans="1:48" x14ac:dyDescent="0.35">
      <c r="A1604">
        <v>1603</v>
      </c>
      <c r="B1604" s="2" t="s">
        <v>3068</v>
      </c>
      <c r="C1604" t="s">
        <v>3983</v>
      </c>
      <c r="D1604" t="s">
        <v>3925</v>
      </c>
      <c r="E1604" t="s">
        <v>3163</v>
      </c>
      <c r="F1604" t="s">
        <v>3067</v>
      </c>
      <c r="G1604" t="s">
        <v>50</v>
      </c>
      <c r="H1604" s="47">
        <v>43199</v>
      </c>
      <c r="I1604" t="s">
        <v>3979</v>
      </c>
      <c r="J1604" t="s">
        <v>8</v>
      </c>
      <c r="K1604" t="s">
        <v>1340</v>
      </c>
      <c r="L1604" t="s">
        <v>9</v>
      </c>
      <c r="M1604">
        <v>35.540280000000003</v>
      </c>
      <c r="N1604">
        <v>-119.87300399999999</v>
      </c>
      <c r="O1604" t="s">
        <v>3808</v>
      </c>
      <c r="P1604" s="2">
        <v>2700</v>
      </c>
      <c r="Q1604" s="2">
        <v>1900</v>
      </c>
      <c r="R1604" s="2">
        <v>860</v>
      </c>
      <c r="S1604" s="2" t="s">
        <v>71</v>
      </c>
      <c r="U1604" s="2">
        <v>28000</v>
      </c>
      <c r="V1604" s="2">
        <v>18000</v>
      </c>
      <c r="W1604" s="2">
        <v>26</v>
      </c>
      <c r="X1604" s="2">
        <v>9.2100000000000009</v>
      </c>
      <c r="Y1604" s="13">
        <f t="shared" si="36"/>
        <v>2318</v>
      </c>
      <c r="Z1604" s="13">
        <f>R1604*0.6</f>
        <v>516</v>
      </c>
      <c r="AA1604" s="13" t="s">
        <v>1901</v>
      </c>
      <c r="AC1604" s="2">
        <v>9200</v>
      </c>
      <c r="AD1604" s="2">
        <v>230</v>
      </c>
      <c r="AE1604" s="2">
        <v>11</v>
      </c>
      <c r="AF1604" s="2">
        <v>33</v>
      </c>
      <c r="AG1604" s="2">
        <v>63</v>
      </c>
      <c r="AH1604" s="2">
        <v>7300</v>
      </c>
      <c r="AI1604" s="2">
        <v>43</v>
      </c>
      <c r="AJ1604" s="2">
        <v>14</v>
      </c>
      <c r="AK1604" s="2">
        <v>1.1000000000000001</v>
      </c>
      <c r="AL1604" s="2">
        <v>0.2</v>
      </c>
      <c r="AM1604" s="2">
        <v>1.3</v>
      </c>
      <c r="AN1604" s="2">
        <v>6.7</v>
      </c>
      <c r="AO1604" s="2">
        <v>5.3</v>
      </c>
      <c r="AP1604" s="2">
        <v>5.2</v>
      </c>
      <c r="AQ1604" s="2">
        <v>-16.899999999999999</v>
      </c>
      <c r="AR1604" s="2">
        <v>1.55</v>
      </c>
      <c r="AU1604" s="13" t="s">
        <v>3401</v>
      </c>
      <c r="AV1604" s="2" t="s">
        <v>11</v>
      </c>
    </row>
    <row r="1605" spans="1:48" x14ac:dyDescent="0.35">
      <c r="A1605">
        <v>1604</v>
      </c>
      <c r="B1605" s="2" t="s">
        <v>3062</v>
      </c>
      <c r="C1605" t="s">
        <v>3984</v>
      </c>
      <c r="D1605" t="s">
        <v>3924</v>
      </c>
      <c r="E1605" t="s">
        <v>3163</v>
      </c>
      <c r="F1605" t="s">
        <v>3061</v>
      </c>
      <c r="G1605" t="s">
        <v>50</v>
      </c>
      <c r="H1605" s="47">
        <v>43199</v>
      </c>
      <c r="I1605" t="s">
        <v>3979</v>
      </c>
      <c r="J1605" t="s">
        <v>8</v>
      </c>
      <c r="K1605" t="s">
        <v>1340</v>
      </c>
      <c r="L1605" t="s">
        <v>9</v>
      </c>
      <c r="M1605">
        <v>35.513097999999999</v>
      </c>
      <c r="N1605">
        <v>-119.85018700000001</v>
      </c>
      <c r="O1605" t="s">
        <v>3808</v>
      </c>
      <c r="P1605" s="2">
        <v>2500</v>
      </c>
      <c r="Q1605" s="2">
        <v>2500</v>
      </c>
      <c r="R1605" s="2" t="s">
        <v>71</v>
      </c>
      <c r="S1605" s="2" t="s">
        <v>71</v>
      </c>
      <c r="U1605" s="2">
        <v>9000</v>
      </c>
      <c r="V1605" s="2">
        <v>5900</v>
      </c>
      <c r="W1605" s="2">
        <v>27</v>
      </c>
      <c r="X1605" s="2">
        <v>7.85</v>
      </c>
      <c r="Y1605" s="13">
        <f t="shared" si="36"/>
        <v>3050</v>
      </c>
      <c r="Z1605" s="13" t="s">
        <v>1897</v>
      </c>
      <c r="AA1605" s="13" t="s">
        <v>1901</v>
      </c>
      <c r="AC1605" s="2">
        <v>1500</v>
      </c>
      <c r="AD1605" s="2">
        <v>34</v>
      </c>
      <c r="AE1605" s="2">
        <v>11</v>
      </c>
      <c r="AF1605" s="2">
        <v>5.6</v>
      </c>
      <c r="AG1605" s="2">
        <v>14</v>
      </c>
      <c r="AH1605" s="2">
        <v>2300</v>
      </c>
      <c r="AI1605" s="2">
        <v>12</v>
      </c>
      <c r="AJ1605" s="2">
        <v>5.6</v>
      </c>
      <c r="AK1605" s="2">
        <v>0.5</v>
      </c>
      <c r="AL1605" s="2" t="s">
        <v>338</v>
      </c>
      <c r="AM1605" s="2">
        <v>0.35</v>
      </c>
      <c r="AN1605" s="2">
        <v>12</v>
      </c>
      <c r="AO1605" s="2">
        <v>2.4</v>
      </c>
      <c r="AP1605" s="2">
        <v>0.97</v>
      </c>
      <c r="AQ1605" s="2">
        <v>-58.7</v>
      </c>
      <c r="AR1605" s="2">
        <v>-7.31</v>
      </c>
      <c r="AU1605" s="13" t="s">
        <v>3954</v>
      </c>
      <c r="AV1605" s="2" t="s">
        <v>99</v>
      </c>
    </row>
    <row r="1606" spans="1:48" x14ac:dyDescent="0.35">
      <c r="A1606">
        <v>1605</v>
      </c>
      <c r="B1606" s="2" t="s">
        <v>3060</v>
      </c>
      <c r="C1606" t="s">
        <v>3985</v>
      </c>
      <c r="D1606" t="s">
        <v>3924</v>
      </c>
      <c r="E1606" t="s">
        <v>3163</v>
      </c>
      <c r="F1606" t="s">
        <v>3059</v>
      </c>
      <c r="G1606" t="s">
        <v>50</v>
      </c>
      <c r="H1606" s="47">
        <v>43199</v>
      </c>
      <c r="I1606" t="s">
        <v>3979</v>
      </c>
      <c r="J1606" t="s">
        <v>8</v>
      </c>
      <c r="K1606" t="s">
        <v>1340</v>
      </c>
      <c r="L1606" t="s">
        <v>9</v>
      </c>
      <c r="M1606">
        <v>35.521185000000003</v>
      </c>
      <c r="N1606">
        <v>-119.86054300000001</v>
      </c>
      <c r="O1606" t="s">
        <v>3808</v>
      </c>
      <c r="P1606" s="2">
        <v>2400</v>
      </c>
      <c r="Q1606" s="2">
        <v>2000</v>
      </c>
      <c r="R1606" s="2">
        <v>360</v>
      </c>
      <c r="S1606" s="2" t="s">
        <v>71</v>
      </c>
      <c r="U1606" s="2">
        <v>9300</v>
      </c>
      <c r="V1606" s="2">
        <v>5800</v>
      </c>
      <c r="W1606" s="2">
        <v>29</v>
      </c>
      <c r="X1606" s="2">
        <v>8.99</v>
      </c>
      <c r="Y1606" s="13">
        <f t="shared" si="36"/>
        <v>2440</v>
      </c>
      <c r="Z1606" s="13">
        <f>R1606*0.6</f>
        <v>216</v>
      </c>
      <c r="AA1606" s="13" t="s">
        <v>1901</v>
      </c>
      <c r="AC1606" s="2">
        <v>1700</v>
      </c>
      <c r="AD1606" s="2">
        <v>170</v>
      </c>
      <c r="AE1606" s="2">
        <v>10</v>
      </c>
      <c r="AF1606" s="2">
        <v>6.2</v>
      </c>
      <c r="AG1606" s="2">
        <v>15</v>
      </c>
      <c r="AH1606" s="2">
        <v>2500</v>
      </c>
      <c r="AI1606" s="2">
        <v>13</v>
      </c>
      <c r="AJ1606" s="2">
        <v>7.5</v>
      </c>
      <c r="AK1606" s="2">
        <v>0.45</v>
      </c>
      <c r="AL1606" s="2" t="s">
        <v>338</v>
      </c>
      <c r="AM1606" s="2">
        <v>0.36</v>
      </c>
      <c r="AN1606" s="2">
        <v>14</v>
      </c>
      <c r="AO1606" s="2">
        <v>9.3000000000000007</v>
      </c>
      <c r="AP1606" s="2">
        <v>0.93</v>
      </c>
      <c r="AQ1606" s="2">
        <v>-54.7</v>
      </c>
      <c r="AR1606" s="2">
        <v>-6.09</v>
      </c>
      <c r="AU1606" s="13" t="s">
        <v>3954</v>
      </c>
      <c r="AV1606" s="2" t="s">
        <v>99</v>
      </c>
    </row>
    <row r="1607" spans="1:48" x14ac:dyDescent="0.35">
      <c r="A1607">
        <v>1606</v>
      </c>
      <c r="B1607" s="2" t="s">
        <v>3066</v>
      </c>
      <c r="C1607" t="s">
        <v>3986</v>
      </c>
      <c r="D1607" t="s">
        <v>3923</v>
      </c>
      <c r="E1607" t="s">
        <v>3163</v>
      </c>
      <c r="F1607" t="s">
        <v>3065</v>
      </c>
      <c r="G1607" t="s">
        <v>50</v>
      </c>
      <c r="H1607" s="47">
        <v>43290</v>
      </c>
      <c r="I1607" t="s">
        <v>3978</v>
      </c>
      <c r="J1607" t="s">
        <v>8</v>
      </c>
      <c r="K1607" t="s">
        <v>1340</v>
      </c>
      <c r="L1607" t="s">
        <v>9</v>
      </c>
      <c r="M1607">
        <v>35.530442000000001</v>
      </c>
      <c r="N1607">
        <v>-119.85717</v>
      </c>
      <c r="O1607" t="s">
        <v>3808</v>
      </c>
      <c r="P1607" s="2">
        <v>1500</v>
      </c>
      <c r="Q1607" s="2">
        <v>1500</v>
      </c>
      <c r="R1607" s="2" t="s">
        <v>71</v>
      </c>
      <c r="S1607" s="2" t="s">
        <v>71</v>
      </c>
      <c r="U1607" s="2">
        <v>30000</v>
      </c>
      <c r="V1607" s="2">
        <v>19000</v>
      </c>
      <c r="W1607" s="2">
        <v>33</v>
      </c>
      <c r="X1607" s="2">
        <v>7</v>
      </c>
      <c r="Y1607" s="13">
        <f t="shared" si="36"/>
        <v>1830</v>
      </c>
      <c r="Z1607" s="13" t="s">
        <v>1897</v>
      </c>
      <c r="AA1607" s="13" t="s">
        <v>1901</v>
      </c>
      <c r="AC1607" s="2">
        <v>11000</v>
      </c>
      <c r="AD1607" t="s">
        <v>53</v>
      </c>
      <c r="AE1607" s="2">
        <v>76</v>
      </c>
      <c r="AF1607" s="2">
        <v>42</v>
      </c>
      <c r="AG1607" s="2">
        <v>88</v>
      </c>
      <c r="AH1607" s="2">
        <v>7300</v>
      </c>
      <c r="AI1607" s="2">
        <v>43</v>
      </c>
      <c r="AJ1607" s="2">
        <v>26</v>
      </c>
      <c r="AK1607" s="2">
        <v>3.9</v>
      </c>
      <c r="AL1607" s="2">
        <v>0.25</v>
      </c>
      <c r="AM1607" s="2">
        <v>1.9</v>
      </c>
      <c r="AN1607" s="2">
        <v>56</v>
      </c>
      <c r="AO1607" s="2">
        <v>100</v>
      </c>
      <c r="AP1607" s="2">
        <v>14</v>
      </c>
      <c r="AQ1607" s="2">
        <v>-35.1</v>
      </c>
      <c r="AR1607" s="2">
        <v>-2.2599999999999998</v>
      </c>
      <c r="AU1607" s="13" t="s">
        <v>3401</v>
      </c>
      <c r="AV1607" s="2" t="s">
        <v>11</v>
      </c>
    </row>
    <row r="1608" spans="1:48" x14ac:dyDescent="0.35">
      <c r="A1608">
        <v>1607</v>
      </c>
      <c r="B1608" s="2" t="s">
        <v>3064</v>
      </c>
      <c r="C1608" t="s">
        <v>3987</v>
      </c>
      <c r="D1608" t="s">
        <v>3924</v>
      </c>
      <c r="E1608" t="s">
        <v>3163</v>
      </c>
      <c r="F1608" t="s">
        <v>3063</v>
      </c>
      <c r="G1608" t="s">
        <v>50</v>
      </c>
      <c r="H1608" s="47">
        <v>43290</v>
      </c>
      <c r="I1608" t="s">
        <v>3978</v>
      </c>
      <c r="J1608" t="s">
        <v>8</v>
      </c>
      <c r="K1608" t="s">
        <v>1340</v>
      </c>
      <c r="L1608" t="s">
        <v>9</v>
      </c>
      <c r="M1608">
        <v>35.511215999999997</v>
      </c>
      <c r="N1608">
        <v>-119.84842399999999</v>
      </c>
      <c r="O1608" t="s">
        <v>3808</v>
      </c>
      <c r="P1608" s="2">
        <v>2000</v>
      </c>
      <c r="Q1608" s="2">
        <v>2000</v>
      </c>
      <c r="R1608" s="2" t="s">
        <v>71</v>
      </c>
      <c r="S1608" s="2" t="s">
        <v>71</v>
      </c>
      <c r="U1608" s="2">
        <v>16000</v>
      </c>
      <c r="V1608" s="2">
        <v>10000</v>
      </c>
      <c r="W1608" s="2">
        <v>28</v>
      </c>
      <c r="X1608" s="2">
        <v>7.2</v>
      </c>
      <c r="Y1608" s="13">
        <f t="shared" si="36"/>
        <v>2440</v>
      </c>
      <c r="Z1608" s="13" t="s">
        <v>1897</v>
      </c>
      <c r="AA1608" s="13" t="s">
        <v>1901</v>
      </c>
      <c r="AC1608" s="2">
        <v>4600</v>
      </c>
      <c r="AD1608" s="2">
        <v>5.6</v>
      </c>
      <c r="AE1608" s="2">
        <v>27</v>
      </c>
      <c r="AF1608" s="2">
        <v>16</v>
      </c>
      <c r="AG1608" s="2">
        <v>34</v>
      </c>
      <c r="AH1608" s="2">
        <v>3900</v>
      </c>
      <c r="AI1608" s="2">
        <v>18</v>
      </c>
      <c r="AJ1608" s="2">
        <v>14</v>
      </c>
      <c r="AK1608" s="2">
        <v>2.2999999999999998</v>
      </c>
      <c r="AL1608" s="2">
        <v>0.18</v>
      </c>
      <c r="AM1608" s="2">
        <v>0.82</v>
      </c>
      <c r="AN1608" s="2">
        <v>23</v>
      </c>
      <c r="AO1608" s="2" t="s">
        <v>612</v>
      </c>
      <c r="AP1608" s="2">
        <v>4</v>
      </c>
      <c r="AQ1608" s="2">
        <v>-53.8</v>
      </c>
      <c r="AR1608" s="2">
        <v>-6.13</v>
      </c>
      <c r="AU1608" s="13" t="s">
        <v>1893</v>
      </c>
      <c r="AV1608" s="2" t="s">
        <v>82</v>
      </c>
    </row>
    <row r="1609" spans="1:48" x14ac:dyDescent="0.35">
      <c r="A1609">
        <v>1608</v>
      </c>
      <c r="B1609" s="2" t="s">
        <v>3056</v>
      </c>
      <c r="C1609" t="s">
        <v>4063</v>
      </c>
      <c r="D1609" t="s">
        <v>3924</v>
      </c>
      <c r="E1609" t="s">
        <v>3163</v>
      </c>
      <c r="F1609" t="s">
        <v>3055</v>
      </c>
      <c r="G1609" t="s">
        <v>50</v>
      </c>
      <c r="H1609" s="47">
        <v>43290</v>
      </c>
      <c r="I1609" t="s">
        <v>3978</v>
      </c>
      <c r="J1609" t="s">
        <v>8</v>
      </c>
      <c r="K1609" t="s">
        <v>1340</v>
      </c>
      <c r="L1609" t="s">
        <v>9</v>
      </c>
      <c r="M1609">
        <v>35.522525999999999</v>
      </c>
      <c r="N1609">
        <v>-119.856717</v>
      </c>
      <c r="O1609" t="s">
        <v>3808</v>
      </c>
      <c r="P1609" s="2">
        <v>1900</v>
      </c>
      <c r="Q1609" s="2">
        <v>1900</v>
      </c>
      <c r="R1609" s="2" t="s">
        <v>71</v>
      </c>
      <c r="S1609" s="2" t="s">
        <v>71</v>
      </c>
      <c r="U1609" s="2">
        <v>18000</v>
      </c>
      <c r="V1609" s="2">
        <v>11000</v>
      </c>
      <c r="W1609" s="2">
        <v>30</v>
      </c>
      <c r="X1609" s="2">
        <v>7.4</v>
      </c>
      <c r="Y1609" s="13">
        <f t="shared" si="36"/>
        <v>2318</v>
      </c>
      <c r="Z1609" s="13" t="s">
        <v>1897</v>
      </c>
      <c r="AA1609" s="13" t="s">
        <v>1901</v>
      </c>
      <c r="AC1609" s="2">
        <v>5100</v>
      </c>
      <c r="AD1609" s="2">
        <v>5.8</v>
      </c>
      <c r="AE1609" s="2">
        <v>31</v>
      </c>
      <c r="AF1609" s="2">
        <v>19</v>
      </c>
      <c r="AG1609" s="2">
        <v>50</v>
      </c>
      <c r="AH1609" s="2">
        <v>4200</v>
      </c>
      <c r="AI1609" s="2">
        <v>19</v>
      </c>
      <c r="AJ1609" s="2">
        <v>13</v>
      </c>
      <c r="AK1609" s="2">
        <v>2.6</v>
      </c>
      <c r="AL1609" s="2">
        <v>0.13</v>
      </c>
      <c r="AM1609" s="2">
        <v>0.76</v>
      </c>
      <c r="AN1609" s="2">
        <v>11</v>
      </c>
      <c r="AO1609" s="2">
        <v>64</v>
      </c>
      <c r="AP1609" s="2">
        <v>5.4</v>
      </c>
      <c r="AQ1609" s="2">
        <v>-50.9</v>
      </c>
      <c r="AR1609" s="2">
        <v>-5.57</v>
      </c>
      <c r="AU1609" s="13" t="s">
        <v>1891</v>
      </c>
      <c r="AV1609" s="2" t="s">
        <v>14</v>
      </c>
    </row>
    <row r="1610" spans="1:48" x14ac:dyDescent="0.35">
      <c r="A1610">
        <v>1609</v>
      </c>
      <c r="B1610" s="2" t="s">
        <v>3058</v>
      </c>
      <c r="C1610" t="s">
        <v>3988</v>
      </c>
      <c r="D1610" t="s">
        <v>3924</v>
      </c>
      <c r="E1610" t="s">
        <v>3163</v>
      </c>
      <c r="F1610" t="s">
        <v>3057</v>
      </c>
      <c r="G1610" t="s">
        <v>50</v>
      </c>
      <c r="H1610" s="47">
        <v>43290</v>
      </c>
      <c r="I1610" t="s">
        <v>3978</v>
      </c>
      <c r="J1610" t="s">
        <v>8</v>
      </c>
      <c r="K1610" t="s">
        <v>1340</v>
      </c>
      <c r="L1610" t="s">
        <v>9</v>
      </c>
      <c r="M1610">
        <v>35.521214000000001</v>
      </c>
      <c r="N1610">
        <v>-119.86078999999999</v>
      </c>
      <c r="O1610" t="s">
        <v>3808</v>
      </c>
      <c r="P1610" s="2">
        <v>2300</v>
      </c>
      <c r="Q1610" s="2">
        <v>2300</v>
      </c>
      <c r="R1610" s="2" t="s">
        <v>71</v>
      </c>
      <c r="S1610" s="2" t="s">
        <v>71</v>
      </c>
      <c r="U1610" s="2">
        <v>10000</v>
      </c>
      <c r="V1610" s="2">
        <v>6400</v>
      </c>
      <c r="W1610" s="2">
        <v>37</v>
      </c>
      <c r="X1610" s="2">
        <v>7.4</v>
      </c>
      <c r="Y1610" s="13">
        <f t="shared" si="36"/>
        <v>2806</v>
      </c>
      <c r="Z1610" s="13" t="s">
        <v>1897</v>
      </c>
      <c r="AA1610" s="13" t="s">
        <v>1901</v>
      </c>
      <c r="AC1610" s="2">
        <v>2200</v>
      </c>
      <c r="AD1610" s="2">
        <v>25</v>
      </c>
      <c r="AE1610" s="2">
        <v>15</v>
      </c>
      <c r="AF1610" s="2">
        <v>8.4</v>
      </c>
      <c r="AG1610" s="2">
        <v>28</v>
      </c>
      <c r="AH1610" s="2">
        <v>2700</v>
      </c>
      <c r="AI1610" s="2">
        <v>14</v>
      </c>
      <c r="AJ1610" s="2">
        <v>5.3</v>
      </c>
      <c r="AK1610" s="2">
        <v>1.2</v>
      </c>
      <c r="AL1610" s="2">
        <v>0.18</v>
      </c>
      <c r="AM1610" s="2">
        <v>0.44</v>
      </c>
      <c r="AN1610" s="2">
        <v>7.9</v>
      </c>
      <c r="AO1610" s="2">
        <v>17</v>
      </c>
      <c r="AP1610" s="2">
        <v>2.1</v>
      </c>
      <c r="AQ1610" s="2">
        <v>-57.7</v>
      </c>
      <c r="AR1610" s="2">
        <v>-7.03</v>
      </c>
      <c r="AU1610" s="13" t="s">
        <v>3954</v>
      </c>
      <c r="AV1610" s="2" t="s">
        <v>99</v>
      </c>
    </row>
    <row r="1611" spans="1:48" x14ac:dyDescent="0.35">
      <c r="A1611">
        <v>1610</v>
      </c>
      <c r="B1611" s="2" t="s">
        <v>3068</v>
      </c>
      <c r="C1611" t="s">
        <v>3989</v>
      </c>
      <c r="D1611" t="s">
        <v>3925</v>
      </c>
      <c r="E1611" t="s">
        <v>3163</v>
      </c>
      <c r="F1611" t="s">
        <v>3067</v>
      </c>
      <c r="G1611" t="s">
        <v>50</v>
      </c>
      <c r="H1611" s="47">
        <v>43290</v>
      </c>
      <c r="I1611" t="s">
        <v>3978</v>
      </c>
      <c r="J1611" t="s">
        <v>8</v>
      </c>
      <c r="K1611" t="s">
        <v>1340</v>
      </c>
      <c r="L1611" t="s">
        <v>9</v>
      </c>
      <c r="M1611">
        <v>35.540280000000003</v>
      </c>
      <c r="N1611">
        <v>-119.87300399999999</v>
      </c>
      <c r="O1611" t="s">
        <v>3808</v>
      </c>
      <c r="P1611" s="2">
        <v>22000</v>
      </c>
      <c r="Q1611" s="2">
        <v>12000</v>
      </c>
      <c r="R1611" s="2">
        <v>9500</v>
      </c>
      <c r="S1611" s="2" t="s">
        <v>71</v>
      </c>
      <c r="U1611" s="2">
        <v>240000</v>
      </c>
      <c r="V1611" s="2">
        <v>140000</v>
      </c>
      <c r="W1611" s="2">
        <v>27</v>
      </c>
      <c r="X1611" s="2">
        <v>8.8000000000000007</v>
      </c>
      <c r="Y1611" s="13">
        <f t="shared" si="36"/>
        <v>14640</v>
      </c>
      <c r="Z1611" s="13">
        <f>R1611*0.6</f>
        <v>5700</v>
      </c>
      <c r="AA1611" s="13" t="s">
        <v>1901</v>
      </c>
      <c r="AC1611" s="2">
        <v>72000</v>
      </c>
      <c r="AD1611" s="2">
        <v>1900</v>
      </c>
      <c r="AE1611" s="2">
        <v>5.6</v>
      </c>
      <c r="AF1611" s="2">
        <v>140</v>
      </c>
      <c r="AG1611" s="2">
        <v>540</v>
      </c>
      <c r="AH1611" s="2">
        <v>38000</v>
      </c>
      <c r="AI1611" s="2">
        <v>320</v>
      </c>
      <c r="AJ1611" s="2">
        <v>75</v>
      </c>
      <c r="AK1611" s="2">
        <v>1.3</v>
      </c>
      <c r="AL1611" s="2">
        <v>0.65400000000000003</v>
      </c>
      <c r="AM1611" s="2">
        <v>26</v>
      </c>
      <c r="AN1611" s="2">
        <v>9</v>
      </c>
      <c r="AO1611" s="2">
        <v>270</v>
      </c>
      <c r="AP1611" s="2">
        <v>3.2</v>
      </c>
      <c r="AQ1611" s="2">
        <v>65.2</v>
      </c>
      <c r="AR1611" s="2">
        <v>21.33</v>
      </c>
      <c r="AU1611" s="13">
        <f>AV1611*4.43</f>
        <v>208.20999999999998</v>
      </c>
      <c r="AV1611" s="2">
        <v>47</v>
      </c>
    </row>
    <row r="1612" spans="1:48" x14ac:dyDescent="0.35">
      <c r="A1612">
        <v>1611</v>
      </c>
      <c r="B1612" s="2" t="s">
        <v>3062</v>
      </c>
      <c r="C1612" t="s">
        <v>3990</v>
      </c>
      <c r="D1612" t="s">
        <v>3924</v>
      </c>
      <c r="E1612" t="s">
        <v>3163</v>
      </c>
      <c r="F1612" t="s">
        <v>3061</v>
      </c>
      <c r="G1612" t="s">
        <v>50</v>
      </c>
      <c r="H1612" s="47">
        <v>43290</v>
      </c>
      <c r="I1612" t="s">
        <v>3978</v>
      </c>
      <c r="J1612" t="s">
        <v>8</v>
      </c>
      <c r="K1612" t="s">
        <v>1340</v>
      </c>
      <c r="L1612" t="s">
        <v>9</v>
      </c>
      <c r="M1612">
        <v>35.513097999999999</v>
      </c>
      <c r="N1612">
        <v>-119.85018700000001</v>
      </c>
      <c r="O1612" t="s">
        <v>3808</v>
      </c>
      <c r="P1612" s="2">
        <v>2400</v>
      </c>
      <c r="Q1612" s="2">
        <v>2400</v>
      </c>
      <c r="R1612" s="2" t="s">
        <v>71</v>
      </c>
      <c r="S1612" s="2" t="s">
        <v>71</v>
      </c>
      <c r="U1612" s="2">
        <v>9600</v>
      </c>
      <c r="V1612" s="2">
        <v>5900</v>
      </c>
      <c r="W1612" s="2">
        <v>29</v>
      </c>
      <c r="X1612" s="2">
        <v>8</v>
      </c>
      <c r="Y1612" s="13">
        <f t="shared" ref="Y1612:Y1648" si="37">Q1612*1.22</f>
        <v>2928</v>
      </c>
      <c r="Z1612" s="13" t="s">
        <v>1897</v>
      </c>
      <c r="AA1612" s="13" t="s">
        <v>1901</v>
      </c>
      <c r="AC1612" s="2">
        <v>2000</v>
      </c>
      <c r="AD1612" s="2">
        <v>5.7</v>
      </c>
      <c r="AE1612" s="2">
        <v>9.9</v>
      </c>
      <c r="AF1612" s="2">
        <v>5.7</v>
      </c>
      <c r="AG1612" s="2">
        <v>21</v>
      </c>
      <c r="AH1612" s="2">
        <v>2400</v>
      </c>
      <c r="AI1612" s="2">
        <v>13</v>
      </c>
      <c r="AJ1612" s="2">
        <v>5.6</v>
      </c>
      <c r="AK1612" s="2">
        <v>0.81</v>
      </c>
      <c r="AL1612" s="2">
        <v>0.23</v>
      </c>
      <c r="AM1612" s="2">
        <v>0.47</v>
      </c>
      <c r="AN1612" s="2">
        <v>9.4</v>
      </c>
      <c r="AO1612" s="2" t="s">
        <v>612</v>
      </c>
      <c r="AP1612" s="2">
        <v>1.1000000000000001</v>
      </c>
      <c r="AQ1612" s="2">
        <v>-58.9</v>
      </c>
      <c r="AR1612" s="2">
        <v>-7.27</v>
      </c>
      <c r="AU1612" s="13" t="s">
        <v>3954</v>
      </c>
      <c r="AV1612" s="2" t="s">
        <v>99</v>
      </c>
    </row>
    <row r="1613" spans="1:48" x14ac:dyDescent="0.35">
      <c r="A1613">
        <v>1612</v>
      </c>
      <c r="B1613" s="2" t="s">
        <v>3060</v>
      </c>
      <c r="C1613" t="s">
        <v>3991</v>
      </c>
      <c r="D1613" t="s">
        <v>3924</v>
      </c>
      <c r="E1613" t="s">
        <v>3163</v>
      </c>
      <c r="F1613" t="s">
        <v>3059</v>
      </c>
      <c r="G1613" t="s">
        <v>50</v>
      </c>
      <c r="H1613" s="47">
        <v>43290</v>
      </c>
      <c r="I1613" t="s">
        <v>3978</v>
      </c>
      <c r="J1613" t="s">
        <v>8</v>
      </c>
      <c r="K1613" t="s">
        <v>1340</v>
      </c>
      <c r="L1613" t="s">
        <v>9</v>
      </c>
      <c r="M1613">
        <v>35.521185000000003</v>
      </c>
      <c r="N1613">
        <v>-119.86054300000001</v>
      </c>
      <c r="O1613" t="s">
        <v>3808</v>
      </c>
      <c r="P1613" s="2">
        <v>2500</v>
      </c>
      <c r="Q1613" s="2">
        <v>2000</v>
      </c>
      <c r="R1613" s="2">
        <v>480</v>
      </c>
      <c r="S1613" s="2" t="s">
        <v>71</v>
      </c>
      <c r="U1613" s="2">
        <v>11000</v>
      </c>
      <c r="V1613" s="2">
        <v>7000</v>
      </c>
      <c r="W1613" s="2">
        <v>24</v>
      </c>
      <c r="X1613" s="2">
        <v>8.9</v>
      </c>
      <c r="Y1613" s="13">
        <f t="shared" si="37"/>
        <v>2440</v>
      </c>
      <c r="Z1613" s="13">
        <f>R1613*0.6</f>
        <v>288</v>
      </c>
      <c r="AA1613" s="13" t="s">
        <v>1901</v>
      </c>
      <c r="AC1613" s="2">
        <v>2400</v>
      </c>
      <c r="AD1613" s="2">
        <v>270</v>
      </c>
      <c r="AE1613" s="2">
        <v>7.2</v>
      </c>
      <c r="AF1613" s="2">
        <v>6.4</v>
      </c>
      <c r="AG1613" s="2">
        <v>23</v>
      </c>
      <c r="AH1613" s="2">
        <v>2700</v>
      </c>
      <c r="AI1613" s="2">
        <v>14</v>
      </c>
      <c r="AJ1613" s="2">
        <v>5.2</v>
      </c>
      <c r="AL1613" s="2">
        <v>0.12</v>
      </c>
      <c r="AM1613" s="2">
        <v>0.47</v>
      </c>
      <c r="AN1613" s="2">
        <v>8.5</v>
      </c>
      <c r="AO1613" s="2">
        <v>13</v>
      </c>
      <c r="AP1613" s="2">
        <v>1.1000000000000001</v>
      </c>
      <c r="AQ1613" s="2">
        <v>-48.3</v>
      </c>
      <c r="AR1613" s="2">
        <v>-4.1399999999999997</v>
      </c>
      <c r="AU1613" s="13" t="s">
        <v>3954</v>
      </c>
      <c r="AV1613" s="2" t="s">
        <v>99</v>
      </c>
    </row>
    <row r="1614" spans="1:48" x14ac:dyDescent="0.35">
      <c r="A1614">
        <v>1613</v>
      </c>
      <c r="B1614" s="2" t="s">
        <v>3066</v>
      </c>
      <c r="C1614" t="s">
        <v>3992</v>
      </c>
      <c r="D1614" t="s">
        <v>3923</v>
      </c>
      <c r="E1614" t="s">
        <v>3163</v>
      </c>
      <c r="F1614" t="s">
        <v>3065</v>
      </c>
      <c r="G1614" t="s">
        <v>50</v>
      </c>
      <c r="H1614" s="47">
        <v>43384</v>
      </c>
      <c r="I1614" t="s">
        <v>3976</v>
      </c>
      <c r="J1614" t="s">
        <v>8</v>
      </c>
      <c r="K1614" t="s">
        <v>1340</v>
      </c>
      <c r="L1614" t="s">
        <v>9</v>
      </c>
      <c r="M1614">
        <v>35.530442000000001</v>
      </c>
      <c r="N1614">
        <v>-119.85717</v>
      </c>
      <c r="O1614" t="s">
        <v>3808</v>
      </c>
      <c r="P1614" s="2">
        <v>1500</v>
      </c>
      <c r="Q1614" s="2">
        <v>1500</v>
      </c>
      <c r="R1614" s="2" t="s">
        <v>71</v>
      </c>
      <c r="S1614" s="2" t="s">
        <v>71</v>
      </c>
      <c r="U1614" s="2">
        <v>30000</v>
      </c>
      <c r="V1614" s="2">
        <v>18000</v>
      </c>
      <c r="W1614" s="2">
        <v>28</v>
      </c>
      <c r="X1614" s="2">
        <v>6.61</v>
      </c>
      <c r="Y1614" s="13">
        <f t="shared" si="37"/>
        <v>1830</v>
      </c>
      <c r="Z1614" s="13" t="s">
        <v>1897</v>
      </c>
      <c r="AA1614" s="13" t="s">
        <v>1901</v>
      </c>
      <c r="AC1614" s="2">
        <v>11000</v>
      </c>
      <c r="AD1614" s="2">
        <v>28</v>
      </c>
      <c r="AE1614" s="2">
        <v>86</v>
      </c>
      <c r="AF1614" s="2">
        <v>44</v>
      </c>
      <c r="AG1614" s="2">
        <v>95</v>
      </c>
      <c r="AH1614" s="2">
        <v>6500</v>
      </c>
      <c r="AI1614" s="2">
        <v>44</v>
      </c>
      <c r="AJ1614" s="2">
        <v>36</v>
      </c>
      <c r="AK1614" s="2">
        <v>3.7</v>
      </c>
      <c r="AL1614" s="2">
        <v>0.11</v>
      </c>
      <c r="AM1614" s="2">
        <v>1.3</v>
      </c>
      <c r="AN1614" s="2">
        <v>75</v>
      </c>
      <c r="AO1614" s="2">
        <v>14</v>
      </c>
      <c r="AP1614" s="2">
        <v>12</v>
      </c>
      <c r="AQ1614" s="2">
        <v>-37.9</v>
      </c>
      <c r="AR1614" s="2">
        <v>-2.77</v>
      </c>
      <c r="AU1614" s="13" t="s">
        <v>3401</v>
      </c>
      <c r="AV1614" s="2" t="s">
        <v>11</v>
      </c>
    </row>
    <row r="1615" spans="1:48" x14ac:dyDescent="0.35">
      <c r="A1615">
        <v>1614</v>
      </c>
      <c r="B1615" s="2" t="s">
        <v>3064</v>
      </c>
      <c r="C1615" t="s">
        <v>3993</v>
      </c>
      <c r="D1615" t="s">
        <v>3924</v>
      </c>
      <c r="E1615" t="s">
        <v>3163</v>
      </c>
      <c r="F1615" t="s">
        <v>3063</v>
      </c>
      <c r="G1615" t="s">
        <v>50</v>
      </c>
      <c r="H1615" s="47">
        <v>43384</v>
      </c>
      <c r="I1615" t="s">
        <v>3976</v>
      </c>
      <c r="J1615" t="s">
        <v>8</v>
      </c>
      <c r="K1615" t="s">
        <v>1340</v>
      </c>
      <c r="L1615" t="s">
        <v>9</v>
      </c>
      <c r="M1615">
        <v>35.511215999999997</v>
      </c>
      <c r="N1615">
        <v>-119.84842399999999</v>
      </c>
      <c r="O1615" t="s">
        <v>3808</v>
      </c>
      <c r="P1615" s="2">
        <v>2100</v>
      </c>
      <c r="Q1615" s="2">
        <v>2000</v>
      </c>
      <c r="R1615" s="2">
        <v>110</v>
      </c>
      <c r="S1615" s="2" t="s">
        <v>71</v>
      </c>
      <c r="U1615" s="2">
        <v>15000</v>
      </c>
      <c r="V1615" s="2">
        <v>9000</v>
      </c>
      <c r="W1615" s="2">
        <v>23</v>
      </c>
      <c r="X1615" s="2">
        <v>8.16</v>
      </c>
      <c r="Y1615" s="13">
        <f t="shared" si="37"/>
        <v>2440</v>
      </c>
      <c r="Z1615" s="13">
        <f>R1615*0.6</f>
        <v>66</v>
      </c>
      <c r="AA1615" s="13" t="s">
        <v>1901</v>
      </c>
      <c r="AC1615" s="2">
        <v>4100</v>
      </c>
      <c r="AD1615" s="2">
        <v>120</v>
      </c>
      <c r="AE1615" s="2">
        <v>21</v>
      </c>
      <c r="AF1615" s="2">
        <v>13</v>
      </c>
      <c r="AG1615" s="2">
        <v>30</v>
      </c>
      <c r="AH1615" s="2">
        <v>3500</v>
      </c>
      <c r="AI1615" s="2">
        <v>18</v>
      </c>
      <c r="AJ1615" s="2">
        <v>16</v>
      </c>
      <c r="AK1615" s="2">
        <v>1.1000000000000001</v>
      </c>
      <c r="AL1615" s="2" t="s">
        <v>213</v>
      </c>
      <c r="AM1615" s="2">
        <v>0.62</v>
      </c>
      <c r="AN1615" s="2">
        <v>14</v>
      </c>
      <c r="AO1615" s="2">
        <v>42</v>
      </c>
      <c r="AP1615" s="2">
        <v>3.1</v>
      </c>
      <c r="AQ1615" s="2">
        <v>-53.6</v>
      </c>
      <c r="AR1615" s="2">
        <v>-5.59</v>
      </c>
      <c r="AU1615" s="13" t="s">
        <v>1891</v>
      </c>
      <c r="AV1615" s="2" t="s">
        <v>14</v>
      </c>
    </row>
    <row r="1616" spans="1:48" x14ac:dyDescent="0.35">
      <c r="A1616">
        <v>1615</v>
      </c>
      <c r="B1616" s="2" t="s">
        <v>3056</v>
      </c>
      <c r="C1616" t="s">
        <v>4064</v>
      </c>
      <c r="D1616" t="s">
        <v>3924</v>
      </c>
      <c r="E1616" t="s">
        <v>3163</v>
      </c>
      <c r="F1616" t="s">
        <v>3055</v>
      </c>
      <c r="G1616" t="s">
        <v>50</v>
      </c>
      <c r="H1616" s="47">
        <v>43384</v>
      </c>
      <c r="I1616" t="s">
        <v>3976</v>
      </c>
      <c r="J1616" t="s">
        <v>8</v>
      </c>
      <c r="K1616" t="s">
        <v>1340</v>
      </c>
      <c r="L1616" t="s">
        <v>9</v>
      </c>
      <c r="M1616">
        <v>35.522525999999999</v>
      </c>
      <c r="N1616">
        <v>-119.856717</v>
      </c>
      <c r="O1616" t="s">
        <v>3808</v>
      </c>
      <c r="P1616" s="2">
        <v>2100</v>
      </c>
      <c r="Q1616" s="2">
        <v>2100</v>
      </c>
      <c r="R1616" s="2" t="s">
        <v>71</v>
      </c>
      <c r="S1616" s="2" t="s">
        <v>71</v>
      </c>
      <c r="U1616" s="2">
        <v>15000</v>
      </c>
      <c r="V1616" s="2">
        <v>8900</v>
      </c>
      <c r="W1616" s="2">
        <v>26</v>
      </c>
      <c r="X1616" s="2">
        <v>7.16</v>
      </c>
      <c r="Y1616" s="13">
        <f t="shared" si="37"/>
        <v>2562</v>
      </c>
      <c r="Z1616" s="13" t="s">
        <v>1897</v>
      </c>
      <c r="AA1616" s="13" t="s">
        <v>1901</v>
      </c>
      <c r="AC1616" s="2">
        <v>4100</v>
      </c>
      <c r="AD1616" s="2">
        <v>3.5</v>
      </c>
      <c r="AE1616" s="2">
        <v>26</v>
      </c>
      <c r="AF1616" s="2">
        <v>14</v>
      </c>
      <c r="AG1616" s="2">
        <v>41</v>
      </c>
      <c r="AH1616" s="2">
        <v>3300</v>
      </c>
      <c r="AI1616" s="2">
        <v>18</v>
      </c>
      <c r="AJ1616" s="2">
        <v>18</v>
      </c>
      <c r="AK1616" s="2">
        <v>1.8</v>
      </c>
      <c r="AL1616" s="2" t="s">
        <v>213</v>
      </c>
      <c r="AM1616" s="2">
        <v>0.5</v>
      </c>
      <c r="AN1616" s="2">
        <v>11</v>
      </c>
      <c r="AO1616" s="2">
        <v>48</v>
      </c>
      <c r="AP1616" s="2">
        <v>4.2</v>
      </c>
      <c r="AQ1616" s="2">
        <v>-53.3</v>
      </c>
      <c r="AR1616" s="2">
        <v>-6.09</v>
      </c>
      <c r="AU1616" s="13" t="s">
        <v>1891</v>
      </c>
      <c r="AV1616" s="2" t="s">
        <v>14</v>
      </c>
    </row>
    <row r="1617" spans="1:48" x14ac:dyDescent="0.35">
      <c r="A1617">
        <v>1616</v>
      </c>
      <c r="B1617" s="2" t="s">
        <v>3058</v>
      </c>
      <c r="C1617" t="s">
        <v>3994</v>
      </c>
      <c r="D1617" t="s">
        <v>3924</v>
      </c>
      <c r="E1617" t="s">
        <v>3163</v>
      </c>
      <c r="F1617" t="s">
        <v>3057</v>
      </c>
      <c r="G1617" t="s">
        <v>50</v>
      </c>
      <c r="H1617" s="47">
        <v>43384</v>
      </c>
      <c r="I1617" t="s">
        <v>3976</v>
      </c>
      <c r="J1617" t="s">
        <v>8</v>
      </c>
      <c r="K1617" t="s">
        <v>1340</v>
      </c>
      <c r="L1617" t="s">
        <v>9</v>
      </c>
      <c r="M1617">
        <v>35.521214000000001</v>
      </c>
      <c r="N1617">
        <v>-119.86078999999999</v>
      </c>
      <c r="O1617" t="s">
        <v>3808</v>
      </c>
      <c r="P1617" s="2">
        <v>2400</v>
      </c>
      <c r="Q1617" s="2">
        <v>2400</v>
      </c>
      <c r="R1617" s="2" t="s">
        <v>71</v>
      </c>
      <c r="S1617" s="2" t="s">
        <v>71</v>
      </c>
      <c r="U1617" s="2">
        <v>10000</v>
      </c>
      <c r="V1617" s="2">
        <v>5700</v>
      </c>
      <c r="W1617" s="2">
        <v>28</v>
      </c>
      <c r="X1617" s="2">
        <v>7.19</v>
      </c>
      <c r="Y1617" s="13">
        <f t="shared" si="37"/>
        <v>2928</v>
      </c>
      <c r="Z1617" s="13" t="s">
        <v>1897</v>
      </c>
      <c r="AA1617" s="13" t="s">
        <v>1901</v>
      </c>
      <c r="AC1617" s="2">
        <v>2200</v>
      </c>
      <c r="AD1617" s="2">
        <v>4.5999999999999996</v>
      </c>
      <c r="AE1617" s="2">
        <v>14</v>
      </c>
      <c r="AF1617" s="2">
        <v>7.1</v>
      </c>
      <c r="AG1617" s="2">
        <v>24</v>
      </c>
      <c r="AH1617" s="2">
        <v>2200</v>
      </c>
      <c r="AI1617" s="2">
        <v>13</v>
      </c>
      <c r="AJ1617" s="2">
        <v>9.9</v>
      </c>
      <c r="AK1617" s="2">
        <v>0.97</v>
      </c>
      <c r="AL1617" s="2">
        <v>6.4000000000000001E-2</v>
      </c>
      <c r="AM1617" s="2">
        <v>0.38</v>
      </c>
      <c r="AN1617" s="2">
        <v>10</v>
      </c>
      <c r="AO1617" s="2">
        <v>27</v>
      </c>
      <c r="AP1617" s="2">
        <v>2</v>
      </c>
      <c r="AQ1617" s="2">
        <v>-58.9</v>
      </c>
      <c r="AR1617" s="2">
        <v>-7.25</v>
      </c>
      <c r="AU1617" s="13" t="s">
        <v>3954</v>
      </c>
      <c r="AV1617" s="2" t="s">
        <v>99</v>
      </c>
    </row>
    <row r="1618" spans="1:48" x14ac:dyDescent="0.35">
      <c r="A1618">
        <v>1617</v>
      </c>
      <c r="B1618" s="2" t="s">
        <v>3068</v>
      </c>
      <c r="C1618" t="s">
        <v>3995</v>
      </c>
      <c r="D1618" t="s">
        <v>3925</v>
      </c>
      <c r="E1618" t="s">
        <v>3163</v>
      </c>
      <c r="F1618" t="s">
        <v>3067</v>
      </c>
      <c r="G1618" t="s">
        <v>50</v>
      </c>
      <c r="H1618" s="47">
        <v>43384</v>
      </c>
      <c r="I1618" t="s">
        <v>3976</v>
      </c>
      <c r="J1618" t="s">
        <v>8</v>
      </c>
      <c r="K1618" t="s">
        <v>1340</v>
      </c>
      <c r="L1618" t="s">
        <v>9</v>
      </c>
      <c r="M1618">
        <v>35.540280000000003</v>
      </c>
      <c r="N1618">
        <v>-119.87300399999999</v>
      </c>
      <c r="O1618" t="s">
        <v>3808</v>
      </c>
      <c r="P1618" s="2">
        <v>2400</v>
      </c>
      <c r="Q1618" s="2">
        <v>2000</v>
      </c>
      <c r="R1618" s="2">
        <v>390</v>
      </c>
      <c r="S1618" s="2" t="s">
        <v>71</v>
      </c>
      <c r="U1618" s="2">
        <v>25000</v>
      </c>
      <c r="V1618" s="2">
        <v>15000</v>
      </c>
      <c r="W1618" s="2">
        <v>14</v>
      </c>
      <c r="X1618" s="2">
        <v>8.0500000000000007</v>
      </c>
      <c r="Y1618" s="13">
        <f t="shared" si="37"/>
        <v>2440</v>
      </c>
      <c r="Z1618" s="13">
        <f>R1618*0.6</f>
        <v>234</v>
      </c>
      <c r="AA1618" s="13" t="s">
        <v>1901</v>
      </c>
      <c r="AC1618" s="2">
        <v>8200</v>
      </c>
      <c r="AD1618" s="2">
        <v>240</v>
      </c>
      <c r="AE1618" s="2">
        <v>12</v>
      </c>
      <c r="AF1618" s="2">
        <v>31</v>
      </c>
      <c r="AG1618" s="2">
        <v>79</v>
      </c>
      <c r="AH1618" s="2">
        <v>5600</v>
      </c>
      <c r="AI1618" s="2">
        <v>36</v>
      </c>
      <c r="AJ1618" s="2">
        <v>31</v>
      </c>
      <c r="AK1618" s="2">
        <v>1.3</v>
      </c>
      <c r="AL1618" s="2">
        <v>0.68</v>
      </c>
      <c r="AM1618" s="2">
        <v>1.1000000000000001</v>
      </c>
      <c r="AN1618" s="2">
        <v>14</v>
      </c>
      <c r="AO1618" s="2">
        <v>84</v>
      </c>
      <c r="AP1618" s="2">
        <v>5.5</v>
      </c>
      <c r="AQ1618" s="2">
        <v>-29.2</v>
      </c>
      <c r="AR1618" s="2">
        <v>-0.65</v>
      </c>
      <c r="AU1618" s="13" t="s">
        <v>3401</v>
      </c>
      <c r="AV1618" s="2" t="s">
        <v>11</v>
      </c>
    </row>
    <row r="1619" spans="1:48" x14ac:dyDescent="0.35">
      <c r="A1619">
        <v>1618</v>
      </c>
      <c r="B1619" s="2" t="s">
        <v>3062</v>
      </c>
      <c r="C1619" t="s">
        <v>3996</v>
      </c>
      <c r="D1619" t="s">
        <v>3924</v>
      </c>
      <c r="E1619" t="s">
        <v>3163</v>
      </c>
      <c r="F1619" t="s">
        <v>3061</v>
      </c>
      <c r="G1619" t="s">
        <v>50</v>
      </c>
      <c r="H1619" s="47">
        <v>43384</v>
      </c>
      <c r="I1619" t="s">
        <v>3976</v>
      </c>
      <c r="J1619" t="s">
        <v>8</v>
      </c>
      <c r="K1619" t="s">
        <v>1340</v>
      </c>
      <c r="L1619" t="s">
        <v>9</v>
      </c>
      <c r="M1619">
        <v>35.513097999999999</v>
      </c>
      <c r="N1619">
        <v>-119.85018700000001</v>
      </c>
      <c r="O1619" t="s">
        <v>3808</v>
      </c>
      <c r="P1619" s="2">
        <v>2400</v>
      </c>
      <c r="Q1619" s="2">
        <v>2400</v>
      </c>
      <c r="R1619" s="2" t="s">
        <v>71</v>
      </c>
      <c r="S1619" s="2" t="s">
        <v>71</v>
      </c>
      <c r="U1619" s="2">
        <v>10000</v>
      </c>
      <c r="V1619" s="2">
        <v>5400</v>
      </c>
      <c r="W1619" s="2">
        <v>24</v>
      </c>
      <c r="X1619" s="2">
        <v>7.22</v>
      </c>
      <c r="Y1619" s="13">
        <f t="shared" si="37"/>
        <v>2928</v>
      </c>
      <c r="Z1619" s="13" t="s">
        <v>1897</v>
      </c>
      <c r="AA1619" s="13" t="s">
        <v>1901</v>
      </c>
      <c r="AC1619" s="2">
        <v>2100</v>
      </c>
      <c r="AD1619" s="2">
        <v>3</v>
      </c>
      <c r="AE1619" s="2">
        <v>10</v>
      </c>
      <c r="AF1619" s="2">
        <v>5.2</v>
      </c>
      <c r="AG1619" s="2">
        <v>18</v>
      </c>
      <c r="AH1619" s="2">
        <v>2200</v>
      </c>
      <c r="AI1619" s="2">
        <v>13</v>
      </c>
      <c r="AJ1619" s="2">
        <v>8.3000000000000007</v>
      </c>
      <c r="AK1619" s="2">
        <v>0.53</v>
      </c>
      <c r="AL1619" s="2" t="s">
        <v>213</v>
      </c>
      <c r="AM1619" s="2">
        <v>0.38</v>
      </c>
      <c r="AN1619" s="2">
        <v>15</v>
      </c>
      <c r="AO1619" s="2">
        <v>30</v>
      </c>
      <c r="AP1619" s="2">
        <v>1.1000000000000001</v>
      </c>
      <c r="AQ1619" s="2">
        <v>-59.5</v>
      </c>
      <c r="AR1619" s="2">
        <v>-7.35</v>
      </c>
      <c r="AU1619" s="13" t="s">
        <v>3954</v>
      </c>
      <c r="AV1619" s="2" t="s">
        <v>99</v>
      </c>
    </row>
    <row r="1620" spans="1:48" x14ac:dyDescent="0.35">
      <c r="A1620">
        <v>1619</v>
      </c>
      <c r="B1620" s="2" t="s">
        <v>3060</v>
      </c>
      <c r="C1620" t="s">
        <v>3997</v>
      </c>
      <c r="D1620" t="s">
        <v>3924</v>
      </c>
      <c r="E1620" t="s">
        <v>3163</v>
      </c>
      <c r="F1620" t="s">
        <v>3059</v>
      </c>
      <c r="G1620" t="s">
        <v>50</v>
      </c>
      <c r="H1620" s="47">
        <v>43384</v>
      </c>
      <c r="I1620" t="s">
        <v>3976</v>
      </c>
      <c r="J1620" t="s">
        <v>8</v>
      </c>
      <c r="K1620" t="s">
        <v>1340</v>
      </c>
      <c r="L1620" t="s">
        <v>9</v>
      </c>
      <c r="M1620">
        <v>35.521185000000003</v>
      </c>
      <c r="N1620">
        <v>-119.86054300000001</v>
      </c>
      <c r="O1620" t="s">
        <v>3808</v>
      </c>
      <c r="P1620" s="2">
        <v>2500</v>
      </c>
      <c r="Q1620" s="2">
        <v>2100</v>
      </c>
      <c r="R1620" s="2">
        <v>410</v>
      </c>
      <c r="S1620" s="2" t="s">
        <v>71</v>
      </c>
      <c r="U1620" s="2">
        <v>11000</v>
      </c>
      <c r="V1620" s="2">
        <v>6100</v>
      </c>
      <c r="W1620" s="2">
        <v>21</v>
      </c>
      <c r="X1620" s="2">
        <v>8.44</v>
      </c>
      <c r="Y1620" s="13">
        <f t="shared" si="37"/>
        <v>2562</v>
      </c>
      <c r="Z1620" s="13">
        <f>R1620*0.6</f>
        <v>246</v>
      </c>
      <c r="AA1620" s="13" t="s">
        <v>1901</v>
      </c>
      <c r="AC1620" s="2">
        <v>2200</v>
      </c>
      <c r="AD1620" s="2">
        <v>170</v>
      </c>
      <c r="AE1620" s="2">
        <v>9.1999999999999993</v>
      </c>
      <c r="AF1620" s="2">
        <v>5.7</v>
      </c>
      <c r="AG1620" s="2">
        <v>21</v>
      </c>
      <c r="AH1620" s="2">
        <v>2300</v>
      </c>
      <c r="AI1620" s="2">
        <v>14</v>
      </c>
      <c r="AJ1620" s="2">
        <v>8.8000000000000007</v>
      </c>
      <c r="AK1620" s="2">
        <v>0.47</v>
      </c>
      <c r="AL1620" s="2">
        <v>0.09</v>
      </c>
      <c r="AM1620" s="2">
        <v>0.41</v>
      </c>
      <c r="AN1620" s="2">
        <v>11</v>
      </c>
      <c r="AO1620" s="2">
        <v>30</v>
      </c>
      <c r="AP1620" s="2">
        <v>1.1000000000000001</v>
      </c>
      <c r="AQ1620" s="2">
        <v>-50.6</v>
      </c>
      <c r="AR1620" s="2">
        <v>-4.76</v>
      </c>
      <c r="AU1620" s="13" t="s">
        <v>3954</v>
      </c>
      <c r="AV1620" s="2" t="s">
        <v>99</v>
      </c>
    </row>
    <row r="1621" spans="1:48" x14ac:dyDescent="0.35">
      <c r="A1621">
        <v>1620</v>
      </c>
      <c r="B1621" s="2" t="s">
        <v>3066</v>
      </c>
      <c r="C1621" t="s">
        <v>3998</v>
      </c>
      <c r="D1621" t="s">
        <v>3923</v>
      </c>
      <c r="E1621" t="s">
        <v>3163</v>
      </c>
      <c r="F1621" t="s">
        <v>3065</v>
      </c>
      <c r="G1621" t="s">
        <v>50</v>
      </c>
      <c r="H1621" s="47">
        <v>43487</v>
      </c>
      <c r="I1621" t="s">
        <v>3977</v>
      </c>
      <c r="J1621" t="s">
        <v>8</v>
      </c>
      <c r="K1621" t="s">
        <v>1340</v>
      </c>
      <c r="L1621" t="s">
        <v>9</v>
      </c>
      <c r="M1621">
        <v>35.530442000000001</v>
      </c>
      <c r="N1621">
        <v>-119.85717</v>
      </c>
      <c r="O1621" t="s">
        <v>3808</v>
      </c>
      <c r="P1621" s="2">
        <v>1500</v>
      </c>
      <c r="Q1621" s="2">
        <v>1500</v>
      </c>
      <c r="R1621" s="2" t="s">
        <v>71</v>
      </c>
      <c r="S1621" s="2" t="s">
        <v>71</v>
      </c>
      <c r="U1621" s="2">
        <v>30000</v>
      </c>
      <c r="V1621" s="2">
        <v>19000</v>
      </c>
      <c r="W1621" s="2">
        <v>19</v>
      </c>
      <c r="X1621" s="2">
        <v>6.77</v>
      </c>
      <c r="Y1621" s="13">
        <f t="shared" si="37"/>
        <v>1830</v>
      </c>
      <c r="Z1621" s="13" t="s">
        <v>1897</v>
      </c>
      <c r="AA1621" s="13" t="s">
        <v>1901</v>
      </c>
      <c r="AC1621" s="2">
        <v>9600</v>
      </c>
      <c r="AD1621" s="2">
        <v>12</v>
      </c>
      <c r="AE1621" s="2">
        <v>110</v>
      </c>
      <c r="AF1621" s="2">
        <v>44</v>
      </c>
      <c r="AG1621" s="2">
        <v>97</v>
      </c>
      <c r="AH1621" s="2">
        <v>6800</v>
      </c>
      <c r="AI1621" s="2">
        <v>48</v>
      </c>
      <c r="AJ1621" s="2">
        <v>32</v>
      </c>
      <c r="AK1621" s="2">
        <v>4.4000000000000004</v>
      </c>
      <c r="AL1621" s="2">
        <v>0.54</v>
      </c>
      <c r="AM1621" s="2">
        <v>1.5</v>
      </c>
      <c r="AN1621" s="2">
        <v>76</v>
      </c>
      <c r="AO1621" s="2">
        <v>110</v>
      </c>
      <c r="AP1621" s="2">
        <v>14</v>
      </c>
      <c r="AQ1621" s="2">
        <v>-36.299999999999997</v>
      </c>
      <c r="AR1621" s="2">
        <v>-2.46</v>
      </c>
      <c r="AU1621" s="13" t="s">
        <v>3401</v>
      </c>
      <c r="AV1621" s="2" t="s">
        <v>11</v>
      </c>
    </row>
    <row r="1622" spans="1:48" x14ac:dyDescent="0.35">
      <c r="A1622">
        <v>1621</v>
      </c>
      <c r="B1622" s="2" t="s">
        <v>3064</v>
      </c>
      <c r="C1622" t="s">
        <v>3999</v>
      </c>
      <c r="D1622" t="s">
        <v>3924</v>
      </c>
      <c r="E1622" t="s">
        <v>3163</v>
      </c>
      <c r="F1622" t="s">
        <v>3063</v>
      </c>
      <c r="G1622" t="s">
        <v>50</v>
      </c>
      <c r="H1622" s="47">
        <v>43487</v>
      </c>
      <c r="I1622" t="s">
        <v>3977</v>
      </c>
      <c r="J1622" t="s">
        <v>8</v>
      </c>
      <c r="K1622" t="s">
        <v>1340</v>
      </c>
      <c r="L1622" t="s">
        <v>9</v>
      </c>
      <c r="M1622">
        <v>35.511215999999997</v>
      </c>
      <c r="N1622">
        <v>-119.84842399999999</v>
      </c>
      <c r="O1622" t="s">
        <v>3808</v>
      </c>
      <c r="P1622" s="2">
        <v>2000</v>
      </c>
      <c r="Q1622" s="2">
        <v>2000</v>
      </c>
      <c r="R1622" s="2" t="s">
        <v>71</v>
      </c>
      <c r="S1622" s="2" t="s">
        <v>71</v>
      </c>
      <c r="U1622" s="2">
        <v>13000</v>
      </c>
      <c r="V1622" s="2">
        <v>8600</v>
      </c>
      <c r="W1622" s="2">
        <v>15</v>
      </c>
      <c r="X1622" s="2">
        <v>8.1999999999999993</v>
      </c>
      <c r="Y1622" s="13">
        <f t="shared" si="37"/>
        <v>2440</v>
      </c>
      <c r="Z1622" s="13" t="s">
        <v>1897</v>
      </c>
      <c r="AA1622" s="13" t="s">
        <v>1901</v>
      </c>
      <c r="AC1622" s="2">
        <v>3300</v>
      </c>
      <c r="AD1622" s="2">
        <v>55</v>
      </c>
      <c r="AE1622" s="2">
        <v>20</v>
      </c>
      <c r="AF1622" s="2">
        <v>10</v>
      </c>
      <c r="AG1622" s="2">
        <v>30</v>
      </c>
      <c r="AH1622" s="2">
        <v>3400</v>
      </c>
      <c r="AI1622" s="2">
        <v>18</v>
      </c>
      <c r="AJ1622" s="2">
        <v>12</v>
      </c>
      <c r="AK1622" s="2">
        <v>1.1000000000000001</v>
      </c>
      <c r="AL1622" s="2">
        <v>0.12</v>
      </c>
      <c r="AM1622" s="2">
        <v>0.6</v>
      </c>
      <c r="AN1622" s="2">
        <v>11</v>
      </c>
      <c r="AO1622" s="2">
        <v>52</v>
      </c>
      <c r="AP1622" s="2">
        <v>2.7</v>
      </c>
      <c r="AQ1622" s="2">
        <v>-54.9</v>
      </c>
      <c r="AR1622" s="2">
        <v>-6.33</v>
      </c>
      <c r="AU1622" s="13" t="s">
        <v>1893</v>
      </c>
      <c r="AV1622" s="2" t="s">
        <v>82</v>
      </c>
    </row>
    <row r="1623" spans="1:48" x14ac:dyDescent="0.35">
      <c r="A1623">
        <v>1622</v>
      </c>
      <c r="B1623" s="2" t="s">
        <v>3056</v>
      </c>
      <c r="C1623" t="s">
        <v>4065</v>
      </c>
      <c r="D1623" t="s">
        <v>3924</v>
      </c>
      <c r="E1623" t="s">
        <v>3163</v>
      </c>
      <c r="F1623" t="s">
        <v>3055</v>
      </c>
      <c r="G1623" t="s">
        <v>50</v>
      </c>
      <c r="H1623" s="47">
        <v>43487</v>
      </c>
      <c r="I1623" t="s">
        <v>3977</v>
      </c>
      <c r="J1623" t="s">
        <v>8</v>
      </c>
      <c r="K1623" t="s">
        <v>1340</v>
      </c>
      <c r="L1623" t="s">
        <v>9</v>
      </c>
      <c r="M1623">
        <v>35.522525999999999</v>
      </c>
      <c r="N1623">
        <v>-119.856717</v>
      </c>
      <c r="O1623" t="s">
        <v>3808</v>
      </c>
      <c r="P1623" s="2">
        <v>2200</v>
      </c>
      <c r="Q1623" s="2">
        <v>2200</v>
      </c>
      <c r="R1623" s="2" t="s">
        <v>71</v>
      </c>
      <c r="S1623" s="2" t="s">
        <v>71</v>
      </c>
      <c r="U1623" s="2">
        <v>14000</v>
      </c>
      <c r="V1623" s="2">
        <v>8800</v>
      </c>
      <c r="W1623" s="2">
        <v>21</v>
      </c>
      <c r="X1623" s="2">
        <v>7.25</v>
      </c>
      <c r="Y1623" s="13">
        <f t="shared" si="37"/>
        <v>2684</v>
      </c>
      <c r="Z1623" s="13" t="s">
        <v>1897</v>
      </c>
      <c r="AA1623" s="13" t="s">
        <v>1901</v>
      </c>
      <c r="AC1623" s="2">
        <v>3600</v>
      </c>
      <c r="AD1623" s="2">
        <v>18</v>
      </c>
      <c r="AE1623" s="2">
        <v>24</v>
      </c>
      <c r="AF1623" s="2">
        <v>13</v>
      </c>
      <c r="AG1623" s="2">
        <v>42</v>
      </c>
      <c r="AH1623" s="2">
        <v>3400</v>
      </c>
      <c r="AI1623" s="2">
        <v>17</v>
      </c>
      <c r="AJ1623" s="2">
        <v>12</v>
      </c>
      <c r="AK1623" s="2">
        <v>1.8</v>
      </c>
      <c r="AL1623" s="2">
        <v>0.11</v>
      </c>
      <c r="AM1623" s="2">
        <v>0.47</v>
      </c>
      <c r="AN1623" s="2">
        <v>7.6</v>
      </c>
      <c r="AO1623" s="2">
        <v>50</v>
      </c>
      <c r="AP1623" s="2">
        <v>4</v>
      </c>
      <c r="AQ1623" s="2">
        <v>-53.7</v>
      </c>
      <c r="AR1623" s="2">
        <v>-6.19</v>
      </c>
      <c r="AU1623" s="13" t="s">
        <v>1893</v>
      </c>
      <c r="AV1623" s="2" t="s">
        <v>82</v>
      </c>
    </row>
    <row r="1624" spans="1:48" x14ac:dyDescent="0.35">
      <c r="A1624">
        <v>1623</v>
      </c>
      <c r="B1624" s="2" t="s">
        <v>3058</v>
      </c>
      <c r="C1624" t="s">
        <v>4000</v>
      </c>
      <c r="D1624" t="s">
        <v>3924</v>
      </c>
      <c r="E1624" t="s">
        <v>3163</v>
      </c>
      <c r="F1624" t="s">
        <v>3057</v>
      </c>
      <c r="G1624" t="s">
        <v>50</v>
      </c>
      <c r="H1624" s="47">
        <v>43487</v>
      </c>
      <c r="I1624" t="s">
        <v>3977</v>
      </c>
      <c r="J1624" t="s">
        <v>8</v>
      </c>
      <c r="K1624" t="s">
        <v>1340</v>
      </c>
      <c r="L1624" t="s">
        <v>9</v>
      </c>
      <c r="M1624">
        <v>35.521214000000001</v>
      </c>
      <c r="N1624">
        <v>-119.86078999999999</v>
      </c>
      <c r="O1624" t="s">
        <v>3808</v>
      </c>
      <c r="P1624" s="2">
        <v>2200</v>
      </c>
      <c r="Q1624" s="2">
        <v>2200</v>
      </c>
      <c r="R1624" s="2" t="s">
        <v>71</v>
      </c>
      <c r="S1624" s="2" t="s">
        <v>71</v>
      </c>
      <c r="U1624" s="2">
        <v>9300</v>
      </c>
      <c r="V1624" s="2">
        <v>6200</v>
      </c>
      <c r="W1624" s="2">
        <v>21</v>
      </c>
      <c r="X1624" s="2">
        <v>7.4</v>
      </c>
      <c r="Y1624" s="13">
        <f t="shared" si="37"/>
        <v>2684</v>
      </c>
      <c r="Z1624" s="13" t="s">
        <v>1897</v>
      </c>
      <c r="AA1624" s="13" t="s">
        <v>1901</v>
      </c>
      <c r="AC1624" s="2">
        <v>1800</v>
      </c>
      <c r="AD1624" s="2">
        <v>14</v>
      </c>
      <c r="AE1624" s="2">
        <v>14</v>
      </c>
      <c r="AF1624" s="2">
        <v>6.6</v>
      </c>
      <c r="AG1624" s="2">
        <v>25</v>
      </c>
      <c r="AH1624" s="2">
        <v>2400</v>
      </c>
      <c r="AI1624" s="2">
        <v>13</v>
      </c>
      <c r="AJ1624" s="2">
        <v>7.3</v>
      </c>
      <c r="AK1624" s="2">
        <v>0.92</v>
      </c>
      <c r="AL1624" s="2">
        <v>5.7000000000000002E-2</v>
      </c>
      <c r="AM1624" s="2">
        <v>0.38</v>
      </c>
      <c r="AN1624" s="2">
        <v>8.6</v>
      </c>
      <c r="AO1624" s="2">
        <v>31</v>
      </c>
      <c r="AP1624" s="2">
        <v>1.9</v>
      </c>
      <c r="AQ1624" s="2">
        <v>-58.9</v>
      </c>
      <c r="AR1624" s="2">
        <v>-7.22</v>
      </c>
      <c r="AU1624" s="13" t="s">
        <v>1893</v>
      </c>
      <c r="AV1624" s="2" t="s">
        <v>82</v>
      </c>
    </row>
    <row r="1625" spans="1:48" x14ac:dyDescent="0.35">
      <c r="A1625">
        <v>1624</v>
      </c>
      <c r="B1625" s="2" t="s">
        <v>3068</v>
      </c>
      <c r="C1625" t="s">
        <v>4001</v>
      </c>
      <c r="D1625" t="s">
        <v>3925</v>
      </c>
      <c r="E1625" t="s">
        <v>3163</v>
      </c>
      <c r="F1625" t="s">
        <v>3067</v>
      </c>
      <c r="G1625" t="s">
        <v>50</v>
      </c>
      <c r="H1625" s="47">
        <v>43487</v>
      </c>
      <c r="I1625" t="s">
        <v>3977</v>
      </c>
      <c r="J1625" t="s">
        <v>8</v>
      </c>
      <c r="K1625" t="s">
        <v>1340</v>
      </c>
      <c r="L1625" t="s">
        <v>9</v>
      </c>
      <c r="M1625">
        <v>35.540280000000003</v>
      </c>
      <c r="N1625">
        <v>-119.87300399999999</v>
      </c>
      <c r="O1625" t="s">
        <v>3808</v>
      </c>
      <c r="P1625" s="2">
        <v>2200</v>
      </c>
      <c r="Q1625" s="2">
        <v>1700</v>
      </c>
      <c r="R1625" s="2">
        <v>570</v>
      </c>
      <c r="S1625" s="2" t="s">
        <v>71</v>
      </c>
      <c r="U1625" s="2">
        <v>23000</v>
      </c>
      <c r="V1625" s="2">
        <v>15000</v>
      </c>
      <c r="W1625" s="2">
        <v>11</v>
      </c>
      <c r="X1625" s="2">
        <v>9.34</v>
      </c>
      <c r="Y1625" s="13">
        <f t="shared" si="37"/>
        <v>2074</v>
      </c>
      <c r="Z1625" s="13">
        <f>R1625*0.6</f>
        <v>342</v>
      </c>
      <c r="AA1625" s="13" t="s">
        <v>1901</v>
      </c>
      <c r="AC1625" s="2">
        <v>6700</v>
      </c>
      <c r="AD1625" s="2">
        <v>220</v>
      </c>
      <c r="AE1625" s="2">
        <v>14</v>
      </c>
      <c r="AF1625" s="2">
        <v>32</v>
      </c>
      <c r="AG1625" s="2">
        <v>77</v>
      </c>
      <c r="AH1625" s="2">
        <v>5700</v>
      </c>
      <c r="AI1625" s="2">
        <v>37</v>
      </c>
      <c r="AJ1625" s="2">
        <v>28</v>
      </c>
      <c r="AK1625" s="2">
        <v>0.78</v>
      </c>
      <c r="AL1625" s="2">
        <v>0.39</v>
      </c>
      <c r="AM1625" s="2">
        <v>1.1000000000000001</v>
      </c>
      <c r="AN1625" s="2">
        <v>8.4</v>
      </c>
      <c r="AO1625" s="2">
        <v>91</v>
      </c>
      <c r="AP1625" s="2">
        <v>4.0999999999999996</v>
      </c>
      <c r="AQ1625" s="2">
        <v>-28.7</v>
      </c>
      <c r="AR1625" s="2">
        <v>-1.72</v>
      </c>
      <c r="AU1625" s="13" t="s">
        <v>1893</v>
      </c>
      <c r="AV1625" s="2" t="s">
        <v>82</v>
      </c>
    </row>
    <row r="1626" spans="1:48" x14ac:dyDescent="0.35">
      <c r="A1626">
        <v>1625</v>
      </c>
      <c r="B1626" s="2" t="s">
        <v>3062</v>
      </c>
      <c r="C1626" t="s">
        <v>4002</v>
      </c>
      <c r="D1626" t="s">
        <v>3924</v>
      </c>
      <c r="E1626" t="s">
        <v>3163</v>
      </c>
      <c r="F1626" t="s">
        <v>3061</v>
      </c>
      <c r="G1626" t="s">
        <v>50</v>
      </c>
      <c r="H1626" s="47">
        <v>43487</v>
      </c>
      <c r="I1626" t="s">
        <v>3977</v>
      </c>
      <c r="J1626" t="s">
        <v>8</v>
      </c>
      <c r="K1626" t="s">
        <v>1340</v>
      </c>
      <c r="L1626" t="s">
        <v>9</v>
      </c>
      <c r="M1626">
        <v>35.513097999999999</v>
      </c>
      <c r="N1626">
        <v>-119.85018700000001</v>
      </c>
      <c r="O1626" t="s">
        <v>3808</v>
      </c>
      <c r="P1626" s="2">
        <v>2500</v>
      </c>
      <c r="Q1626" s="2">
        <v>2500</v>
      </c>
      <c r="R1626" s="2" t="s">
        <v>71</v>
      </c>
      <c r="S1626" s="2" t="s">
        <v>71</v>
      </c>
      <c r="U1626" s="2">
        <v>9000</v>
      </c>
      <c r="V1626" s="2">
        <v>5800</v>
      </c>
      <c r="W1626" s="2">
        <v>15</v>
      </c>
      <c r="X1626" s="2">
        <v>7.71</v>
      </c>
      <c r="Y1626" s="13">
        <f t="shared" si="37"/>
        <v>3050</v>
      </c>
      <c r="Z1626" s="13" t="s">
        <v>1897</v>
      </c>
      <c r="AA1626" s="13" t="s">
        <v>1901</v>
      </c>
      <c r="AC1626" s="2">
        <v>1600</v>
      </c>
      <c r="AD1626" s="2">
        <v>48</v>
      </c>
      <c r="AE1626" s="2">
        <v>11</v>
      </c>
      <c r="AF1626" s="2">
        <v>5.5</v>
      </c>
      <c r="AG1626" s="2">
        <v>20</v>
      </c>
      <c r="AH1626" s="2">
        <v>2300</v>
      </c>
      <c r="AI1626" s="2">
        <v>13</v>
      </c>
      <c r="AJ1626" s="2">
        <v>6</v>
      </c>
      <c r="AK1626" s="2">
        <v>0.55000000000000004</v>
      </c>
      <c r="AL1626" s="2">
        <v>0.22</v>
      </c>
      <c r="AM1626" s="2">
        <v>0.4</v>
      </c>
      <c r="AN1626" s="2">
        <v>14</v>
      </c>
      <c r="AO1626" s="2">
        <v>25</v>
      </c>
      <c r="AP1626" s="2">
        <v>1.1000000000000001</v>
      </c>
      <c r="AQ1626" s="2">
        <v>-59.8</v>
      </c>
      <c r="AR1626" s="2">
        <v>-7.4</v>
      </c>
      <c r="AU1626" s="13" t="s">
        <v>1893</v>
      </c>
      <c r="AV1626" s="2" t="s">
        <v>82</v>
      </c>
    </row>
    <row r="1627" spans="1:48" x14ac:dyDescent="0.35">
      <c r="A1627">
        <v>1626</v>
      </c>
      <c r="B1627" s="2" t="s">
        <v>3060</v>
      </c>
      <c r="C1627" t="s">
        <v>4003</v>
      </c>
      <c r="D1627" t="s">
        <v>3924</v>
      </c>
      <c r="E1627" t="s">
        <v>3163</v>
      </c>
      <c r="F1627" t="s">
        <v>3059</v>
      </c>
      <c r="G1627" t="s">
        <v>50</v>
      </c>
      <c r="H1627" s="47">
        <v>43487</v>
      </c>
      <c r="I1627" t="s">
        <v>3977</v>
      </c>
      <c r="J1627" t="s">
        <v>8</v>
      </c>
      <c r="K1627" t="s">
        <v>1340</v>
      </c>
      <c r="L1627" t="s">
        <v>9</v>
      </c>
      <c r="M1627">
        <v>35.521185000000003</v>
      </c>
      <c r="N1627">
        <v>-119.86054300000001</v>
      </c>
      <c r="O1627" t="s">
        <v>3808</v>
      </c>
      <c r="P1627" s="2">
        <v>2300</v>
      </c>
      <c r="Q1627" s="2">
        <v>2000</v>
      </c>
      <c r="R1627" s="2">
        <v>310</v>
      </c>
      <c r="S1627" s="2" t="s">
        <v>71</v>
      </c>
      <c r="U1627" s="2">
        <v>8900</v>
      </c>
      <c r="V1627" s="2">
        <v>5600</v>
      </c>
      <c r="W1627" s="2">
        <v>14</v>
      </c>
      <c r="X1627" s="2">
        <v>9.09</v>
      </c>
      <c r="Y1627" s="13">
        <f t="shared" si="37"/>
        <v>2440</v>
      </c>
      <c r="Z1627" s="13">
        <f>R1627*0.6</f>
        <v>186</v>
      </c>
      <c r="AA1627" s="13" t="s">
        <v>1901</v>
      </c>
      <c r="AC1627" s="2">
        <v>1600</v>
      </c>
      <c r="AD1627" s="2">
        <v>96</v>
      </c>
      <c r="AE1627" s="2">
        <v>11</v>
      </c>
      <c r="AF1627" s="2">
        <v>5.5</v>
      </c>
      <c r="AG1627" s="2">
        <v>19</v>
      </c>
      <c r="AH1627" s="2">
        <v>2300</v>
      </c>
      <c r="AI1627" s="2">
        <v>13</v>
      </c>
      <c r="AJ1627" s="2">
        <v>5.9</v>
      </c>
      <c r="AK1627" s="2">
        <v>0.48</v>
      </c>
      <c r="AL1627" s="2">
        <v>0.27</v>
      </c>
      <c r="AM1627" s="2">
        <v>0.39</v>
      </c>
      <c r="AN1627" s="2">
        <v>19</v>
      </c>
      <c r="AO1627" s="2">
        <v>23</v>
      </c>
      <c r="AP1627" s="2">
        <v>1</v>
      </c>
      <c r="AQ1627" s="2">
        <v>-55.5</v>
      </c>
      <c r="AR1627" s="2">
        <v>-6.69</v>
      </c>
      <c r="AU1627" s="13" t="s">
        <v>1893</v>
      </c>
      <c r="AV1627" s="2" t="s">
        <v>82</v>
      </c>
    </row>
    <row r="1628" spans="1:48" x14ac:dyDescent="0.35">
      <c r="A1628">
        <v>1627</v>
      </c>
      <c r="B1628" s="2" t="s">
        <v>3066</v>
      </c>
      <c r="C1628" t="s">
        <v>4008</v>
      </c>
      <c r="D1628" t="s">
        <v>3923</v>
      </c>
      <c r="E1628" t="s">
        <v>3163</v>
      </c>
      <c r="F1628" t="s">
        <v>3065</v>
      </c>
      <c r="G1628" t="s">
        <v>50</v>
      </c>
      <c r="H1628" s="47">
        <v>43557</v>
      </c>
      <c r="I1628" s="41" t="s">
        <v>4026</v>
      </c>
      <c r="J1628" t="s">
        <v>8</v>
      </c>
      <c r="K1628" t="s">
        <v>1340</v>
      </c>
      <c r="L1628" t="s">
        <v>9</v>
      </c>
      <c r="M1628">
        <v>35.530442000000001</v>
      </c>
      <c r="N1628">
        <v>-119.85717</v>
      </c>
      <c r="O1628" t="s">
        <v>3808</v>
      </c>
      <c r="P1628">
        <v>1400</v>
      </c>
      <c r="Q1628">
        <v>1400</v>
      </c>
      <c r="R1628" t="s">
        <v>71</v>
      </c>
      <c r="S1628" t="s">
        <v>71</v>
      </c>
      <c r="U1628">
        <v>27000</v>
      </c>
      <c r="V1628">
        <v>16000</v>
      </c>
      <c r="W1628">
        <v>28</v>
      </c>
      <c r="X1628">
        <v>7.1</v>
      </c>
      <c r="Y1628" s="13">
        <f t="shared" si="37"/>
        <v>1708</v>
      </c>
      <c r="Z1628" s="13" t="s">
        <v>1897</v>
      </c>
      <c r="AA1628" s="13" t="s">
        <v>1901</v>
      </c>
      <c r="AC1628">
        <v>9400</v>
      </c>
      <c r="AD1628">
        <v>97</v>
      </c>
      <c r="AE1628">
        <v>110</v>
      </c>
      <c r="AF1628">
        <v>53</v>
      </c>
      <c r="AG1628">
        <v>80</v>
      </c>
      <c r="AH1628">
        <v>6000</v>
      </c>
      <c r="AI1628">
        <v>41</v>
      </c>
      <c r="AJ1628" s="35">
        <v>9</v>
      </c>
      <c r="AK1628" s="35">
        <v>3.5</v>
      </c>
      <c r="AL1628">
        <v>0.47</v>
      </c>
      <c r="AM1628">
        <v>1.3</v>
      </c>
      <c r="AN1628">
        <v>130</v>
      </c>
      <c r="AO1628" s="35">
        <v>2.4</v>
      </c>
      <c r="AP1628" s="35">
        <v>11</v>
      </c>
      <c r="AU1628" s="13">
        <f>AV1628*4.43</f>
        <v>88.6</v>
      </c>
      <c r="AV1628">
        <v>20</v>
      </c>
    </row>
    <row r="1629" spans="1:48" x14ac:dyDescent="0.35">
      <c r="A1629">
        <v>1628</v>
      </c>
      <c r="B1629" s="2" t="s">
        <v>3064</v>
      </c>
      <c r="C1629" t="s">
        <v>4009</v>
      </c>
      <c r="D1629" t="s">
        <v>3924</v>
      </c>
      <c r="E1629" t="s">
        <v>3163</v>
      </c>
      <c r="F1629" t="s">
        <v>3063</v>
      </c>
      <c r="G1629" t="s">
        <v>50</v>
      </c>
      <c r="H1629" s="47">
        <v>43557</v>
      </c>
      <c r="I1629" s="41" t="s">
        <v>4026</v>
      </c>
      <c r="J1629" t="s">
        <v>8</v>
      </c>
      <c r="K1629" t="s">
        <v>1340</v>
      </c>
      <c r="L1629" t="s">
        <v>9</v>
      </c>
      <c r="M1629">
        <v>35.511215999999997</v>
      </c>
      <c r="N1629">
        <v>-119.84842399999999</v>
      </c>
      <c r="O1629" t="s">
        <v>3808</v>
      </c>
      <c r="P1629">
        <v>2100</v>
      </c>
      <c r="Q1629">
        <v>2100</v>
      </c>
      <c r="R1629" t="s">
        <v>71</v>
      </c>
      <c r="S1629" t="s">
        <v>71</v>
      </c>
      <c r="U1629">
        <v>15000</v>
      </c>
      <c r="V1629">
        <v>9200</v>
      </c>
      <c r="W1629">
        <v>23</v>
      </c>
      <c r="X1629">
        <v>7.6</v>
      </c>
      <c r="Y1629" s="13">
        <f t="shared" si="37"/>
        <v>2562</v>
      </c>
      <c r="Z1629" s="13" t="s">
        <v>1897</v>
      </c>
      <c r="AA1629" s="13" t="s">
        <v>1901</v>
      </c>
      <c r="AC1629">
        <v>4200</v>
      </c>
      <c r="AD1629">
        <v>14</v>
      </c>
      <c r="AE1629">
        <v>22</v>
      </c>
      <c r="AF1629">
        <v>12</v>
      </c>
      <c r="AG1629">
        <v>29</v>
      </c>
      <c r="AH1629">
        <v>3400</v>
      </c>
      <c r="AI1629">
        <v>19</v>
      </c>
      <c r="AJ1629" s="35">
        <v>14</v>
      </c>
      <c r="AK1629" s="35">
        <v>1.3</v>
      </c>
      <c r="AL1629" t="s">
        <v>213</v>
      </c>
      <c r="AM1629">
        <v>0.85</v>
      </c>
      <c r="AN1629">
        <v>8.3000000000000007</v>
      </c>
      <c r="AO1629" s="35">
        <v>53</v>
      </c>
      <c r="AP1629" s="35">
        <v>3.2</v>
      </c>
      <c r="AU1629" s="13">
        <f>AV1629*4.43</f>
        <v>43.414000000000001</v>
      </c>
      <c r="AV1629">
        <v>9.8000000000000007</v>
      </c>
    </row>
    <row r="1630" spans="1:48" x14ac:dyDescent="0.35">
      <c r="A1630">
        <v>1629</v>
      </c>
      <c r="B1630" s="2" t="s">
        <v>3056</v>
      </c>
      <c r="C1630" t="s">
        <v>4066</v>
      </c>
      <c r="D1630" t="s">
        <v>3924</v>
      </c>
      <c r="E1630" t="s">
        <v>3163</v>
      </c>
      <c r="F1630" t="s">
        <v>3055</v>
      </c>
      <c r="G1630" t="s">
        <v>50</v>
      </c>
      <c r="H1630" s="47">
        <v>43557</v>
      </c>
      <c r="I1630" s="41" t="s">
        <v>4026</v>
      </c>
      <c r="J1630" t="s">
        <v>8</v>
      </c>
      <c r="K1630" t="s">
        <v>1340</v>
      </c>
      <c r="L1630" t="s">
        <v>9</v>
      </c>
      <c r="M1630">
        <v>35.522525999999999</v>
      </c>
      <c r="N1630">
        <v>-119.856717</v>
      </c>
      <c r="O1630" t="s">
        <v>3808</v>
      </c>
      <c r="P1630">
        <v>2400</v>
      </c>
      <c r="Q1630">
        <v>2400</v>
      </c>
      <c r="R1630" t="s">
        <v>71</v>
      </c>
      <c r="S1630" t="s">
        <v>71</v>
      </c>
      <c r="U1630">
        <v>9500</v>
      </c>
      <c r="V1630">
        <v>6000</v>
      </c>
      <c r="W1630">
        <v>22</v>
      </c>
      <c r="X1630">
        <v>7.9</v>
      </c>
      <c r="Y1630" s="13">
        <f t="shared" si="37"/>
        <v>2928</v>
      </c>
      <c r="Z1630" s="13" t="s">
        <v>1897</v>
      </c>
      <c r="AA1630" s="13" t="s">
        <v>1901</v>
      </c>
      <c r="AC1630">
        <v>1900</v>
      </c>
      <c r="AD1630">
        <v>13</v>
      </c>
      <c r="AE1630">
        <v>29</v>
      </c>
      <c r="AF1630">
        <v>8.8000000000000007</v>
      </c>
      <c r="AG1630">
        <v>23</v>
      </c>
      <c r="AH1630">
        <v>2200</v>
      </c>
      <c r="AI1630">
        <v>17</v>
      </c>
      <c r="AJ1630" s="35">
        <v>7.2</v>
      </c>
      <c r="AK1630" s="35">
        <v>0.71</v>
      </c>
      <c r="AL1630">
        <v>0.37</v>
      </c>
      <c r="AM1630">
        <v>0.28000000000000003</v>
      </c>
      <c r="AN1630">
        <v>51</v>
      </c>
      <c r="AO1630" s="35">
        <v>32</v>
      </c>
      <c r="AP1630" s="35">
        <v>3.1</v>
      </c>
      <c r="AU1630" s="13" t="s">
        <v>1893</v>
      </c>
      <c r="AV1630" s="2" t="s">
        <v>82</v>
      </c>
    </row>
    <row r="1631" spans="1:48" x14ac:dyDescent="0.35">
      <c r="A1631">
        <v>1630</v>
      </c>
      <c r="B1631" s="2" t="s">
        <v>3058</v>
      </c>
      <c r="C1631" t="s">
        <v>4010</v>
      </c>
      <c r="D1631" t="s">
        <v>3924</v>
      </c>
      <c r="E1631" t="s">
        <v>3163</v>
      </c>
      <c r="F1631" t="s">
        <v>3057</v>
      </c>
      <c r="G1631" t="s">
        <v>50</v>
      </c>
      <c r="H1631" s="47">
        <v>43557</v>
      </c>
      <c r="I1631" s="41" t="s">
        <v>4026</v>
      </c>
      <c r="J1631" t="s">
        <v>8</v>
      </c>
      <c r="K1631" t="s">
        <v>1340</v>
      </c>
      <c r="L1631" t="s">
        <v>9</v>
      </c>
      <c r="M1631">
        <v>35.521214000000001</v>
      </c>
      <c r="N1631">
        <v>-119.86078999999999</v>
      </c>
      <c r="O1631" t="s">
        <v>3808</v>
      </c>
      <c r="P1631">
        <v>2300</v>
      </c>
      <c r="Q1631">
        <v>2300</v>
      </c>
      <c r="R1631" t="s">
        <v>71</v>
      </c>
      <c r="S1631" t="s">
        <v>71</v>
      </c>
      <c r="U1631">
        <v>9300</v>
      </c>
      <c r="V1631">
        <v>5900</v>
      </c>
      <c r="W1631">
        <v>29</v>
      </c>
      <c r="X1631">
        <v>7.4</v>
      </c>
      <c r="Y1631" s="13">
        <f t="shared" si="37"/>
        <v>2806</v>
      </c>
      <c r="Z1631" s="13" t="s">
        <v>1897</v>
      </c>
      <c r="AA1631" s="13" t="s">
        <v>1901</v>
      </c>
      <c r="AC1631">
        <v>1900</v>
      </c>
      <c r="AD1631">
        <v>13</v>
      </c>
      <c r="AE1631">
        <v>13</v>
      </c>
      <c r="AF1631">
        <v>6.4</v>
      </c>
      <c r="AG1631">
        <v>22</v>
      </c>
      <c r="AH1631">
        <v>2100</v>
      </c>
      <c r="AI1631">
        <v>13</v>
      </c>
      <c r="AJ1631" s="35">
        <v>7.1000000000000005</v>
      </c>
      <c r="AK1631" s="35">
        <v>0.87</v>
      </c>
      <c r="AL1631" t="s">
        <v>213</v>
      </c>
      <c r="AM1631">
        <v>0.35</v>
      </c>
      <c r="AN1631">
        <v>4.7</v>
      </c>
      <c r="AO1631" s="35">
        <v>30</v>
      </c>
      <c r="AP1631" s="35">
        <v>1.9</v>
      </c>
      <c r="AU1631" s="13" t="s">
        <v>1889</v>
      </c>
      <c r="AV1631" s="2" t="s">
        <v>59</v>
      </c>
    </row>
    <row r="1632" spans="1:48" x14ac:dyDescent="0.35">
      <c r="A1632">
        <v>1631</v>
      </c>
      <c r="B1632" s="2" t="s">
        <v>3068</v>
      </c>
      <c r="C1632" t="s">
        <v>4011</v>
      </c>
      <c r="D1632" t="s">
        <v>3925</v>
      </c>
      <c r="E1632" t="s">
        <v>3163</v>
      </c>
      <c r="F1632" t="s">
        <v>3067</v>
      </c>
      <c r="G1632" t="s">
        <v>50</v>
      </c>
      <c r="H1632" s="47">
        <v>43557</v>
      </c>
      <c r="I1632" s="41" t="s">
        <v>4026</v>
      </c>
      <c r="J1632" t="s">
        <v>8</v>
      </c>
      <c r="K1632" t="s">
        <v>1340</v>
      </c>
      <c r="L1632" t="s">
        <v>9</v>
      </c>
      <c r="M1632">
        <v>35.540280000000003</v>
      </c>
      <c r="N1632">
        <v>-119.87300399999999</v>
      </c>
      <c r="O1632" t="s">
        <v>3808</v>
      </c>
      <c r="P1632">
        <v>1900</v>
      </c>
      <c r="Q1632">
        <v>1200</v>
      </c>
      <c r="R1632">
        <v>710</v>
      </c>
      <c r="S1632" t="s">
        <v>71</v>
      </c>
      <c r="U1632">
        <v>20000</v>
      </c>
      <c r="V1632">
        <v>12000</v>
      </c>
      <c r="W1632">
        <v>20</v>
      </c>
      <c r="X1632">
        <v>9.4</v>
      </c>
      <c r="Y1632" s="13">
        <f t="shared" si="37"/>
        <v>1464</v>
      </c>
      <c r="Z1632" s="13">
        <f>R1632*0.6</f>
        <v>426</v>
      </c>
      <c r="AA1632" s="13" t="s">
        <v>1901</v>
      </c>
      <c r="AC1632">
        <v>6000</v>
      </c>
      <c r="AD1632">
        <v>190</v>
      </c>
      <c r="AE1632">
        <v>11</v>
      </c>
      <c r="AF1632">
        <v>27</v>
      </c>
      <c r="AG1632">
        <v>57</v>
      </c>
      <c r="AH1632">
        <v>4700</v>
      </c>
      <c r="AI1632">
        <v>32</v>
      </c>
      <c r="AJ1632" s="35">
        <v>14</v>
      </c>
      <c r="AK1632" s="35">
        <v>0.35</v>
      </c>
      <c r="AL1632">
        <v>0.49</v>
      </c>
      <c r="AM1632">
        <v>0.87</v>
      </c>
      <c r="AN1632">
        <v>7.8</v>
      </c>
      <c r="AO1632" s="35">
        <v>22</v>
      </c>
      <c r="AP1632" s="35">
        <v>2.7</v>
      </c>
      <c r="AU1632" s="13" t="s">
        <v>1889</v>
      </c>
      <c r="AV1632" s="2" t="s">
        <v>59</v>
      </c>
    </row>
    <row r="1633" spans="1:48" x14ac:dyDescent="0.35">
      <c r="A1633">
        <v>1632</v>
      </c>
      <c r="B1633" s="2" t="s">
        <v>3062</v>
      </c>
      <c r="C1633" t="s">
        <v>4012</v>
      </c>
      <c r="D1633" t="s">
        <v>3924</v>
      </c>
      <c r="E1633" t="s">
        <v>3163</v>
      </c>
      <c r="F1633" t="s">
        <v>3061</v>
      </c>
      <c r="G1633" t="s">
        <v>50</v>
      </c>
      <c r="H1633" s="47">
        <v>43557</v>
      </c>
      <c r="I1633" s="41" t="s">
        <v>4026</v>
      </c>
      <c r="J1633" t="s">
        <v>8</v>
      </c>
      <c r="K1633" t="s">
        <v>1340</v>
      </c>
      <c r="L1633" t="s">
        <v>9</v>
      </c>
      <c r="M1633">
        <v>35.513097999999999</v>
      </c>
      <c r="N1633">
        <v>-119.85018700000001</v>
      </c>
      <c r="O1633" t="s">
        <v>3808</v>
      </c>
      <c r="P1633">
        <v>2500</v>
      </c>
      <c r="Q1633">
        <v>2500</v>
      </c>
      <c r="R1633" t="s">
        <v>71</v>
      </c>
      <c r="S1633" t="s">
        <v>71</v>
      </c>
      <c r="U1633">
        <v>8700</v>
      </c>
      <c r="V1633">
        <v>5500</v>
      </c>
      <c r="W1633">
        <v>23</v>
      </c>
      <c r="X1633">
        <v>7.7</v>
      </c>
      <c r="Y1633" s="13">
        <f t="shared" si="37"/>
        <v>3050</v>
      </c>
      <c r="Z1633" s="13" t="s">
        <v>1897</v>
      </c>
      <c r="AA1633" s="13" t="s">
        <v>1901</v>
      </c>
      <c r="AC1633">
        <v>1500</v>
      </c>
      <c r="AD1633">
        <v>20</v>
      </c>
      <c r="AE1633">
        <v>11</v>
      </c>
      <c r="AF1633">
        <v>5.5</v>
      </c>
      <c r="AG1633">
        <v>18</v>
      </c>
      <c r="AH1633">
        <v>2100</v>
      </c>
      <c r="AI1633">
        <v>13</v>
      </c>
      <c r="AJ1633" s="35">
        <v>5.8999999999999995</v>
      </c>
      <c r="AK1633" s="35">
        <v>0.48</v>
      </c>
      <c r="AL1633">
        <v>7.6999999999999999E-2</v>
      </c>
      <c r="AM1633">
        <v>0.32</v>
      </c>
      <c r="AN1633">
        <v>13</v>
      </c>
      <c r="AO1633" s="35">
        <v>26</v>
      </c>
      <c r="AP1633" s="35">
        <v>0.87</v>
      </c>
      <c r="AU1633" s="13" t="s">
        <v>1889</v>
      </c>
      <c r="AV1633" s="2" t="s">
        <v>59</v>
      </c>
    </row>
    <row r="1634" spans="1:48" x14ac:dyDescent="0.35">
      <c r="A1634">
        <v>1633</v>
      </c>
      <c r="B1634" s="2" t="s">
        <v>3060</v>
      </c>
      <c r="C1634" t="s">
        <v>4013</v>
      </c>
      <c r="D1634" t="s">
        <v>3924</v>
      </c>
      <c r="E1634" t="s">
        <v>3163</v>
      </c>
      <c r="F1634" t="s">
        <v>3059</v>
      </c>
      <c r="G1634" t="s">
        <v>50</v>
      </c>
      <c r="H1634" s="47">
        <v>43557</v>
      </c>
      <c r="I1634" s="41" t="s">
        <v>4026</v>
      </c>
      <c r="J1634" t="s">
        <v>8</v>
      </c>
      <c r="K1634" t="s">
        <v>1340</v>
      </c>
      <c r="L1634" t="s">
        <v>9</v>
      </c>
      <c r="M1634">
        <v>35.521185000000003</v>
      </c>
      <c r="N1634">
        <v>-119.86054300000001</v>
      </c>
      <c r="O1634" t="s">
        <v>3808</v>
      </c>
      <c r="P1634">
        <v>2300</v>
      </c>
      <c r="Q1634">
        <v>2000</v>
      </c>
      <c r="R1634">
        <v>310</v>
      </c>
      <c r="S1634" t="s">
        <v>71</v>
      </c>
      <c r="U1634">
        <v>9100</v>
      </c>
      <c r="V1634">
        <v>6000</v>
      </c>
      <c r="W1634">
        <v>22</v>
      </c>
      <c r="X1634">
        <v>9.1</v>
      </c>
      <c r="Y1634" s="13">
        <f t="shared" si="37"/>
        <v>2440</v>
      </c>
      <c r="Z1634" s="13">
        <f>R1634*0.6</f>
        <v>186</v>
      </c>
      <c r="AA1634" s="13" t="s">
        <v>1901</v>
      </c>
      <c r="AC1634">
        <v>1600</v>
      </c>
      <c r="AD1634">
        <v>180</v>
      </c>
      <c r="AE1634">
        <v>12</v>
      </c>
      <c r="AF1634">
        <v>6.1</v>
      </c>
      <c r="AG1634">
        <v>18</v>
      </c>
      <c r="AH1634">
        <v>2100</v>
      </c>
      <c r="AI1634">
        <v>13</v>
      </c>
      <c r="AJ1634" s="35">
        <v>7.9</v>
      </c>
      <c r="AK1634" s="35">
        <v>0.47</v>
      </c>
      <c r="AL1634">
        <v>0.34</v>
      </c>
      <c r="AM1634">
        <v>0.37</v>
      </c>
      <c r="AN1634">
        <v>28</v>
      </c>
      <c r="AO1634" s="35">
        <v>35</v>
      </c>
      <c r="AP1634" s="35">
        <v>0.96</v>
      </c>
      <c r="AU1634" s="13" t="s">
        <v>1889</v>
      </c>
      <c r="AV1634" s="2" t="s">
        <v>59</v>
      </c>
    </row>
    <row r="1635" spans="1:48" x14ac:dyDescent="0.35">
      <c r="A1635">
        <v>1634</v>
      </c>
      <c r="B1635" s="2" t="s">
        <v>3066</v>
      </c>
      <c r="C1635" t="s">
        <v>4014</v>
      </c>
      <c r="D1635" t="s">
        <v>3923</v>
      </c>
      <c r="E1635" t="s">
        <v>3163</v>
      </c>
      <c r="F1635" t="s">
        <v>3065</v>
      </c>
      <c r="G1635" t="s">
        <v>50</v>
      </c>
      <c r="H1635" s="47">
        <v>43657</v>
      </c>
      <c r="I1635" s="43" t="s">
        <v>3975</v>
      </c>
      <c r="J1635" t="s">
        <v>8</v>
      </c>
      <c r="K1635" t="s">
        <v>1340</v>
      </c>
      <c r="L1635" t="s">
        <v>9</v>
      </c>
      <c r="M1635">
        <v>35.530442000000001</v>
      </c>
      <c r="N1635">
        <v>-119.85717</v>
      </c>
      <c r="O1635" t="s">
        <v>3808</v>
      </c>
      <c r="P1635">
        <v>1500</v>
      </c>
      <c r="Q1635">
        <v>1500</v>
      </c>
      <c r="R1635" t="s">
        <v>71</v>
      </c>
      <c r="S1635" t="s">
        <v>71</v>
      </c>
      <c r="U1635">
        <v>30000</v>
      </c>
      <c r="V1635">
        <v>18000</v>
      </c>
      <c r="W1635">
        <v>33</v>
      </c>
      <c r="X1635">
        <v>7.04</v>
      </c>
      <c r="Y1635" s="13">
        <f t="shared" si="37"/>
        <v>1830</v>
      </c>
      <c r="Z1635" s="13" t="s">
        <v>1897</v>
      </c>
      <c r="AA1635" s="13" t="s">
        <v>1901</v>
      </c>
      <c r="AC1635">
        <v>9900</v>
      </c>
      <c r="AD1635" t="s">
        <v>23</v>
      </c>
      <c r="AE1635">
        <v>93</v>
      </c>
      <c r="AF1635">
        <v>42</v>
      </c>
      <c r="AG1635">
        <v>80</v>
      </c>
      <c r="AH1635">
        <v>6600</v>
      </c>
      <c r="AI1635">
        <v>49</v>
      </c>
      <c r="AJ1635" s="35">
        <v>53</v>
      </c>
      <c r="AK1635" s="35">
        <v>3.7</v>
      </c>
      <c r="AL1635">
        <v>0.31</v>
      </c>
      <c r="AM1635">
        <v>1.5</v>
      </c>
      <c r="AN1635">
        <v>120</v>
      </c>
      <c r="AO1635" s="35">
        <v>230</v>
      </c>
      <c r="AP1635" s="35">
        <v>13</v>
      </c>
      <c r="AU1635" s="13" t="s">
        <v>1325</v>
      </c>
      <c r="AV1635" t="s">
        <v>23</v>
      </c>
    </row>
    <row r="1636" spans="1:48" x14ac:dyDescent="0.35">
      <c r="A1636">
        <v>1635</v>
      </c>
      <c r="B1636" s="2" t="s">
        <v>3064</v>
      </c>
      <c r="C1636" t="s">
        <v>4015</v>
      </c>
      <c r="D1636" t="s">
        <v>3924</v>
      </c>
      <c r="E1636" t="s">
        <v>3163</v>
      </c>
      <c r="F1636" t="s">
        <v>3063</v>
      </c>
      <c r="G1636" t="s">
        <v>50</v>
      </c>
      <c r="H1636" s="47">
        <v>43657</v>
      </c>
      <c r="I1636" t="s">
        <v>3975</v>
      </c>
      <c r="J1636" t="s">
        <v>8</v>
      </c>
      <c r="K1636" t="s">
        <v>1340</v>
      </c>
      <c r="L1636" t="s">
        <v>9</v>
      </c>
      <c r="M1636">
        <v>35.511215999999997</v>
      </c>
      <c r="N1636">
        <v>-119.84842399999999</v>
      </c>
      <c r="O1636" t="s">
        <v>3808</v>
      </c>
      <c r="P1636">
        <v>2000</v>
      </c>
      <c r="Q1636">
        <v>2000</v>
      </c>
      <c r="R1636">
        <v>38</v>
      </c>
      <c r="S1636" t="s">
        <v>71</v>
      </c>
      <c r="U1636">
        <v>13600</v>
      </c>
      <c r="V1636">
        <v>8700</v>
      </c>
      <c r="W1636">
        <v>33</v>
      </c>
      <c r="X1636">
        <v>7.79</v>
      </c>
      <c r="Y1636" s="13">
        <f t="shared" si="37"/>
        <v>2440</v>
      </c>
      <c r="Z1636" s="13">
        <f>R1636*0.6</f>
        <v>22.8</v>
      </c>
      <c r="AA1636" s="13" t="s">
        <v>1901</v>
      </c>
      <c r="AC1636">
        <v>3500</v>
      </c>
      <c r="AD1636">
        <v>71</v>
      </c>
      <c r="AE1636">
        <v>21</v>
      </c>
      <c r="AF1636">
        <v>11</v>
      </c>
      <c r="AG1636">
        <v>27</v>
      </c>
      <c r="AH1636">
        <v>3200</v>
      </c>
      <c r="AI1636">
        <v>18</v>
      </c>
      <c r="AJ1636" s="35">
        <v>18</v>
      </c>
      <c r="AK1636" s="35">
        <v>0.84</v>
      </c>
      <c r="AL1636" t="s">
        <v>154</v>
      </c>
      <c r="AM1636">
        <v>0.62</v>
      </c>
      <c r="AN1636">
        <v>10</v>
      </c>
      <c r="AO1636" s="35">
        <v>82</v>
      </c>
      <c r="AP1636" s="35" t="s">
        <v>155</v>
      </c>
      <c r="AU1636" s="13" t="s">
        <v>1889</v>
      </c>
      <c r="AV1636" s="2" t="s">
        <v>59</v>
      </c>
    </row>
    <row r="1637" spans="1:48" x14ac:dyDescent="0.35">
      <c r="A1637">
        <v>1636</v>
      </c>
      <c r="B1637" s="2" t="s">
        <v>3056</v>
      </c>
      <c r="C1637" t="s">
        <v>4067</v>
      </c>
      <c r="D1637" t="s">
        <v>3924</v>
      </c>
      <c r="E1637" t="s">
        <v>3163</v>
      </c>
      <c r="F1637" t="s">
        <v>3055</v>
      </c>
      <c r="G1637" t="s">
        <v>50</v>
      </c>
      <c r="H1637" s="47">
        <v>43657</v>
      </c>
      <c r="I1637" t="s">
        <v>3975</v>
      </c>
      <c r="J1637" t="s">
        <v>8</v>
      </c>
      <c r="K1637" t="s">
        <v>1340</v>
      </c>
      <c r="L1637" t="s">
        <v>9</v>
      </c>
      <c r="M1637">
        <v>35.522525999999999</v>
      </c>
      <c r="N1637">
        <v>-119.856717</v>
      </c>
      <c r="O1637" t="s">
        <v>3808</v>
      </c>
      <c r="P1637">
        <v>2100</v>
      </c>
      <c r="Q1637">
        <v>2100</v>
      </c>
      <c r="R1637" t="s">
        <v>71</v>
      </c>
      <c r="S1637" t="s">
        <v>71</v>
      </c>
      <c r="U1637">
        <v>14200</v>
      </c>
      <c r="V1637">
        <v>9000</v>
      </c>
      <c r="W1637">
        <v>33</v>
      </c>
      <c r="X1637">
        <v>7.56</v>
      </c>
      <c r="Y1637" s="13">
        <f t="shared" si="37"/>
        <v>2562</v>
      </c>
      <c r="Z1637" s="13" t="s">
        <v>1897</v>
      </c>
      <c r="AA1637" s="13" t="s">
        <v>1901</v>
      </c>
      <c r="AC1637">
        <v>3800</v>
      </c>
      <c r="AD1637">
        <v>6.6</v>
      </c>
      <c r="AE1637">
        <v>30</v>
      </c>
      <c r="AF1637">
        <v>15</v>
      </c>
      <c r="AG1637">
        <v>42</v>
      </c>
      <c r="AH1637">
        <v>3500</v>
      </c>
      <c r="AI1637">
        <v>20</v>
      </c>
      <c r="AJ1637" s="35">
        <v>20</v>
      </c>
      <c r="AK1637" s="35">
        <v>1.7</v>
      </c>
      <c r="AL1637" t="s">
        <v>154</v>
      </c>
      <c r="AM1637">
        <v>0.48</v>
      </c>
      <c r="AN1637">
        <v>8.8000000000000007</v>
      </c>
      <c r="AO1637" s="35">
        <v>87</v>
      </c>
      <c r="AP1637" s="35">
        <v>4</v>
      </c>
      <c r="AU1637" s="13" t="s">
        <v>1889</v>
      </c>
      <c r="AV1637" s="2" t="s">
        <v>59</v>
      </c>
    </row>
    <row r="1638" spans="1:48" x14ac:dyDescent="0.35">
      <c r="A1638">
        <v>1637</v>
      </c>
      <c r="B1638" s="2" t="s">
        <v>3058</v>
      </c>
      <c r="C1638" t="s">
        <v>4016</v>
      </c>
      <c r="D1638" t="s">
        <v>3924</v>
      </c>
      <c r="E1638" t="s">
        <v>3163</v>
      </c>
      <c r="F1638" t="s">
        <v>3057</v>
      </c>
      <c r="G1638" t="s">
        <v>50</v>
      </c>
      <c r="H1638" s="47">
        <v>43657</v>
      </c>
      <c r="I1638" t="s">
        <v>3975</v>
      </c>
      <c r="J1638" t="s">
        <v>8</v>
      </c>
      <c r="K1638" t="s">
        <v>1340</v>
      </c>
      <c r="L1638" t="s">
        <v>9</v>
      </c>
      <c r="M1638">
        <v>35.521214000000001</v>
      </c>
      <c r="N1638">
        <v>-119.86078999999999</v>
      </c>
      <c r="O1638" t="s">
        <v>3808</v>
      </c>
      <c r="P1638">
        <v>2300</v>
      </c>
      <c r="Q1638">
        <v>2300</v>
      </c>
      <c r="R1638" t="s">
        <v>71</v>
      </c>
      <c r="S1638" t="s">
        <v>71</v>
      </c>
      <c r="U1638">
        <v>10000</v>
      </c>
      <c r="V1638">
        <v>6200</v>
      </c>
      <c r="W1638">
        <v>33</v>
      </c>
      <c r="X1638">
        <v>7.78</v>
      </c>
      <c r="Y1638" s="13">
        <f t="shared" si="37"/>
        <v>2806</v>
      </c>
      <c r="Z1638" s="13" t="s">
        <v>1897</v>
      </c>
      <c r="AA1638" s="13" t="s">
        <v>1901</v>
      </c>
      <c r="AC1638">
        <v>2000</v>
      </c>
      <c r="AD1638">
        <v>15</v>
      </c>
      <c r="AE1638">
        <v>15</v>
      </c>
      <c r="AF1638">
        <v>7.2</v>
      </c>
      <c r="AG1638">
        <v>25</v>
      </c>
      <c r="AH1638">
        <v>2400</v>
      </c>
      <c r="AI1638">
        <v>15</v>
      </c>
      <c r="AJ1638" s="35">
        <v>9.4</v>
      </c>
      <c r="AK1638" s="35">
        <v>1.1000000000000001</v>
      </c>
      <c r="AL1638" t="s">
        <v>154</v>
      </c>
      <c r="AM1638">
        <v>0.39</v>
      </c>
      <c r="AN1638">
        <v>21</v>
      </c>
      <c r="AO1638" s="35">
        <v>47</v>
      </c>
      <c r="AP1638" s="35">
        <v>2.2000000000000002</v>
      </c>
      <c r="AU1638" s="13" t="s">
        <v>434</v>
      </c>
      <c r="AV1638" t="s">
        <v>53</v>
      </c>
    </row>
    <row r="1639" spans="1:48" x14ac:dyDescent="0.35">
      <c r="A1639">
        <v>1638</v>
      </c>
      <c r="B1639" s="2" t="s">
        <v>3068</v>
      </c>
      <c r="C1639" t="s">
        <v>4017</v>
      </c>
      <c r="D1639" t="s">
        <v>3925</v>
      </c>
      <c r="E1639" t="s">
        <v>3163</v>
      </c>
      <c r="F1639" t="s">
        <v>3067</v>
      </c>
      <c r="G1639" t="s">
        <v>50</v>
      </c>
      <c r="H1639" s="47">
        <v>43657</v>
      </c>
      <c r="I1639" t="s">
        <v>3975</v>
      </c>
      <c r="J1639" t="s">
        <v>8</v>
      </c>
      <c r="K1639" t="s">
        <v>1340</v>
      </c>
      <c r="L1639" t="s">
        <v>9</v>
      </c>
      <c r="M1639">
        <v>35.540280000000003</v>
      </c>
      <c r="N1639">
        <v>-119.87300399999999</v>
      </c>
      <c r="O1639" t="s">
        <v>3808</v>
      </c>
      <c r="P1639">
        <v>9400</v>
      </c>
      <c r="Q1639">
        <v>5000</v>
      </c>
      <c r="R1639">
        <v>4500</v>
      </c>
      <c r="S1639" t="s">
        <v>71</v>
      </c>
      <c r="U1639">
        <v>91000</v>
      </c>
      <c r="V1639">
        <v>72000</v>
      </c>
      <c r="W1639">
        <v>23</v>
      </c>
      <c r="X1639">
        <v>8.92</v>
      </c>
      <c r="Y1639" s="13">
        <f t="shared" si="37"/>
        <v>6100</v>
      </c>
      <c r="Z1639" s="13">
        <f>R1639*0.6</f>
        <v>2700</v>
      </c>
      <c r="AA1639" s="13" t="s">
        <v>1901</v>
      </c>
      <c r="AC1639">
        <v>33000</v>
      </c>
      <c r="AD1639">
        <v>1000</v>
      </c>
      <c r="AE1639">
        <v>5.5</v>
      </c>
      <c r="AF1639">
        <v>85</v>
      </c>
      <c r="AG1639">
        <v>370</v>
      </c>
      <c r="AH1639">
        <v>27000</v>
      </c>
      <c r="AI1639">
        <v>180</v>
      </c>
      <c r="AJ1639" s="35">
        <v>180</v>
      </c>
      <c r="AK1639" s="35">
        <v>1.2</v>
      </c>
      <c r="AL1639">
        <v>1.2</v>
      </c>
      <c r="AM1639">
        <v>5.8</v>
      </c>
      <c r="AN1639">
        <v>31</v>
      </c>
      <c r="AO1639" s="35">
        <v>690</v>
      </c>
      <c r="AP1639" s="35">
        <v>4.4000000000000004</v>
      </c>
      <c r="AU1639" s="13" t="s">
        <v>1893</v>
      </c>
      <c r="AV1639" s="2" t="s">
        <v>82</v>
      </c>
    </row>
    <row r="1640" spans="1:48" x14ac:dyDescent="0.35">
      <c r="A1640">
        <v>1639</v>
      </c>
      <c r="B1640" s="2" t="s">
        <v>3062</v>
      </c>
      <c r="C1640" t="s">
        <v>4018</v>
      </c>
      <c r="D1640" t="s">
        <v>3924</v>
      </c>
      <c r="E1640" t="s">
        <v>3163</v>
      </c>
      <c r="F1640" t="s">
        <v>3061</v>
      </c>
      <c r="G1640" t="s">
        <v>50</v>
      </c>
      <c r="H1640" s="47">
        <v>43657</v>
      </c>
      <c r="I1640" t="s">
        <v>3975</v>
      </c>
      <c r="J1640" t="s">
        <v>8</v>
      </c>
      <c r="K1640" t="s">
        <v>1340</v>
      </c>
      <c r="L1640" t="s">
        <v>9</v>
      </c>
      <c r="M1640">
        <v>35.513097999999999</v>
      </c>
      <c r="N1640">
        <v>-119.85018700000001</v>
      </c>
      <c r="O1640" t="s">
        <v>3808</v>
      </c>
      <c r="P1640">
        <v>2500</v>
      </c>
      <c r="Q1640">
        <v>2500</v>
      </c>
      <c r="R1640" t="s">
        <v>71</v>
      </c>
      <c r="S1640" t="s">
        <v>71</v>
      </c>
      <c r="U1640">
        <v>8900</v>
      </c>
      <c r="V1640">
        <v>5600</v>
      </c>
      <c r="W1640">
        <v>32</v>
      </c>
      <c r="X1640">
        <v>7.74</v>
      </c>
      <c r="Y1640" s="13">
        <f t="shared" si="37"/>
        <v>3050</v>
      </c>
      <c r="Z1640" s="13" t="s">
        <v>1897</v>
      </c>
      <c r="AA1640" s="13" t="s">
        <v>1901</v>
      </c>
      <c r="AC1640">
        <v>1400</v>
      </c>
      <c r="AD1640">
        <v>11</v>
      </c>
      <c r="AE1640">
        <v>11</v>
      </c>
      <c r="AF1640">
        <v>4.9000000000000004</v>
      </c>
      <c r="AG1640">
        <v>20</v>
      </c>
      <c r="AH1640">
        <v>2000</v>
      </c>
      <c r="AI1640">
        <v>13</v>
      </c>
      <c r="AJ1640" s="35">
        <v>7.5</v>
      </c>
      <c r="AK1640" s="35">
        <v>0.56000000000000005</v>
      </c>
      <c r="AL1640" t="s">
        <v>154</v>
      </c>
      <c r="AM1640">
        <v>0.35</v>
      </c>
      <c r="AN1640">
        <v>9.2999999999999989</v>
      </c>
      <c r="AO1640" s="35">
        <v>39</v>
      </c>
      <c r="AP1640" s="35">
        <v>1.1000000000000001</v>
      </c>
      <c r="AU1640" s="13" t="s">
        <v>434</v>
      </c>
      <c r="AV1640" t="s">
        <v>53</v>
      </c>
    </row>
    <row r="1641" spans="1:48" x14ac:dyDescent="0.35">
      <c r="A1641">
        <v>1640</v>
      </c>
      <c r="B1641" s="2" t="s">
        <v>3060</v>
      </c>
      <c r="C1641" t="s">
        <v>4019</v>
      </c>
      <c r="D1641" t="s">
        <v>3924</v>
      </c>
      <c r="E1641" t="s">
        <v>3163</v>
      </c>
      <c r="F1641" t="s">
        <v>3059</v>
      </c>
      <c r="G1641" t="s">
        <v>50</v>
      </c>
      <c r="H1641" s="47">
        <v>43657</v>
      </c>
      <c r="I1641" t="s">
        <v>3975</v>
      </c>
      <c r="J1641" t="s">
        <v>8</v>
      </c>
      <c r="K1641" t="s">
        <v>1340</v>
      </c>
      <c r="L1641" t="s">
        <v>9</v>
      </c>
      <c r="M1641">
        <v>35.521185000000003</v>
      </c>
      <c r="N1641">
        <v>-119.86054300000001</v>
      </c>
      <c r="O1641" t="s">
        <v>3808</v>
      </c>
      <c r="P1641">
        <v>2600</v>
      </c>
      <c r="Q1641">
        <v>2200</v>
      </c>
      <c r="R1641">
        <v>400</v>
      </c>
      <c r="S1641" t="s">
        <v>71</v>
      </c>
      <c r="U1641">
        <v>11000</v>
      </c>
      <c r="V1641">
        <v>6900</v>
      </c>
      <c r="W1641">
        <v>27</v>
      </c>
      <c r="X1641">
        <v>8.84</v>
      </c>
      <c r="Y1641" s="13">
        <f t="shared" si="37"/>
        <v>2684</v>
      </c>
      <c r="Z1641" s="13">
        <f>R1641*0.6</f>
        <v>240</v>
      </c>
      <c r="AA1641" s="13" t="s">
        <v>1901</v>
      </c>
      <c r="AC1641">
        <v>1880</v>
      </c>
      <c r="AD1641">
        <v>280</v>
      </c>
      <c r="AE1641">
        <v>7.7</v>
      </c>
      <c r="AF1641">
        <v>6.1</v>
      </c>
      <c r="AG1641">
        <v>23</v>
      </c>
      <c r="AH1641">
        <v>2600</v>
      </c>
      <c r="AI1641">
        <v>16</v>
      </c>
      <c r="AJ1641" s="35">
        <v>9.5</v>
      </c>
      <c r="AK1641" s="35">
        <v>0.44</v>
      </c>
      <c r="AL1641" t="s">
        <v>154</v>
      </c>
      <c r="AM1641">
        <v>0.41</v>
      </c>
      <c r="AN1641">
        <v>6</v>
      </c>
      <c r="AO1641" s="35">
        <v>45</v>
      </c>
      <c r="AP1641" s="35">
        <v>0.96</v>
      </c>
      <c r="AU1641" s="13" t="s">
        <v>434</v>
      </c>
      <c r="AV1641" t="s">
        <v>53</v>
      </c>
    </row>
    <row r="1642" spans="1:48" x14ac:dyDescent="0.35">
      <c r="A1642">
        <v>1641</v>
      </c>
      <c r="B1642" s="2" t="s">
        <v>3066</v>
      </c>
      <c r="C1642" t="s">
        <v>4020</v>
      </c>
      <c r="D1642" t="s">
        <v>3923</v>
      </c>
      <c r="E1642" t="s">
        <v>3163</v>
      </c>
      <c r="F1642" t="s">
        <v>3065</v>
      </c>
      <c r="G1642" t="s">
        <v>50</v>
      </c>
      <c r="H1642" s="47">
        <v>43755</v>
      </c>
      <c r="I1642" s="43" t="s">
        <v>3962</v>
      </c>
      <c r="J1642" t="s">
        <v>8</v>
      </c>
      <c r="K1642" t="s">
        <v>1340</v>
      </c>
      <c r="L1642" t="s">
        <v>9</v>
      </c>
      <c r="M1642">
        <v>35.530363999999999</v>
      </c>
      <c r="N1642" s="19">
        <v>-119.857123</v>
      </c>
      <c r="O1642" t="s">
        <v>3808</v>
      </c>
      <c r="P1642">
        <v>1500</v>
      </c>
      <c r="Q1642">
        <v>1500</v>
      </c>
      <c r="R1642" t="s">
        <v>71</v>
      </c>
      <c r="S1642" t="s">
        <v>71</v>
      </c>
      <c r="U1642">
        <v>30000</v>
      </c>
      <c r="V1642">
        <v>18000</v>
      </c>
      <c r="W1642">
        <v>26</v>
      </c>
      <c r="X1642">
        <v>7.02</v>
      </c>
      <c r="Y1642" s="13">
        <f t="shared" si="37"/>
        <v>1830</v>
      </c>
      <c r="Z1642" s="13" t="s">
        <v>1897</v>
      </c>
      <c r="AA1642" s="13" t="s">
        <v>1901</v>
      </c>
      <c r="AC1642">
        <v>10000</v>
      </c>
      <c r="AD1642">
        <v>44</v>
      </c>
      <c r="AE1642">
        <v>100</v>
      </c>
      <c r="AF1642">
        <v>40</v>
      </c>
      <c r="AG1642">
        <v>88</v>
      </c>
      <c r="AH1642">
        <v>6800</v>
      </c>
      <c r="AI1642">
        <v>48</v>
      </c>
      <c r="AJ1642" s="35">
        <v>55</v>
      </c>
      <c r="AK1642" s="35">
        <v>3.3</v>
      </c>
      <c r="AL1642" s="35">
        <v>0.14000000000000001</v>
      </c>
      <c r="AM1642" s="35">
        <v>1.6</v>
      </c>
      <c r="AN1642" s="35">
        <v>110</v>
      </c>
      <c r="AO1642" s="35">
        <v>130</v>
      </c>
      <c r="AP1642" s="35">
        <v>12</v>
      </c>
      <c r="AU1642" s="13" t="s">
        <v>1325</v>
      </c>
      <c r="AV1642" t="s">
        <v>23</v>
      </c>
    </row>
    <row r="1643" spans="1:48" x14ac:dyDescent="0.35">
      <c r="A1643">
        <v>1642</v>
      </c>
      <c r="B1643" s="2" t="s">
        <v>3064</v>
      </c>
      <c r="C1643" t="s">
        <v>4021</v>
      </c>
      <c r="D1643" t="s">
        <v>3924</v>
      </c>
      <c r="E1643" t="s">
        <v>3163</v>
      </c>
      <c r="F1643" t="s">
        <v>3063</v>
      </c>
      <c r="G1643" t="s">
        <v>50</v>
      </c>
      <c r="H1643" s="47">
        <v>43755</v>
      </c>
      <c r="I1643" t="s">
        <v>3962</v>
      </c>
      <c r="J1643" t="s">
        <v>8</v>
      </c>
      <c r="K1643" t="s">
        <v>1340</v>
      </c>
      <c r="L1643" t="s">
        <v>9</v>
      </c>
      <c r="M1643">
        <v>35.511215999999997</v>
      </c>
      <c r="N1643" s="19">
        <v>-119.848473</v>
      </c>
      <c r="O1643" t="s">
        <v>3808</v>
      </c>
      <c r="P1643">
        <v>2200</v>
      </c>
      <c r="Q1643">
        <v>2200</v>
      </c>
      <c r="R1643" t="s">
        <v>71</v>
      </c>
      <c r="S1643" t="s">
        <v>71</v>
      </c>
      <c r="U1643">
        <v>17000</v>
      </c>
      <c r="V1643">
        <v>10000</v>
      </c>
      <c r="W1643">
        <v>18</v>
      </c>
      <c r="X1643">
        <v>7.49</v>
      </c>
      <c r="Y1643" s="13">
        <f t="shared" si="37"/>
        <v>2684</v>
      </c>
      <c r="Z1643" s="13" t="s">
        <v>1897</v>
      </c>
      <c r="AA1643" s="13" t="s">
        <v>1901</v>
      </c>
      <c r="AC1643">
        <v>4400</v>
      </c>
      <c r="AD1643">
        <v>13</v>
      </c>
      <c r="AE1643">
        <v>22</v>
      </c>
      <c r="AF1643">
        <v>13</v>
      </c>
      <c r="AG1643">
        <v>38</v>
      </c>
      <c r="AH1643">
        <v>3900</v>
      </c>
      <c r="AI1643">
        <v>20</v>
      </c>
      <c r="AJ1643" s="35">
        <v>25</v>
      </c>
      <c r="AK1643" s="35">
        <v>1E-3</v>
      </c>
      <c r="AL1643" s="35" t="s">
        <v>213</v>
      </c>
      <c r="AM1643" s="35">
        <v>8.4000000000000005E-2</v>
      </c>
      <c r="AN1643" s="35">
        <v>26</v>
      </c>
      <c r="AO1643" s="35">
        <v>87</v>
      </c>
      <c r="AP1643" s="35">
        <v>4.3</v>
      </c>
      <c r="AU1643" s="13" t="s">
        <v>1889</v>
      </c>
      <c r="AV1643" s="2" t="s">
        <v>59</v>
      </c>
    </row>
    <row r="1644" spans="1:48" x14ac:dyDescent="0.35">
      <c r="A1644">
        <v>1643</v>
      </c>
      <c r="B1644" s="2" t="s">
        <v>3056</v>
      </c>
      <c r="C1644" t="s">
        <v>4068</v>
      </c>
      <c r="D1644" t="s">
        <v>3924</v>
      </c>
      <c r="E1644" t="s">
        <v>3163</v>
      </c>
      <c r="F1644" t="s">
        <v>3055</v>
      </c>
      <c r="G1644" t="s">
        <v>50</v>
      </c>
      <c r="H1644" s="47">
        <v>43755</v>
      </c>
      <c r="I1644" t="s">
        <v>3962</v>
      </c>
      <c r="J1644" t="s">
        <v>8</v>
      </c>
      <c r="K1644" t="s">
        <v>1340</v>
      </c>
      <c r="L1644" t="s">
        <v>9</v>
      </c>
      <c r="M1644">
        <v>35.522559999999999</v>
      </c>
      <c r="N1644" s="19">
        <v>-119.856595</v>
      </c>
      <c r="O1644" t="s">
        <v>3808</v>
      </c>
      <c r="P1644">
        <v>2100</v>
      </c>
      <c r="Q1644">
        <v>2100</v>
      </c>
      <c r="R1644" t="s">
        <v>71</v>
      </c>
      <c r="S1644" t="s">
        <v>71</v>
      </c>
      <c r="U1644">
        <v>15000</v>
      </c>
      <c r="V1644">
        <v>9000</v>
      </c>
      <c r="W1644">
        <v>27</v>
      </c>
      <c r="X1644">
        <v>7.4</v>
      </c>
      <c r="Y1644" s="13">
        <f t="shared" si="37"/>
        <v>2562</v>
      </c>
      <c r="Z1644" s="13" t="s">
        <v>1897</v>
      </c>
      <c r="AA1644" s="13" t="s">
        <v>1901</v>
      </c>
      <c r="AC1644">
        <v>3800</v>
      </c>
      <c r="AD1644">
        <v>3.4</v>
      </c>
      <c r="AE1644">
        <v>24</v>
      </c>
      <c r="AF1644">
        <v>13</v>
      </c>
      <c r="AG1644">
        <v>43</v>
      </c>
      <c r="AH1644">
        <v>3400</v>
      </c>
      <c r="AI1644">
        <v>18</v>
      </c>
      <c r="AJ1644" s="35">
        <v>22</v>
      </c>
      <c r="AK1644" s="35">
        <v>2.1</v>
      </c>
      <c r="AL1644" s="35" t="s">
        <v>213</v>
      </c>
      <c r="AM1644" s="35">
        <v>0.52</v>
      </c>
      <c r="AN1644" s="35">
        <v>12</v>
      </c>
      <c r="AO1644" s="35">
        <v>77</v>
      </c>
      <c r="AP1644" s="35">
        <v>4.0999999999999996</v>
      </c>
      <c r="AU1644" s="13" t="s">
        <v>1889</v>
      </c>
      <c r="AV1644" s="2" t="s">
        <v>59</v>
      </c>
    </row>
    <row r="1645" spans="1:48" x14ac:dyDescent="0.35">
      <c r="A1645">
        <v>1644</v>
      </c>
      <c r="B1645" s="2" t="s">
        <v>3058</v>
      </c>
      <c r="C1645" t="s">
        <v>4022</v>
      </c>
      <c r="D1645" t="s">
        <v>3924</v>
      </c>
      <c r="E1645" t="s">
        <v>3163</v>
      </c>
      <c r="F1645" t="s">
        <v>3057</v>
      </c>
      <c r="G1645" t="s">
        <v>50</v>
      </c>
      <c r="H1645" s="47">
        <v>43755</v>
      </c>
      <c r="I1645" t="s">
        <v>3962</v>
      </c>
      <c r="J1645" t="s">
        <v>8</v>
      </c>
      <c r="K1645" t="s">
        <v>1340</v>
      </c>
      <c r="L1645" t="s">
        <v>9</v>
      </c>
      <c r="M1645">
        <v>35.521270999999999</v>
      </c>
      <c r="N1645" s="19">
        <v>-119.86063900000001</v>
      </c>
      <c r="O1645" t="s">
        <v>3808</v>
      </c>
      <c r="P1645">
        <v>1800</v>
      </c>
      <c r="Q1645">
        <v>1800</v>
      </c>
      <c r="R1645" t="s">
        <v>71</v>
      </c>
      <c r="S1645" t="s">
        <v>71</v>
      </c>
      <c r="U1645">
        <v>10300</v>
      </c>
      <c r="V1645">
        <v>5900</v>
      </c>
      <c r="W1645">
        <v>29</v>
      </c>
      <c r="X1645">
        <v>7.19</v>
      </c>
      <c r="Y1645" s="13">
        <f t="shared" si="37"/>
        <v>2196</v>
      </c>
      <c r="Z1645" s="13" t="s">
        <v>1897</v>
      </c>
      <c r="AA1645" s="13" t="s">
        <v>1901</v>
      </c>
      <c r="AC1645">
        <v>2000</v>
      </c>
      <c r="AD1645">
        <v>11</v>
      </c>
      <c r="AE1645">
        <v>14</v>
      </c>
      <c r="AF1645">
        <v>7</v>
      </c>
      <c r="AG1645">
        <v>24</v>
      </c>
      <c r="AH1645">
        <v>22000</v>
      </c>
      <c r="AI1645">
        <v>12</v>
      </c>
      <c r="AJ1645" s="35">
        <v>12</v>
      </c>
      <c r="AK1645" s="35">
        <v>0.99</v>
      </c>
      <c r="AL1645" s="35" t="s">
        <v>213</v>
      </c>
      <c r="AM1645" s="35">
        <v>0.39</v>
      </c>
      <c r="AN1645" s="35">
        <v>7</v>
      </c>
      <c r="AO1645" s="35">
        <v>44</v>
      </c>
      <c r="AP1645" s="35">
        <v>2.1</v>
      </c>
      <c r="AU1645" s="13" t="s">
        <v>434</v>
      </c>
      <c r="AV1645" t="s">
        <v>53</v>
      </c>
    </row>
    <row r="1646" spans="1:48" x14ac:dyDescent="0.35">
      <c r="A1646">
        <v>1645</v>
      </c>
      <c r="B1646" s="2" t="s">
        <v>3068</v>
      </c>
      <c r="C1646" t="s">
        <v>4023</v>
      </c>
      <c r="D1646" t="s">
        <v>3925</v>
      </c>
      <c r="E1646" t="s">
        <v>3163</v>
      </c>
      <c r="F1646" t="s">
        <v>3067</v>
      </c>
      <c r="G1646" t="s">
        <v>50</v>
      </c>
      <c r="H1646" s="47">
        <v>43755</v>
      </c>
      <c r="I1646" t="s">
        <v>3962</v>
      </c>
      <c r="J1646" t="s">
        <v>8</v>
      </c>
      <c r="K1646" t="s">
        <v>1340</v>
      </c>
      <c r="L1646" t="s">
        <v>9</v>
      </c>
      <c r="M1646">
        <v>35.539718999999998</v>
      </c>
      <c r="N1646" s="19">
        <v>-119.871691</v>
      </c>
      <c r="O1646" t="s">
        <v>3808</v>
      </c>
      <c r="P1646">
        <v>4800</v>
      </c>
      <c r="Q1646">
        <v>2700</v>
      </c>
      <c r="R1646">
        <v>2100</v>
      </c>
      <c r="S1646" t="s">
        <v>71</v>
      </c>
      <c r="U1646">
        <v>62700</v>
      </c>
      <c r="V1646">
        <v>38000</v>
      </c>
      <c r="W1646">
        <v>22</v>
      </c>
      <c r="X1646">
        <v>8.8699999999999992</v>
      </c>
      <c r="Y1646" s="13">
        <f t="shared" si="37"/>
        <v>3294</v>
      </c>
      <c r="Z1646" s="13">
        <f>R1646*0.6</f>
        <v>1260</v>
      </c>
      <c r="AA1646" s="13" t="s">
        <v>1901</v>
      </c>
      <c r="AC1646">
        <v>19000</v>
      </c>
      <c r="AD1646">
        <v>510</v>
      </c>
      <c r="AE1646">
        <v>11</v>
      </c>
      <c r="AF1646">
        <v>52</v>
      </c>
      <c r="AG1646">
        <v>210</v>
      </c>
      <c r="AH1646">
        <v>14000</v>
      </c>
      <c r="AI1646">
        <v>95</v>
      </c>
      <c r="AJ1646" s="35">
        <v>120</v>
      </c>
      <c r="AK1646" s="35">
        <v>1.6</v>
      </c>
      <c r="AL1646" s="35">
        <v>7.9000000000000001E-2</v>
      </c>
      <c r="AM1646" s="35">
        <v>3.9</v>
      </c>
      <c r="AN1646" s="35">
        <v>9.5</v>
      </c>
      <c r="AO1646" s="35">
        <v>480</v>
      </c>
      <c r="AP1646" s="35">
        <v>6</v>
      </c>
      <c r="AU1646" s="13" t="s">
        <v>1325</v>
      </c>
      <c r="AV1646" t="s">
        <v>23</v>
      </c>
    </row>
    <row r="1647" spans="1:48" x14ac:dyDescent="0.35">
      <c r="A1647">
        <v>1646</v>
      </c>
      <c r="B1647" s="2" t="s">
        <v>3062</v>
      </c>
      <c r="C1647" t="s">
        <v>4024</v>
      </c>
      <c r="D1647" t="s">
        <v>3924</v>
      </c>
      <c r="E1647" t="s">
        <v>3163</v>
      </c>
      <c r="F1647" t="s">
        <v>3061</v>
      </c>
      <c r="G1647" t="s">
        <v>50</v>
      </c>
      <c r="H1647" s="47">
        <v>43755</v>
      </c>
      <c r="I1647" t="s">
        <v>3962</v>
      </c>
      <c r="J1647" t="s">
        <v>8</v>
      </c>
      <c r="K1647" t="s">
        <v>1340</v>
      </c>
      <c r="L1647" t="s">
        <v>9</v>
      </c>
      <c r="M1647">
        <v>35.513106000000001</v>
      </c>
      <c r="N1647" s="19">
        <v>-119.850268</v>
      </c>
      <c r="O1647" t="s">
        <v>3808</v>
      </c>
      <c r="P1647">
        <v>2400</v>
      </c>
      <c r="Q1647">
        <v>2400</v>
      </c>
      <c r="R1647">
        <v>42</v>
      </c>
      <c r="S1647" t="s">
        <v>71</v>
      </c>
      <c r="U1647">
        <v>9950</v>
      </c>
      <c r="V1647">
        <v>5800</v>
      </c>
      <c r="W1647">
        <v>22</v>
      </c>
      <c r="X1647">
        <v>7.71</v>
      </c>
      <c r="Y1647" s="13">
        <f t="shared" si="37"/>
        <v>2928</v>
      </c>
      <c r="Z1647" s="13">
        <f>R1647*0.6</f>
        <v>25.2</v>
      </c>
      <c r="AA1647" s="13" t="s">
        <v>1901</v>
      </c>
      <c r="AC1647">
        <v>1800</v>
      </c>
      <c r="AD1647">
        <v>5.9</v>
      </c>
      <c r="AE1647">
        <v>10</v>
      </c>
      <c r="AF1647">
        <v>5</v>
      </c>
      <c r="AG1647">
        <v>20</v>
      </c>
      <c r="AH1647">
        <v>2100</v>
      </c>
      <c r="AI1647">
        <v>13</v>
      </c>
      <c r="AJ1647" s="35">
        <v>12</v>
      </c>
      <c r="AK1647" s="35">
        <v>1.6</v>
      </c>
      <c r="AL1647" s="35" t="s">
        <v>213</v>
      </c>
      <c r="AM1647" s="35">
        <v>0.38</v>
      </c>
      <c r="AN1647" s="35">
        <v>12</v>
      </c>
      <c r="AO1647" s="35">
        <v>45</v>
      </c>
      <c r="AP1647" s="35">
        <v>1.1000000000000001</v>
      </c>
      <c r="AU1647" s="13" t="s">
        <v>434</v>
      </c>
      <c r="AV1647" t="s">
        <v>53</v>
      </c>
    </row>
    <row r="1648" spans="1:48" x14ac:dyDescent="0.35">
      <c r="A1648">
        <v>1647</v>
      </c>
      <c r="B1648" s="2" t="s">
        <v>3060</v>
      </c>
      <c r="C1648" t="s">
        <v>4025</v>
      </c>
      <c r="D1648" t="s">
        <v>3924</v>
      </c>
      <c r="E1648" t="s">
        <v>3163</v>
      </c>
      <c r="F1648" t="s">
        <v>3059</v>
      </c>
      <c r="G1648" t="s">
        <v>50</v>
      </c>
      <c r="H1648" s="47">
        <v>43755</v>
      </c>
      <c r="I1648" t="s">
        <v>3962</v>
      </c>
      <c r="J1648" t="s">
        <v>8</v>
      </c>
      <c r="K1648" t="s">
        <v>1340</v>
      </c>
      <c r="L1648" t="s">
        <v>9</v>
      </c>
      <c r="M1648">
        <v>35.513509999999997</v>
      </c>
      <c r="N1648" s="19">
        <v>-119.849251</v>
      </c>
      <c r="O1648" t="s">
        <v>3808</v>
      </c>
      <c r="P1648">
        <v>2300</v>
      </c>
      <c r="Q1648">
        <v>1600</v>
      </c>
      <c r="R1648">
        <v>690</v>
      </c>
      <c r="S1648" t="s">
        <v>71</v>
      </c>
      <c r="U1648">
        <v>10900</v>
      </c>
      <c r="V1648">
        <v>6100</v>
      </c>
      <c r="W1648">
        <v>17</v>
      </c>
      <c r="X1648">
        <v>8.77</v>
      </c>
      <c r="Y1648" s="13">
        <f t="shared" si="37"/>
        <v>1952</v>
      </c>
      <c r="Z1648" s="13">
        <f>R1648*0.6</f>
        <v>414</v>
      </c>
      <c r="AA1648" s="13" t="s">
        <v>1901</v>
      </c>
      <c r="AC1648">
        <v>2000</v>
      </c>
      <c r="AD1648">
        <v>120</v>
      </c>
      <c r="AE1648">
        <v>9.9</v>
      </c>
      <c r="AF1648">
        <v>5.7</v>
      </c>
      <c r="AG1648">
        <v>22</v>
      </c>
      <c r="AH1648">
        <v>2400</v>
      </c>
      <c r="AI1648">
        <v>14</v>
      </c>
      <c r="AJ1648" s="35">
        <v>12</v>
      </c>
      <c r="AK1648" s="35">
        <v>0.57999999999999996</v>
      </c>
      <c r="AL1648" s="35" t="s">
        <v>213</v>
      </c>
      <c r="AM1648" s="35">
        <v>0.42</v>
      </c>
      <c r="AN1648" s="35">
        <v>15</v>
      </c>
      <c r="AO1648" s="35">
        <v>47</v>
      </c>
      <c r="AP1648" s="35">
        <v>1.2</v>
      </c>
      <c r="AU1648" s="13" t="s">
        <v>434</v>
      </c>
      <c r="AV1648" t="s">
        <v>53</v>
      </c>
    </row>
    <row r="1649" spans="1:48" x14ac:dyDescent="0.35">
      <c r="A1649">
        <v>1648</v>
      </c>
      <c r="B1649" s="2" t="s">
        <v>3058</v>
      </c>
      <c r="C1649" t="s">
        <v>4005</v>
      </c>
      <c r="E1649" t="s">
        <v>3163</v>
      </c>
      <c r="F1649" t="s">
        <v>3057</v>
      </c>
      <c r="G1649" t="s">
        <v>50</v>
      </c>
      <c r="H1649" s="47">
        <v>19389</v>
      </c>
      <c r="I1649" s="43" t="s">
        <v>4004</v>
      </c>
      <c r="J1649" t="s">
        <v>8</v>
      </c>
      <c r="K1649" t="s">
        <v>1707</v>
      </c>
      <c r="L1649" t="s">
        <v>9</v>
      </c>
      <c r="M1649">
        <v>35.521157000000002</v>
      </c>
      <c r="N1649">
        <v>-119.86054300000001</v>
      </c>
      <c r="O1649" t="s">
        <v>3858</v>
      </c>
      <c r="P1649" s="13">
        <f>SUM(Q1649:S1649)</f>
        <v>2493</v>
      </c>
      <c r="Q1649" s="13">
        <f>ROUND(Y1649/1.22,0)</f>
        <v>2246</v>
      </c>
      <c r="R1649" s="13">
        <f>ROUND(Z1649/0.6,0)</f>
        <v>247</v>
      </c>
      <c r="T1649" s="2">
        <v>40</v>
      </c>
      <c r="U1649" s="2">
        <v>8130</v>
      </c>
      <c r="V1649" s="2">
        <v>5080</v>
      </c>
      <c r="X1649" s="2">
        <v>8.5</v>
      </c>
      <c r="Y1649" s="2">
        <v>2740</v>
      </c>
      <c r="Z1649" s="2">
        <v>148</v>
      </c>
      <c r="AC1649" s="2">
        <v>1400</v>
      </c>
      <c r="AD1649" s="2">
        <v>88</v>
      </c>
      <c r="AE1649" s="2">
        <v>9.9</v>
      </c>
      <c r="AF1649" s="2">
        <v>3.7</v>
      </c>
      <c r="AG1649" s="2">
        <v>20</v>
      </c>
      <c r="AH1649" s="2">
        <v>2020</v>
      </c>
      <c r="AI1649" s="2">
        <v>12</v>
      </c>
      <c r="AU1649" s="2">
        <v>3</v>
      </c>
      <c r="AV1649" s="13">
        <f>AU1649/4.43</f>
        <v>0.67720090293453727</v>
      </c>
    </row>
    <row r="1650" spans="1:48" x14ac:dyDescent="0.35">
      <c r="A1650">
        <v>1649</v>
      </c>
      <c r="B1650" s="2" t="s">
        <v>3058</v>
      </c>
      <c r="E1650" t="s">
        <v>3163</v>
      </c>
      <c r="F1650" t="s">
        <v>3057</v>
      </c>
      <c r="G1650" t="s">
        <v>50</v>
      </c>
      <c r="H1650" s="47">
        <v>19025</v>
      </c>
      <c r="I1650" t="s">
        <v>4004</v>
      </c>
      <c r="J1650" t="s">
        <v>8</v>
      </c>
      <c r="K1650" t="s">
        <v>1707</v>
      </c>
      <c r="L1650" t="s">
        <v>9</v>
      </c>
      <c r="M1650">
        <v>35.521157000000002</v>
      </c>
      <c r="N1650">
        <v>-119.86054300000001</v>
      </c>
      <c r="O1650" t="s">
        <v>3858</v>
      </c>
      <c r="P1650" s="13">
        <f>SUM(Q1650:S1650)</f>
        <v>251</v>
      </c>
      <c r="Q1650" s="13">
        <f>ROUND(Y1650/1.22,0)</f>
        <v>251</v>
      </c>
      <c r="U1650" s="2"/>
      <c r="Y1650" s="2">
        <v>306</v>
      </c>
      <c r="AC1650" s="2">
        <v>1447</v>
      </c>
      <c r="AD1650" s="2">
        <v>3.8</v>
      </c>
      <c r="AE1650" s="2">
        <v>29</v>
      </c>
      <c r="AF1650" s="2">
        <v>16</v>
      </c>
      <c r="AH1650" s="2">
        <v>2131</v>
      </c>
    </row>
    <row r="1651" spans="1:48" x14ac:dyDescent="0.35">
      <c r="A1651">
        <v>1650</v>
      </c>
      <c r="B1651" s="2" t="s">
        <v>3058</v>
      </c>
      <c r="C1651" t="s">
        <v>4006</v>
      </c>
      <c r="E1651" t="s">
        <v>3163</v>
      </c>
      <c r="F1651" t="s">
        <v>3057</v>
      </c>
      <c r="G1651" t="s">
        <v>50</v>
      </c>
      <c r="H1651" s="47">
        <v>19941</v>
      </c>
      <c r="I1651" t="s">
        <v>4004</v>
      </c>
      <c r="J1651" t="s">
        <v>8</v>
      </c>
      <c r="K1651" t="s">
        <v>1707</v>
      </c>
      <c r="L1651" t="s">
        <v>9</v>
      </c>
      <c r="M1651">
        <v>35.521157000000002</v>
      </c>
      <c r="N1651">
        <v>-119.86054300000001</v>
      </c>
      <c r="O1651" t="s">
        <v>3858</v>
      </c>
      <c r="P1651" s="13">
        <f>SUM(Q1651:S1651)</f>
        <v>2606</v>
      </c>
      <c r="Q1651" s="13">
        <f>ROUND(Y1651/1.22,0)</f>
        <v>2221</v>
      </c>
      <c r="R1651" s="13">
        <f>ROUND(Z1651/0.6,0)</f>
        <v>385</v>
      </c>
      <c r="T1651" s="2">
        <v>27</v>
      </c>
      <c r="U1651" s="2">
        <v>8420</v>
      </c>
      <c r="V1651" s="2">
        <v>5570</v>
      </c>
      <c r="X1651" s="2">
        <v>8.9</v>
      </c>
      <c r="Y1651" s="2">
        <v>2710</v>
      </c>
      <c r="Z1651" s="2">
        <v>231</v>
      </c>
      <c r="AC1651" s="2">
        <v>1420</v>
      </c>
      <c r="AD1651" s="2">
        <v>161</v>
      </c>
      <c r="AE1651" s="2">
        <v>6.4</v>
      </c>
      <c r="AF1651" s="2">
        <v>2.4</v>
      </c>
      <c r="AG1651" s="2">
        <v>50</v>
      </c>
      <c r="AH1651" s="2">
        <v>2200</v>
      </c>
      <c r="AI1651" s="2">
        <v>15</v>
      </c>
      <c r="AU1651" s="2">
        <v>2</v>
      </c>
      <c r="AV1651" s="13">
        <f>AU1651/4.43</f>
        <v>0.45146726862302489</v>
      </c>
    </row>
    <row r="1652" spans="1:48" x14ac:dyDescent="0.35">
      <c r="A1652">
        <v>1651</v>
      </c>
      <c r="B1652" s="2" t="s">
        <v>3058</v>
      </c>
      <c r="C1652" t="s">
        <v>4006</v>
      </c>
      <c r="D1652" t="s">
        <v>4007</v>
      </c>
      <c r="E1652" t="s">
        <v>3163</v>
      </c>
      <c r="F1652" t="s">
        <v>3057</v>
      </c>
      <c r="G1652" t="s">
        <v>50</v>
      </c>
      <c r="H1652" s="47">
        <v>20695</v>
      </c>
      <c r="I1652" t="s">
        <v>4004</v>
      </c>
      <c r="J1652" t="s">
        <v>8</v>
      </c>
      <c r="K1652" t="s">
        <v>1707</v>
      </c>
      <c r="L1652" t="s">
        <v>9</v>
      </c>
      <c r="M1652">
        <v>35.521157000000002</v>
      </c>
      <c r="N1652">
        <v>-119.86054300000001</v>
      </c>
      <c r="O1652" t="s">
        <v>3858</v>
      </c>
      <c r="P1652" s="13">
        <f>SUM(Q1652:S1652)</f>
        <v>2245</v>
      </c>
      <c r="Q1652" s="13">
        <f>ROUND(Y1652/1.22,0)</f>
        <v>2180</v>
      </c>
      <c r="R1652" s="13">
        <f>ROUND(Z1652/0.6,0)</f>
        <v>65</v>
      </c>
      <c r="T1652" s="2">
        <v>55</v>
      </c>
      <c r="U1652" s="2">
        <v>10000</v>
      </c>
      <c r="V1652" s="2">
        <v>6320</v>
      </c>
      <c r="X1652" s="2">
        <v>8.3000000000000007</v>
      </c>
      <c r="Y1652" s="2">
        <v>2660</v>
      </c>
      <c r="Z1652" s="2">
        <v>39</v>
      </c>
      <c r="AC1652" s="2">
        <v>2030</v>
      </c>
      <c r="AD1652" s="2">
        <v>403</v>
      </c>
      <c r="AE1652" s="2">
        <v>13</v>
      </c>
      <c r="AF1652" s="2">
        <v>5.6</v>
      </c>
      <c r="AG1652" s="2">
        <v>29</v>
      </c>
      <c r="AH1652" s="2">
        <v>2440</v>
      </c>
      <c r="AI1652" s="2">
        <v>14</v>
      </c>
      <c r="AU1652" s="2">
        <v>1</v>
      </c>
      <c r="AV1652" s="13">
        <f>AU1652/4.43</f>
        <v>0.22573363431151244</v>
      </c>
    </row>
    <row r="1653" spans="1:48" x14ac:dyDescent="0.35">
      <c r="A1653">
        <v>1652</v>
      </c>
      <c r="B1653" s="2" t="s">
        <v>3050</v>
      </c>
      <c r="C1653" s="35" t="s">
        <v>4046</v>
      </c>
      <c r="D1653" t="s">
        <v>4035</v>
      </c>
      <c r="E1653" t="s">
        <v>3163</v>
      </c>
      <c r="F1653" t="s">
        <v>4078</v>
      </c>
      <c r="G1653" t="s">
        <v>50</v>
      </c>
      <c r="H1653" s="47">
        <v>42135</v>
      </c>
      <c r="I1653" s="43" t="s">
        <v>4032</v>
      </c>
      <c r="J1653" t="s">
        <v>8</v>
      </c>
      <c r="K1653" t="s">
        <v>1783</v>
      </c>
      <c r="L1653" t="s">
        <v>9</v>
      </c>
      <c r="M1653">
        <v>35.565224000000001</v>
      </c>
      <c r="N1653">
        <v>-119.889743</v>
      </c>
      <c r="O1653" t="s">
        <v>3808</v>
      </c>
      <c r="P1653">
        <v>1500</v>
      </c>
      <c r="Q1653">
        <v>1500</v>
      </c>
      <c r="R1653" t="s">
        <v>23</v>
      </c>
      <c r="S1653" t="s">
        <v>23</v>
      </c>
      <c r="T1653">
        <v>400</v>
      </c>
      <c r="U1653">
        <v>32000</v>
      </c>
      <c r="V1653">
        <v>18000</v>
      </c>
      <c r="X1653">
        <v>7.28</v>
      </c>
      <c r="Y1653" s="13">
        <f t="shared" ref="Y1653:Y1669" si="38">Q1653*1.22</f>
        <v>1830</v>
      </c>
      <c r="Z1653" s="13" t="s">
        <v>761</v>
      </c>
      <c r="AA1653" s="13" t="s">
        <v>411</v>
      </c>
      <c r="AB1653">
        <v>46</v>
      </c>
      <c r="AC1653">
        <v>11000</v>
      </c>
      <c r="AD1653">
        <v>69</v>
      </c>
      <c r="AE1653">
        <v>77</v>
      </c>
      <c r="AF1653">
        <v>50</v>
      </c>
      <c r="AG1653">
        <v>69</v>
      </c>
      <c r="AH1653">
        <v>7800</v>
      </c>
      <c r="AI1653">
        <v>48</v>
      </c>
      <c r="AJ1653" s="35" t="s">
        <v>57</v>
      </c>
      <c r="AK1653" s="35">
        <v>3.7</v>
      </c>
      <c r="AL1653" s="35" t="s">
        <v>52</v>
      </c>
      <c r="AM1653">
        <v>1.6</v>
      </c>
      <c r="AN1653" t="s">
        <v>1093</v>
      </c>
      <c r="AO1653" s="35" t="s">
        <v>212</v>
      </c>
      <c r="AP1653" s="35">
        <v>15</v>
      </c>
      <c r="AU1653" t="s">
        <v>57</v>
      </c>
      <c r="AV1653" s="13" t="s">
        <v>1784</v>
      </c>
    </row>
    <row r="1654" spans="1:48" x14ac:dyDescent="0.35">
      <c r="A1654">
        <v>1653</v>
      </c>
      <c r="B1654" s="2" t="s">
        <v>3050</v>
      </c>
      <c r="C1654" s="35" t="s">
        <v>4044</v>
      </c>
      <c r="D1654" t="s">
        <v>4036</v>
      </c>
      <c r="E1654" t="s">
        <v>3163</v>
      </c>
      <c r="F1654" t="s">
        <v>3065</v>
      </c>
      <c r="G1654" t="s">
        <v>50</v>
      </c>
      <c r="H1654" s="47">
        <v>42135</v>
      </c>
      <c r="I1654" t="s">
        <v>4032</v>
      </c>
      <c r="J1654" t="s">
        <v>8</v>
      </c>
      <c r="K1654" t="s">
        <v>1783</v>
      </c>
      <c r="L1654" t="s">
        <v>9</v>
      </c>
      <c r="M1654">
        <v>35.530352999999998</v>
      </c>
      <c r="N1654">
        <v>-119.857195</v>
      </c>
      <c r="O1654" t="s">
        <v>3808</v>
      </c>
      <c r="P1654">
        <v>1300</v>
      </c>
      <c r="Q1654">
        <v>1300</v>
      </c>
      <c r="R1654" t="s">
        <v>23</v>
      </c>
      <c r="S1654" t="s">
        <v>23</v>
      </c>
      <c r="T1654">
        <v>600</v>
      </c>
      <c r="U1654">
        <v>30000</v>
      </c>
      <c r="V1654">
        <v>18000</v>
      </c>
      <c r="X1654">
        <v>7.16</v>
      </c>
      <c r="Y1654" s="13">
        <f t="shared" si="38"/>
        <v>1586</v>
      </c>
      <c r="Z1654" s="13" t="s">
        <v>761</v>
      </c>
      <c r="AA1654" s="13" t="s">
        <v>411</v>
      </c>
      <c r="AB1654">
        <v>43</v>
      </c>
      <c r="AC1654">
        <v>10000</v>
      </c>
      <c r="AD1654">
        <v>55</v>
      </c>
      <c r="AE1654">
        <v>140</v>
      </c>
      <c r="AF1654">
        <v>61</v>
      </c>
      <c r="AG1654">
        <v>70</v>
      </c>
      <c r="AH1654">
        <v>8400</v>
      </c>
      <c r="AI1654">
        <v>53</v>
      </c>
      <c r="AJ1654" s="35" t="s">
        <v>57</v>
      </c>
      <c r="AK1654" s="35">
        <v>4</v>
      </c>
      <c r="AL1654" s="35" t="s">
        <v>52</v>
      </c>
      <c r="AM1654">
        <v>1.5</v>
      </c>
      <c r="AN1654" t="s">
        <v>1093</v>
      </c>
      <c r="AO1654" s="35" t="s">
        <v>212</v>
      </c>
      <c r="AP1654" s="35">
        <v>20</v>
      </c>
      <c r="AU1654" t="s">
        <v>57</v>
      </c>
      <c r="AV1654" s="13" t="s">
        <v>1784</v>
      </c>
    </row>
    <row r="1655" spans="1:48" x14ac:dyDescent="0.35">
      <c r="A1655">
        <v>1654</v>
      </c>
      <c r="B1655" s="2" t="s">
        <v>3050</v>
      </c>
      <c r="C1655" s="35" t="s">
        <v>4045</v>
      </c>
      <c r="D1655" t="s">
        <v>4054</v>
      </c>
      <c r="E1655" t="s">
        <v>3163</v>
      </c>
      <c r="F1655" t="s">
        <v>3067</v>
      </c>
      <c r="G1655" t="s">
        <v>50</v>
      </c>
      <c r="H1655" s="47">
        <v>42135</v>
      </c>
      <c r="I1655" t="s">
        <v>4032</v>
      </c>
      <c r="J1655" t="s">
        <v>8</v>
      </c>
      <c r="K1655" t="s">
        <v>1783</v>
      </c>
      <c r="L1655" t="s">
        <v>9</v>
      </c>
      <c r="M1655">
        <v>35.536011999999999</v>
      </c>
      <c r="N1655">
        <v>-119.868161</v>
      </c>
      <c r="O1655" t="s">
        <v>3808</v>
      </c>
      <c r="P1655">
        <v>2100</v>
      </c>
      <c r="Q1655">
        <v>2100</v>
      </c>
      <c r="R1655" t="s">
        <v>23</v>
      </c>
      <c r="S1655" t="s">
        <v>23</v>
      </c>
      <c r="T1655">
        <v>74</v>
      </c>
      <c r="U1655">
        <v>12000</v>
      </c>
      <c r="V1655">
        <v>6800</v>
      </c>
      <c r="X1655">
        <v>7.91</v>
      </c>
      <c r="Y1655" s="13">
        <f t="shared" si="38"/>
        <v>2562</v>
      </c>
      <c r="Z1655" s="13" t="s">
        <v>761</v>
      </c>
      <c r="AA1655" s="13" t="s">
        <v>411</v>
      </c>
      <c r="AB1655">
        <v>9.3000000000000007</v>
      </c>
      <c r="AC1655">
        <v>2400</v>
      </c>
      <c r="AD1655">
        <v>72</v>
      </c>
      <c r="AE1655">
        <v>13</v>
      </c>
      <c r="AF1655">
        <v>10</v>
      </c>
      <c r="AG1655">
        <v>19</v>
      </c>
      <c r="AH1655">
        <v>3300</v>
      </c>
      <c r="AI1655">
        <v>11</v>
      </c>
      <c r="AJ1655" s="35" t="s">
        <v>57</v>
      </c>
      <c r="AK1655" s="35">
        <v>0.63</v>
      </c>
      <c r="AL1655" s="35" t="s">
        <v>61</v>
      </c>
      <c r="AM1655">
        <v>0.33</v>
      </c>
      <c r="AN1655" t="s">
        <v>97</v>
      </c>
      <c r="AO1655" s="35" t="s">
        <v>212</v>
      </c>
      <c r="AP1655" s="35">
        <v>2.2999999999999998</v>
      </c>
      <c r="AU1655" t="s">
        <v>57</v>
      </c>
      <c r="AV1655" s="13" t="s">
        <v>1784</v>
      </c>
    </row>
    <row r="1656" spans="1:48" ht="14.25" customHeight="1" x14ac:dyDescent="0.35">
      <c r="A1656">
        <v>1655</v>
      </c>
      <c r="B1656" s="2" t="s">
        <v>3050</v>
      </c>
      <c r="C1656" s="35" t="s">
        <v>4047</v>
      </c>
      <c r="D1656" t="s">
        <v>4041</v>
      </c>
      <c r="E1656" t="s">
        <v>3163</v>
      </c>
      <c r="F1656" t="s">
        <v>3063</v>
      </c>
      <c r="G1656" t="s">
        <v>50</v>
      </c>
      <c r="H1656" s="47">
        <v>42135</v>
      </c>
      <c r="I1656" t="s">
        <v>4032</v>
      </c>
      <c r="J1656" t="s">
        <v>8</v>
      </c>
      <c r="K1656" t="s">
        <v>1783</v>
      </c>
      <c r="L1656" t="s">
        <v>9</v>
      </c>
      <c r="M1656">
        <v>35.511223000000001</v>
      </c>
      <c r="N1656">
        <v>-119.84844099999999</v>
      </c>
      <c r="O1656" t="s">
        <v>3808</v>
      </c>
      <c r="P1656">
        <v>1800</v>
      </c>
      <c r="Q1656">
        <v>1700</v>
      </c>
      <c r="R1656">
        <v>110</v>
      </c>
      <c r="S1656" t="s">
        <v>23</v>
      </c>
      <c r="T1656">
        <v>180</v>
      </c>
      <c r="U1656">
        <v>19000</v>
      </c>
      <c r="V1656">
        <v>11000</v>
      </c>
      <c r="X1656">
        <v>8.44</v>
      </c>
      <c r="Y1656" s="13">
        <f t="shared" si="38"/>
        <v>2074</v>
      </c>
      <c r="Z1656" s="13">
        <f>R1656*0.6</f>
        <v>66</v>
      </c>
      <c r="AA1656" s="13" t="s">
        <v>411</v>
      </c>
      <c r="AB1656">
        <v>23</v>
      </c>
      <c r="AC1656">
        <v>5600</v>
      </c>
      <c r="AD1656">
        <v>220</v>
      </c>
      <c r="AE1656">
        <v>11</v>
      </c>
      <c r="AF1656">
        <v>37</v>
      </c>
      <c r="AG1656">
        <v>27</v>
      </c>
      <c r="AH1656">
        <v>6400</v>
      </c>
      <c r="AI1656">
        <v>19</v>
      </c>
      <c r="AJ1656" s="35">
        <v>27</v>
      </c>
      <c r="AK1656" s="35">
        <v>0.71</v>
      </c>
      <c r="AL1656" s="35" t="s">
        <v>61</v>
      </c>
      <c r="AM1656">
        <v>0.74</v>
      </c>
      <c r="AN1656" t="s">
        <v>97</v>
      </c>
      <c r="AO1656" s="35" t="s">
        <v>212</v>
      </c>
      <c r="AP1656" s="35">
        <v>3.8</v>
      </c>
      <c r="AU1656" t="s">
        <v>57</v>
      </c>
      <c r="AV1656" s="13" t="s">
        <v>1784</v>
      </c>
    </row>
    <row r="1657" spans="1:48" ht="14.25" customHeight="1" x14ac:dyDescent="0.35">
      <c r="A1657">
        <v>1656</v>
      </c>
      <c r="B1657" s="2" t="s">
        <v>3050</v>
      </c>
      <c r="C1657" s="35" t="s">
        <v>4048</v>
      </c>
      <c r="D1657" t="s">
        <v>4041</v>
      </c>
      <c r="E1657" t="s">
        <v>3163</v>
      </c>
      <c r="F1657" t="s">
        <v>3061</v>
      </c>
      <c r="G1657" t="s">
        <v>50</v>
      </c>
      <c r="H1657" s="47">
        <v>42135</v>
      </c>
      <c r="I1657" t="s">
        <v>4032</v>
      </c>
      <c r="J1657" t="s">
        <v>8</v>
      </c>
      <c r="K1657" t="s">
        <v>1783</v>
      </c>
      <c r="L1657" t="s">
        <v>9</v>
      </c>
      <c r="M1657">
        <v>35.513097999999999</v>
      </c>
      <c r="N1657">
        <v>-119.85018700000001</v>
      </c>
      <c r="O1657" t="s">
        <v>3808</v>
      </c>
      <c r="P1657">
        <v>2300</v>
      </c>
      <c r="Q1657">
        <v>2200</v>
      </c>
      <c r="R1657">
        <v>77</v>
      </c>
      <c r="S1657" t="s">
        <v>23</v>
      </c>
      <c r="T1657">
        <v>41</v>
      </c>
      <c r="U1657">
        <v>11000</v>
      </c>
      <c r="V1657">
        <v>6000</v>
      </c>
      <c r="X1657">
        <v>8.42</v>
      </c>
      <c r="Y1657" s="13">
        <f t="shared" si="38"/>
        <v>2684</v>
      </c>
      <c r="Z1657" s="13">
        <f>R1657*0.6</f>
        <v>46.199999999999996</v>
      </c>
      <c r="AA1657" s="13" t="s">
        <v>411</v>
      </c>
      <c r="AB1657">
        <v>7.6</v>
      </c>
      <c r="AC1657">
        <v>2100</v>
      </c>
      <c r="AD1657">
        <v>62</v>
      </c>
      <c r="AE1657">
        <v>7.8</v>
      </c>
      <c r="AF1657">
        <v>5.2</v>
      </c>
      <c r="AG1657">
        <v>13</v>
      </c>
      <c r="AH1657">
        <v>3500</v>
      </c>
      <c r="AI1657">
        <v>11</v>
      </c>
      <c r="AJ1657" s="35" t="s">
        <v>57</v>
      </c>
      <c r="AK1657" s="35">
        <v>0.42</v>
      </c>
      <c r="AL1657" s="35" t="s">
        <v>61</v>
      </c>
      <c r="AM1657">
        <v>0.32</v>
      </c>
      <c r="AN1657" t="s">
        <v>97</v>
      </c>
      <c r="AO1657" s="35" t="s">
        <v>212</v>
      </c>
      <c r="AP1657" s="35">
        <v>1.1000000000000001</v>
      </c>
      <c r="AU1657" t="s">
        <v>57</v>
      </c>
      <c r="AV1657" s="13" t="s">
        <v>1784</v>
      </c>
    </row>
    <row r="1658" spans="1:48" x14ac:dyDescent="0.35">
      <c r="A1658">
        <v>1657</v>
      </c>
      <c r="B1658" s="2" t="s">
        <v>3050</v>
      </c>
      <c r="C1658" s="35" t="s">
        <v>4069</v>
      </c>
      <c r="D1658" t="s">
        <v>4042</v>
      </c>
      <c r="E1658" t="s">
        <v>3163</v>
      </c>
      <c r="F1658" t="s">
        <v>4079</v>
      </c>
      <c r="G1658" t="s">
        <v>50</v>
      </c>
      <c r="H1658" s="47">
        <v>42135</v>
      </c>
      <c r="I1658" t="s">
        <v>4032</v>
      </c>
      <c r="J1658" t="s">
        <v>8</v>
      </c>
      <c r="K1658" t="s">
        <v>1783</v>
      </c>
      <c r="L1658" t="s">
        <v>9</v>
      </c>
      <c r="M1658">
        <v>35.522525999999999</v>
      </c>
      <c r="N1658">
        <v>-119.856717</v>
      </c>
      <c r="O1658" t="s">
        <v>3808</v>
      </c>
      <c r="P1658">
        <v>440</v>
      </c>
      <c r="Q1658">
        <v>440</v>
      </c>
      <c r="R1658" t="s">
        <v>23</v>
      </c>
      <c r="S1658" t="s">
        <v>23</v>
      </c>
      <c r="T1658">
        <v>920</v>
      </c>
      <c r="U1658">
        <v>23000</v>
      </c>
      <c r="V1658">
        <v>14000</v>
      </c>
      <c r="X1658">
        <v>6.95</v>
      </c>
      <c r="Y1658" s="13">
        <f t="shared" si="38"/>
        <v>536.79999999999995</v>
      </c>
      <c r="Z1658" s="13" t="s">
        <v>761</v>
      </c>
      <c r="AA1658" s="13" t="s">
        <v>411</v>
      </c>
      <c r="AB1658">
        <v>38</v>
      </c>
      <c r="AC1658">
        <v>11000</v>
      </c>
      <c r="AD1658" t="s">
        <v>53</v>
      </c>
      <c r="AE1658">
        <v>260</v>
      </c>
      <c r="AF1658">
        <v>66</v>
      </c>
      <c r="AG1658">
        <v>110</v>
      </c>
      <c r="AH1658">
        <v>7100</v>
      </c>
      <c r="AI1658">
        <v>63</v>
      </c>
      <c r="AJ1658" s="35" t="s">
        <v>57</v>
      </c>
      <c r="AK1658" s="35">
        <v>2.2999999999999998</v>
      </c>
      <c r="AL1658">
        <v>0.25</v>
      </c>
      <c r="AM1658">
        <v>0.75</v>
      </c>
      <c r="AN1658" t="s">
        <v>97</v>
      </c>
      <c r="AO1658" s="35" t="s">
        <v>212</v>
      </c>
      <c r="AP1658" s="35">
        <v>24</v>
      </c>
      <c r="AU1658" t="s">
        <v>57</v>
      </c>
      <c r="AV1658" s="13" t="s">
        <v>1784</v>
      </c>
    </row>
    <row r="1659" spans="1:48" x14ac:dyDescent="0.35">
      <c r="A1659">
        <v>1658</v>
      </c>
      <c r="B1659" s="2" t="s">
        <v>3050</v>
      </c>
      <c r="C1659" s="35" t="s">
        <v>4049</v>
      </c>
      <c r="D1659" t="s">
        <v>4036</v>
      </c>
      <c r="E1659" t="s">
        <v>3163</v>
      </c>
      <c r="F1659" t="s">
        <v>3059</v>
      </c>
      <c r="G1659" t="s">
        <v>50</v>
      </c>
      <c r="H1659" s="47">
        <v>42135</v>
      </c>
      <c r="I1659" t="s">
        <v>4032</v>
      </c>
      <c r="J1659" t="s">
        <v>8</v>
      </c>
      <c r="K1659" t="s">
        <v>1783</v>
      </c>
      <c r="L1659" t="s">
        <v>9</v>
      </c>
      <c r="M1659">
        <v>35.521185000000003</v>
      </c>
      <c r="N1659">
        <v>-119.86054300000001</v>
      </c>
      <c r="O1659" t="s">
        <v>3808</v>
      </c>
      <c r="P1659">
        <v>2100</v>
      </c>
      <c r="Q1659">
        <v>2100</v>
      </c>
      <c r="R1659" t="s">
        <v>23</v>
      </c>
      <c r="S1659" t="s">
        <v>23</v>
      </c>
      <c r="T1659">
        <v>39</v>
      </c>
      <c r="U1659">
        <v>11000</v>
      </c>
      <c r="V1659">
        <v>6100</v>
      </c>
      <c r="X1659">
        <v>7.88</v>
      </c>
      <c r="Y1659" s="13">
        <f t="shared" si="38"/>
        <v>2562</v>
      </c>
      <c r="Z1659" s="13" t="s">
        <v>761</v>
      </c>
      <c r="AA1659" s="13" t="s">
        <v>411</v>
      </c>
      <c r="AB1659">
        <v>7.4</v>
      </c>
      <c r="AC1659">
        <v>2100</v>
      </c>
      <c r="AD1659">
        <v>44</v>
      </c>
      <c r="AE1659">
        <v>4.3</v>
      </c>
      <c r="AF1659">
        <v>6.8</v>
      </c>
      <c r="AG1659">
        <v>17</v>
      </c>
      <c r="AH1659">
        <v>3300</v>
      </c>
      <c r="AI1659">
        <v>11</v>
      </c>
      <c r="AJ1659" s="35" t="s">
        <v>57</v>
      </c>
      <c r="AK1659" s="35">
        <v>0.66</v>
      </c>
      <c r="AL1659" s="35" t="s">
        <v>154</v>
      </c>
      <c r="AM1659">
        <v>0.31</v>
      </c>
      <c r="AN1659" t="s">
        <v>97</v>
      </c>
      <c r="AO1659" s="35" t="s">
        <v>212</v>
      </c>
      <c r="AP1659" s="35">
        <v>1.5</v>
      </c>
      <c r="AU1659" t="s">
        <v>57</v>
      </c>
      <c r="AV1659" s="13" t="s">
        <v>1784</v>
      </c>
    </row>
    <row r="1660" spans="1:48" x14ac:dyDescent="0.35">
      <c r="A1660">
        <v>1659</v>
      </c>
      <c r="B1660" s="2" t="s">
        <v>3050</v>
      </c>
      <c r="C1660" s="35" t="s">
        <v>4043</v>
      </c>
      <c r="D1660" t="s">
        <v>4050</v>
      </c>
      <c r="E1660" t="s">
        <v>3163</v>
      </c>
      <c r="F1660" t="s">
        <v>4078</v>
      </c>
      <c r="G1660" t="s">
        <v>50</v>
      </c>
      <c r="H1660" s="47">
        <v>42145</v>
      </c>
      <c r="I1660" s="34" t="s">
        <v>4033</v>
      </c>
      <c r="J1660" t="s">
        <v>8</v>
      </c>
      <c r="K1660" t="s">
        <v>1783</v>
      </c>
      <c r="L1660" t="s">
        <v>9</v>
      </c>
      <c r="M1660">
        <v>35.565030999999998</v>
      </c>
      <c r="N1660">
        <v>-119.890354</v>
      </c>
      <c r="O1660" t="s">
        <v>3858</v>
      </c>
      <c r="P1660">
        <v>140</v>
      </c>
      <c r="Q1660">
        <v>140</v>
      </c>
      <c r="R1660" t="s">
        <v>23</v>
      </c>
      <c r="S1660" t="s">
        <v>23</v>
      </c>
      <c r="U1660">
        <v>490</v>
      </c>
      <c r="V1660">
        <v>350</v>
      </c>
      <c r="W1660">
        <v>20.100000000000001</v>
      </c>
      <c r="X1660">
        <v>7.84</v>
      </c>
      <c r="Y1660" s="13">
        <f t="shared" si="38"/>
        <v>170.79999999999998</v>
      </c>
      <c r="Z1660" s="13" t="s">
        <v>761</v>
      </c>
      <c r="AA1660" s="13" t="s">
        <v>411</v>
      </c>
      <c r="AC1660">
        <v>60</v>
      </c>
      <c r="AD1660">
        <v>11</v>
      </c>
      <c r="AE1660">
        <v>1.4</v>
      </c>
      <c r="AF1660" t="s">
        <v>154</v>
      </c>
      <c r="AG1660">
        <v>2.5</v>
      </c>
      <c r="AH1660">
        <v>110</v>
      </c>
      <c r="AI1660">
        <v>0.65</v>
      </c>
      <c r="AJ1660">
        <v>1.9</v>
      </c>
      <c r="AM1660" t="s">
        <v>61</v>
      </c>
      <c r="AO1660" t="s">
        <v>62</v>
      </c>
      <c r="AP1660" t="s">
        <v>61</v>
      </c>
      <c r="AU1660" t="s">
        <v>57</v>
      </c>
      <c r="AV1660" s="13" t="s">
        <v>1784</v>
      </c>
    </row>
    <row r="1661" spans="1:48" x14ac:dyDescent="0.35">
      <c r="A1661">
        <v>1660</v>
      </c>
      <c r="B1661" s="2" t="s">
        <v>3050</v>
      </c>
      <c r="C1661" t="s">
        <v>4051</v>
      </c>
      <c r="D1661" t="s">
        <v>4052</v>
      </c>
      <c r="E1661" t="s">
        <v>3163</v>
      </c>
      <c r="F1661" t="s">
        <v>4078</v>
      </c>
      <c r="G1661" t="s">
        <v>50</v>
      </c>
      <c r="H1661" s="47">
        <v>42552</v>
      </c>
      <c r="I1661" s="34" t="s">
        <v>4034</v>
      </c>
      <c r="J1661" t="s">
        <v>8</v>
      </c>
      <c r="K1661" t="s">
        <v>1340</v>
      </c>
      <c r="L1661" t="s">
        <v>9</v>
      </c>
      <c r="M1661">
        <v>35.564981000000003</v>
      </c>
      <c r="N1661">
        <v>-119.890449</v>
      </c>
      <c r="O1661" t="s">
        <v>3808</v>
      </c>
      <c r="P1661">
        <v>1500</v>
      </c>
      <c r="Q1661">
        <v>1500</v>
      </c>
      <c r="R1661" t="s">
        <v>71</v>
      </c>
      <c r="S1661" t="s">
        <v>71</v>
      </c>
      <c r="U1661">
        <v>28500</v>
      </c>
      <c r="V1661">
        <v>19000</v>
      </c>
      <c r="W1661">
        <v>46</v>
      </c>
      <c r="X1661">
        <v>6.8</v>
      </c>
      <c r="Y1661" s="13">
        <f t="shared" si="38"/>
        <v>1830</v>
      </c>
      <c r="Z1661" s="13" t="s">
        <v>1897</v>
      </c>
      <c r="AA1661" s="13" t="s">
        <v>1901</v>
      </c>
      <c r="AC1661">
        <v>11000</v>
      </c>
      <c r="AD1661" t="s">
        <v>53</v>
      </c>
      <c r="AE1661">
        <v>74</v>
      </c>
      <c r="AF1661">
        <v>42</v>
      </c>
      <c r="AG1661">
        <v>90</v>
      </c>
      <c r="AH1661">
        <v>6500</v>
      </c>
      <c r="AI1661">
        <v>50</v>
      </c>
      <c r="AJ1661">
        <v>3.2</v>
      </c>
      <c r="AK1661">
        <v>3.8</v>
      </c>
      <c r="AL1661">
        <v>0.37</v>
      </c>
      <c r="AM1661">
        <v>2</v>
      </c>
      <c r="AN1661">
        <v>43</v>
      </c>
      <c r="AO1661">
        <v>85</v>
      </c>
      <c r="AP1661">
        <v>13</v>
      </c>
      <c r="AU1661" s="13" t="s">
        <v>434</v>
      </c>
      <c r="AV1661" t="s">
        <v>53</v>
      </c>
    </row>
    <row r="1662" spans="1:48" x14ac:dyDescent="0.35">
      <c r="A1662">
        <v>1661</v>
      </c>
      <c r="B1662" s="10" t="s">
        <v>3068</v>
      </c>
      <c r="C1662" t="s">
        <v>4070</v>
      </c>
      <c r="D1662" t="s">
        <v>4038</v>
      </c>
      <c r="E1662" t="s">
        <v>3163</v>
      </c>
      <c r="F1662" t="s">
        <v>3067</v>
      </c>
      <c r="G1662" t="s">
        <v>50</v>
      </c>
      <c r="H1662" s="47">
        <v>40289</v>
      </c>
      <c r="I1662" s="12" t="s">
        <v>4104</v>
      </c>
      <c r="J1662" t="s">
        <v>8</v>
      </c>
      <c r="K1662" t="s">
        <v>1363</v>
      </c>
      <c r="L1662" t="s">
        <v>9</v>
      </c>
      <c r="M1662">
        <v>35.536011999999999</v>
      </c>
      <c r="N1662">
        <v>-119.868161</v>
      </c>
      <c r="O1662" t="s">
        <v>3808</v>
      </c>
      <c r="P1662">
        <v>3100</v>
      </c>
      <c r="Q1662">
        <v>2300</v>
      </c>
      <c r="R1662">
        <v>720</v>
      </c>
      <c r="S1662" t="s">
        <v>23</v>
      </c>
      <c r="T1662">
        <v>63</v>
      </c>
      <c r="U1662">
        <v>17000</v>
      </c>
      <c r="V1662">
        <v>9800</v>
      </c>
      <c r="Y1662" s="13">
        <f t="shared" si="38"/>
        <v>2806</v>
      </c>
      <c r="Z1662" s="13">
        <f t="shared" ref="Z1662:Z1668" si="39">R1662*0.6</f>
        <v>432</v>
      </c>
      <c r="AA1662" s="13" t="s">
        <v>411</v>
      </c>
      <c r="AC1662">
        <v>3600</v>
      </c>
      <c r="AD1662">
        <v>340</v>
      </c>
      <c r="AE1662">
        <v>9.1999999999999993</v>
      </c>
      <c r="AF1662">
        <v>9.8000000000000007</v>
      </c>
      <c r="AG1662">
        <v>94</v>
      </c>
      <c r="AH1662">
        <v>3500</v>
      </c>
      <c r="AI1662">
        <v>25</v>
      </c>
      <c r="AN1662">
        <v>25</v>
      </c>
    </row>
    <row r="1663" spans="1:48" x14ac:dyDescent="0.35">
      <c r="A1663">
        <v>1662</v>
      </c>
      <c r="B1663" s="2" t="s">
        <v>3068</v>
      </c>
      <c r="C1663" t="s">
        <v>4071</v>
      </c>
      <c r="D1663" t="s">
        <v>4083</v>
      </c>
      <c r="E1663" t="s">
        <v>3163</v>
      </c>
      <c r="F1663" t="s">
        <v>3065</v>
      </c>
      <c r="G1663" t="s">
        <v>50</v>
      </c>
      <c r="H1663" s="47">
        <v>40289</v>
      </c>
      <c r="I1663" s="12" t="s">
        <v>4104</v>
      </c>
      <c r="J1663" t="s">
        <v>8</v>
      </c>
      <c r="K1663" t="s">
        <v>1363</v>
      </c>
      <c r="L1663" t="s">
        <v>9</v>
      </c>
      <c r="M1663">
        <v>35.530352999999998</v>
      </c>
      <c r="N1663">
        <v>-119.857195</v>
      </c>
      <c r="O1663" t="s">
        <v>3808</v>
      </c>
      <c r="P1663">
        <v>1700</v>
      </c>
      <c r="Q1663">
        <v>1600</v>
      </c>
      <c r="R1663">
        <v>240</v>
      </c>
      <c r="S1663" t="s">
        <v>23</v>
      </c>
      <c r="T1663">
        <v>380</v>
      </c>
      <c r="U1663">
        <v>45000</v>
      </c>
      <c r="V1663">
        <v>31000</v>
      </c>
      <c r="Y1663" s="13">
        <f t="shared" si="38"/>
        <v>1952</v>
      </c>
      <c r="Z1663" s="13">
        <f t="shared" si="39"/>
        <v>144</v>
      </c>
      <c r="AA1663" s="13" t="s">
        <v>411</v>
      </c>
      <c r="AC1663">
        <v>17000</v>
      </c>
      <c r="AD1663" t="s">
        <v>382</v>
      </c>
      <c r="AE1663">
        <v>37</v>
      </c>
      <c r="AF1663">
        <v>70</v>
      </c>
      <c r="AG1663">
        <v>270</v>
      </c>
      <c r="AH1663">
        <v>10000</v>
      </c>
      <c r="AI1663">
        <v>82</v>
      </c>
      <c r="AN1663" t="s">
        <v>54</v>
      </c>
    </row>
    <row r="1664" spans="1:48" x14ac:dyDescent="0.35">
      <c r="A1664">
        <v>1663</v>
      </c>
      <c r="B1664" s="2" t="s">
        <v>3068</v>
      </c>
      <c r="C1664" t="s">
        <v>4072</v>
      </c>
      <c r="D1664" t="s">
        <v>4040</v>
      </c>
      <c r="E1664" t="s">
        <v>3163</v>
      </c>
      <c r="F1664" t="s">
        <v>3057</v>
      </c>
      <c r="G1664" t="s">
        <v>50</v>
      </c>
      <c r="H1664" s="47">
        <v>40289</v>
      </c>
      <c r="I1664" s="12" t="s">
        <v>4104</v>
      </c>
      <c r="J1664" t="s">
        <v>8</v>
      </c>
      <c r="K1664" t="s">
        <v>1363</v>
      </c>
      <c r="L1664" t="s">
        <v>9</v>
      </c>
      <c r="M1664">
        <v>35.521157000000002</v>
      </c>
      <c r="N1664">
        <v>-119.86054300000001</v>
      </c>
      <c r="O1664" t="s">
        <v>3808</v>
      </c>
      <c r="P1664">
        <v>2100</v>
      </c>
      <c r="Q1664">
        <v>2400</v>
      </c>
      <c r="R1664">
        <v>60</v>
      </c>
      <c r="S1664" t="s">
        <v>23</v>
      </c>
      <c r="T1664">
        <v>78</v>
      </c>
      <c r="U1664">
        <v>10000</v>
      </c>
      <c r="V1664">
        <v>5200</v>
      </c>
      <c r="Y1664" s="13">
        <f t="shared" si="38"/>
        <v>2928</v>
      </c>
      <c r="Z1664" s="13">
        <f t="shared" si="39"/>
        <v>36</v>
      </c>
      <c r="AA1664" s="13" t="s">
        <v>411</v>
      </c>
      <c r="AC1664">
        <v>2100</v>
      </c>
      <c r="AD1664">
        <v>130</v>
      </c>
      <c r="AE1664">
        <v>17</v>
      </c>
      <c r="AF1664">
        <v>8.5</v>
      </c>
      <c r="AG1664">
        <v>57</v>
      </c>
      <c r="AH1664">
        <v>2000</v>
      </c>
      <c r="AI1664">
        <v>15</v>
      </c>
      <c r="AN1664">
        <v>20</v>
      </c>
    </row>
    <row r="1665" spans="1:49" x14ac:dyDescent="0.35">
      <c r="A1665">
        <v>1664</v>
      </c>
      <c r="B1665" s="2" t="s">
        <v>3068</v>
      </c>
      <c r="C1665" t="s">
        <v>4073</v>
      </c>
      <c r="D1665" t="s">
        <v>4080</v>
      </c>
      <c r="E1665" t="s">
        <v>3163</v>
      </c>
      <c r="F1665" t="s">
        <v>4079</v>
      </c>
      <c r="G1665" t="s">
        <v>50</v>
      </c>
      <c r="H1665" s="47">
        <v>40289</v>
      </c>
      <c r="I1665" s="12" t="s">
        <v>4104</v>
      </c>
      <c r="J1665" t="s">
        <v>8</v>
      </c>
      <c r="K1665" t="s">
        <v>1363</v>
      </c>
      <c r="L1665" t="s">
        <v>9</v>
      </c>
      <c r="M1665">
        <v>35.522525999999999</v>
      </c>
      <c r="N1665">
        <v>-119.856717</v>
      </c>
      <c r="O1665" t="s">
        <v>3808</v>
      </c>
      <c r="P1665">
        <v>1600</v>
      </c>
      <c r="Q1665">
        <v>1900</v>
      </c>
      <c r="R1665">
        <v>60</v>
      </c>
      <c r="S1665" t="s">
        <v>23</v>
      </c>
      <c r="T1665">
        <v>140</v>
      </c>
      <c r="U1665">
        <v>16000</v>
      </c>
      <c r="V1665">
        <v>10000</v>
      </c>
      <c r="Y1665" s="13">
        <f t="shared" si="38"/>
        <v>2318</v>
      </c>
      <c r="Z1665" s="13">
        <f t="shared" si="39"/>
        <v>36</v>
      </c>
      <c r="AA1665" s="13" t="s">
        <v>411</v>
      </c>
      <c r="AC1665">
        <v>4400</v>
      </c>
      <c r="AD1665">
        <v>320</v>
      </c>
      <c r="AE1665">
        <v>30</v>
      </c>
      <c r="AF1665">
        <v>16</v>
      </c>
      <c r="AG1665">
        <v>98</v>
      </c>
      <c r="AH1665">
        <v>3400</v>
      </c>
      <c r="AI1665">
        <v>24</v>
      </c>
      <c r="AN1665">
        <v>33</v>
      </c>
    </row>
    <row r="1666" spans="1:49" x14ac:dyDescent="0.35">
      <c r="A1666">
        <v>1665</v>
      </c>
      <c r="B1666" s="2" t="s">
        <v>3068</v>
      </c>
      <c r="C1666" t="s">
        <v>4074</v>
      </c>
      <c r="D1666" t="s">
        <v>4081</v>
      </c>
      <c r="E1666" t="s">
        <v>3163</v>
      </c>
      <c r="F1666" t="s">
        <v>3059</v>
      </c>
      <c r="G1666" t="s">
        <v>50</v>
      </c>
      <c r="H1666" s="47">
        <v>40289</v>
      </c>
      <c r="I1666" s="12" t="s">
        <v>4104</v>
      </c>
      <c r="J1666" t="s">
        <v>8</v>
      </c>
      <c r="K1666" t="s">
        <v>1363</v>
      </c>
      <c r="L1666" t="s">
        <v>9</v>
      </c>
      <c r="M1666">
        <v>35.513509999999997</v>
      </c>
      <c r="N1666" s="42">
        <v>-119.849251</v>
      </c>
      <c r="O1666" t="s">
        <v>3808</v>
      </c>
      <c r="P1666">
        <v>2100</v>
      </c>
      <c r="Q1666">
        <v>2200</v>
      </c>
      <c r="R1666">
        <v>180</v>
      </c>
      <c r="S1666" t="s">
        <v>23</v>
      </c>
      <c r="T1666">
        <v>51</v>
      </c>
      <c r="U1666">
        <v>8900</v>
      </c>
      <c r="V1666">
        <v>3200</v>
      </c>
      <c r="Y1666" s="13">
        <f t="shared" si="38"/>
        <v>2684</v>
      </c>
      <c r="Z1666" s="13">
        <f t="shared" si="39"/>
        <v>108</v>
      </c>
      <c r="AA1666" s="13" t="s">
        <v>411</v>
      </c>
      <c r="AC1666">
        <v>1500</v>
      </c>
      <c r="AD1666">
        <v>110</v>
      </c>
      <c r="AE1666">
        <v>11</v>
      </c>
      <c r="AF1666">
        <v>5.6</v>
      </c>
      <c r="AG1666">
        <v>41</v>
      </c>
      <c r="AH1666">
        <v>1800</v>
      </c>
      <c r="AI1666">
        <v>13</v>
      </c>
      <c r="AN1666" t="s">
        <v>57</v>
      </c>
    </row>
    <row r="1667" spans="1:49" x14ac:dyDescent="0.35">
      <c r="A1667">
        <v>1666</v>
      </c>
      <c r="B1667" s="2" t="s">
        <v>3068</v>
      </c>
      <c r="C1667" t="s">
        <v>4075</v>
      </c>
      <c r="D1667" t="s">
        <v>4082</v>
      </c>
      <c r="E1667" t="s">
        <v>3163</v>
      </c>
      <c r="F1667" t="s">
        <v>3061</v>
      </c>
      <c r="G1667" t="s">
        <v>50</v>
      </c>
      <c r="H1667" s="47">
        <v>40289</v>
      </c>
      <c r="I1667" s="12" t="s">
        <v>4104</v>
      </c>
      <c r="J1667" t="s">
        <v>8</v>
      </c>
      <c r="K1667" t="s">
        <v>1363</v>
      </c>
      <c r="L1667" t="s">
        <v>9</v>
      </c>
      <c r="M1667">
        <v>35.513106000000001</v>
      </c>
      <c r="N1667" s="42">
        <v>-119.850268</v>
      </c>
      <c r="O1667" t="s">
        <v>3808</v>
      </c>
      <c r="P1667">
        <v>2200</v>
      </c>
      <c r="Q1667">
        <v>2600</v>
      </c>
      <c r="R1667">
        <v>60</v>
      </c>
      <c r="S1667" t="s">
        <v>23</v>
      </c>
      <c r="T1667">
        <v>45</v>
      </c>
      <c r="U1667">
        <v>8600</v>
      </c>
      <c r="V1667">
        <v>4000</v>
      </c>
      <c r="Y1667" s="13">
        <f t="shared" si="38"/>
        <v>3172</v>
      </c>
      <c r="Z1667" s="13">
        <f t="shared" si="39"/>
        <v>36</v>
      </c>
      <c r="AA1667" s="13" t="s">
        <v>411</v>
      </c>
      <c r="AC1667">
        <v>1600</v>
      </c>
      <c r="AD1667">
        <v>120</v>
      </c>
      <c r="AE1667">
        <v>10</v>
      </c>
      <c r="AF1667">
        <v>4.8</v>
      </c>
      <c r="AG1667">
        <v>39</v>
      </c>
      <c r="AH1667">
        <v>1900</v>
      </c>
      <c r="AI1667">
        <v>12</v>
      </c>
      <c r="AN1667" t="s">
        <v>57</v>
      </c>
    </row>
    <row r="1668" spans="1:49" x14ac:dyDescent="0.35">
      <c r="A1668">
        <v>1667</v>
      </c>
      <c r="B1668" s="2" t="s">
        <v>3068</v>
      </c>
      <c r="C1668" t="s">
        <v>4076</v>
      </c>
      <c r="D1668" t="s">
        <v>4039</v>
      </c>
      <c r="E1668" t="s">
        <v>3163</v>
      </c>
      <c r="F1668" t="s">
        <v>3063</v>
      </c>
      <c r="G1668" t="s">
        <v>50</v>
      </c>
      <c r="H1668" s="47">
        <v>40289</v>
      </c>
      <c r="I1668" s="12" t="s">
        <v>4104</v>
      </c>
      <c r="J1668" t="s">
        <v>8</v>
      </c>
      <c r="K1668" t="s">
        <v>1363</v>
      </c>
      <c r="L1668" t="s">
        <v>9</v>
      </c>
      <c r="M1668">
        <v>35.511223000000001</v>
      </c>
      <c r="N1668">
        <v>-119.84844099999999</v>
      </c>
      <c r="O1668" t="s">
        <v>3808</v>
      </c>
      <c r="P1668">
        <v>1800</v>
      </c>
      <c r="Q1668">
        <v>2000</v>
      </c>
      <c r="R1668">
        <v>60</v>
      </c>
      <c r="S1668" t="s">
        <v>23</v>
      </c>
      <c r="T1668">
        <v>130</v>
      </c>
      <c r="U1668">
        <v>14000</v>
      </c>
      <c r="V1668">
        <v>8200</v>
      </c>
      <c r="Y1668" s="13">
        <f t="shared" si="38"/>
        <v>2440</v>
      </c>
      <c r="Z1668" s="13">
        <f t="shared" si="39"/>
        <v>36</v>
      </c>
      <c r="AA1668" s="13" t="s">
        <v>411</v>
      </c>
      <c r="AC1668">
        <v>3600</v>
      </c>
      <c r="AD1668">
        <v>170</v>
      </c>
      <c r="AE1668">
        <v>25</v>
      </c>
      <c r="AF1668">
        <v>17</v>
      </c>
      <c r="AG1668">
        <v>65</v>
      </c>
      <c r="AH1668">
        <v>3000</v>
      </c>
      <c r="AI1668">
        <v>18</v>
      </c>
      <c r="AN1668">
        <v>49</v>
      </c>
    </row>
    <row r="1669" spans="1:49" x14ac:dyDescent="0.35">
      <c r="A1669">
        <v>1668</v>
      </c>
      <c r="B1669" s="2" t="s">
        <v>3068</v>
      </c>
      <c r="C1669" t="s">
        <v>4077</v>
      </c>
      <c r="D1669" t="s">
        <v>4037</v>
      </c>
      <c r="E1669" t="s">
        <v>3163</v>
      </c>
      <c r="F1669" t="s">
        <v>4078</v>
      </c>
      <c r="G1669" t="s">
        <v>50</v>
      </c>
      <c r="H1669" s="47">
        <v>40289</v>
      </c>
      <c r="I1669" s="12" t="s">
        <v>4104</v>
      </c>
      <c r="J1669" t="s">
        <v>8</v>
      </c>
      <c r="K1669" t="s">
        <v>1363</v>
      </c>
      <c r="L1669" t="s">
        <v>9</v>
      </c>
      <c r="M1669">
        <v>35.565030999999998</v>
      </c>
      <c r="N1669">
        <v>-119.890354</v>
      </c>
      <c r="O1669" t="s">
        <v>3808</v>
      </c>
      <c r="P1669">
        <v>1200</v>
      </c>
      <c r="Q1669">
        <v>1500</v>
      </c>
      <c r="R1669" t="s">
        <v>57</v>
      </c>
      <c r="S1669" t="s">
        <v>23</v>
      </c>
      <c r="T1669">
        <v>400</v>
      </c>
      <c r="U1669">
        <v>29000</v>
      </c>
      <c r="V1669">
        <v>19000</v>
      </c>
      <c r="Y1669" s="13">
        <f t="shared" si="38"/>
        <v>1830</v>
      </c>
      <c r="Z1669" s="13" t="s">
        <v>416</v>
      </c>
      <c r="AA1669" s="13" t="s">
        <v>411</v>
      </c>
      <c r="AC1669">
        <v>10000</v>
      </c>
      <c r="AD1669" t="s">
        <v>382</v>
      </c>
      <c r="AE1669">
        <v>84</v>
      </c>
      <c r="AF1669">
        <v>45</v>
      </c>
      <c r="AG1669">
        <v>170</v>
      </c>
      <c r="AH1669">
        <v>6500</v>
      </c>
      <c r="AI1669">
        <v>51</v>
      </c>
      <c r="AN1669" t="s">
        <v>54</v>
      </c>
    </row>
    <row r="1670" spans="1:49" x14ac:dyDescent="0.35">
      <c r="A1670">
        <v>1669</v>
      </c>
      <c r="B1670" s="2" t="s">
        <v>465</v>
      </c>
      <c r="C1670" t="s">
        <v>4090</v>
      </c>
      <c r="D1670" t="s">
        <v>467</v>
      </c>
      <c r="E1670" t="s">
        <v>468</v>
      </c>
      <c r="F1670" t="s">
        <v>1011</v>
      </c>
      <c r="G1670" t="s">
        <v>50</v>
      </c>
      <c r="H1670" s="47">
        <v>43311</v>
      </c>
      <c r="I1670" s="34" t="s">
        <v>4084</v>
      </c>
      <c r="J1670" t="s">
        <v>8</v>
      </c>
      <c r="K1670" t="s">
        <v>1340</v>
      </c>
      <c r="L1670" t="s">
        <v>9</v>
      </c>
      <c r="M1670">
        <v>35.463042000000002</v>
      </c>
      <c r="N1670">
        <v>-119.05966100000001</v>
      </c>
      <c r="O1670" t="s">
        <v>51</v>
      </c>
      <c r="P1670">
        <v>300</v>
      </c>
      <c r="U1670">
        <v>829</v>
      </c>
      <c r="V1670">
        <v>690</v>
      </c>
      <c r="X1670">
        <v>8.1199999999999992</v>
      </c>
      <c r="Y1670">
        <v>370</v>
      </c>
      <c r="Z1670" t="s">
        <v>73</v>
      </c>
      <c r="AA1670" t="s">
        <v>537</v>
      </c>
      <c r="AC1670">
        <v>93</v>
      </c>
      <c r="AD1670">
        <v>3.3</v>
      </c>
      <c r="AE1670">
        <v>12</v>
      </c>
      <c r="AF1670">
        <v>2.9</v>
      </c>
      <c r="AG1670">
        <v>2.8</v>
      </c>
      <c r="AH1670">
        <v>180</v>
      </c>
      <c r="AI1670">
        <v>0.97</v>
      </c>
      <c r="AU1670" s="13">
        <f>AV1670*4.43</f>
        <v>0.17276999999999998</v>
      </c>
      <c r="AV1670">
        <v>3.9E-2</v>
      </c>
      <c r="AW1670">
        <v>8.6999999999999993</v>
      </c>
    </row>
    <row r="1671" spans="1:49" x14ac:dyDescent="0.35">
      <c r="A1671">
        <v>1670</v>
      </c>
      <c r="B1671" s="2" t="s">
        <v>465</v>
      </c>
      <c r="C1671" t="s">
        <v>4091</v>
      </c>
      <c r="D1671" t="s">
        <v>467</v>
      </c>
      <c r="E1671" t="s">
        <v>468</v>
      </c>
      <c r="F1671" t="s">
        <v>1011</v>
      </c>
      <c r="G1671" t="s">
        <v>50</v>
      </c>
      <c r="H1671" s="47">
        <v>43335</v>
      </c>
      <c r="I1671" s="34" t="s">
        <v>4084</v>
      </c>
      <c r="J1671" t="s">
        <v>8</v>
      </c>
      <c r="K1671" t="s">
        <v>1340</v>
      </c>
      <c r="L1671" t="s">
        <v>9</v>
      </c>
      <c r="M1671">
        <v>35.463042000000002</v>
      </c>
      <c r="N1671">
        <v>-119.05966100000001</v>
      </c>
      <c r="O1671" t="s">
        <v>51</v>
      </c>
      <c r="P1671">
        <v>300</v>
      </c>
      <c r="U1671">
        <v>797</v>
      </c>
      <c r="V1671">
        <v>570</v>
      </c>
      <c r="X1671">
        <v>8.0299999999999994</v>
      </c>
      <c r="Y1671">
        <v>370</v>
      </c>
      <c r="Z1671" t="s">
        <v>73</v>
      </c>
      <c r="AA1671" t="s">
        <v>537</v>
      </c>
      <c r="AC1671">
        <v>86</v>
      </c>
      <c r="AD1671">
        <v>2.7</v>
      </c>
      <c r="AE1671">
        <v>12</v>
      </c>
      <c r="AF1671">
        <v>3.2</v>
      </c>
      <c r="AG1671">
        <v>2.9</v>
      </c>
      <c r="AH1671">
        <v>170</v>
      </c>
      <c r="AI1671">
        <v>0.98</v>
      </c>
      <c r="AU1671" s="13">
        <f>AV1671*4.43</f>
        <v>0.27022999999999997</v>
      </c>
      <c r="AV1671">
        <v>6.0999999999999999E-2</v>
      </c>
      <c r="AW1671">
        <v>8.1999999999999993</v>
      </c>
    </row>
    <row r="1672" spans="1:49" x14ac:dyDescent="0.35">
      <c r="A1672">
        <v>1671</v>
      </c>
      <c r="B1672" s="2" t="s">
        <v>465</v>
      </c>
      <c r="C1672" t="s">
        <v>4092</v>
      </c>
      <c r="D1672" t="s">
        <v>467</v>
      </c>
      <c r="E1672" t="s">
        <v>468</v>
      </c>
      <c r="F1672" t="s">
        <v>1011</v>
      </c>
      <c r="G1672" t="s">
        <v>50</v>
      </c>
      <c r="H1672" s="47">
        <v>43364</v>
      </c>
      <c r="I1672" s="34" t="s">
        <v>4084</v>
      </c>
      <c r="J1672" t="s">
        <v>8</v>
      </c>
      <c r="K1672" t="s">
        <v>1340</v>
      </c>
      <c r="L1672" t="s">
        <v>9</v>
      </c>
      <c r="M1672">
        <v>35.463042000000002</v>
      </c>
      <c r="N1672">
        <v>-119.05966100000001</v>
      </c>
      <c r="O1672" t="s">
        <v>51</v>
      </c>
      <c r="P1672">
        <v>300</v>
      </c>
      <c r="U1672">
        <v>947</v>
      </c>
      <c r="V1672">
        <v>630</v>
      </c>
      <c r="X1672">
        <v>8.01</v>
      </c>
      <c r="Y1672">
        <v>370</v>
      </c>
      <c r="Z1672" t="s">
        <v>73</v>
      </c>
      <c r="AA1672" t="s">
        <v>537</v>
      </c>
      <c r="AC1672">
        <v>130</v>
      </c>
      <c r="AD1672">
        <v>3.2</v>
      </c>
      <c r="AE1672">
        <v>21</v>
      </c>
      <c r="AF1672">
        <v>4.5</v>
      </c>
      <c r="AG1672">
        <v>3.1</v>
      </c>
      <c r="AH1672">
        <v>200</v>
      </c>
      <c r="AI1672">
        <v>0.92</v>
      </c>
      <c r="AU1672" s="13">
        <f>AV1672*4.43</f>
        <v>0.14176</v>
      </c>
      <c r="AV1672">
        <v>3.2000000000000001E-2</v>
      </c>
      <c r="AW1672">
        <v>8.4</v>
      </c>
    </row>
    <row r="1673" spans="1:49" x14ac:dyDescent="0.35">
      <c r="A1673">
        <v>1672</v>
      </c>
      <c r="B1673" s="2" t="s">
        <v>465</v>
      </c>
      <c r="C1673" t="s">
        <v>4087</v>
      </c>
      <c r="D1673" t="s">
        <v>467</v>
      </c>
      <c r="E1673" t="s">
        <v>468</v>
      </c>
      <c r="F1673" t="s">
        <v>1011</v>
      </c>
      <c r="G1673" t="s">
        <v>50</v>
      </c>
      <c r="H1673" s="47">
        <v>43216</v>
      </c>
      <c r="I1673" s="34" t="s">
        <v>4085</v>
      </c>
      <c r="J1673" t="s">
        <v>8</v>
      </c>
      <c r="K1673" t="s">
        <v>1340</v>
      </c>
      <c r="L1673" t="s">
        <v>9</v>
      </c>
      <c r="M1673">
        <v>35.463042000000002</v>
      </c>
      <c r="N1673">
        <v>-119.05966100000001</v>
      </c>
      <c r="O1673" t="s">
        <v>51</v>
      </c>
      <c r="P1673">
        <v>290</v>
      </c>
      <c r="U1673">
        <v>903</v>
      </c>
      <c r="V1673">
        <v>600</v>
      </c>
      <c r="X1673">
        <v>8.02</v>
      </c>
      <c r="Y1673">
        <v>350</v>
      </c>
      <c r="Z1673" t="s">
        <v>73</v>
      </c>
      <c r="AA1673" t="s">
        <v>537</v>
      </c>
      <c r="AC1673">
        <v>110</v>
      </c>
      <c r="AD1673">
        <v>2.8</v>
      </c>
      <c r="AE1673">
        <v>12</v>
      </c>
      <c r="AF1673">
        <v>2.5</v>
      </c>
      <c r="AG1673">
        <v>2.6</v>
      </c>
      <c r="AH1673">
        <v>170</v>
      </c>
      <c r="AI1673">
        <v>0.96</v>
      </c>
      <c r="AJ1673" s="35">
        <v>61</v>
      </c>
      <c r="AK1673" s="35">
        <v>5.3999999999999999E-2</v>
      </c>
      <c r="AL1673" s="35">
        <v>0.31</v>
      </c>
      <c r="AM1673" s="35">
        <v>6.0999999999999999E-2</v>
      </c>
      <c r="AN1673" s="35">
        <v>47</v>
      </c>
      <c r="AO1673" s="35">
        <v>0.44</v>
      </c>
      <c r="AP1673" s="35">
        <v>0.16</v>
      </c>
      <c r="AQ1673">
        <v>-87</v>
      </c>
      <c r="AR1673">
        <v>-11.54</v>
      </c>
      <c r="AU1673" s="13" t="s">
        <v>693</v>
      </c>
      <c r="AV1673" t="s">
        <v>540</v>
      </c>
      <c r="AW1673">
        <v>5.5</v>
      </c>
    </row>
    <row r="1674" spans="1:49" x14ac:dyDescent="0.35">
      <c r="A1674">
        <v>1673</v>
      </c>
      <c r="B1674" s="2" t="s">
        <v>465</v>
      </c>
      <c r="C1674" t="s">
        <v>4088</v>
      </c>
      <c r="D1674" t="s">
        <v>467</v>
      </c>
      <c r="E1674" t="s">
        <v>468</v>
      </c>
      <c r="F1674" t="s">
        <v>1011</v>
      </c>
      <c r="G1674" t="s">
        <v>50</v>
      </c>
      <c r="H1674" s="47">
        <v>43244</v>
      </c>
      <c r="I1674" s="44" t="s">
        <v>4085</v>
      </c>
      <c r="J1674" t="s">
        <v>8</v>
      </c>
      <c r="K1674" t="s">
        <v>1340</v>
      </c>
      <c r="L1674" t="s">
        <v>9</v>
      </c>
      <c r="M1674">
        <v>35.463042000000002</v>
      </c>
      <c r="N1674">
        <v>-119.05966100000001</v>
      </c>
      <c r="O1674" t="s">
        <v>51</v>
      </c>
      <c r="P1674">
        <v>290</v>
      </c>
      <c r="U1674">
        <v>827</v>
      </c>
      <c r="V1674">
        <v>650</v>
      </c>
      <c r="X1674">
        <v>7.91</v>
      </c>
      <c r="Y1674">
        <v>350</v>
      </c>
      <c r="Z1674" t="s">
        <v>73</v>
      </c>
      <c r="AA1674" t="s">
        <v>537</v>
      </c>
      <c r="AC1674">
        <v>93</v>
      </c>
      <c r="AD1674">
        <v>2.8</v>
      </c>
      <c r="AE1674">
        <v>10</v>
      </c>
      <c r="AF1674">
        <v>2.1</v>
      </c>
      <c r="AG1674">
        <v>3.3</v>
      </c>
      <c r="AH1674">
        <v>160</v>
      </c>
      <c r="AI1674">
        <v>0.98</v>
      </c>
      <c r="AU1674" s="13" t="s">
        <v>693</v>
      </c>
      <c r="AV1674" t="s">
        <v>540</v>
      </c>
      <c r="AW1674">
        <v>7.7</v>
      </c>
    </row>
    <row r="1675" spans="1:49" x14ac:dyDescent="0.35">
      <c r="A1675">
        <v>1674</v>
      </c>
      <c r="B1675" s="2" t="s">
        <v>465</v>
      </c>
      <c r="C1675" t="s">
        <v>4089</v>
      </c>
      <c r="D1675" t="s">
        <v>467</v>
      </c>
      <c r="E1675" t="s">
        <v>468</v>
      </c>
      <c r="F1675" t="s">
        <v>1011</v>
      </c>
      <c r="G1675" t="s">
        <v>50</v>
      </c>
      <c r="H1675" s="47">
        <v>43276</v>
      </c>
      <c r="I1675" s="44" t="s">
        <v>4085</v>
      </c>
      <c r="J1675" t="s">
        <v>8</v>
      </c>
      <c r="K1675" t="s">
        <v>1340</v>
      </c>
      <c r="L1675" t="s">
        <v>9</v>
      </c>
      <c r="M1675">
        <v>35.463042000000002</v>
      </c>
      <c r="N1675">
        <v>-119.05966100000001</v>
      </c>
      <c r="O1675" t="s">
        <v>51</v>
      </c>
      <c r="P1675">
        <v>300</v>
      </c>
      <c r="U1675">
        <v>1000</v>
      </c>
      <c r="V1675">
        <v>620</v>
      </c>
      <c r="X1675">
        <v>8.09</v>
      </c>
      <c r="Y1675">
        <v>360</v>
      </c>
      <c r="Z1675" t="s">
        <v>53</v>
      </c>
      <c r="AA1675" t="s">
        <v>407</v>
      </c>
      <c r="AC1675">
        <v>140</v>
      </c>
      <c r="AD1675">
        <v>2.9</v>
      </c>
      <c r="AE1675">
        <v>18</v>
      </c>
      <c r="AF1675">
        <v>3.8</v>
      </c>
      <c r="AG1675">
        <v>3.1</v>
      </c>
      <c r="AH1675">
        <v>190</v>
      </c>
      <c r="AI1675">
        <v>1</v>
      </c>
      <c r="AU1675" s="13" t="s">
        <v>693</v>
      </c>
      <c r="AV1675" t="s">
        <v>540</v>
      </c>
      <c r="AW1675">
        <v>10</v>
      </c>
    </row>
    <row r="1676" spans="1:49" x14ac:dyDescent="0.35">
      <c r="A1676">
        <v>1675</v>
      </c>
      <c r="B1676" s="2" t="s">
        <v>420</v>
      </c>
      <c r="C1676" t="s">
        <v>4096</v>
      </c>
      <c r="D1676" t="s">
        <v>4097</v>
      </c>
      <c r="E1676" t="s">
        <v>421</v>
      </c>
      <c r="F1676" t="s">
        <v>422</v>
      </c>
      <c r="G1676" t="s">
        <v>50</v>
      </c>
      <c r="H1676" s="47">
        <v>42131</v>
      </c>
      <c r="I1676" s="44" t="s">
        <v>4093</v>
      </c>
      <c r="J1676" t="s">
        <v>8</v>
      </c>
      <c r="K1676" t="s">
        <v>1363</v>
      </c>
      <c r="L1676" t="s">
        <v>9</v>
      </c>
      <c r="M1676">
        <v>35.451794</v>
      </c>
      <c r="N1676">
        <v>-119.74614699999999</v>
      </c>
      <c r="O1676" t="s">
        <v>478</v>
      </c>
      <c r="P1676">
        <v>2800</v>
      </c>
      <c r="Q1676" s="13">
        <f>P1676</f>
        <v>2800</v>
      </c>
      <c r="V1676">
        <v>41000</v>
      </c>
      <c r="Y1676">
        <f>Q1676*1.22</f>
        <v>3416</v>
      </c>
      <c r="Z1676" t="s">
        <v>641</v>
      </c>
      <c r="AA1676" t="s">
        <v>537</v>
      </c>
      <c r="AB1676">
        <v>590</v>
      </c>
      <c r="AC1676">
        <v>19000</v>
      </c>
      <c r="AD1676" t="s">
        <v>54</v>
      </c>
      <c r="AE1676">
        <v>400</v>
      </c>
      <c r="AF1676">
        <v>670</v>
      </c>
      <c r="AG1676">
        <v>570</v>
      </c>
      <c r="AH1676">
        <v>15000</v>
      </c>
      <c r="AI1676">
        <v>45</v>
      </c>
      <c r="AJ1676" t="s">
        <v>23</v>
      </c>
      <c r="AK1676">
        <v>4.5</v>
      </c>
      <c r="AL1676">
        <v>16</v>
      </c>
      <c r="AM1676">
        <v>9.1</v>
      </c>
      <c r="AN1676">
        <v>450</v>
      </c>
      <c r="AO1676" t="s">
        <v>23</v>
      </c>
      <c r="AP1676">
        <v>16</v>
      </c>
      <c r="AU1676" t="s">
        <v>54</v>
      </c>
      <c r="AV1676" s="13" t="s">
        <v>3246</v>
      </c>
    </row>
    <row r="1677" spans="1:49" x14ac:dyDescent="0.35">
      <c r="A1677">
        <v>1676</v>
      </c>
      <c r="B1677" s="2" t="s">
        <v>3070</v>
      </c>
      <c r="C1677" t="s">
        <v>4098</v>
      </c>
      <c r="D1677" t="s">
        <v>854</v>
      </c>
      <c r="E1677" t="s">
        <v>626</v>
      </c>
      <c r="F1677" t="s">
        <v>4099</v>
      </c>
      <c r="G1677" t="s">
        <v>50</v>
      </c>
      <c r="H1677" s="47">
        <v>42109</v>
      </c>
      <c r="I1677" s="34" t="s">
        <v>4094</v>
      </c>
      <c r="J1677" t="s">
        <v>8</v>
      </c>
      <c r="K1677" t="s">
        <v>1363</v>
      </c>
      <c r="L1677" t="s">
        <v>9</v>
      </c>
      <c r="M1677">
        <v>35.399355180412499</v>
      </c>
      <c r="N1677">
        <v>-119.73472436202699</v>
      </c>
      <c r="O1677" t="s">
        <v>478</v>
      </c>
      <c r="P1677">
        <v>1800</v>
      </c>
      <c r="V1677">
        <v>25000</v>
      </c>
      <c r="Y1677">
        <v>2200</v>
      </c>
      <c r="Z1677" t="s">
        <v>641</v>
      </c>
      <c r="AA1677" t="s">
        <v>537</v>
      </c>
      <c r="AB1677">
        <v>130</v>
      </c>
      <c r="AC1677">
        <v>13000</v>
      </c>
      <c r="AD1677" t="s">
        <v>54</v>
      </c>
      <c r="AE1677">
        <v>220</v>
      </c>
      <c r="AF1677">
        <v>100</v>
      </c>
      <c r="AG1677">
        <v>210</v>
      </c>
      <c r="AH1677">
        <v>8600</v>
      </c>
      <c r="AI1677">
        <v>140</v>
      </c>
      <c r="AJ1677" t="s">
        <v>98</v>
      </c>
      <c r="AK1677">
        <v>8.1</v>
      </c>
      <c r="AL1677">
        <v>29</v>
      </c>
      <c r="AM1677" t="s">
        <v>4100</v>
      </c>
      <c r="AN1677">
        <v>140</v>
      </c>
      <c r="AO1677" t="s">
        <v>98</v>
      </c>
      <c r="AP1677">
        <v>59</v>
      </c>
      <c r="AU1677" t="s">
        <v>54</v>
      </c>
      <c r="AV1677" s="13" t="s">
        <v>3246</v>
      </c>
    </row>
    <row r="1678" spans="1:49" x14ac:dyDescent="0.35">
      <c r="A1678">
        <v>1677</v>
      </c>
      <c r="B1678" s="10" t="s">
        <v>2447</v>
      </c>
      <c r="C1678" t="s">
        <v>4103</v>
      </c>
      <c r="D1678" t="s">
        <v>3</v>
      </c>
      <c r="E1678" t="s">
        <v>460</v>
      </c>
      <c r="F1678" t="s">
        <v>4102</v>
      </c>
      <c r="G1678" t="s">
        <v>50</v>
      </c>
      <c r="H1678" s="47">
        <v>42159</v>
      </c>
      <c r="I1678" s="34" t="s">
        <v>4095</v>
      </c>
      <c r="J1678" t="s">
        <v>8</v>
      </c>
      <c r="K1678" t="s">
        <v>1783</v>
      </c>
      <c r="L1678" t="s">
        <v>9</v>
      </c>
      <c r="M1678">
        <v>35.065653434295903</v>
      </c>
      <c r="N1678">
        <v>-119.36840349556201</v>
      </c>
      <c r="O1678" t="s">
        <v>478</v>
      </c>
      <c r="P1678">
        <v>1800</v>
      </c>
      <c r="Q1678">
        <v>1800</v>
      </c>
      <c r="R1678" t="s">
        <v>23</v>
      </c>
      <c r="S1678" t="s">
        <v>23</v>
      </c>
      <c r="T1678">
        <v>1700</v>
      </c>
      <c r="U1678">
        <v>37000</v>
      </c>
      <c r="V1678">
        <v>22000</v>
      </c>
      <c r="X1678">
        <v>7.63</v>
      </c>
      <c r="Y1678" s="13">
        <f t="shared" ref="Y1678:Y1683" si="40">Q1678*1.22</f>
        <v>2196</v>
      </c>
      <c r="Z1678" s="13" t="s">
        <v>761</v>
      </c>
      <c r="AA1678" s="13" t="s">
        <v>411</v>
      </c>
      <c r="AB1678">
        <v>75</v>
      </c>
      <c r="AC1678">
        <v>12000</v>
      </c>
      <c r="AD1678">
        <v>50</v>
      </c>
      <c r="AE1678">
        <v>75</v>
      </c>
      <c r="AF1678">
        <v>360</v>
      </c>
      <c r="AG1678">
        <v>170</v>
      </c>
      <c r="AH1678">
        <v>6600</v>
      </c>
      <c r="AI1678">
        <v>77</v>
      </c>
      <c r="AJ1678" t="s">
        <v>382</v>
      </c>
      <c r="AK1678">
        <v>7.4</v>
      </c>
      <c r="AM1678">
        <v>7.5</v>
      </c>
      <c r="AN1678" t="s">
        <v>1093</v>
      </c>
      <c r="AO1678" t="s">
        <v>212</v>
      </c>
      <c r="AP1678">
        <v>13</v>
      </c>
      <c r="AU1678" t="s">
        <v>57</v>
      </c>
      <c r="AV1678" s="13" t="s">
        <v>1784</v>
      </c>
    </row>
    <row r="1679" spans="1:49" x14ac:dyDescent="0.35">
      <c r="A1679">
        <v>1678</v>
      </c>
      <c r="B1679" s="2" t="s">
        <v>3070</v>
      </c>
      <c r="C1679" t="s">
        <v>4105</v>
      </c>
      <c r="D1679" t="s">
        <v>4109</v>
      </c>
      <c r="E1679" t="s">
        <v>626</v>
      </c>
      <c r="F1679" t="s">
        <v>4099</v>
      </c>
      <c r="G1679" t="s">
        <v>50</v>
      </c>
      <c r="H1679" s="47">
        <v>42906</v>
      </c>
      <c r="I1679" s="34" t="s">
        <v>4108</v>
      </c>
      <c r="J1679" t="s">
        <v>8</v>
      </c>
      <c r="K1679" t="s">
        <v>1340</v>
      </c>
      <c r="L1679" t="s">
        <v>9</v>
      </c>
      <c r="M1679">
        <v>35.399064000000003</v>
      </c>
      <c r="N1679">
        <v>-119.7346316</v>
      </c>
      <c r="O1679" t="s">
        <v>3858</v>
      </c>
      <c r="P1679" s="13">
        <f>SUM(Q1679:S1679)</f>
        <v>1700</v>
      </c>
      <c r="Q1679">
        <v>1700</v>
      </c>
      <c r="R1679" t="s">
        <v>449</v>
      </c>
      <c r="S1679" t="s">
        <v>449</v>
      </c>
      <c r="U1679">
        <v>38300</v>
      </c>
      <c r="V1679">
        <v>25000</v>
      </c>
      <c r="X1679">
        <v>7.2</v>
      </c>
      <c r="Y1679" s="13">
        <f t="shared" si="40"/>
        <v>2074</v>
      </c>
      <c r="Z1679" s="13" t="s">
        <v>1898</v>
      </c>
      <c r="AA1679" s="13" t="s">
        <v>1899</v>
      </c>
      <c r="AC1679">
        <v>15000</v>
      </c>
      <c r="AD1679" t="s">
        <v>390</v>
      </c>
      <c r="AE1679">
        <v>160</v>
      </c>
      <c r="AF1679">
        <v>130</v>
      </c>
      <c r="AG1679">
        <v>180</v>
      </c>
      <c r="AH1679">
        <v>9000</v>
      </c>
      <c r="AI1679">
        <v>150</v>
      </c>
      <c r="AJ1679" t="s">
        <v>400</v>
      </c>
      <c r="AK1679">
        <v>8.3000000000000007</v>
      </c>
      <c r="AL1679" t="s">
        <v>184</v>
      </c>
      <c r="AM1679">
        <v>1.4</v>
      </c>
      <c r="AN1679" t="s">
        <v>215</v>
      </c>
      <c r="AO1679">
        <v>38</v>
      </c>
      <c r="AP1679">
        <v>55</v>
      </c>
      <c r="AQ1679">
        <v>-18.8</v>
      </c>
      <c r="AR1679">
        <v>1.87</v>
      </c>
      <c r="AU1679" s="13" t="s">
        <v>1357</v>
      </c>
      <c r="AV1679" t="s">
        <v>64</v>
      </c>
      <c r="AW1679">
        <v>45</v>
      </c>
    </row>
    <row r="1680" spans="1:49" x14ac:dyDescent="0.35">
      <c r="A1680">
        <v>1679</v>
      </c>
      <c r="B1680" s="2" t="s">
        <v>3070</v>
      </c>
      <c r="C1680" t="s">
        <v>4107</v>
      </c>
      <c r="D1680" t="s">
        <v>854</v>
      </c>
      <c r="E1680" t="s">
        <v>626</v>
      </c>
      <c r="F1680" t="s">
        <v>4099</v>
      </c>
      <c r="G1680" t="s">
        <v>50</v>
      </c>
      <c r="H1680" s="47">
        <v>42906</v>
      </c>
      <c r="I1680" s="34" t="s">
        <v>4108</v>
      </c>
      <c r="J1680" t="s">
        <v>8</v>
      </c>
      <c r="K1680" t="s">
        <v>1340</v>
      </c>
      <c r="L1680" t="s">
        <v>9</v>
      </c>
      <c r="M1680">
        <v>35.399265999999997</v>
      </c>
      <c r="N1680">
        <v>-119.734668</v>
      </c>
      <c r="O1680" t="s">
        <v>40</v>
      </c>
      <c r="P1680" s="13">
        <f>SUM(Q1680:S1680)</f>
        <v>1700</v>
      </c>
      <c r="Q1680">
        <v>1700</v>
      </c>
      <c r="R1680" t="s">
        <v>449</v>
      </c>
      <c r="S1680" t="s">
        <v>449</v>
      </c>
      <c r="U1680">
        <v>39100</v>
      </c>
      <c r="V1680">
        <v>25000</v>
      </c>
      <c r="X1680">
        <v>7.22</v>
      </c>
      <c r="Y1680" s="13">
        <f t="shared" si="40"/>
        <v>2074</v>
      </c>
      <c r="Z1680" s="13" t="s">
        <v>1898</v>
      </c>
      <c r="AA1680" s="13" t="s">
        <v>1899</v>
      </c>
      <c r="AC1680">
        <v>15000</v>
      </c>
      <c r="AD1680" t="s">
        <v>390</v>
      </c>
      <c r="AE1680">
        <v>160</v>
      </c>
      <c r="AF1680">
        <v>130</v>
      </c>
      <c r="AG1680">
        <v>180</v>
      </c>
      <c r="AH1680">
        <v>9300</v>
      </c>
      <c r="AI1680">
        <v>160</v>
      </c>
      <c r="AJ1680" t="s">
        <v>400</v>
      </c>
      <c r="AK1680">
        <v>8.8000000000000007</v>
      </c>
      <c r="AL1680" t="s">
        <v>184</v>
      </c>
      <c r="AM1680">
        <v>1.3</v>
      </c>
      <c r="AN1680" t="s">
        <v>215</v>
      </c>
      <c r="AO1680">
        <v>47</v>
      </c>
      <c r="AP1680">
        <v>59</v>
      </c>
      <c r="AQ1680">
        <v>-20.6</v>
      </c>
      <c r="AR1680">
        <v>2.06</v>
      </c>
      <c r="AU1680" s="13" t="s">
        <v>1357</v>
      </c>
      <c r="AV1680" t="s">
        <v>64</v>
      </c>
      <c r="AW1680">
        <v>28</v>
      </c>
    </row>
    <row r="1681" spans="1:49" x14ac:dyDescent="0.35">
      <c r="A1681">
        <v>1680</v>
      </c>
      <c r="B1681" s="2" t="s">
        <v>3070</v>
      </c>
      <c r="C1681" t="s">
        <v>4106</v>
      </c>
      <c r="D1681" t="s">
        <v>4</v>
      </c>
      <c r="E1681" t="s">
        <v>626</v>
      </c>
      <c r="F1681" t="s">
        <v>4099</v>
      </c>
      <c r="G1681" t="s">
        <v>50</v>
      </c>
      <c r="H1681" s="47">
        <v>42906</v>
      </c>
      <c r="I1681" s="34" t="s">
        <v>4108</v>
      </c>
      <c r="J1681" t="s">
        <v>8</v>
      </c>
      <c r="K1681" t="s">
        <v>1340</v>
      </c>
      <c r="L1681" t="s">
        <v>9</v>
      </c>
      <c r="M1681">
        <v>35.398860999999997</v>
      </c>
      <c r="N1681">
        <v>-119.734505</v>
      </c>
      <c r="O1681" t="s">
        <v>665</v>
      </c>
      <c r="P1681" s="13">
        <f>SUM(Q1681:S1681)</f>
        <v>1700</v>
      </c>
      <c r="Q1681">
        <v>1700</v>
      </c>
      <c r="R1681" t="s">
        <v>449</v>
      </c>
      <c r="S1681" t="s">
        <v>449</v>
      </c>
      <c r="U1681">
        <v>40600</v>
      </c>
      <c r="V1681">
        <v>26000</v>
      </c>
      <c r="X1681">
        <v>7.4</v>
      </c>
      <c r="Y1681" s="13">
        <f t="shared" si="40"/>
        <v>2074</v>
      </c>
      <c r="Z1681" s="13" t="s">
        <v>1898</v>
      </c>
      <c r="AA1681" s="13" t="s">
        <v>1899</v>
      </c>
      <c r="AC1681">
        <v>16000</v>
      </c>
      <c r="AD1681" t="s">
        <v>390</v>
      </c>
      <c r="AE1681">
        <v>140</v>
      </c>
      <c r="AF1681">
        <v>140</v>
      </c>
      <c r="AG1681">
        <v>190</v>
      </c>
      <c r="AH1681">
        <v>9900</v>
      </c>
      <c r="AI1681">
        <v>160</v>
      </c>
      <c r="AJ1681" t="s">
        <v>400</v>
      </c>
      <c r="AK1681">
        <v>8.6999999999999993</v>
      </c>
      <c r="AL1681" t="s">
        <v>184</v>
      </c>
      <c r="AM1681">
        <v>1.3</v>
      </c>
      <c r="AN1681" t="s">
        <v>215</v>
      </c>
      <c r="AO1681">
        <v>51</v>
      </c>
      <c r="AP1681">
        <v>59</v>
      </c>
      <c r="AQ1681">
        <v>-17.100000000000001</v>
      </c>
      <c r="AR1681">
        <v>2.84</v>
      </c>
      <c r="AU1681" s="13" t="s">
        <v>1357</v>
      </c>
      <c r="AV1681" t="s">
        <v>64</v>
      </c>
      <c r="AW1681">
        <v>23</v>
      </c>
    </row>
    <row r="1682" spans="1:49" x14ac:dyDescent="0.35">
      <c r="A1682">
        <v>1681</v>
      </c>
      <c r="B1682" s="2" t="s">
        <v>420</v>
      </c>
      <c r="C1682" t="s">
        <v>4115</v>
      </c>
      <c r="E1682" t="s">
        <v>421</v>
      </c>
      <c r="F1682" t="s">
        <v>422</v>
      </c>
      <c r="G1682" t="s">
        <v>50</v>
      </c>
      <c r="H1682" s="47">
        <v>42650</v>
      </c>
      <c r="I1682" s="29" t="s">
        <v>4114</v>
      </c>
      <c r="J1682" t="s">
        <v>8</v>
      </c>
      <c r="K1682" t="s">
        <v>1340</v>
      </c>
      <c r="L1682" t="s">
        <v>9</v>
      </c>
      <c r="M1682">
        <v>35.451794</v>
      </c>
      <c r="N1682">
        <v>-119.74614699999999</v>
      </c>
      <c r="O1682" t="s">
        <v>478</v>
      </c>
      <c r="P1682">
        <v>2800</v>
      </c>
      <c r="Q1682">
        <v>2800</v>
      </c>
      <c r="R1682" t="s">
        <v>449</v>
      </c>
      <c r="S1682" t="s">
        <v>449</v>
      </c>
      <c r="U1682">
        <v>59600</v>
      </c>
      <c r="V1682">
        <v>41000</v>
      </c>
      <c r="Y1682" s="13">
        <f t="shared" si="40"/>
        <v>3416</v>
      </c>
      <c r="Z1682" s="13" t="s">
        <v>1898</v>
      </c>
      <c r="AA1682" s="13" t="s">
        <v>1899</v>
      </c>
      <c r="AC1682">
        <v>24000</v>
      </c>
      <c r="AD1682">
        <v>21</v>
      </c>
      <c r="AE1682">
        <v>340</v>
      </c>
      <c r="AF1682">
        <v>660</v>
      </c>
      <c r="AG1682">
        <v>480</v>
      </c>
      <c r="AH1682">
        <v>14000</v>
      </c>
      <c r="AI1682">
        <v>38</v>
      </c>
      <c r="AJ1682">
        <v>59</v>
      </c>
      <c r="AK1682">
        <v>4.2</v>
      </c>
      <c r="AL1682">
        <v>18</v>
      </c>
      <c r="AM1682">
        <v>12</v>
      </c>
      <c r="AN1682">
        <v>420</v>
      </c>
      <c r="AO1682">
        <v>170</v>
      </c>
      <c r="AP1682">
        <v>17</v>
      </c>
      <c r="AQ1682">
        <v>-10.8</v>
      </c>
      <c r="AR1682">
        <v>-1.59</v>
      </c>
      <c r="AU1682" s="13" t="s">
        <v>1894</v>
      </c>
      <c r="AV1682" t="s">
        <v>170</v>
      </c>
      <c r="AW1682">
        <v>150</v>
      </c>
    </row>
    <row r="1683" spans="1:49" x14ac:dyDescent="0.35">
      <c r="A1683">
        <v>1682</v>
      </c>
      <c r="B1683" s="2" t="s">
        <v>420</v>
      </c>
      <c r="C1683" t="s">
        <v>4116</v>
      </c>
      <c r="E1683" t="s">
        <v>421</v>
      </c>
      <c r="F1683" t="s">
        <v>422</v>
      </c>
      <c r="G1683" t="s">
        <v>50</v>
      </c>
      <c r="H1683" s="47">
        <v>42650</v>
      </c>
      <c r="I1683" s="29" t="s">
        <v>4114</v>
      </c>
      <c r="J1683" t="s">
        <v>8</v>
      </c>
      <c r="K1683" t="s">
        <v>1340</v>
      </c>
      <c r="L1683" t="s">
        <v>9</v>
      </c>
      <c r="M1683">
        <v>35.451864999999998</v>
      </c>
      <c r="N1683">
        <v>-119.745926</v>
      </c>
      <c r="O1683" t="s">
        <v>423</v>
      </c>
      <c r="P1683">
        <v>2800</v>
      </c>
      <c r="Q1683">
        <v>2800</v>
      </c>
      <c r="R1683" t="s">
        <v>449</v>
      </c>
      <c r="S1683" t="s">
        <v>449</v>
      </c>
      <c r="U1683">
        <v>60600</v>
      </c>
      <c r="V1683">
        <v>42000</v>
      </c>
      <c r="Y1683" s="13">
        <f t="shared" si="40"/>
        <v>3416</v>
      </c>
      <c r="Z1683" s="13" t="s">
        <v>1898</v>
      </c>
      <c r="AA1683" s="13" t="s">
        <v>1899</v>
      </c>
      <c r="AC1683">
        <v>24000</v>
      </c>
      <c r="AD1683" t="s">
        <v>1354</v>
      </c>
      <c r="AE1683">
        <v>330</v>
      </c>
      <c r="AF1683">
        <v>680</v>
      </c>
      <c r="AG1683">
        <v>450</v>
      </c>
      <c r="AH1683">
        <v>13000</v>
      </c>
      <c r="AI1683">
        <v>39</v>
      </c>
      <c r="AJ1683">
        <v>57</v>
      </c>
      <c r="AK1683">
        <v>4.5999999999999999E-3</v>
      </c>
      <c r="AL1683">
        <v>15</v>
      </c>
      <c r="AM1683">
        <v>10</v>
      </c>
      <c r="AN1683">
        <v>380</v>
      </c>
      <c r="AO1683">
        <v>200</v>
      </c>
      <c r="AP1683">
        <v>15</v>
      </c>
      <c r="AQ1683">
        <v>-9.9</v>
      </c>
      <c r="AR1683">
        <v>-1.48</v>
      </c>
      <c r="AU1683" s="13" t="s">
        <v>1894</v>
      </c>
      <c r="AV1683" t="s">
        <v>170</v>
      </c>
    </row>
    <row r="1684" spans="1:49" x14ac:dyDescent="0.35">
      <c r="A1684">
        <v>1683</v>
      </c>
      <c r="B1684" s="2" t="s">
        <v>420</v>
      </c>
      <c r="C1684" t="s">
        <v>4118</v>
      </c>
      <c r="D1684" t="s">
        <v>602</v>
      </c>
      <c r="E1684" t="s">
        <v>421</v>
      </c>
      <c r="F1684" t="s">
        <v>422</v>
      </c>
      <c r="G1684" t="s">
        <v>50</v>
      </c>
      <c r="H1684" s="47">
        <v>42774</v>
      </c>
      <c r="I1684" s="29" t="s">
        <v>4117</v>
      </c>
      <c r="J1684" t="s">
        <v>8</v>
      </c>
      <c r="K1684" t="s">
        <v>1340</v>
      </c>
      <c r="L1684" t="s">
        <v>9</v>
      </c>
      <c r="M1684">
        <v>35.451864999999998</v>
      </c>
      <c r="N1684">
        <v>-119.745926</v>
      </c>
      <c r="O1684" t="s">
        <v>423</v>
      </c>
      <c r="P1684">
        <v>2800</v>
      </c>
      <c r="Q1684">
        <v>2800</v>
      </c>
      <c r="R1684" t="s">
        <v>71</v>
      </c>
      <c r="S1684" t="s">
        <v>71</v>
      </c>
      <c r="U1684">
        <v>61000</v>
      </c>
      <c r="V1684">
        <v>44000</v>
      </c>
      <c r="W1684">
        <v>18</v>
      </c>
      <c r="X1684">
        <v>7.13</v>
      </c>
      <c r="Y1684" s="13">
        <f t="shared" ref="Y1684" si="41">Q1684*1.22</f>
        <v>3416</v>
      </c>
      <c r="Z1684" s="13" t="s">
        <v>1897</v>
      </c>
      <c r="AA1684" s="13" t="s">
        <v>1901</v>
      </c>
      <c r="AC1684">
        <v>23000</v>
      </c>
      <c r="AD1684" t="s">
        <v>11</v>
      </c>
      <c r="AE1684">
        <v>310</v>
      </c>
      <c r="AF1684">
        <v>660</v>
      </c>
      <c r="AG1684">
        <v>480</v>
      </c>
      <c r="AH1684">
        <v>12000</v>
      </c>
      <c r="AI1684">
        <v>40</v>
      </c>
      <c r="AJ1684" t="s">
        <v>3934</v>
      </c>
      <c r="AK1684">
        <v>4.68</v>
      </c>
      <c r="AL1684">
        <v>9.23</v>
      </c>
      <c r="AM1684">
        <v>23</v>
      </c>
      <c r="AN1684">
        <v>366</v>
      </c>
      <c r="AO1684">
        <v>687</v>
      </c>
      <c r="AP1684">
        <v>18</v>
      </c>
      <c r="AQ1684">
        <v>-7</v>
      </c>
      <c r="AR1684">
        <v>-1.74</v>
      </c>
      <c r="AU1684" s="13" t="s">
        <v>434</v>
      </c>
      <c r="AV1684" t="s">
        <v>11</v>
      </c>
      <c r="AW1684">
        <v>610</v>
      </c>
    </row>
    <row r="1685" spans="1:49" x14ac:dyDescent="0.35">
      <c r="A1685">
        <v>1684</v>
      </c>
      <c r="B1685" s="2" t="s">
        <v>115</v>
      </c>
      <c r="C1685" t="s">
        <v>4146</v>
      </c>
      <c r="D1685" t="s">
        <v>4141</v>
      </c>
      <c r="E1685" t="s">
        <v>78</v>
      </c>
      <c r="F1685" t="s">
        <v>117</v>
      </c>
      <c r="G1685" t="s">
        <v>80</v>
      </c>
      <c r="H1685" s="47">
        <v>21083</v>
      </c>
      <c r="I1685" s="29" t="s">
        <v>4140</v>
      </c>
      <c r="J1685" t="s">
        <v>8</v>
      </c>
      <c r="K1685" t="s">
        <v>1707</v>
      </c>
      <c r="L1685" t="s">
        <v>9</v>
      </c>
      <c r="M1685">
        <v>36.241439</v>
      </c>
      <c r="N1685">
        <v>-120.30708799999999</v>
      </c>
      <c r="O1685" t="s">
        <v>81</v>
      </c>
      <c r="P1685" s="13">
        <f>SUM(Q1685:S1685)</f>
        <v>3990</v>
      </c>
      <c r="Q1685" s="13">
        <f>ROUND(Y1685/1.22,0)</f>
        <v>3390</v>
      </c>
      <c r="R1685" s="13">
        <f>ROUND(Z1685/0.6,0)</f>
        <v>600</v>
      </c>
      <c r="T1685">
        <v>98</v>
      </c>
      <c r="U1685">
        <v>8177</v>
      </c>
      <c r="V1685">
        <v>7176</v>
      </c>
      <c r="X1685">
        <v>8.4</v>
      </c>
      <c r="Y1685">
        <v>4136</v>
      </c>
      <c r="Z1685">
        <v>360</v>
      </c>
      <c r="AC1685">
        <v>626</v>
      </c>
      <c r="AD1685">
        <v>28</v>
      </c>
      <c r="AE1685">
        <v>11</v>
      </c>
      <c r="AF1685">
        <v>17</v>
      </c>
      <c r="AG1685">
        <v>24</v>
      </c>
      <c r="AH1685">
        <v>2209</v>
      </c>
      <c r="AI1685">
        <v>13.5</v>
      </c>
    </row>
    <row r="1686" spans="1:49" x14ac:dyDescent="0.35">
      <c r="A1686">
        <v>1685</v>
      </c>
      <c r="B1686" s="2" t="s">
        <v>115</v>
      </c>
      <c r="C1686" t="s">
        <v>4145</v>
      </c>
      <c r="D1686" t="s">
        <v>4147</v>
      </c>
      <c r="E1686" t="s">
        <v>78</v>
      </c>
      <c r="F1686" t="s">
        <v>117</v>
      </c>
      <c r="G1686" t="s">
        <v>80</v>
      </c>
      <c r="H1686" s="47">
        <v>21083</v>
      </c>
      <c r="I1686" s="29" t="s">
        <v>4140</v>
      </c>
      <c r="J1686" t="s">
        <v>8</v>
      </c>
      <c r="K1686" t="s">
        <v>1707</v>
      </c>
      <c r="L1686" t="s">
        <v>9</v>
      </c>
      <c r="M1686">
        <v>36.241439</v>
      </c>
      <c r="N1686">
        <v>-120.30708799999999</v>
      </c>
      <c r="O1686" t="s">
        <v>81</v>
      </c>
      <c r="P1686" s="13">
        <f>SUM(Q1686:S1686)</f>
        <v>2352</v>
      </c>
      <c r="Q1686" s="13">
        <f>ROUND(Y1686/1.22,0)</f>
        <v>2145</v>
      </c>
      <c r="R1686" s="13">
        <f>ROUND(Z1686/0.6,0)</f>
        <v>207</v>
      </c>
      <c r="T1686">
        <v>291</v>
      </c>
      <c r="U1686">
        <v>6261</v>
      </c>
      <c r="V1686">
        <v>5056</v>
      </c>
      <c r="X1686">
        <v>7.7</v>
      </c>
      <c r="Y1686">
        <v>2617</v>
      </c>
      <c r="Z1686">
        <v>124</v>
      </c>
      <c r="AC1686">
        <v>485</v>
      </c>
      <c r="AD1686">
        <v>485</v>
      </c>
      <c r="AE1686">
        <v>28</v>
      </c>
      <c r="AF1686">
        <v>54</v>
      </c>
      <c r="AG1686">
        <v>20</v>
      </c>
      <c r="AH1686">
        <v>1494</v>
      </c>
      <c r="AI1686">
        <v>4.95</v>
      </c>
    </row>
    <row r="1687" spans="1:49" x14ac:dyDescent="0.35">
      <c r="A1687">
        <v>1686</v>
      </c>
      <c r="B1687" s="2" t="s">
        <v>4158</v>
      </c>
      <c r="C1687" t="s">
        <v>4144</v>
      </c>
      <c r="D1687" t="s">
        <v>4148</v>
      </c>
      <c r="E1687" t="s">
        <v>78</v>
      </c>
      <c r="F1687" t="s">
        <v>4157</v>
      </c>
      <c r="G1687" t="s">
        <v>80</v>
      </c>
      <c r="H1687" s="47">
        <v>21083</v>
      </c>
      <c r="I1687" s="29" t="s">
        <v>4140</v>
      </c>
      <c r="J1687" t="s">
        <v>8</v>
      </c>
      <c r="K1687" t="s">
        <v>1707</v>
      </c>
      <c r="L1687" t="s">
        <v>9</v>
      </c>
      <c r="M1687">
        <v>36.233114</v>
      </c>
      <c r="N1687">
        <v>-120.297449</v>
      </c>
      <c r="O1687" t="s">
        <v>4154</v>
      </c>
      <c r="P1687" s="13">
        <f>SUM(Q1687:S1687)</f>
        <v>2730</v>
      </c>
      <c r="Q1687" s="13">
        <f>ROUND(Y1687/1.22,0)</f>
        <v>2438</v>
      </c>
      <c r="R1687" s="13">
        <f>ROUND(Z1687/0.6,0)</f>
        <v>292</v>
      </c>
      <c r="T1687">
        <v>95</v>
      </c>
      <c r="U1687">
        <v>8049</v>
      </c>
      <c r="V1687">
        <v>5552</v>
      </c>
      <c r="X1687">
        <v>8.3000000000000007</v>
      </c>
      <c r="Y1687">
        <v>2974</v>
      </c>
      <c r="Z1687">
        <v>175</v>
      </c>
      <c r="AC1687">
        <v>880</v>
      </c>
      <c r="AD1687">
        <v>9</v>
      </c>
      <c r="AE1687">
        <v>8</v>
      </c>
      <c r="AF1687">
        <v>19</v>
      </c>
      <c r="AG1687">
        <v>19</v>
      </c>
      <c r="AH1687">
        <v>1953</v>
      </c>
      <c r="AI1687">
        <v>13.25</v>
      </c>
    </row>
    <row r="1688" spans="1:49" x14ac:dyDescent="0.35">
      <c r="A1688">
        <v>1687</v>
      </c>
      <c r="B1688" s="2" t="s">
        <v>4158</v>
      </c>
      <c r="C1688" t="s">
        <v>4143</v>
      </c>
      <c r="D1688" t="s">
        <v>4142</v>
      </c>
      <c r="E1688" t="s">
        <v>78</v>
      </c>
      <c r="F1688" t="s">
        <v>4157</v>
      </c>
      <c r="G1688" t="s">
        <v>80</v>
      </c>
      <c r="H1688" s="47">
        <v>21083</v>
      </c>
      <c r="I1688" s="29" t="s">
        <v>4140</v>
      </c>
      <c r="J1688" t="s">
        <v>8</v>
      </c>
      <c r="K1688" t="s">
        <v>1707</v>
      </c>
      <c r="L1688" t="s">
        <v>9</v>
      </c>
      <c r="M1688">
        <v>36.233114</v>
      </c>
      <c r="N1688">
        <v>-120.297449</v>
      </c>
      <c r="O1688" t="s">
        <v>4154</v>
      </c>
      <c r="P1688" s="13">
        <f>SUM(Q1688:S1688)</f>
        <v>2127</v>
      </c>
      <c r="Q1688" s="13">
        <f>ROUND(Y1688/1.22,0)</f>
        <v>1325</v>
      </c>
      <c r="R1688" s="13">
        <f>ROUND(Z1688/0.6,0)</f>
        <v>802</v>
      </c>
      <c r="T1688">
        <v>18</v>
      </c>
      <c r="U1688">
        <v>7458</v>
      </c>
      <c r="V1688">
        <v>4880</v>
      </c>
      <c r="X1688">
        <v>8.4</v>
      </c>
      <c r="Y1688">
        <v>1617</v>
      </c>
      <c r="Z1688">
        <v>481</v>
      </c>
      <c r="AC1688">
        <v>1000</v>
      </c>
      <c r="AD1688">
        <v>168</v>
      </c>
      <c r="AE1688">
        <v>4</v>
      </c>
      <c r="AF1688">
        <v>2</v>
      </c>
      <c r="AG1688">
        <v>15</v>
      </c>
      <c r="AH1688">
        <v>1700</v>
      </c>
      <c r="AI1688">
        <v>15</v>
      </c>
    </row>
    <row r="1689" spans="1:49" x14ac:dyDescent="0.35">
      <c r="A1689">
        <v>1688</v>
      </c>
      <c r="B1689" s="2" t="s">
        <v>1912</v>
      </c>
      <c r="C1689">
        <v>306283</v>
      </c>
      <c r="D1689" t="s">
        <v>4152</v>
      </c>
      <c r="E1689" t="s">
        <v>78</v>
      </c>
      <c r="F1689" t="s">
        <v>127</v>
      </c>
      <c r="G1689" t="s">
        <v>80</v>
      </c>
      <c r="H1689" s="47">
        <v>20599</v>
      </c>
      <c r="I1689" s="29" t="s">
        <v>4151</v>
      </c>
      <c r="J1689" t="s">
        <v>8</v>
      </c>
      <c r="K1689" t="s">
        <v>1707</v>
      </c>
      <c r="L1689" t="s">
        <v>9</v>
      </c>
      <c r="M1689">
        <v>36.238647999999998</v>
      </c>
      <c r="N1689">
        <v>-120.37325800000001</v>
      </c>
      <c r="O1689" t="s">
        <v>4164</v>
      </c>
      <c r="P1689" s="13">
        <f>SUM(Q1689:S1689)</f>
        <v>1913</v>
      </c>
      <c r="Q1689" s="13">
        <f>ROUND(Y1689/1.22,0)</f>
        <v>1913</v>
      </c>
      <c r="T1689">
        <v>316.89999999999998</v>
      </c>
      <c r="V1689">
        <v>4820</v>
      </c>
      <c r="X1689">
        <v>8.1</v>
      </c>
      <c r="Y1689">
        <v>2333.3000000000002</v>
      </c>
      <c r="AC1689">
        <v>1152.5</v>
      </c>
      <c r="AD1689">
        <v>568.29999999999995</v>
      </c>
      <c r="AE1689">
        <v>28.3</v>
      </c>
      <c r="AF1689">
        <v>59.1</v>
      </c>
      <c r="AH1689">
        <v>1774.3</v>
      </c>
      <c r="AI1689">
        <v>19.399999999999999</v>
      </c>
      <c r="AL1689">
        <v>7</v>
      </c>
    </row>
    <row r="1690" spans="1:49" x14ac:dyDescent="0.35">
      <c r="A1690">
        <v>1689</v>
      </c>
      <c r="B1690" s="2" t="s">
        <v>4206</v>
      </c>
      <c r="C1690" t="s">
        <v>4173</v>
      </c>
      <c r="D1690" t="s">
        <v>4174</v>
      </c>
      <c r="E1690" t="s">
        <v>78</v>
      </c>
      <c r="F1690" t="s">
        <v>4205</v>
      </c>
      <c r="G1690" t="s">
        <v>80</v>
      </c>
      <c r="H1690" s="47">
        <v>22223</v>
      </c>
      <c r="I1690" s="29" t="s">
        <v>4172</v>
      </c>
      <c r="J1690" t="s">
        <v>8</v>
      </c>
      <c r="K1690" t="s">
        <v>1707</v>
      </c>
      <c r="L1690" t="s">
        <v>9</v>
      </c>
      <c r="M1690">
        <v>36.223177999999997</v>
      </c>
      <c r="N1690">
        <v>-120.31416900000001</v>
      </c>
      <c r="O1690" t="s">
        <v>4208</v>
      </c>
      <c r="V1690">
        <v>13720</v>
      </c>
      <c r="AC1690">
        <v>3267</v>
      </c>
      <c r="AI1690">
        <v>28.5</v>
      </c>
    </row>
    <row r="1691" spans="1:49" x14ac:dyDescent="0.35">
      <c r="A1691">
        <v>1690</v>
      </c>
      <c r="B1691" s="2" t="s">
        <v>4206</v>
      </c>
      <c r="C1691" t="s">
        <v>4173</v>
      </c>
      <c r="D1691" t="s">
        <v>4175</v>
      </c>
      <c r="E1691" t="s">
        <v>78</v>
      </c>
      <c r="F1691" t="s">
        <v>4205</v>
      </c>
      <c r="G1691" t="s">
        <v>80</v>
      </c>
      <c r="H1691" s="47">
        <v>22223</v>
      </c>
      <c r="I1691" s="29" t="s">
        <v>4172</v>
      </c>
      <c r="J1691" t="s">
        <v>8</v>
      </c>
      <c r="K1691" t="s">
        <v>1707</v>
      </c>
      <c r="L1691" t="s">
        <v>9</v>
      </c>
      <c r="M1691">
        <v>36.222831999999997</v>
      </c>
      <c r="N1691">
        <v>-120.314273</v>
      </c>
      <c r="O1691" t="s">
        <v>4208</v>
      </c>
      <c r="V1691">
        <v>5844</v>
      </c>
      <c r="AC1691">
        <v>527.4</v>
      </c>
      <c r="AI1691">
        <v>11.75</v>
      </c>
    </row>
    <row r="1692" spans="1:49" x14ac:dyDescent="0.35">
      <c r="A1692">
        <v>1691</v>
      </c>
      <c r="B1692" s="2" t="s">
        <v>115</v>
      </c>
      <c r="C1692" t="s">
        <v>4178</v>
      </c>
      <c r="D1692" t="s">
        <v>4179</v>
      </c>
      <c r="E1692" t="s">
        <v>78</v>
      </c>
      <c r="F1692" t="s">
        <v>117</v>
      </c>
      <c r="G1692" t="s">
        <v>80</v>
      </c>
      <c r="H1692" s="47">
        <v>22223</v>
      </c>
      <c r="I1692" s="29" t="s">
        <v>4172</v>
      </c>
      <c r="J1692" t="s">
        <v>8</v>
      </c>
      <c r="K1692" t="s">
        <v>1707</v>
      </c>
      <c r="L1692" t="s">
        <v>9</v>
      </c>
      <c r="M1692">
        <v>36.241439</v>
      </c>
      <c r="N1692">
        <v>-120.30708799999999</v>
      </c>
      <c r="O1692" t="s">
        <v>81</v>
      </c>
      <c r="V1692">
        <v>5184</v>
      </c>
      <c r="AC1692">
        <v>517</v>
      </c>
      <c r="AI1692">
        <v>8.1</v>
      </c>
    </row>
    <row r="1693" spans="1:49" x14ac:dyDescent="0.35">
      <c r="A1693">
        <v>1692</v>
      </c>
      <c r="B1693" s="2" t="s">
        <v>115</v>
      </c>
      <c r="C1693" t="s">
        <v>4178</v>
      </c>
      <c r="D1693" t="s">
        <v>4180</v>
      </c>
      <c r="E1693" t="s">
        <v>78</v>
      </c>
      <c r="F1693" t="s">
        <v>117</v>
      </c>
      <c r="G1693" t="s">
        <v>80</v>
      </c>
      <c r="H1693" s="47">
        <v>22223</v>
      </c>
      <c r="I1693" s="29" t="s">
        <v>4172</v>
      </c>
      <c r="J1693" t="s">
        <v>8</v>
      </c>
      <c r="K1693" t="s">
        <v>1707</v>
      </c>
      <c r="L1693" t="s">
        <v>9</v>
      </c>
      <c r="M1693">
        <v>36.241439</v>
      </c>
      <c r="N1693">
        <v>-120.30708799999999</v>
      </c>
      <c r="O1693" t="s">
        <v>81</v>
      </c>
      <c r="V1693">
        <v>4572</v>
      </c>
      <c r="AC1693">
        <v>535</v>
      </c>
      <c r="AI1693">
        <v>7.35</v>
      </c>
    </row>
    <row r="1694" spans="1:49" x14ac:dyDescent="0.35">
      <c r="A1694">
        <v>1693</v>
      </c>
      <c r="B1694" s="2" t="s">
        <v>4158</v>
      </c>
      <c r="C1694" t="s">
        <v>4176</v>
      </c>
      <c r="D1694" t="s">
        <v>4177</v>
      </c>
      <c r="E1694" t="s">
        <v>78</v>
      </c>
      <c r="F1694" t="s">
        <v>4157</v>
      </c>
      <c r="G1694" t="s">
        <v>80</v>
      </c>
      <c r="H1694" s="47">
        <v>22223</v>
      </c>
      <c r="I1694" s="29" t="s">
        <v>4172</v>
      </c>
      <c r="J1694" t="s">
        <v>8</v>
      </c>
      <c r="K1694" t="s">
        <v>1707</v>
      </c>
      <c r="L1694" t="s">
        <v>9</v>
      </c>
      <c r="M1694">
        <v>36.233114</v>
      </c>
      <c r="N1694">
        <v>-120.297449</v>
      </c>
      <c r="O1694" t="s">
        <v>4154</v>
      </c>
      <c r="V1694">
        <v>4968</v>
      </c>
      <c r="AC1694">
        <v>1073</v>
      </c>
      <c r="AI1694">
        <v>23</v>
      </c>
    </row>
    <row r="1695" spans="1:49" x14ac:dyDescent="0.35">
      <c r="A1695">
        <v>1694</v>
      </c>
      <c r="B1695" s="2" t="s">
        <v>4206</v>
      </c>
      <c r="C1695" t="s">
        <v>4181</v>
      </c>
      <c r="D1695" t="s">
        <v>4182</v>
      </c>
      <c r="E1695" t="s">
        <v>78</v>
      </c>
      <c r="G1695" t="s">
        <v>80</v>
      </c>
      <c r="H1695" s="47">
        <v>21738</v>
      </c>
      <c r="I1695" s="29" t="s">
        <v>4186</v>
      </c>
      <c r="J1695" t="s">
        <v>8</v>
      </c>
      <c r="K1695" t="s">
        <v>1707</v>
      </c>
      <c r="L1695" t="s">
        <v>9</v>
      </c>
      <c r="M1695">
        <v>36.222831999999997</v>
      </c>
      <c r="N1695">
        <v>-120.314273</v>
      </c>
      <c r="O1695" t="s">
        <v>4208</v>
      </c>
      <c r="V1695">
        <v>6076</v>
      </c>
      <c r="AC1695">
        <v>505</v>
      </c>
      <c r="AI1695">
        <v>13.1</v>
      </c>
    </row>
    <row r="1696" spans="1:49" x14ac:dyDescent="0.35">
      <c r="A1696">
        <v>1695</v>
      </c>
      <c r="B1696" s="2" t="s">
        <v>4206</v>
      </c>
      <c r="C1696" t="s">
        <v>4181</v>
      </c>
      <c r="D1696" t="s">
        <v>4183</v>
      </c>
      <c r="E1696" t="s">
        <v>78</v>
      </c>
      <c r="F1696" t="s">
        <v>4205</v>
      </c>
      <c r="G1696" t="s">
        <v>80</v>
      </c>
      <c r="H1696" s="47">
        <v>21738</v>
      </c>
      <c r="I1696" s="29" t="s">
        <v>4186</v>
      </c>
      <c r="J1696" t="s">
        <v>8</v>
      </c>
      <c r="K1696" t="s">
        <v>1707</v>
      </c>
      <c r="L1696" t="s">
        <v>9</v>
      </c>
      <c r="M1696">
        <v>36.223177999999997</v>
      </c>
      <c r="N1696">
        <v>-120.31416900000001</v>
      </c>
      <c r="O1696" t="s">
        <v>4208</v>
      </c>
      <c r="V1696">
        <v>10452</v>
      </c>
      <c r="AC1696">
        <v>2845</v>
      </c>
      <c r="AI1696">
        <v>18.5</v>
      </c>
    </row>
    <row r="1697" spans="1:41" x14ac:dyDescent="0.35">
      <c r="A1697">
        <v>1696</v>
      </c>
      <c r="B1697" s="2" t="s">
        <v>4158</v>
      </c>
      <c r="C1697" t="s">
        <v>4185</v>
      </c>
      <c r="D1697" t="s">
        <v>4177</v>
      </c>
      <c r="E1697" t="s">
        <v>78</v>
      </c>
      <c r="F1697" t="s">
        <v>4157</v>
      </c>
      <c r="G1697" t="s">
        <v>80</v>
      </c>
      <c r="H1697" s="47">
        <v>21738</v>
      </c>
      <c r="I1697" s="29" t="s">
        <v>4186</v>
      </c>
      <c r="J1697" t="s">
        <v>8</v>
      </c>
      <c r="K1697" t="s">
        <v>1707</v>
      </c>
      <c r="L1697" t="s">
        <v>9</v>
      </c>
      <c r="M1697">
        <v>36.233114</v>
      </c>
      <c r="N1697">
        <v>-120.297449</v>
      </c>
      <c r="O1697" t="s">
        <v>4154</v>
      </c>
      <c r="V1697">
        <v>4792</v>
      </c>
      <c r="AC1697">
        <v>1085</v>
      </c>
      <c r="AI1697">
        <v>16.25</v>
      </c>
    </row>
    <row r="1698" spans="1:41" x14ac:dyDescent="0.35">
      <c r="A1698">
        <v>1697</v>
      </c>
      <c r="B1698" s="2" t="s">
        <v>115</v>
      </c>
      <c r="C1698" t="s">
        <v>4184</v>
      </c>
      <c r="D1698" t="s">
        <v>4179</v>
      </c>
      <c r="E1698" t="s">
        <v>78</v>
      </c>
      <c r="F1698" t="s">
        <v>117</v>
      </c>
      <c r="G1698" t="s">
        <v>80</v>
      </c>
      <c r="H1698" s="47">
        <v>21738</v>
      </c>
      <c r="I1698" s="29" t="s">
        <v>4186</v>
      </c>
      <c r="J1698" t="s">
        <v>8</v>
      </c>
      <c r="K1698" t="s">
        <v>1707</v>
      </c>
      <c r="L1698" t="s">
        <v>9</v>
      </c>
      <c r="M1698">
        <v>36.241439</v>
      </c>
      <c r="N1698">
        <v>-120.30708799999999</v>
      </c>
      <c r="O1698" t="s">
        <v>81</v>
      </c>
      <c r="V1698">
        <v>5992</v>
      </c>
      <c r="AC1698">
        <v>490</v>
      </c>
      <c r="AI1698">
        <v>6.75</v>
      </c>
    </row>
    <row r="1699" spans="1:41" x14ac:dyDescent="0.35">
      <c r="A1699">
        <v>1698</v>
      </c>
      <c r="B1699" s="2" t="s">
        <v>115</v>
      </c>
      <c r="C1699" t="s">
        <v>4184</v>
      </c>
      <c r="D1699" t="s">
        <v>4180</v>
      </c>
      <c r="E1699" t="s">
        <v>78</v>
      </c>
      <c r="F1699" t="s">
        <v>117</v>
      </c>
      <c r="G1699" t="s">
        <v>80</v>
      </c>
      <c r="H1699" s="47">
        <v>21738</v>
      </c>
      <c r="I1699" s="29" t="s">
        <v>4186</v>
      </c>
      <c r="J1699" t="s">
        <v>8</v>
      </c>
      <c r="K1699" t="s">
        <v>1707</v>
      </c>
      <c r="L1699" t="s">
        <v>9</v>
      </c>
      <c r="M1699">
        <v>36.241439</v>
      </c>
      <c r="N1699">
        <v>-120.30708799999999</v>
      </c>
      <c r="O1699" t="s">
        <v>81</v>
      </c>
      <c r="V1699">
        <v>4312</v>
      </c>
      <c r="AC1699">
        <v>320</v>
      </c>
      <c r="AI1699">
        <v>5.5</v>
      </c>
    </row>
    <row r="1700" spans="1:41" x14ac:dyDescent="0.35">
      <c r="A1700">
        <v>1699</v>
      </c>
      <c r="B1700" s="2" t="s">
        <v>1912</v>
      </c>
      <c r="C1700" t="s">
        <v>4190</v>
      </c>
      <c r="D1700" t="s">
        <v>4191</v>
      </c>
      <c r="E1700" t="s">
        <v>78</v>
      </c>
      <c r="F1700" t="s">
        <v>127</v>
      </c>
      <c r="G1700" t="s">
        <v>80</v>
      </c>
      <c r="H1700" s="47">
        <v>21149</v>
      </c>
      <c r="I1700" s="29" t="s">
        <v>4189</v>
      </c>
      <c r="J1700" t="s">
        <v>8</v>
      </c>
      <c r="K1700" t="s">
        <v>1707</v>
      </c>
      <c r="L1700" t="s">
        <v>9</v>
      </c>
      <c r="M1700">
        <v>36.238647999999998</v>
      </c>
      <c r="N1700">
        <v>-120.37325800000001</v>
      </c>
      <c r="O1700" t="s">
        <v>4164</v>
      </c>
      <c r="P1700" s="13">
        <f>SUM(Q1700:S1700)</f>
        <v>1466</v>
      </c>
      <c r="Q1700" s="13">
        <f>ROUND(Y1700/1.22,0)</f>
        <v>1466</v>
      </c>
      <c r="U1700">
        <v>5796</v>
      </c>
      <c r="X1700">
        <v>7.6</v>
      </c>
      <c r="Y1700">
        <v>1788.5</v>
      </c>
      <c r="AC1700">
        <v>1858.1</v>
      </c>
      <c r="AD1700">
        <v>1565.6</v>
      </c>
      <c r="AE1700">
        <v>10.8</v>
      </c>
      <c r="AF1700">
        <v>138.6</v>
      </c>
      <c r="AG1700">
        <v>11.7</v>
      </c>
      <c r="AH1700">
        <v>2326.9</v>
      </c>
      <c r="AI1700">
        <v>17</v>
      </c>
    </row>
    <row r="1701" spans="1:41" x14ac:dyDescent="0.35">
      <c r="A1701">
        <v>1700</v>
      </c>
      <c r="B1701" s="2"/>
      <c r="C1701" t="s">
        <v>4192</v>
      </c>
      <c r="D1701" t="s">
        <v>4193</v>
      </c>
      <c r="E1701" t="s">
        <v>1336</v>
      </c>
      <c r="F1701" t="s">
        <v>1336</v>
      </c>
      <c r="G1701" t="s">
        <v>80</v>
      </c>
      <c r="H1701" s="47">
        <v>21149</v>
      </c>
      <c r="I1701" s="29" t="s">
        <v>4189</v>
      </c>
      <c r="J1701" t="s">
        <v>8</v>
      </c>
      <c r="K1701" t="s">
        <v>1707</v>
      </c>
      <c r="P1701" s="13">
        <f>SUM(Q1701:S1701)</f>
        <v>3000</v>
      </c>
      <c r="Q1701" s="13">
        <f>ROUND(Y1701/1.22,0)</f>
        <v>3000</v>
      </c>
      <c r="U1701">
        <v>22292.3</v>
      </c>
      <c r="X1701">
        <v>7.7</v>
      </c>
      <c r="Y1701">
        <v>3660</v>
      </c>
      <c r="AC1701">
        <v>6673.5</v>
      </c>
      <c r="AD1701">
        <v>33.6</v>
      </c>
      <c r="AE1701">
        <v>206.4</v>
      </c>
      <c r="AF1701">
        <v>126.9</v>
      </c>
      <c r="AG1701">
        <v>43</v>
      </c>
      <c r="AH1701">
        <v>5288.6</v>
      </c>
      <c r="AI1701">
        <v>39.75</v>
      </c>
    </row>
    <row r="1702" spans="1:41" x14ac:dyDescent="0.35">
      <c r="A1702">
        <v>1701</v>
      </c>
      <c r="B1702" s="2" t="s">
        <v>4201</v>
      </c>
      <c r="C1702" t="s">
        <v>4194</v>
      </c>
      <c r="D1702" t="s">
        <v>4195</v>
      </c>
      <c r="E1702" t="s">
        <v>460</v>
      </c>
      <c r="F1702" t="s">
        <v>4202</v>
      </c>
      <c r="G1702" t="s">
        <v>80</v>
      </c>
      <c r="H1702" s="47">
        <v>21149</v>
      </c>
      <c r="I1702" s="29" t="s">
        <v>4189</v>
      </c>
      <c r="J1702" t="s">
        <v>8</v>
      </c>
      <c r="K1702" t="s">
        <v>1707</v>
      </c>
      <c r="L1702" t="s">
        <v>9</v>
      </c>
      <c r="M1702">
        <v>35.076602999999999</v>
      </c>
      <c r="N1702">
        <v>-119.350949</v>
      </c>
      <c r="O1702" t="s">
        <v>4203</v>
      </c>
      <c r="P1702" s="13">
        <f>SUM(Q1702:S1702)</f>
        <v>790</v>
      </c>
      <c r="Q1702" s="13">
        <f>ROUND(Y1702/1.22,0)</f>
        <v>790</v>
      </c>
      <c r="U1702">
        <v>54337.5</v>
      </c>
      <c r="X1702">
        <v>7.1</v>
      </c>
      <c r="Y1702">
        <v>963.8</v>
      </c>
      <c r="AC1702">
        <v>15871.9</v>
      </c>
      <c r="AD1702">
        <v>24.8</v>
      </c>
      <c r="AE1702">
        <v>2048</v>
      </c>
      <c r="AF1702">
        <v>390.4</v>
      </c>
      <c r="AG1702">
        <v>105.6</v>
      </c>
      <c r="AH1702">
        <v>7654.7</v>
      </c>
      <c r="AI1702">
        <v>60</v>
      </c>
    </row>
    <row r="1703" spans="1:41" x14ac:dyDescent="0.35">
      <c r="A1703">
        <v>1702</v>
      </c>
      <c r="B1703" s="2" t="s">
        <v>755</v>
      </c>
      <c r="C1703" t="s">
        <v>4227</v>
      </c>
      <c r="D1703" t="s">
        <v>4228</v>
      </c>
      <c r="E1703" t="s">
        <v>758</v>
      </c>
      <c r="F1703" t="s">
        <v>759</v>
      </c>
      <c r="G1703" t="s">
        <v>50</v>
      </c>
      <c r="H1703" s="47">
        <v>42534</v>
      </c>
      <c r="I1703" s="1" t="s">
        <v>4229</v>
      </c>
      <c r="J1703" t="s">
        <v>8</v>
      </c>
      <c r="K1703" t="s">
        <v>1340</v>
      </c>
      <c r="L1703" t="s">
        <v>9</v>
      </c>
      <c r="M1703">
        <v>35.299079999999996</v>
      </c>
      <c r="N1703">
        <v>-119.58920999999999</v>
      </c>
      <c r="O1703" t="s">
        <v>3808</v>
      </c>
      <c r="U1703">
        <v>56000</v>
      </c>
      <c r="V1703">
        <v>32000</v>
      </c>
      <c r="AI1703">
        <v>150</v>
      </c>
      <c r="AJ1703">
        <v>53</v>
      </c>
      <c r="AK1703">
        <v>19</v>
      </c>
      <c r="AO1703">
        <v>180</v>
      </c>
    </row>
  </sheetData>
  <autoFilter ref="B1:B1702" xr:uid="{5909E872-AEB4-42A4-8C3A-3D80B3242EAA}"/>
  <phoneticPr fontId="1" type="noConversion"/>
  <hyperlinks>
    <hyperlink ref="I1628" r:id="rId1" xr:uid="{0E450D77-4990-4B4E-B3C9-C79F19D08564}"/>
    <hyperlink ref="I1635" r:id="rId2" xr:uid="{0CDC7996-6A88-4864-8387-32CAF467AE1B}"/>
    <hyperlink ref="I1631" r:id="rId3" xr:uid="{25B27BD9-CF1B-4F51-A719-42A81E5BF521}"/>
    <hyperlink ref="I1633" r:id="rId4" xr:uid="{62A94A46-7781-49C6-A7BA-F80CAD9714C3}"/>
    <hyperlink ref="I1642" r:id="rId5" xr:uid="{1152A07E-64B0-4057-8F31-A5AF09910EA1}"/>
    <hyperlink ref="I1649" r:id="rId6" xr:uid="{C2EAEB75-37ED-4239-89C2-9B1318B9D787}"/>
    <hyperlink ref="I1670" r:id="rId7" xr:uid="{F0DA7712-2CE5-4A2B-A686-61C741FA9CF7}"/>
    <hyperlink ref="I1671" r:id="rId8" xr:uid="{54F94367-7E1F-4300-BBAE-BF475A8698B9}"/>
    <hyperlink ref="I1672" r:id="rId9" xr:uid="{DC8CEEA1-8B09-4261-A2C3-EAB09F39DE18}"/>
    <hyperlink ref="I1673" r:id="rId10" xr:uid="{26A8D5E2-F933-4800-94C1-AEAAE79AB731}"/>
    <hyperlink ref="I1674" r:id="rId11" xr:uid="{ED586A96-85AA-434F-97B5-18F39F509B81}"/>
    <hyperlink ref="I1675" r:id="rId12" xr:uid="{3B169DEF-588B-4F59-BFEB-30E9765C34B1}"/>
    <hyperlink ref="I529" r:id="rId13" xr:uid="{8435E61A-EDC5-40CD-978E-AC00985361E7}"/>
    <hyperlink ref="I524" r:id="rId14" xr:uid="{478D8FF2-0DDC-49EA-ABD8-AB0A555998F1}"/>
    <hyperlink ref="I500" r:id="rId15" xr:uid="{8C121AAD-6319-46F7-8240-478656A6B3EB}"/>
    <hyperlink ref="I1676" r:id="rId16" xr:uid="{66A4E6C4-2AEB-436F-8936-2DEB731E023D}"/>
    <hyperlink ref="I1299" r:id="rId17" xr:uid="{C680B797-04C1-44F9-B4DC-912E464EF118}"/>
    <hyperlink ref="I456" r:id="rId18" xr:uid="{084B2F0F-F0B7-423B-B29C-C8B1F977CE60}"/>
    <hyperlink ref="I1677" r:id="rId19" xr:uid="{6DF4812F-A551-4F7A-AB9F-745CEC08BEC1}"/>
    <hyperlink ref="I1448" r:id="rId20" xr:uid="{61FA7C9A-8233-404F-B3F5-E6C95027CFF8}"/>
    <hyperlink ref="I1516" r:id="rId21" xr:uid="{53B39CA4-F4B8-4660-8217-E1C75831287E}"/>
    <hyperlink ref="I1661" r:id="rId22" xr:uid="{79C2C3D8-5ACA-470D-A1BA-8F5A657B8A84}"/>
    <hyperlink ref="I1662" r:id="rId23" xr:uid="{9A47736F-C242-46D3-A117-A750187D547A}"/>
    <hyperlink ref="I1663" r:id="rId24" xr:uid="{E7211E8E-8D57-4A06-88EA-4C7659A1CEA4}"/>
    <hyperlink ref="I1664" r:id="rId25" xr:uid="{B40E736C-6B5F-4C9B-90C4-9EE7695653A3}"/>
    <hyperlink ref="I1665" r:id="rId26" xr:uid="{87B3A778-1DF3-4D83-AE3F-E76D10F8794C}"/>
    <hyperlink ref="I1666" r:id="rId27" xr:uid="{B334C6AB-2204-49E1-B924-4920D0072FB2}"/>
    <hyperlink ref="I1667" r:id="rId28" xr:uid="{E7B0E2E9-7F9E-45CA-BD95-3DAE9E2E0797}"/>
    <hyperlink ref="I1668" r:id="rId29" xr:uid="{F83EA144-80EA-46AE-95A6-A1CDF0992A5A}"/>
    <hyperlink ref="I1669" r:id="rId30" xr:uid="{27B047BB-5D40-4D83-871D-71AE637C4275}"/>
    <hyperlink ref="I1653" r:id="rId31" xr:uid="{D0154FA6-003B-4C5F-875C-21F159CFAF47}"/>
    <hyperlink ref="I1678" r:id="rId32" xr:uid="{4FF22A3B-50A9-4AE2-B3DF-7124DDE6598C}"/>
    <hyperlink ref="I74" r:id="rId33" xr:uid="{C1FD68D8-66C9-4C7F-A0DF-0D27E0829E2A}"/>
    <hyperlink ref="I160" r:id="rId34" xr:uid="{92B22021-5B3B-421A-B6F0-537CB1922456}"/>
    <hyperlink ref="I161" r:id="rId35" xr:uid="{6CE8C52F-DE4F-4FE6-A2C1-9342E1CB689B}"/>
    <hyperlink ref="I446" r:id="rId36" xr:uid="{E2035B45-A2B8-4039-9C6E-A97274A1860E}"/>
    <hyperlink ref="I1682" r:id="rId37" xr:uid="{6869D4AD-FF7B-4AE4-A9F4-13283A8D0D49}"/>
    <hyperlink ref="I1683" r:id="rId38" xr:uid="{D1C47C4B-9D9F-417F-A60B-AAC993600F65}"/>
    <hyperlink ref="I1684" r:id="rId39" xr:uid="{A1052710-B6BE-4570-BA16-70C6DBE2D331}"/>
    <hyperlink ref="I442" r:id="rId40" xr:uid="{08D04C89-CA3A-4E4B-9CC6-2BAE13CE9275}"/>
    <hyperlink ref="I443" r:id="rId41" xr:uid="{3BAB5E49-B580-4EE8-AC67-BBCE7D07E894}"/>
    <hyperlink ref="I444" r:id="rId42" xr:uid="{50DC1015-0766-43FF-ABEF-212485B132A6}"/>
    <hyperlink ref="I445" r:id="rId43" xr:uid="{4A11B577-F43F-4569-AA1F-3B92EF21CD30}"/>
    <hyperlink ref="I92" r:id="rId44" xr:uid="{3EF11559-4696-489D-8A26-CD7BC84C5CD5}"/>
    <hyperlink ref="I605" r:id="rId45" xr:uid="{194AFE96-30AB-41FB-B1E3-1E719F7A3C30}"/>
    <hyperlink ref="I1629" r:id="rId46" xr:uid="{7F9E4437-4A6C-4EA3-8A4B-C974F3ADBAB9}"/>
    <hyperlink ref="I1542" r:id="rId47" xr:uid="{BAF35F89-76AD-4352-B997-975324ECA3A8}"/>
    <hyperlink ref="I1381" r:id="rId48" xr:uid="{03809D95-DA1F-4823-91B0-81675569354E}"/>
    <hyperlink ref="I1279" r:id="rId49" xr:uid="{11B16EF3-A2D4-41EB-89F2-8FB45BA54427}"/>
    <hyperlink ref="I1325" r:id="rId50" xr:uid="{749B1D72-5FF9-494E-A880-64E34921818A}"/>
    <hyperlink ref="I140" r:id="rId51" xr:uid="{69A8259C-F54B-46DC-829C-C9A299F4B1BF}"/>
    <hyperlink ref="I141" r:id="rId52" xr:uid="{3228775F-DB6A-474F-96B4-89BF3F2452EB}"/>
    <hyperlink ref="I142" r:id="rId53" xr:uid="{6A1ED5F1-D927-419A-BB49-A901CBB8708A}"/>
    <hyperlink ref="I143" r:id="rId54" xr:uid="{D38DA633-05BA-46E5-8261-820FB70684C5}"/>
    <hyperlink ref="I1685" r:id="rId55" xr:uid="{ADB808D7-87AD-4F9B-A81A-55146AA40FA5}"/>
    <hyperlink ref="I1686" r:id="rId56" xr:uid="{5F8D3F36-5330-4A41-A6FB-31A55D063B94}"/>
    <hyperlink ref="I1687" r:id="rId57" xr:uid="{B4A66CD9-B0BF-48A1-9320-5ACD9FF99844}"/>
    <hyperlink ref="I1688" r:id="rId58" xr:uid="{EC4DA1D1-65AF-4BDD-A43F-94E7839D4C65}"/>
    <hyperlink ref="I48" r:id="rId59" xr:uid="{ABB74014-434F-43E9-95C0-6CE2081B0E31}"/>
    <hyperlink ref="I49" r:id="rId60" xr:uid="{AEFBC96D-4505-4FB9-BE43-82A61F7FCCF1}"/>
    <hyperlink ref="I50" r:id="rId61" xr:uid="{7DCC3756-1AD6-499C-865D-D6688A0D5A80}"/>
    <hyperlink ref="I46" r:id="rId62" xr:uid="{CC46F55A-892A-47EA-AC62-5A95D6B50154}"/>
    <hyperlink ref="I47" r:id="rId63" xr:uid="{ADE0B375-3DD5-4FB5-BFFC-B05462A424B1}"/>
    <hyperlink ref="I51" r:id="rId64" xr:uid="{397F47DA-B836-4AE9-96AF-FEE11835B1E8}"/>
    <hyperlink ref="I52" r:id="rId65" xr:uid="{2B12B7CB-A85C-4FEB-A4D7-B175CC22539F}"/>
    <hyperlink ref="I53" r:id="rId66" xr:uid="{798163DB-690F-4B31-B6BB-82050FF21D37}"/>
    <hyperlink ref="I1689" r:id="rId67" xr:uid="{E6CEFD01-45D9-4A28-B7F1-A2AAE30E59B6}"/>
    <hyperlink ref="I1660" r:id="rId68" xr:uid="{2DB3B8DC-A070-483B-8C6F-03255517B690}"/>
    <hyperlink ref="I54" r:id="rId69" xr:uid="{4A8F29FE-0E8E-4BBC-8F14-8E08DD10F213}"/>
    <hyperlink ref="I55" r:id="rId70" xr:uid="{DAB74497-85D9-4DC6-8881-9410AB0285EB}"/>
    <hyperlink ref="I56" r:id="rId71" xr:uid="{D9935D1C-F76F-4C9D-8AAD-A3089CA2B18B}"/>
    <hyperlink ref="I57" r:id="rId72" xr:uid="{A15C0F7A-578E-46AB-86E1-E1269F1BBB11}"/>
    <hyperlink ref="I58" r:id="rId73" xr:uid="{E36E6696-BBA1-403D-B7EA-A8EB772A831D}"/>
    <hyperlink ref="I59" r:id="rId74" xr:uid="{F031409D-99C6-4BAB-B556-E98AC48A57C2}"/>
    <hyperlink ref="I60" r:id="rId75" xr:uid="{E7F49C25-4637-4CFB-8F60-CCE93B3B63A4}"/>
    <hyperlink ref="I61" r:id="rId76" xr:uid="{5E235337-9330-4F9A-9E3C-A4975B83672C}"/>
    <hyperlink ref="I62" r:id="rId77" xr:uid="{7933504F-5698-4DC1-A007-A1F2FF7B5FB7}"/>
    <hyperlink ref="I94" r:id="rId78" xr:uid="{007A794D-91F7-461E-AEB9-237E8E89DAF7}"/>
    <hyperlink ref="I95" r:id="rId79" xr:uid="{782872D3-DA57-45FC-9DF8-D79C4FA6F754}"/>
    <hyperlink ref="I96" r:id="rId80" xr:uid="{0CD46B7B-277B-4DAC-ABB2-BD2F877A7FFC}"/>
    <hyperlink ref="I97" r:id="rId81" xr:uid="{BFDB39DB-E647-4544-A8F2-E2DF237028BC}"/>
    <hyperlink ref="I98" r:id="rId82" xr:uid="{EBD0F376-1278-4BB7-9EDF-A8D6EF8BF7EF}"/>
    <hyperlink ref="I99" r:id="rId83" xr:uid="{9DEE2EA3-7FB6-44FF-AA5C-8CBA5ECAC73C}"/>
    <hyperlink ref="I100" r:id="rId84" xr:uid="{B1DF7C5A-4FA0-46BF-AF50-FF2384844A06}"/>
    <hyperlink ref="I101" r:id="rId85" xr:uid="{C8DB4685-FB8F-479D-9955-DCEAE5904936}"/>
    <hyperlink ref="I102" r:id="rId86" xr:uid="{4A2F5452-A545-4CB1-9489-405AF6506709}"/>
    <hyperlink ref="I103" r:id="rId87" xr:uid="{F470D3A2-C34A-4817-B782-F2B670A8799F}"/>
    <hyperlink ref="I104" r:id="rId88" xr:uid="{BA7F8859-D256-48EF-B9A7-6B40113C0011}"/>
    <hyperlink ref="I105" r:id="rId89" xr:uid="{12F39639-8221-4449-9E9B-9419C4DC9980}"/>
    <hyperlink ref="I79" r:id="rId90" xr:uid="{205E18D3-128E-4E5A-B451-CE227D7A83C0}"/>
    <hyperlink ref="I80" r:id="rId91" xr:uid="{D9B26874-E43F-4D04-BCCC-B2892373D4D2}"/>
    <hyperlink ref="I81" r:id="rId92" xr:uid="{156AEB98-203C-457B-B31F-DB4F0D411E5C}"/>
    <hyperlink ref="I82" r:id="rId93" xr:uid="{359F03BF-4BBA-4794-A426-905093419A99}"/>
    <hyperlink ref="I83" r:id="rId94" xr:uid="{8EE2FDB2-41F7-4570-9840-9702430EAEF5}"/>
    <hyperlink ref="I84" r:id="rId95" xr:uid="{CD4B3F8A-AEDE-46AD-BF13-E9BAB76F45C9}"/>
    <hyperlink ref="I85" r:id="rId96" xr:uid="{7D7E978B-57C9-4761-B3F3-791ABA3C5614}"/>
    <hyperlink ref="I86" r:id="rId97" xr:uid="{DAB94583-5CA3-47F7-AED0-63A5C388889D}"/>
    <hyperlink ref="I33" r:id="rId98" xr:uid="{91A88EDA-3E2C-454A-80A7-922528FCA8A8}"/>
    <hyperlink ref="I34" r:id="rId99" xr:uid="{3DACA024-3AAC-44BD-BF7E-C4D2F11187C3}"/>
    <hyperlink ref="I35" r:id="rId100" xr:uid="{FAF4847D-BF07-47BC-8518-8CA056790E8D}"/>
    <hyperlink ref="I36" r:id="rId101" xr:uid="{05A73FE4-8BC8-4C31-98AD-73C3EAA62BA7}"/>
    <hyperlink ref="I37" r:id="rId102" xr:uid="{BDDC9F9E-A3F3-4168-8500-BFC39A53B99E}"/>
    <hyperlink ref="I38" r:id="rId103" xr:uid="{3C0125F2-23DC-4710-AA64-5427FCC23233}"/>
    <hyperlink ref="I39" r:id="rId104" xr:uid="{786B1A19-8ACB-4EE3-BA3C-7700E6781FEB}"/>
    <hyperlink ref="I40" r:id="rId105" xr:uid="{17FE88F7-39D1-4646-A2A0-571393AE5E06}"/>
    <hyperlink ref="I41" r:id="rId106" xr:uid="{C483E86C-1FCD-4334-A24B-3C0527828535}"/>
    <hyperlink ref="I42" r:id="rId107" xr:uid="{996E732B-B84C-4FA7-9EE8-C427B7783F0F}"/>
    <hyperlink ref="I43" r:id="rId108" xr:uid="{793082C1-7642-4532-8BC1-B7912221C5B7}"/>
    <hyperlink ref="I111" r:id="rId109" xr:uid="{4B69CD71-7A4C-4BA2-98C9-62909ED9F81C}"/>
    <hyperlink ref="I112" r:id="rId110" xr:uid="{E77D4B3A-D06F-4029-84B4-812F192083BB}"/>
    <hyperlink ref="I113" r:id="rId111" xr:uid="{27B40513-84D5-4BE1-9BCC-81BCE1432D80}"/>
    <hyperlink ref="I114" r:id="rId112" xr:uid="{95D2AB13-48A4-4404-A727-C938C328503B}"/>
    <hyperlink ref="I115" r:id="rId113" xr:uid="{11FE452C-B8F9-4C2D-8ACD-7D14EC87E41B}"/>
    <hyperlink ref="I116" r:id="rId114" xr:uid="{550D3CEC-AC5B-43AC-A812-D3DC819316C9}"/>
    <hyperlink ref="I117" r:id="rId115" xr:uid="{DECCAE3F-4A6A-45F1-9FFF-2D01A4E0AA27}"/>
    <hyperlink ref="I118" r:id="rId116" xr:uid="{78C156FA-1DF1-4C1F-8163-312763EAF52A}"/>
    <hyperlink ref="I119" r:id="rId117" xr:uid="{A4E30BAB-7659-4DF2-8835-D8F4B86B4A6A}"/>
    <hyperlink ref="I120" r:id="rId118" xr:uid="{3C3A869C-FB9B-4CFB-96B7-E2930D405E9C}"/>
    <hyperlink ref="I121" r:id="rId119" xr:uid="{4BA52460-3408-45CF-973B-A28E1CB670F9}"/>
    <hyperlink ref="I122" r:id="rId120" xr:uid="{357C86C5-2693-4B08-8AAC-4E27E731DF3B}"/>
    <hyperlink ref="I123" r:id="rId121" xr:uid="{04A92D91-7853-4B17-8C47-819AA6CECDFC}"/>
    <hyperlink ref="I1690" r:id="rId122" xr:uid="{F21B4438-E13B-4377-81C9-0C9C9BA42B1C}"/>
    <hyperlink ref="I1691" r:id="rId123" xr:uid="{EA29EA10-C354-4788-90EA-C10372DDF565}"/>
    <hyperlink ref="I1692" r:id="rId124" xr:uid="{DA8EE7F2-D2B7-40D6-B028-84B6B446D13E}"/>
    <hyperlink ref="I1693" r:id="rId125" xr:uid="{2D380D9B-BE35-44C5-BD41-65CFADFF09A7}"/>
    <hyperlink ref="I1694" r:id="rId126" xr:uid="{E8C47809-8165-47DE-9C9A-D187317BCBC3}"/>
    <hyperlink ref="I1695" r:id="rId127" xr:uid="{3E0A2D30-C631-4838-9C19-99E46D77EBB7}"/>
    <hyperlink ref="I1696" r:id="rId128" xr:uid="{582034DA-5143-45AA-B2FF-A83EB01707B9}"/>
    <hyperlink ref="I1697" r:id="rId129" xr:uid="{0C4FCCF6-CD79-462B-A1BD-3B2D08286DD6}"/>
    <hyperlink ref="I1698" r:id="rId130" xr:uid="{210A9BCD-7747-4251-9026-BFD97AC6F59A}"/>
    <hyperlink ref="I1699" r:id="rId131" xr:uid="{45CD351C-AE2A-40C3-8696-D5C366574D6C}"/>
    <hyperlink ref="I87" r:id="rId132" xr:uid="{DAFAB200-3E85-497B-8B2F-E9759AA91D76}"/>
    <hyperlink ref="I88" r:id="rId133" xr:uid="{4D3CB39F-C2D1-415B-A62B-DFF37F75D6E0}"/>
    <hyperlink ref="I89" r:id="rId134" xr:uid="{B0248448-E747-48BB-858B-B5787DABE2BF}"/>
    <hyperlink ref="I90" r:id="rId135" xr:uid="{4008D229-3156-4A5F-883C-05CA59C95F91}"/>
    <hyperlink ref="I91" r:id="rId136" xr:uid="{05E638F8-9214-45CE-BBA0-C192FC0AC608}"/>
    <hyperlink ref="I1700" r:id="rId137" xr:uid="{80D71CA7-343F-47AF-BB7A-56A719DA1CB5}"/>
    <hyperlink ref="I1701" r:id="rId138" xr:uid="{57C998EC-D940-427B-ACEE-364390EA1E98}"/>
    <hyperlink ref="I1702" r:id="rId139" xr:uid="{E480683B-C11F-4444-84D2-1A01331E23AE}"/>
    <hyperlink ref="I235" r:id="rId140" xr:uid="{EC79EB15-E421-40AD-888A-30B3FFABE9FF}"/>
    <hyperlink ref="I243" r:id="rId141" xr:uid="{94B0EC3C-C74B-4305-AE9E-D6FE9400531A}"/>
    <hyperlink ref="I244" r:id="rId142" xr:uid="{033F9B17-CD58-46E5-967B-F7284D053D39}"/>
    <hyperlink ref="I236" r:id="rId143" xr:uid="{F5D77935-5800-495B-9D6B-0DC287F90262}"/>
    <hyperlink ref="I1075" r:id="rId144" xr:uid="{FE90C3A6-B04C-4B66-AEC4-839B160B63E0}"/>
    <hyperlink ref="I1072" r:id="rId145" xr:uid="{25DBF7C4-013F-4D77-BF4C-5478A3C907E8}"/>
    <hyperlink ref="I1142" r:id="rId146" xr:uid="{DE2B16AE-3C93-49BC-B765-445794D45ECC}"/>
    <hyperlink ref="I964" r:id="rId147" xr:uid="{4FB99C83-E721-4BC0-A5C8-DE410A1E2E6A}"/>
    <hyperlink ref="I447" r:id="rId148" xr:uid="{130F444F-E8BE-452A-B773-744652C6B7EC}"/>
  </hyperlinks>
  <pageMargins left="0.7" right="0.7" top="0.75" bottom="0.75" header="0.3" footer="0.3"/>
  <pageSetup orientation="portrait" horizontalDpi="1200" verticalDpi="1200" r:id="rId149"/>
  <legacyDrawing r:id="rId1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372-8B7F-4981-BDF9-C0DF29F4CA06}">
  <dimension ref="A1:F465"/>
  <sheetViews>
    <sheetView zoomScale="85" zoomScaleNormal="85" workbookViewId="0">
      <pane ySplit="1" topLeftCell="A278" activePane="bottomLeft" state="frozen"/>
      <selection pane="bottomLeft" activeCell="G1" sqref="G1:G1048576"/>
    </sheetView>
  </sheetViews>
  <sheetFormatPr defaultRowHeight="14.5" x14ac:dyDescent="0.35"/>
  <cols>
    <col min="1" max="1" width="14.1796875" bestFit="1" customWidth="1"/>
    <col min="2" max="2" width="27.1796875" bestFit="1" customWidth="1"/>
    <col min="3" max="3" width="14.81640625" bestFit="1" customWidth="1"/>
    <col min="4" max="4" width="24.1796875" bestFit="1" customWidth="1"/>
    <col min="5" max="5" width="72.54296875" customWidth="1"/>
    <col min="6" max="6" width="54.1796875" bestFit="1" customWidth="1"/>
  </cols>
  <sheetData>
    <row r="1" spans="1:6" x14ac:dyDescent="0.35">
      <c r="A1" t="s">
        <v>1258</v>
      </c>
      <c r="B1" t="s">
        <v>1111</v>
      </c>
      <c r="C1" t="s">
        <v>2305</v>
      </c>
      <c r="D1" t="s">
        <v>1186</v>
      </c>
      <c r="E1" t="s">
        <v>1190</v>
      </c>
      <c r="F1" t="s">
        <v>1317</v>
      </c>
    </row>
    <row r="2" spans="1:6" x14ac:dyDescent="0.35">
      <c r="A2" t="s">
        <v>649</v>
      </c>
      <c r="B2" s="12" t="s">
        <v>2306</v>
      </c>
      <c r="C2" t="s">
        <v>3073</v>
      </c>
      <c r="D2" t="s">
        <v>626</v>
      </c>
      <c r="E2" t="s">
        <v>652</v>
      </c>
    </row>
    <row r="3" spans="1:6" x14ac:dyDescent="0.35">
      <c r="A3" t="s">
        <v>3648</v>
      </c>
      <c r="B3" s="12" t="s">
        <v>2306</v>
      </c>
      <c r="C3" t="s">
        <v>3072</v>
      </c>
      <c r="D3" t="s">
        <v>626</v>
      </c>
      <c r="E3" t="s">
        <v>3071</v>
      </c>
    </row>
    <row r="4" spans="1:6" x14ac:dyDescent="0.35">
      <c r="A4" t="s">
        <v>3070</v>
      </c>
      <c r="B4" s="12" t="s">
        <v>2306</v>
      </c>
      <c r="D4" t="s">
        <v>626</v>
      </c>
      <c r="E4" t="s">
        <v>3069</v>
      </c>
    </row>
    <row r="5" spans="1:6" x14ac:dyDescent="0.35">
      <c r="A5" t="s">
        <v>3281</v>
      </c>
      <c r="B5" s="12" t="s">
        <v>2306</v>
      </c>
      <c r="D5" t="s">
        <v>626</v>
      </c>
      <c r="E5" t="s">
        <v>3069</v>
      </c>
      <c r="F5" t="s">
        <v>2240</v>
      </c>
    </row>
    <row r="6" spans="1:6" x14ac:dyDescent="0.35">
      <c r="A6" t="s">
        <v>638</v>
      </c>
      <c r="B6" s="12" t="s">
        <v>2306</v>
      </c>
      <c r="D6" t="s">
        <v>626</v>
      </c>
      <c r="E6" t="s">
        <v>640</v>
      </c>
    </row>
    <row r="7" spans="1:6" x14ac:dyDescent="0.35">
      <c r="A7" t="s">
        <v>3406</v>
      </c>
      <c r="B7" s="12" t="s">
        <v>2306</v>
      </c>
      <c r="D7" t="s">
        <v>626</v>
      </c>
      <c r="E7" t="s">
        <v>3182</v>
      </c>
      <c r="F7" t="s">
        <v>2240</v>
      </c>
    </row>
    <row r="8" spans="1:6" x14ac:dyDescent="0.35">
      <c r="A8" t="s">
        <v>630</v>
      </c>
      <c r="B8" s="12" t="s">
        <v>2306</v>
      </c>
      <c r="D8" t="s">
        <v>626</v>
      </c>
      <c r="E8" t="s">
        <v>632</v>
      </c>
    </row>
    <row r="9" spans="1:6" x14ac:dyDescent="0.35">
      <c r="A9" t="s">
        <v>633</v>
      </c>
      <c r="B9" s="12" t="s">
        <v>2306</v>
      </c>
      <c r="D9" t="s">
        <v>626</v>
      </c>
      <c r="E9" t="s">
        <v>634</v>
      </c>
    </row>
    <row r="10" spans="1:6" x14ac:dyDescent="0.35">
      <c r="A10" t="s">
        <v>674</v>
      </c>
      <c r="B10" s="12" t="s">
        <v>2306</v>
      </c>
      <c r="D10" t="s">
        <v>626</v>
      </c>
      <c r="E10" t="s">
        <v>675</v>
      </c>
    </row>
    <row r="11" spans="1:6" x14ac:dyDescent="0.35">
      <c r="A11" t="s">
        <v>661</v>
      </c>
      <c r="B11" s="12" t="s">
        <v>2306</v>
      </c>
      <c r="D11" t="s">
        <v>626</v>
      </c>
      <c r="E11" t="s">
        <v>664</v>
      </c>
    </row>
    <row r="12" spans="1:6" x14ac:dyDescent="0.35">
      <c r="A12" t="s">
        <v>642</v>
      </c>
      <c r="B12" s="12" t="s">
        <v>2306</v>
      </c>
      <c r="D12" t="s">
        <v>626</v>
      </c>
      <c r="E12" t="s">
        <v>644</v>
      </c>
    </row>
    <row r="13" spans="1:6" x14ac:dyDescent="0.35">
      <c r="A13" t="s">
        <v>668</v>
      </c>
      <c r="B13" s="12" t="s">
        <v>2306</v>
      </c>
      <c r="D13" t="s">
        <v>626</v>
      </c>
      <c r="E13" t="s">
        <v>670</v>
      </c>
    </row>
    <row r="14" spans="1:6" x14ac:dyDescent="0.35">
      <c r="A14" t="s">
        <v>3077</v>
      </c>
      <c r="B14" s="12" t="s">
        <v>2306</v>
      </c>
      <c r="D14" t="s">
        <v>626</v>
      </c>
      <c r="E14" t="s">
        <v>3076</v>
      </c>
      <c r="F14" t="s">
        <v>3647</v>
      </c>
    </row>
    <row r="15" spans="1:6" x14ac:dyDescent="0.35">
      <c r="A15" t="s">
        <v>628</v>
      </c>
      <c r="B15" s="12" t="s">
        <v>2306</v>
      </c>
      <c r="D15" t="s">
        <v>626</v>
      </c>
      <c r="E15" t="s">
        <v>3183</v>
      </c>
    </row>
    <row r="16" spans="1:6" x14ac:dyDescent="0.35">
      <c r="A16" t="s">
        <v>3409</v>
      </c>
      <c r="B16" s="12" t="s">
        <v>2306</v>
      </c>
      <c r="D16" t="s">
        <v>626</v>
      </c>
      <c r="E16" t="s">
        <v>3184</v>
      </c>
      <c r="F16" t="s">
        <v>3410</v>
      </c>
    </row>
    <row r="17" spans="1:6" x14ac:dyDescent="0.35">
      <c r="A17" t="s">
        <v>3075</v>
      </c>
      <c r="B17" s="12" t="s">
        <v>2306</v>
      </c>
      <c r="D17" t="s">
        <v>626</v>
      </c>
      <c r="E17" t="s">
        <v>3074</v>
      </c>
    </row>
    <row r="18" spans="1:6" x14ac:dyDescent="0.35">
      <c r="A18" t="s">
        <v>3412</v>
      </c>
      <c r="B18" s="12" t="s">
        <v>2306</v>
      </c>
      <c r="D18" t="s">
        <v>626</v>
      </c>
      <c r="E18" t="s">
        <v>3185</v>
      </c>
      <c r="F18" t="s">
        <v>3411</v>
      </c>
    </row>
    <row r="19" spans="1:6" x14ac:dyDescent="0.35">
      <c r="A19" t="s">
        <v>625</v>
      </c>
      <c r="B19" s="12" t="s">
        <v>2306</v>
      </c>
      <c r="D19" t="s">
        <v>626</v>
      </c>
      <c r="E19" t="s">
        <v>3186</v>
      </c>
    </row>
    <row r="20" spans="1:6" x14ac:dyDescent="0.35">
      <c r="A20" t="s">
        <v>627</v>
      </c>
      <c r="B20" s="12" t="s">
        <v>2306</v>
      </c>
      <c r="D20" t="s">
        <v>626</v>
      </c>
      <c r="E20" t="s">
        <v>3187</v>
      </c>
    </row>
    <row r="21" spans="1:6" x14ac:dyDescent="0.35">
      <c r="A21" t="s">
        <v>3407</v>
      </c>
      <c r="B21" s="12" t="s">
        <v>2306</v>
      </c>
      <c r="D21" t="s">
        <v>626</v>
      </c>
      <c r="E21" t="s">
        <v>3408</v>
      </c>
      <c r="F21" t="s">
        <v>3656</v>
      </c>
    </row>
    <row r="22" spans="1:6" x14ac:dyDescent="0.35">
      <c r="A22" t="s">
        <v>3050</v>
      </c>
      <c r="B22" s="12" t="s">
        <v>2306</v>
      </c>
      <c r="D22" t="s">
        <v>3164</v>
      </c>
      <c r="E22" t="s">
        <v>3009</v>
      </c>
    </row>
    <row r="23" spans="1:6" x14ac:dyDescent="0.35">
      <c r="A23" t="s">
        <v>3161</v>
      </c>
      <c r="B23" s="12" t="s">
        <v>2306</v>
      </c>
      <c r="C23" s="12" t="s">
        <v>3162</v>
      </c>
      <c r="D23" t="s">
        <v>3163</v>
      </c>
      <c r="E23" t="s">
        <v>3047</v>
      </c>
      <c r="F23" t="s">
        <v>3656</v>
      </c>
    </row>
    <row r="24" spans="1:6" x14ac:dyDescent="0.35">
      <c r="A24" t="s">
        <v>3160</v>
      </c>
      <c r="B24" s="12" t="s">
        <v>2306</v>
      </c>
      <c r="D24" t="s">
        <v>3163</v>
      </c>
      <c r="E24" t="s">
        <v>3048</v>
      </c>
      <c r="F24" t="s">
        <v>3656</v>
      </c>
    </row>
    <row r="25" spans="1:6" x14ac:dyDescent="0.35">
      <c r="A25" t="s">
        <v>3159</v>
      </c>
      <c r="B25" s="12" t="s">
        <v>2306</v>
      </c>
      <c r="D25" t="s">
        <v>3163</v>
      </c>
      <c r="E25" t="s">
        <v>3049</v>
      </c>
      <c r="F25" t="s">
        <v>3656</v>
      </c>
    </row>
    <row r="26" spans="1:6" x14ac:dyDescent="0.35">
      <c r="A26" t="s">
        <v>3068</v>
      </c>
      <c r="B26" s="12" t="s">
        <v>2306</v>
      </c>
      <c r="D26" t="s">
        <v>3163</v>
      </c>
      <c r="E26" t="s">
        <v>3067</v>
      </c>
      <c r="F26" t="s">
        <v>4053</v>
      </c>
    </row>
    <row r="27" spans="1:6" x14ac:dyDescent="0.35">
      <c r="A27" t="s">
        <v>3066</v>
      </c>
      <c r="B27" s="12" t="s">
        <v>2306</v>
      </c>
      <c r="D27" t="s">
        <v>3163</v>
      </c>
      <c r="E27" t="s">
        <v>3065</v>
      </c>
    </row>
    <row r="28" spans="1:6" x14ac:dyDescent="0.35">
      <c r="A28" t="s">
        <v>3064</v>
      </c>
      <c r="B28" s="12" t="s">
        <v>2306</v>
      </c>
      <c r="D28" t="s">
        <v>3163</v>
      </c>
      <c r="E28" t="s">
        <v>3063</v>
      </c>
    </row>
    <row r="29" spans="1:6" x14ac:dyDescent="0.35">
      <c r="A29" t="s">
        <v>3062</v>
      </c>
      <c r="B29" s="12" t="s">
        <v>2306</v>
      </c>
      <c r="D29" t="s">
        <v>3163</v>
      </c>
      <c r="E29" t="s">
        <v>3061</v>
      </c>
    </row>
    <row r="30" spans="1:6" x14ac:dyDescent="0.35">
      <c r="A30" t="s">
        <v>3060</v>
      </c>
      <c r="B30" s="12" t="s">
        <v>2306</v>
      </c>
      <c r="D30" t="s">
        <v>3163</v>
      </c>
      <c r="E30" t="s">
        <v>3059</v>
      </c>
    </row>
    <row r="31" spans="1:6" x14ac:dyDescent="0.35">
      <c r="A31" t="s">
        <v>3058</v>
      </c>
      <c r="B31" s="12" t="s">
        <v>2306</v>
      </c>
      <c r="D31" t="s">
        <v>3163</v>
      </c>
      <c r="E31" t="s">
        <v>3057</v>
      </c>
    </row>
    <row r="32" spans="1:6" x14ac:dyDescent="0.35">
      <c r="A32" t="s">
        <v>3056</v>
      </c>
      <c r="B32" s="12" t="s">
        <v>2306</v>
      </c>
      <c r="D32" t="s">
        <v>3163</v>
      </c>
      <c r="E32" t="s">
        <v>3055</v>
      </c>
    </row>
    <row r="33" spans="1:6" x14ac:dyDescent="0.35">
      <c r="A33" t="s">
        <v>1025</v>
      </c>
      <c r="B33" s="12" t="s">
        <v>2306</v>
      </c>
      <c r="D33" t="s">
        <v>468</v>
      </c>
      <c r="E33" t="s">
        <v>1026</v>
      </c>
    </row>
    <row r="34" spans="1:6" x14ac:dyDescent="0.35">
      <c r="A34" t="s">
        <v>1029</v>
      </c>
      <c r="B34" s="12" t="s">
        <v>2306</v>
      </c>
      <c r="D34" t="s">
        <v>468</v>
      </c>
      <c r="E34" t="s">
        <v>1030</v>
      </c>
    </row>
    <row r="35" spans="1:6" x14ac:dyDescent="0.35">
      <c r="A35" t="s">
        <v>3220</v>
      </c>
      <c r="B35" s="12" t="s">
        <v>2306</v>
      </c>
      <c r="D35" t="s">
        <v>468</v>
      </c>
      <c r="E35" t="s">
        <v>3193</v>
      </c>
    </row>
    <row r="36" spans="1:6" x14ac:dyDescent="0.35">
      <c r="A36" t="s">
        <v>3219</v>
      </c>
      <c r="B36" s="12" t="s">
        <v>2306</v>
      </c>
      <c r="D36" t="s">
        <v>468</v>
      </c>
      <c r="E36" t="s">
        <v>3192</v>
      </c>
      <c r="F36" t="s">
        <v>3656</v>
      </c>
    </row>
    <row r="37" spans="1:6" x14ac:dyDescent="0.35">
      <c r="A37" t="s">
        <v>465</v>
      </c>
      <c r="B37" s="12" t="s">
        <v>2306</v>
      </c>
      <c r="D37" t="s">
        <v>468</v>
      </c>
      <c r="E37" t="s">
        <v>1011</v>
      </c>
      <c r="F37" t="s">
        <v>4219</v>
      </c>
    </row>
    <row r="38" spans="1:6" x14ac:dyDescent="0.35">
      <c r="A38" t="s">
        <v>2431</v>
      </c>
      <c r="B38" s="12" t="s">
        <v>2306</v>
      </c>
      <c r="D38" t="s">
        <v>468</v>
      </c>
      <c r="E38" t="s">
        <v>2432</v>
      </c>
      <c r="F38" t="s">
        <v>3656</v>
      </c>
    </row>
    <row r="39" spans="1:6" x14ac:dyDescent="0.35">
      <c r="A39" t="s">
        <v>2402</v>
      </c>
      <c r="B39" s="12" t="s">
        <v>2306</v>
      </c>
      <c r="D39" t="s">
        <v>468</v>
      </c>
      <c r="E39" t="s">
        <v>2403</v>
      </c>
      <c r="F39" t="s">
        <v>3656</v>
      </c>
    </row>
    <row r="40" spans="1:6" x14ac:dyDescent="0.35">
      <c r="A40" t="s">
        <v>2405</v>
      </c>
      <c r="B40" s="12" t="s">
        <v>2306</v>
      </c>
      <c r="D40" t="s">
        <v>468</v>
      </c>
      <c r="E40" t="s">
        <v>2404</v>
      </c>
      <c r="F40" t="s">
        <v>3656</v>
      </c>
    </row>
    <row r="41" spans="1:6" x14ac:dyDescent="0.35">
      <c r="A41" t="s">
        <v>2406</v>
      </c>
      <c r="B41" s="12" t="s">
        <v>2306</v>
      </c>
      <c r="D41" t="s">
        <v>468</v>
      </c>
      <c r="E41" t="s">
        <v>2407</v>
      </c>
      <c r="F41" t="s">
        <v>3656</v>
      </c>
    </row>
    <row r="42" spans="1:6" x14ac:dyDescent="0.35">
      <c r="A42" s="27" t="s">
        <v>2408</v>
      </c>
      <c r="B42" s="12" t="s">
        <v>2306</v>
      </c>
      <c r="D42" t="s">
        <v>468</v>
      </c>
      <c r="E42" t="s">
        <v>2409</v>
      </c>
      <c r="F42" t="s">
        <v>4220</v>
      </c>
    </row>
    <row r="43" spans="1:6" x14ac:dyDescent="0.35">
      <c r="A43" t="s">
        <v>2413</v>
      </c>
      <c r="B43" s="12" t="s">
        <v>2306</v>
      </c>
      <c r="D43" t="s">
        <v>468</v>
      </c>
      <c r="E43" t="s">
        <v>2412</v>
      </c>
      <c r="F43" t="s">
        <v>3656</v>
      </c>
    </row>
    <row r="44" spans="1:6" x14ac:dyDescent="0.35">
      <c r="A44" t="s">
        <v>2414</v>
      </c>
      <c r="B44" s="12" t="s">
        <v>2306</v>
      </c>
      <c r="D44" t="s">
        <v>468</v>
      </c>
      <c r="E44" t="s">
        <v>2415</v>
      </c>
      <c r="F44" t="s">
        <v>3656</v>
      </c>
    </row>
    <row r="45" spans="1:6" x14ac:dyDescent="0.35">
      <c r="A45" t="s">
        <v>3223</v>
      </c>
      <c r="B45" s="12" t="s">
        <v>2306</v>
      </c>
      <c r="D45" s="25" t="s">
        <v>48</v>
      </c>
      <c r="E45" t="s">
        <v>48</v>
      </c>
      <c r="F45" t="s">
        <v>2240</v>
      </c>
    </row>
    <row r="46" spans="1:6" x14ac:dyDescent="0.35">
      <c r="A46" t="s">
        <v>3224</v>
      </c>
      <c r="B46" s="12" t="s">
        <v>2306</v>
      </c>
      <c r="D46" s="25" t="s">
        <v>48</v>
      </c>
      <c r="E46" t="s">
        <v>3167</v>
      </c>
      <c r="F46" t="s">
        <v>3000</v>
      </c>
    </row>
    <row r="47" spans="1:6" x14ac:dyDescent="0.35">
      <c r="A47" t="s">
        <v>45</v>
      </c>
      <c r="B47" s="12" t="s">
        <v>2306</v>
      </c>
      <c r="C47" s="12" t="s">
        <v>2583</v>
      </c>
      <c r="D47" s="25" t="s">
        <v>48</v>
      </c>
      <c r="E47" t="s">
        <v>49</v>
      </c>
    </row>
    <row r="48" spans="1:6" x14ac:dyDescent="0.35">
      <c r="A48" s="14" t="s">
        <v>645</v>
      </c>
      <c r="B48" s="12" t="s">
        <v>2306</v>
      </c>
      <c r="C48" s="12" t="s">
        <v>3405</v>
      </c>
      <c r="D48" s="25" t="s">
        <v>48</v>
      </c>
      <c r="E48" t="s">
        <v>647</v>
      </c>
      <c r="F48" t="s">
        <v>3883</v>
      </c>
    </row>
    <row r="49" spans="1:6" x14ac:dyDescent="0.35">
      <c r="A49" t="s">
        <v>2397</v>
      </c>
      <c r="B49" s="12" t="s">
        <v>2306</v>
      </c>
      <c r="D49" s="25" t="s">
        <v>2398</v>
      </c>
      <c r="E49" t="s">
        <v>2396</v>
      </c>
      <c r="F49" t="s">
        <v>3656</v>
      </c>
    </row>
    <row r="50" spans="1:6" x14ac:dyDescent="0.35">
      <c r="A50" t="s">
        <v>2746</v>
      </c>
      <c r="B50" s="12" t="s">
        <v>2306</v>
      </c>
      <c r="D50" s="25" t="s">
        <v>792</v>
      </c>
      <c r="E50" t="s">
        <v>2747</v>
      </c>
      <c r="F50" t="s">
        <v>3656</v>
      </c>
    </row>
    <row r="51" spans="1:6" x14ac:dyDescent="0.35">
      <c r="A51" t="s">
        <v>2419</v>
      </c>
      <c r="B51" s="12" t="s">
        <v>2306</v>
      </c>
      <c r="D51" s="25" t="s">
        <v>792</v>
      </c>
      <c r="E51" t="s">
        <v>2418</v>
      </c>
      <c r="F51" t="s">
        <v>3656</v>
      </c>
    </row>
    <row r="52" spans="1:6" x14ac:dyDescent="0.35">
      <c r="A52" t="s">
        <v>2421</v>
      </c>
      <c r="B52" s="12" t="s">
        <v>2306</v>
      </c>
      <c r="D52" s="25" t="s">
        <v>792</v>
      </c>
      <c r="E52" t="s">
        <v>2420</v>
      </c>
      <c r="F52" t="s">
        <v>3656</v>
      </c>
    </row>
    <row r="53" spans="1:6" x14ac:dyDescent="0.35">
      <c r="A53" t="s">
        <v>2422</v>
      </c>
      <c r="B53" s="12" t="s">
        <v>2306</v>
      </c>
      <c r="D53" s="25" t="s">
        <v>792</v>
      </c>
      <c r="E53" s="4" t="s">
        <v>2423</v>
      </c>
      <c r="F53" t="s">
        <v>3656</v>
      </c>
    </row>
    <row r="54" spans="1:6" x14ac:dyDescent="0.35">
      <c r="A54" t="s">
        <v>794</v>
      </c>
      <c r="B54" s="12" t="s">
        <v>2306</v>
      </c>
      <c r="D54" s="25" t="s">
        <v>792</v>
      </c>
      <c r="E54" t="s">
        <v>797</v>
      </c>
      <c r="F54" t="s">
        <v>3656</v>
      </c>
    </row>
    <row r="55" spans="1:6" x14ac:dyDescent="0.35">
      <c r="A55" t="s">
        <v>2424</v>
      </c>
      <c r="B55" s="12" t="s">
        <v>2306</v>
      </c>
      <c r="D55" s="25" t="s">
        <v>792</v>
      </c>
      <c r="E55" t="s">
        <v>2425</v>
      </c>
      <c r="F55" t="s">
        <v>3656</v>
      </c>
    </row>
    <row r="56" spans="1:6" x14ac:dyDescent="0.35">
      <c r="A56" t="s">
        <v>2427</v>
      </c>
      <c r="B56" s="12" t="s">
        <v>2306</v>
      </c>
      <c r="D56" s="25" t="s">
        <v>792</v>
      </c>
      <c r="E56" t="s">
        <v>2426</v>
      </c>
      <c r="F56" t="s">
        <v>3656</v>
      </c>
    </row>
    <row r="57" spans="1:6" x14ac:dyDescent="0.35">
      <c r="A57" t="s">
        <v>2428</v>
      </c>
      <c r="B57" s="12" t="s">
        <v>2306</v>
      </c>
      <c r="D57" s="25" t="s">
        <v>792</v>
      </c>
      <c r="E57" t="s">
        <v>2429</v>
      </c>
      <c r="F57" t="s">
        <v>3656</v>
      </c>
    </row>
    <row r="58" spans="1:6" x14ac:dyDescent="0.35">
      <c r="A58" t="s">
        <v>789</v>
      </c>
      <c r="B58" s="12" t="s">
        <v>2306</v>
      </c>
      <c r="D58" s="25" t="s">
        <v>792</v>
      </c>
      <c r="E58" t="s">
        <v>793</v>
      </c>
      <c r="F58" t="s">
        <v>2430</v>
      </c>
    </row>
    <row r="59" spans="1:6" x14ac:dyDescent="0.35">
      <c r="A59" t="s">
        <v>2716</v>
      </c>
      <c r="B59" s="12" t="s">
        <v>2306</v>
      </c>
      <c r="D59" s="25" t="s">
        <v>2715</v>
      </c>
      <c r="E59" t="s">
        <v>2711</v>
      </c>
      <c r="F59" t="s">
        <v>3656</v>
      </c>
    </row>
    <row r="60" spans="1:6" x14ac:dyDescent="0.35">
      <c r="A60" t="s">
        <v>2717</v>
      </c>
      <c r="B60" s="12" t="s">
        <v>2306</v>
      </c>
      <c r="D60" s="25" t="s">
        <v>2715</v>
      </c>
      <c r="E60" t="s">
        <v>2712</v>
      </c>
      <c r="F60" t="s">
        <v>3656</v>
      </c>
    </row>
    <row r="61" spans="1:6" x14ac:dyDescent="0.35">
      <c r="A61" t="s">
        <v>2718</v>
      </c>
      <c r="B61" s="12" t="s">
        <v>2306</v>
      </c>
      <c r="D61" s="25" t="s">
        <v>2715</v>
      </c>
      <c r="E61" t="s">
        <v>2713</v>
      </c>
      <c r="F61" t="s">
        <v>3656</v>
      </c>
    </row>
    <row r="62" spans="1:6" x14ac:dyDescent="0.35">
      <c r="A62" t="s">
        <v>2719</v>
      </c>
      <c r="B62" s="12" t="s">
        <v>2306</v>
      </c>
      <c r="D62" s="25" t="s">
        <v>2715</v>
      </c>
      <c r="E62" t="s">
        <v>2714</v>
      </c>
      <c r="F62" t="s">
        <v>3656</v>
      </c>
    </row>
    <row r="63" spans="1:6" x14ac:dyDescent="0.35">
      <c r="A63" t="s">
        <v>2248</v>
      </c>
      <c r="B63" s="12" t="s">
        <v>2306</v>
      </c>
      <c r="D63" s="25" t="s">
        <v>2302</v>
      </c>
      <c r="E63" t="s">
        <v>2249</v>
      </c>
      <c r="F63" t="s">
        <v>3656</v>
      </c>
    </row>
    <row r="64" spans="1:6" x14ac:dyDescent="0.35">
      <c r="A64" s="4" t="s">
        <v>2250</v>
      </c>
      <c r="B64" s="12" t="s">
        <v>2306</v>
      </c>
      <c r="C64" s="4"/>
      <c r="D64" s="25" t="s">
        <v>2302</v>
      </c>
      <c r="E64" t="s">
        <v>2251</v>
      </c>
      <c r="F64" t="s">
        <v>3656</v>
      </c>
    </row>
    <row r="65" spans="1:6" x14ac:dyDescent="0.35">
      <c r="A65" t="s">
        <v>2252</v>
      </c>
      <c r="B65" s="12" t="s">
        <v>2306</v>
      </c>
      <c r="D65" s="25" t="s">
        <v>2302</v>
      </c>
      <c r="E65" t="s">
        <v>2253</v>
      </c>
      <c r="F65" t="s">
        <v>3656</v>
      </c>
    </row>
    <row r="66" spans="1:6" x14ac:dyDescent="0.35">
      <c r="A66" t="s">
        <v>2254</v>
      </c>
      <c r="B66" s="12" t="s">
        <v>2306</v>
      </c>
      <c r="D66" s="25" t="s">
        <v>2302</v>
      </c>
      <c r="E66" t="s">
        <v>2255</v>
      </c>
      <c r="F66" t="s">
        <v>3656</v>
      </c>
    </row>
    <row r="67" spans="1:6" x14ac:dyDescent="0.35">
      <c r="A67" t="s">
        <v>2726</v>
      </c>
      <c r="B67" s="12" t="s">
        <v>2306</v>
      </c>
      <c r="D67" s="25" t="s">
        <v>2739</v>
      </c>
      <c r="E67" t="s">
        <v>2725</v>
      </c>
      <c r="F67" t="s">
        <v>3656</v>
      </c>
    </row>
    <row r="68" spans="1:6" x14ac:dyDescent="0.35">
      <c r="A68" t="s">
        <v>2728</v>
      </c>
      <c r="B68" s="12" t="s">
        <v>2306</v>
      </c>
      <c r="D68" s="25" t="s">
        <v>2739</v>
      </c>
      <c r="E68" t="s">
        <v>2727</v>
      </c>
      <c r="F68" t="s">
        <v>3656</v>
      </c>
    </row>
    <row r="69" spans="1:6" x14ac:dyDescent="0.35">
      <c r="A69" t="s">
        <v>2730</v>
      </c>
      <c r="B69" s="12" t="s">
        <v>2306</v>
      </c>
      <c r="D69" s="25" t="s">
        <v>2739</v>
      </c>
      <c r="E69" t="s">
        <v>2729</v>
      </c>
      <c r="F69" t="s">
        <v>3656</v>
      </c>
    </row>
    <row r="70" spans="1:6" x14ac:dyDescent="0.35">
      <c r="A70" t="s">
        <v>2732</v>
      </c>
      <c r="B70" s="12" t="s">
        <v>2306</v>
      </c>
      <c r="D70" s="25" t="s">
        <v>2739</v>
      </c>
      <c r="E70" t="s">
        <v>2731</v>
      </c>
      <c r="F70" t="s">
        <v>3656</v>
      </c>
    </row>
    <row r="71" spans="1:6" x14ac:dyDescent="0.35">
      <c r="A71" t="s">
        <v>2733</v>
      </c>
      <c r="B71" s="12" t="s">
        <v>2306</v>
      </c>
      <c r="D71" s="25" t="s">
        <v>2739</v>
      </c>
      <c r="E71" t="s">
        <v>2734</v>
      </c>
      <c r="F71" t="s">
        <v>3656</v>
      </c>
    </row>
    <row r="72" spans="1:6" x14ac:dyDescent="0.35">
      <c r="A72" t="s">
        <v>2736</v>
      </c>
      <c r="B72" s="12" t="s">
        <v>2306</v>
      </c>
      <c r="D72" s="25" t="s">
        <v>2739</v>
      </c>
      <c r="E72" t="s">
        <v>2735</v>
      </c>
      <c r="F72" t="s">
        <v>3656</v>
      </c>
    </row>
    <row r="73" spans="1:6" x14ac:dyDescent="0.35">
      <c r="A73" t="s">
        <v>2737</v>
      </c>
      <c r="B73" s="12" t="s">
        <v>2306</v>
      </c>
      <c r="D73" s="25" t="s">
        <v>2739</v>
      </c>
      <c r="E73" t="s">
        <v>2738</v>
      </c>
      <c r="F73" t="s">
        <v>3656</v>
      </c>
    </row>
    <row r="74" spans="1:6" x14ac:dyDescent="0.35">
      <c r="A74" t="s">
        <v>3896</v>
      </c>
      <c r="B74" s="12"/>
      <c r="D74" s="25" t="s">
        <v>2739</v>
      </c>
      <c r="E74" t="s">
        <v>3898</v>
      </c>
      <c r="F74" t="s">
        <v>3897</v>
      </c>
    </row>
    <row r="75" spans="1:6" x14ac:dyDescent="0.35">
      <c r="A75" t="s">
        <v>2742</v>
      </c>
      <c r="B75" s="12" t="s">
        <v>2306</v>
      </c>
      <c r="D75" s="25" t="s">
        <v>2740</v>
      </c>
      <c r="E75" t="s">
        <v>2741</v>
      </c>
      <c r="F75" t="s">
        <v>3656</v>
      </c>
    </row>
    <row r="76" spans="1:6" x14ac:dyDescent="0.35">
      <c r="A76" t="s">
        <v>2743</v>
      </c>
      <c r="B76" s="12" t="s">
        <v>2306</v>
      </c>
      <c r="D76" s="25" t="s">
        <v>2740</v>
      </c>
      <c r="E76" t="s">
        <v>2741</v>
      </c>
      <c r="F76" t="s">
        <v>3656</v>
      </c>
    </row>
    <row r="77" spans="1:6" x14ac:dyDescent="0.35">
      <c r="A77" t="s">
        <v>2745</v>
      </c>
      <c r="B77" s="12" t="s">
        <v>2306</v>
      </c>
      <c r="D77" s="25" t="s">
        <v>2740</v>
      </c>
      <c r="E77" t="s">
        <v>2744</v>
      </c>
      <c r="F77" t="s">
        <v>3656</v>
      </c>
    </row>
    <row r="78" spans="1:6" x14ac:dyDescent="0.35">
      <c r="A78" t="s">
        <v>3783</v>
      </c>
      <c r="B78" s="12" t="s">
        <v>2306</v>
      </c>
      <c r="D78" s="25" t="s">
        <v>2740</v>
      </c>
      <c r="E78" t="s">
        <v>3784</v>
      </c>
    </row>
    <row r="79" spans="1:6" x14ac:dyDescent="0.35">
      <c r="A79" t="s">
        <v>2294</v>
      </c>
      <c r="B79" s="12" t="s">
        <v>2306</v>
      </c>
      <c r="D79" s="25" t="s">
        <v>2318</v>
      </c>
      <c r="E79" t="s">
        <v>2311</v>
      </c>
      <c r="F79" t="s">
        <v>3656</v>
      </c>
    </row>
    <row r="80" spans="1:6" x14ac:dyDescent="0.35">
      <c r="A80" t="s">
        <v>2295</v>
      </c>
      <c r="B80" s="12" t="s">
        <v>2306</v>
      </c>
      <c r="D80" s="25" t="s">
        <v>2318</v>
      </c>
      <c r="E80" t="s">
        <v>2312</v>
      </c>
      <c r="F80" t="s">
        <v>3656</v>
      </c>
    </row>
    <row r="81" spans="1:6" x14ac:dyDescent="0.35">
      <c r="A81" t="s">
        <v>2296</v>
      </c>
      <c r="B81" s="12" t="s">
        <v>2306</v>
      </c>
      <c r="D81" s="25" t="s">
        <v>2318</v>
      </c>
      <c r="E81" t="s">
        <v>2313</v>
      </c>
      <c r="F81" t="s">
        <v>3656</v>
      </c>
    </row>
    <row r="82" spans="1:6" x14ac:dyDescent="0.35">
      <c r="A82" t="s">
        <v>2297</v>
      </c>
      <c r="B82" s="12" t="s">
        <v>2306</v>
      </c>
      <c r="D82" s="25" t="s">
        <v>2318</v>
      </c>
      <c r="E82" t="s">
        <v>2314</v>
      </c>
      <c r="F82" t="s">
        <v>3656</v>
      </c>
    </row>
    <row r="83" spans="1:6" x14ac:dyDescent="0.35">
      <c r="A83" t="s">
        <v>2298</v>
      </c>
      <c r="B83" s="12" t="s">
        <v>2306</v>
      </c>
      <c r="D83" s="25" t="s">
        <v>2318</v>
      </c>
      <c r="E83" t="s">
        <v>2315</v>
      </c>
      <c r="F83" t="s">
        <v>3656</v>
      </c>
    </row>
    <row r="84" spans="1:6" x14ac:dyDescent="0.35">
      <c r="A84" t="s">
        <v>2299</v>
      </c>
      <c r="B84" s="12" t="s">
        <v>2306</v>
      </c>
      <c r="D84" s="25" t="s">
        <v>2318</v>
      </c>
      <c r="E84" t="s">
        <v>2316</v>
      </c>
      <c r="F84" t="s">
        <v>3656</v>
      </c>
    </row>
    <row r="85" spans="1:6" x14ac:dyDescent="0.35">
      <c r="A85" t="s">
        <v>2468</v>
      </c>
      <c r="B85" s="12" t="s">
        <v>2306</v>
      </c>
      <c r="D85" s="25" t="s">
        <v>2318</v>
      </c>
      <c r="E85" t="s">
        <v>2463</v>
      </c>
      <c r="F85" t="s">
        <v>3656</v>
      </c>
    </row>
    <row r="86" spans="1:6" x14ac:dyDescent="0.35">
      <c r="A86" t="s">
        <v>2469</v>
      </c>
      <c r="B86" s="12" t="s">
        <v>2306</v>
      </c>
      <c r="D86" s="25" t="s">
        <v>2318</v>
      </c>
      <c r="E86" t="s">
        <v>2464</v>
      </c>
      <c r="F86" t="s">
        <v>3658</v>
      </c>
    </row>
    <row r="87" spans="1:6" x14ac:dyDescent="0.35">
      <c r="A87" t="s">
        <v>2470</v>
      </c>
      <c r="B87" s="12" t="s">
        <v>2306</v>
      </c>
      <c r="D87" s="25" t="s">
        <v>2318</v>
      </c>
      <c r="E87" t="s">
        <v>2465</v>
      </c>
      <c r="F87" t="s">
        <v>3656</v>
      </c>
    </row>
    <row r="88" spans="1:6" x14ac:dyDescent="0.35">
      <c r="A88" t="s">
        <v>2467</v>
      </c>
      <c r="B88" s="12" t="s">
        <v>2306</v>
      </c>
      <c r="D88" s="25" t="s">
        <v>2318</v>
      </c>
      <c r="E88" t="s">
        <v>2466</v>
      </c>
      <c r="F88" t="s">
        <v>3656</v>
      </c>
    </row>
    <row r="89" spans="1:6" x14ac:dyDescent="0.35">
      <c r="A89" t="s">
        <v>2300</v>
      </c>
      <c r="B89" s="12" t="s">
        <v>2306</v>
      </c>
      <c r="D89" s="25" t="s">
        <v>2259</v>
      </c>
      <c r="E89" t="s">
        <v>2317</v>
      </c>
      <c r="F89" t="s">
        <v>3656</v>
      </c>
    </row>
    <row r="90" spans="1:6" x14ac:dyDescent="0.35">
      <c r="A90" t="s">
        <v>2261</v>
      </c>
      <c r="B90" s="12" t="s">
        <v>2306</v>
      </c>
      <c r="D90" s="25" t="s">
        <v>2259</v>
      </c>
      <c r="E90" t="s">
        <v>2260</v>
      </c>
      <c r="F90" t="s">
        <v>3656</v>
      </c>
    </row>
    <row r="91" spans="1:6" x14ac:dyDescent="0.35">
      <c r="A91" t="s">
        <v>2691</v>
      </c>
      <c r="B91" s="12" t="s">
        <v>2306</v>
      </c>
      <c r="D91" s="25" t="s">
        <v>2259</v>
      </c>
      <c r="E91" t="s">
        <v>2679</v>
      </c>
      <c r="F91" t="s">
        <v>3656</v>
      </c>
    </row>
    <row r="92" spans="1:6" x14ac:dyDescent="0.35">
      <c r="A92" t="s">
        <v>2692</v>
      </c>
      <c r="B92" s="12" t="s">
        <v>2306</v>
      </c>
      <c r="D92" s="25" t="s">
        <v>2259</v>
      </c>
      <c r="E92" t="s">
        <v>2680</v>
      </c>
      <c r="F92" t="s">
        <v>3656</v>
      </c>
    </row>
    <row r="93" spans="1:6" x14ac:dyDescent="0.35">
      <c r="A93" t="s">
        <v>2693</v>
      </c>
      <c r="B93" s="12" t="s">
        <v>2306</v>
      </c>
      <c r="D93" s="25" t="s">
        <v>2259</v>
      </c>
      <c r="E93" t="s">
        <v>2681</v>
      </c>
      <c r="F93" t="s">
        <v>3656</v>
      </c>
    </row>
    <row r="94" spans="1:6" x14ac:dyDescent="0.35">
      <c r="A94" t="s">
        <v>2694</v>
      </c>
      <c r="B94" s="12" t="s">
        <v>2306</v>
      </c>
      <c r="D94" s="25" t="s">
        <v>2259</v>
      </c>
      <c r="E94" t="s">
        <v>2682</v>
      </c>
      <c r="F94" t="s">
        <v>3656</v>
      </c>
    </row>
    <row r="95" spans="1:6" x14ac:dyDescent="0.35">
      <c r="A95" t="s">
        <v>2695</v>
      </c>
      <c r="B95" s="12" t="s">
        <v>2306</v>
      </c>
      <c r="D95" s="25" t="s">
        <v>2259</v>
      </c>
      <c r="E95" t="s">
        <v>2683</v>
      </c>
      <c r="F95" t="s">
        <v>3656</v>
      </c>
    </row>
    <row r="96" spans="1:6" x14ac:dyDescent="0.35">
      <c r="A96" t="s">
        <v>2696</v>
      </c>
      <c r="B96" s="12" t="s">
        <v>2306</v>
      </c>
      <c r="D96" s="25" t="s">
        <v>2259</v>
      </c>
      <c r="E96" t="s">
        <v>2684</v>
      </c>
      <c r="F96" t="s">
        <v>3656</v>
      </c>
    </row>
    <row r="97" spans="1:6" x14ac:dyDescent="0.35">
      <c r="A97" t="s">
        <v>2697</v>
      </c>
      <c r="B97" s="12" t="s">
        <v>2306</v>
      </c>
      <c r="D97" s="25" t="s">
        <v>2259</v>
      </c>
      <c r="E97" t="s">
        <v>2685</v>
      </c>
      <c r="F97" t="s">
        <v>3656</v>
      </c>
    </row>
    <row r="98" spans="1:6" x14ac:dyDescent="0.35">
      <c r="A98" t="s">
        <v>2698</v>
      </c>
      <c r="B98" s="12" t="s">
        <v>2306</v>
      </c>
      <c r="D98" s="25" t="s">
        <v>2259</v>
      </c>
      <c r="E98" t="s">
        <v>2686</v>
      </c>
      <c r="F98" t="s">
        <v>3656</v>
      </c>
    </row>
    <row r="99" spans="1:6" x14ac:dyDescent="0.35">
      <c r="A99" t="s">
        <v>2699</v>
      </c>
      <c r="B99" s="12" t="s">
        <v>2306</v>
      </c>
      <c r="D99" s="25" t="s">
        <v>2259</v>
      </c>
      <c r="E99" t="s">
        <v>2687</v>
      </c>
      <c r="F99" t="s">
        <v>3656</v>
      </c>
    </row>
    <row r="100" spans="1:6" x14ac:dyDescent="0.35">
      <c r="A100" t="s">
        <v>2700</v>
      </c>
      <c r="B100" s="12" t="s">
        <v>2306</v>
      </c>
      <c r="D100" s="25" t="s">
        <v>2259</v>
      </c>
      <c r="E100" t="s">
        <v>2688</v>
      </c>
      <c r="F100" t="s">
        <v>3656</v>
      </c>
    </row>
    <row r="101" spans="1:6" x14ac:dyDescent="0.35">
      <c r="A101" t="s">
        <v>2701</v>
      </c>
      <c r="B101" s="12" t="s">
        <v>2306</v>
      </c>
      <c r="D101" s="25" t="s">
        <v>2259</v>
      </c>
      <c r="E101" t="s">
        <v>2689</v>
      </c>
      <c r="F101" t="s">
        <v>3656</v>
      </c>
    </row>
    <row r="102" spans="1:6" x14ac:dyDescent="0.35">
      <c r="A102" t="s">
        <v>2702</v>
      </c>
      <c r="B102" s="12" t="s">
        <v>2306</v>
      </c>
      <c r="D102" s="25" t="s">
        <v>2259</v>
      </c>
      <c r="E102" t="s">
        <v>2690</v>
      </c>
      <c r="F102" t="s">
        <v>3656</v>
      </c>
    </row>
    <row r="103" spans="1:6" x14ac:dyDescent="0.35">
      <c r="A103" t="s">
        <v>1042</v>
      </c>
      <c r="B103" s="12" t="s">
        <v>2306</v>
      </c>
      <c r="D103" s="25" t="s">
        <v>1043</v>
      </c>
      <c r="E103" t="s">
        <v>1044</v>
      </c>
    </row>
    <row r="104" spans="1:6" x14ac:dyDescent="0.35">
      <c r="A104" t="s">
        <v>1045</v>
      </c>
      <c r="B104" s="12" t="s">
        <v>2306</v>
      </c>
      <c r="C104" t="s">
        <v>2291</v>
      </c>
      <c r="D104" s="25" t="s">
        <v>1043</v>
      </c>
      <c r="E104" t="s">
        <v>1046</v>
      </c>
      <c r="F104" t="s">
        <v>4221</v>
      </c>
    </row>
    <row r="105" spans="1:6" x14ac:dyDescent="0.35">
      <c r="A105" t="s">
        <v>2287</v>
      </c>
      <c r="B105" s="12" t="s">
        <v>2306</v>
      </c>
      <c r="D105" s="25" t="s">
        <v>1043</v>
      </c>
      <c r="E105" t="s">
        <v>2330</v>
      </c>
      <c r="F105" t="s">
        <v>3656</v>
      </c>
    </row>
    <row r="106" spans="1:6" x14ac:dyDescent="0.35">
      <c r="A106" t="s">
        <v>2289</v>
      </c>
      <c r="B106" s="12" t="s">
        <v>2306</v>
      </c>
      <c r="D106" s="25" t="s">
        <v>1043</v>
      </c>
      <c r="E106" t="s">
        <v>2332</v>
      </c>
      <c r="F106" t="s">
        <v>3656</v>
      </c>
    </row>
    <row r="107" spans="1:6" x14ac:dyDescent="0.35">
      <c r="A107" t="s">
        <v>2290</v>
      </c>
      <c r="B107" s="12" t="s">
        <v>2306</v>
      </c>
      <c r="D107" s="25" t="s">
        <v>1043</v>
      </c>
      <c r="E107" t="s">
        <v>2333</v>
      </c>
      <c r="F107" t="s">
        <v>3656</v>
      </c>
    </row>
    <row r="108" spans="1:6" x14ac:dyDescent="0.35">
      <c r="A108" t="s">
        <v>1047</v>
      </c>
      <c r="B108" s="12" t="s">
        <v>2306</v>
      </c>
      <c r="D108" s="25" t="s">
        <v>1043</v>
      </c>
      <c r="E108" t="s">
        <v>1048</v>
      </c>
    </row>
    <row r="109" spans="1:6" x14ac:dyDescent="0.35">
      <c r="A109" t="s">
        <v>2491</v>
      </c>
      <c r="B109" s="12" t="s">
        <v>2306</v>
      </c>
      <c r="D109" s="25" t="s">
        <v>1043</v>
      </c>
      <c r="E109" t="s">
        <v>2473</v>
      </c>
      <c r="F109" t="s">
        <v>3656</v>
      </c>
    </row>
    <row r="110" spans="1:6" x14ac:dyDescent="0.35">
      <c r="A110" t="s">
        <v>2482</v>
      </c>
      <c r="B110" s="12" t="s">
        <v>2306</v>
      </c>
      <c r="D110" s="25" t="s">
        <v>1043</v>
      </c>
      <c r="E110" t="s">
        <v>2474</v>
      </c>
      <c r="F110" t="s">
        <v>3656</v>
      </c>
    </row>
    <row r="111" spans="1:6" x14ac:dyDescent="0.35">
      <c r="A111" t="s">
        <v>2483</v>
      </c>
      <c r="B111" s="12" t="s">
        <v>2306</v>
      </c>
      <c r="D111" s="25" t="s">
        <v>1043</v>
      </c>
      <c r="E111" t="s">
        <v>2475</v>
      </c>
      <c r="F111" t="s">
        <v>3656</v>
      </c>
    </row>
    <row r="112" spans="1:6" x14ac:dyDescent="0.35">
      <c r="A112" t="s">
        <v>2484</v>
      </c>
      <c r="B112" s="12" t="s">
        <v>2306</v>
      </c>
      <c r="D112" s="25" t="s">
        <v>1043</v>
      </c>
      <c r="E112" t="s">
        <v>2476</v>
      </c>
      <c r="F112" t="s">
        <v>3656</v>
      </c>
    </row>
    <row r="113" spans="1:6" x14ac:dyDescent="0.35">
      <c r="A113" t="s">
        <v>2490</v>
      </c>
      <c r="B113" s="12" t="s">
        <v>2306</v>
      </c>
      <c r="D113" s="25" t="s">
        <v>1043</v>
      </c>
      <c r="E113" t="s">
        <v>2477</v>
      </c>
      <c r="F113" t="s">
        <v>2485</v>
      </c>
    </row>
    <row r="114" spans="1:6" x14ac:dyDescent="0.35">
      <c r="A114" t="s">
        <v>2489</v>
      </c>
      <c r="B114" s="12" t="s">
        <v>2306</v>
      </c>
      <c r="D114" s="25" t="s">
        <v>1043</v>
      </c>
      <c r="E114" t="s">
        <v>2478</v>
      </c>
      <c r="F114" t="s">
        <v>3656</v>
      </c>
    </row>
    <row r="115" spans="1:6" x14ac:dyDescent="0.35">
      <c r="A115" t="s">
        <v>2488</v>
      </c>
      <c r="B115" s="12" t="s">
        <v>2306</v>
      </c>
      <c r="D115" s="25" t="s">
        <v>1043</v>
      </c>
      <c r="E115" t="s">
        <v>2479</v>
      </c>
      <c r="F115" t="s">
        <v>3656</v>
      </c>
    </row>
    <row r="116" spans="1:6" x14ac:dyDescent="0.35">
      <c r="A116" t="s">
        <v>2287</v>
      </c>
      <c r="B116" s="12" t="s">
        <v>2306</v>
      </c>
      <c r="D116" s="25" t="s">
        <v>1043</v>
      </c>
      <c r="E116" t="s">
        <v>2330</v>
      </c>
      <c r="F116" t="s">
        <v>2446</v>
      </c>
    </row>
    <row r="117" spans="1:6" x14ac:dyDescent="0.35">
      <c r="A117" t="s">
        <v>2486</v>
      </c>
      <c r="B117" s="12" t="s">
        <v>2306</v>
      </c>
      <c r="D117" s="25" t="s">
        <v>1043</v>
      </c>
      <c r="E117" t="s">
        <v>2480</v>
      </c>
      <c r="F117" t="s">
        <v>3656</v>
      </c>
    </row>
    <row r="118" spans="1:6" x14ac:dyDescent="0.35">
      <c r="A118" t="s">
        <v>2487</v>
      </c>
      <c r="B118" s="12" t="s">
        <v>2306</v>
      </c>
      <c r="D118" s="25" t="s">
        <v>1043</v>
      </c>
      <c r="E118" t="s">
        <v>2481</v>
      </c>
      <c r="F118" t="s">
        <v>3656</v>
      </c>
    </row>
    <row r="119" spans="1:6" x14ac:dyDescent="0.35">
      <c r="A119" t="s">
        <v>2598</v>
      </c>
      <c r="B119" s="12" t="s">
        <v>2306</v>
      </c>
      <c r="D119" s="25" t="s">
        <v>2599</v>
      </c>
      <c r="E119" t="s">
        <v>2597</v>
      </c>
      <c r="F119" t="s">
        <v>3656</v>
      </c>
    </row>
    <row r="120" spans="1:6" x14ac:dyDescent="0.35">
      <c r="A120" t="s">
        <v>2600</v>
      </c>
      <c r="B120" s="12" t="s">
        <v>2306</v>
      </c>
      <c r="D120" s="25" t="s">
        <v>2599</v>
      </c>
      <c r="E120" t="s">
        <v>2601</v>
      </c>
      <c r="F120" t="s">
        <v>3656</v>
      </c>
    </row>
    <row r="121" spans="1:6" x14ac:dyDescent="0.35">
      <c r="A121" t="s">
        <v>2237</v>
      </c>
      <c r="B121" s="12" t="s">
        <v>2306</v>
      </c>
      <c r="D121" s="25" t="s">
        <v>2239</v>
      </c>
      <c r="E121" t="s">
        <v>2238</v>
      </c>
      <c r="F121" t="s">
        <v>3656</v>
      </c>
    </row>
    <row r="122" spans="1:6" x14ac:dyDescent="0.35">
      <c r="A122" t="s">
        <v>2241</v>
      </c>
      <c r="B122" s="12" t="s">
        <v>2306</v>
      </c>
      <c r="D122" s="25" t="s">
        <v>2243</v>
      </c>
      <c r="E122" t="s">
        <v>2242</v>
      </c>
      <c r="F122" t="s">
        <v>3656</v>
      </c>
    </row>
    <row r="123" spans="1:6" x14ac:dyDescent="0.35">
      <c r="A123" t="s">
        <v>2244</v>
      </c>
      <c r="B123" s="12" t="s">
        <v>2306</v>
      </c>
      <c r="D123" s="25" t="s">
        <v>2243</v>
      </c>
      <c r="E123" t="s">
        <v>2245</v>
      </c>
      <c r="F123" t="s">
        <v>3656</v>
      </c>
    </row>
    <row r="124" spans="1:6" x14ac:dyDescent="0.35">
      <c r="A124" t="s">
        <v>2246</v>
      </c>
      <c r="B124" s="12" t="s">
        <v>2306</v>
      </c>
      <c r="D124" s="25" t="s">
        <v>2301</v>
      </c>
      <c r="E124" t="s">
        <v>2247</v>
      </c>
      <c r="F124" t="s">
        <v>3656</v>
      </c>
    </row>
    <row r="125" spans="1:6" x14ac:dyDescent="0.35">
      <c r="A125" t="s">
        <v>2603</v>
      </c>
      <c r="B125" s="12" t="s">
        <v>2306</v>
      </c>
      <c r="D125" s="25" t="s">
        <v>2301</v>
      </c>
      <c r="E125" t="s">
        <v>2602</v>
      </c>
      <c r="F125" t="s">
        <v>3656</v>
      </c>
    </row>
    <row r="126" spans="1:6" x14ac:dyDescent="0.35">
      <c r="A126" t="s">
        <v>2604</v>
      </c>
      <c r="B126" s="12" t="s">
        <v>2306</v>
      </c>
      <c r="D126" s="25" t="s">
        <v>2301</v>
      </c>
      <c r="E126" t="s">
        <v>2605</v>
      </c>
      <c r="F126" t="s">
        <v>3656</v>
      </c>
    </row>
    <row r="127" spans="1:6" x14ac:dyDescent="0.35">
      <c r="A127" t="s">
        <v>2606</v>
      </c>
      <c r="B127" s="12" t="s">
        <v>2306</v>
      </c>
      <c r="D127" s="25" t="s">
        <v>2301</v>
      </c>
      <c r="E127" t="s">
        <v>2607</v>
      </c>
      <c r="F127" t="s">
        <v>3656</v>
      </c>
    </row>
    <row r="128" spans="1:6" x14ac:dyDescent="0.35">
      <c r="A128" t="s">
        <v>2</v>
      </c>
      <c r="B128" s="12" t="s">
        <v>2306</v>
      </c>
      <c r="D128" s="25" t="s">
        <v>5</v>
      </c>
      <c r="E128" t="s">
        <v>6</v>
      </c>
    </row>
    <row r="129" spans="1:6" x14ac:dyDescent="0.35">
      <c r="A129" t="s">
        <v>18</v>
      </c>
      <c r="B129" s="12" t="s">
        <v>2306</v>
      </c>
      <c r="D129" s="25" t="s">
        <v>5</v>
      </c>
      <c r="E129" t="s">
        <v>21</v>
      </c>
    </row>
    <row r="130" spans="1:6" x14ac:dyDescent="0.35">
      <c r="A130" t="s">
        <v>24</v>
      </c>
      <c r="B130" s="12" t="s">
        <v>2306</v>
      </c>
      <c r="D130" s="25" t="s">
        <v>5</v>
      </c>
      <c r="E130" t="s">
        <v>27</v>
      </c>
    </row>
    <row r="131" spans="1:6" x14ac:dyDescent="0.35">
      <c r="A131" t="s">
        <v>30</v>
      </c>
      <c r="B131" s="12" t="s">
        <v>2306</v>
      </c>
      <c r="D131" s="25" t="s">
        <v>5</v>
      </c>
      <c r="E131" t="s">
        <v>33</v>
      </c>
    </row>
    <row r="132" spans="1:6" x14ac:dyDescent="0.35">
      <c r="A132" t="s">
        <v>36</v>
      </c>
      <c r="B132" s="12" t="s">
        <v>2306</v>
      </c>
      <c r="D132" s="25" t="s">
        <v>5</v>
      </c>
      <c r="E132" t="s">
        <v>39</v>
      </c>
    </row>
    <row r="133" spans="1:6" x14ac:dyDescent="0.35">
      <c r="A133" t="s">
        <v>2664</v>
      </c>
      <c r="B133" s="12" t="s">
        <v>2306</v>
      </c>
      <c r="D133" s="25" t="s">
        <v>5</v>
      </c>
      <c r="E133" t="s">
        <v>2655</v>
      </c>
      <c r="F133" t="s">
        <v>3656</v>
      </c>
    </row>
    <row r="134" spans="1:6" x14ac:dyDescent="0.35">
      <c r="A134" t="s">
        <v>2665</v>
      </c>
      <c r="B134" s="12" t="s">
        <v>2306</v>
      </c>
      <c r="D134" s="25" t="s">
        <v>5</v>
      </c>
      <c r="E134" t="s">
        <v>2656</v>
      </c>
      <c r="F134" t="s">
        <v>3656</v>
      </c>
    </row>
    <row r="135" spans="1:6" x14ac:dyDescent="0.35">
      <c r="A135" t="s">
        <v>2666</v>
      </c>
      <c r="B135" s="12" t="s">
        <v>2306</v>
      </c>
      <c r="D135" s="25" t="s">
        <v>5</v>
      </c>
      <c r="E135" t="s">
        <v>2657</v>
      </c>
      <c r="F135" t="s">
        <v>3656</v>
      </c>
    </row>
    <row r="136" spans="1:6" x14ac:dyDescent="0.35">
      <c r="A136" t="s">
        <v>2667</v>
      </c>
      <c r="B136" s="12" t="s">
        <v>2306</v>
      </c>
      <c r="D136" s="25" t="s">
        <v>5</v>
      </c>
      <c r="E136" t="s">
        <v>2668</v>
      </c>
      <c r="F136" t="s">
        <v>3656</v>
      </c>
    </row>
    <row r="137" spans="1:6" x14ac:dyDescent="0.35">
      <c r="A137" t="s">
        <v>2670</v>
      </c>
      <c r="B137" s="12" t="s">
        <v>2306</v>
      </c>
      <c r="D137" s="25" t="s">
        <v>5</v>
      </c>
      <c r="E137" t="s">
        <v>2669</v>
      </c>
      <c r="F137" t="s">
        <v>3656</v>
      </c>
    </row>
    <row r="138" spans="1:6" x14ac:dyDescent="0.35">
      <c r="A138" t="s">
        <v>2671</v>
      </c>
      <c r="B138" s="12" t="s">
        <v>2306</v>
      </c>
      <c r="D138" s="25" t="s">
        <v>5</v>
      </c>
      <c r="E138" t="s">
        <v>2658</v>
      </c>
      <c r="F138" t="s">
        <v>3656</v>
      </c>
    </row>
    <row r="139" spans="1:6" x14ac:dyDescent="0.35">
      <c r="A139" t="s">
        <v>2674</v>
      </c>
      <c r="B139" s="12" t="s">
        <v>2306</v>
      </c>
      <c r="D139" s="25" t="s">
        <v>5</v>
      </c>
      <c r="E139" t="s">
        <v>2659</v>
      </c>
      <c r="F139" t="s">
        <v>3656</v>
      </c>
    </row>
    <row r="140" spans="1:6" x14ac:dyDescent="0.35">
      <c r="A140" t="s">
        <v>2675</v>
      </c>
      <c r="B140" s="12" t="s">
        <v>2306</v>
      </c>
      <c r="D140" s="25" t="s">
        <v>5</v>
      </c>
      <c r="E140" t="s">
        <v>2660</v>
      </c>
      <c r="F140" t="s">
        <v>3656</v>
      </c>
    </row>
    <row r="141" spans="1:6" x14ac:dyDescent="0.35">
      <c r="A141" t="s">
        <v>2676</v>
      </c>
      <c r="B141" s="12" t="s">
        <v>2306</v>
      </c>
      <c r="D141" s="25" t="s">
        <v>5</v>
      </c>
      <c r="E141" t="s">
        <v>2661</v>
      </c>
      <c r="F141" t="s">
        <v>3656</v>
      </c>
    </row>
    <row r="142" spans="1:6" x14ac:dyDescent="0.35">
      <c r="A142" t="s">
        <v>2677</v>
      </c>
      <c r="B142" s="12" t="s">
        <v>2306</v>
      </c>
      <c r="D142" s="25" t="s">
        <v>5</v>
      </c>
      <c r="E142" t="s">
        <v>2662</v>
      </c>
      <c r="F142" t="s">
        <v>3656</v>
      </c>
    </row>
    <row r="143" spans="1:6" x14ac:dyDescent="0.35">
      <c r="A143" t="s">
        <v>2678</v>
      </c>
      <c r="B143" s="12" t="s">
        <v>2306</v>
      </c>
      <c r="D143" s="25" t="s">
        <v>5</v>
      </c>
      <c r="E143" t="s">
        <v>2663</v>
      </c>
      <c r="F143" t="s">
        <v>3656</v>
      </c>
    </row>
    <row r="144" spans="1:6" x14ac:dyDescent="0.35">
      <c r="A144" t="s">
        <v>2673</v>
      </c>
      <c r="B144" s="12" t="s">
        <v>2306</v>
      </c>
      <c r="D144" s="25" t="s">
        <v>5</v>
      </c>
      <c r="E144" t="s">
        <v>2672</v>
      </c>
      <c r="F144" t="s">
        <v>3656</v>
      </c>
    </row>
    <row r="145" spans="1:6" x14ac:dyDescent="0.35">
      <c r="A145" t="s">
        <v>3785</v>
      </c>
      <c r="B145" s="12" t="s">
        <v>2306</v>
      </c>
      <c r="D145" s="25" t="s">
        <v>5</v>
      </c>
      <c r="E145" t="s">
        <v>3786</v>
      </c>
    </row>
    <row r="146" spans="1:6" x14ac:dyDescent="0.35">
      <c r="A146" t="s">
        <v>721</v>
      </c>
      <c r="B146" s="12" t="s">
        <v>2306</v>
      </c>
      <c r="D146" s="25" t="s">
        <v>2337</v>
      </c>
      <c r="E146" t="s">
        <v>724</v>
      </c>
    </row>
    <row r="147" spans="1:6" x14ac:dyDescent="0.35">
      <c r="A147" t="s">
        <v>717</v>
      </c>
      <c r="B147" s="12" t="s">
        <v>2306</v>
      </c>
      <c r="D147" s="25" t="s">
        <v>2337</v>
      </c>
      <c r="E147" t="s">
        <v>720</v>
      </c>
    </row>
    <row r="148" spans="1:6" x14ac:dyDescent="0.35">
      <c r="A148" t="s">
        <v>703</v>
      </c>
      <c r="B148" s="12" t="s">
        <v>2306</v>
      </c>
      <c r="D148" s="25" t="s">
        <v>2337</v>
      </c>
      <c r="E148" t="s">
        <v>707</v>
      </c>
      <c r="F148" t="s">
        <v>3656</v>
      </c>
    </row>
    <row r="149" spans="1:6" x14ac:dyDescent="0.35">
      <c r="A149" t="s">
        <v>709</v>
      </c>
      <c r="B149" s="12" t="s">
        <v>2306</v>
      </c>
      <c r="D149" s="25" t="s">
        <v>2337</v>
      </c>
      <c r="E149" t="s">
        <v>712</v>
      </c>
    </row>
    <row r="150" spans="1:6" x14ac:dyDescent="0.35">
      <c r="A150" t="s">
        <v>2543</v>
      </c>
      <c r="B150" s="12" t="s">
        <v>2306</v>
      </c>
      <c r="D150" s="25" t="s">
        <v>2337</v>
      </c>
      <c r="E150" t="s">
        <v>2544</v>
      </c>
      <c r="F150" t="s">
        <v>3656</v>
      </c>
    </row>
    <row r="151" spans="1:6" x14ac:dyDescent="0.35">
      <c r="A151" t="s">
        <v>2546</v>
      </c>
      <c r="B151" s="12" t="s">
        <v>2306</v>
      </c>
      <c r="D151" s="25" t="s">
        <v>2337</v>
      </c>
      <c r="E151" t="s">
        <v>2545</v>
      </c>
    </row>
    <row r="152" spans="1:6" x14ac:dyDescent="0.35">
      <c r="A152" t="s">
        <v>2722</v>
      </c>
      <c r="B152" s="12" t="s">
        <v>2306</v>
      </c>
      <c r="D152" s="25" t="s">
        <v>2724</v>
      </c>
      <c r="E152" t="s">
        <v>2720</v>
      </c>
      <c r="F152" t="s">
        <v>3656</v>
      </c>
    </row>
    <row r="153" spans="1:6" x14ac:dyDescent="0.35">
      <c r="A153" t="s">
        <v>2723</v>
      </c>
      <c r="B153" s="12" t="s">
        <v>2306</v>
      </c>
      <c r="D153" s="25" t="s">
        <v>2724</v>
      </c>
      <c r="E153" t="s">
        <v>2721</v>
      </c>
      <c r="F153" t="s">
        <v>3656</v>
      </c>
    </row>
    <row r="154" spans="1:6" x14ac:dyDescent="0.35">
      <c r="A154" t="s">
        <v>755</v>
      </c>
      <c r="D154" s="25" t="s">
        <v>758</v>
      </c>
      <c r="E154" t="s">
        <v>759</v>
      </c>
    </row>
    <row r="155" spans="1:6" x14ac:dyDescent="0.35">
      <c r="A155" t="s">
        <v>764</v>
      </c>
      <c r="D155" s="25" t="s">
        <v>758</v>
      </c>
      <c r="E155" t="s">
        <v>766</v>
      </c>
    </row>
    <row r="156" spans="1:6" x14ac:dyDescent="0.35">
      <c r="A156" t="s">
        <v>1905</v>
      </c>
      <c r="D156" s="25" t="s">
        <v>758</v>
      </c>
      <c r="E156" t="s">
        <v>772</v>
      </c>
    </row>
    <row r="157" spans="1:6" x14ac:dyDescent="0.35">
      <c r="A157" t="s">
        <v>2341</v>
      </c>
      <c r="B157" s="12" t="s">
        <v>2306</v>
      </c>
      <c r="D157" s="25" t="s">
        <v>758</v>
      </c>
      <c r="E157" t="s">
        <v>2340</v>
      </c>
      <c r="F157" t="s">
        <v>3656</v>
      </c>
    </row>
    <row r="158" spans="1:6" x14ac:dyDescent="0.35">
      <c r="A158" t="s">
        <v>2342</v>
      </c>
      <c r="B158" s="12" t="s">
        <v>2306</v>
      </c>
      <c r="D158" s="25" t="s">
        <v>758</v>
      </c>
      <c r="E158" t="s">
        <v>2343</v>
      </c>
      <c r="F158" t="s">
        <v>3656</v>
      </c>
    </row>
    <row r="159" spans="1:6" x14ac:dyDescent="0.35">
      <c r="A159" t="s">
        <v>2347</v>
      </c>
      <c r="B159" s="12" t="s">
        <v>2306</v>
      </c>
      <c r="D159" s="25" t="s">
        <v>758</v>
      </c>
      <c r="E159" t="s">
        <v>2346</v>
      </c>
      <c r="F159" t="s">
        <v>3656</v>
      </c>
    </row>
    <row r="160" spans="1:6" x14ac:dyDescent="0.35">
      <c r="A160" t="s">
        <v>2345</v>
      </c>
      <c r="B160" s="12" t="s">
        <v>2306</v>
      </c>
      <c r="D160" s="25" t="s">
        <v>758</v>
      </c>
      <c r="E160" t="s">
        <v>2344</v>
      </c>
      <c r="F160" t="s">
        <v>3656</v>
      </c>
    </row>
    <row r="161" spans="1:6" x14ac:dyDescent="0.35">
      <c r="A161" t="s">
        <v>1015</v>
      </c>
      <c r="B161" s="12" t="s">
        <v>2306</v>
      </c>
      <c r="D161" s="25" t="s">
        <v>1018</v>
      </c>
      <c r="E161" t="s">
        <v>1019</v>
      </c>
    </row>
    <row r="162" spans="1:6" x14ac:dyDescent="0.35">
      <c r="A162" t="s">
        <v>1816</v>
      </c>
      <c r="B162" s="12" t="s">
        <v>2306</v>
      </c>
      <c r="D162" s="25" t="s">
        <v>1018</v>
      </c>
      <c r="E162" t="s">
        <v>1817</v>
      </c>
    </row>
    <row r="163" spans="1:6" x14ac:dyDescent="0.35">
      <c r="A163" t="s">
        <v>2338</v>
      </c>
      <c r="B163" s="12" t="s">
        <v>2306</v>
      </c>
      <c r="D163" s="25" t="s">
        <v>1018</v>
      </c>
      <c r="E163" t="s">
        <v>2339</v>
      </c>
      <c r="F163" t="s">
        <v>3656</v>
      </c>
    </row>
    <row r="164" spans="1:6" x14ac:dyDescent="0.35">
      <c r="A164" t="s">
        <v>2349</v>
      </c>
      <c r="B164" s="12" t="s">
        <v>2306</v>
      </c>
      <c r="D164" s="25" t="s">
        <v>1018</v>
      </c>
      <c r="E164" t="s">
        <v>2348</v>
      </c>
      <c r="F164" t="s">
        <v>3656</v>
      </c>
    </row>
    <row r="165" spans="1:6" x14ac:dyDescent="0.35">
      <c r="A165" t="s">
        <v>2350</v>
      </c>
      <c r="B165" s="12" t="s">
        <v>2306</v>
      </c>
      <c r="D165" s="25" t="s">
        <v>1018</v>
      </c>
      <c r="E165" t="s">
        <v>2351</v>
      </c>
      <c r="F165" t="s">
        <v>3656</v>
      </c>
    </row>
    <row r="166" spans="1:6" x14ac:dyDescent="0.35">
      <c r="A166" t="s">
        <v>2353</v>
      </c>
      <c r="B166" s="12" t="s">
        <v>2306</v>
      </c>
      <c r="D166" s="25" t="s">
        <v>1018</v>
      </c>
      <c r="E166" t="s">
        <v>2352</v>
      </c>
      <c r="F166" t="s">
        <v>3656</v>
      </c>
    </row>
    <row r="167" spans="1:6" x14ac:dyDescent="0.35">
      <c r="A167" t="s">
        <v>2355</v>
      </c>
      <c r="B167" s="12" t="s">
        <v>2306</v>
      </c>
      <c r="D167" s="25" t="s">
        <v>1018</v>
      </c>
      <c r="E167" t="s">
        <v>2354</v>
      </c>
      <c r="F167" t="s">
        <v>3656</v>
      </c>
    </row>
    <row r="168" spans="1:6" x14ac:dyDescent="0.35">
      <c r="A168" t="s">
        <v>2359</v>
      </c>
      <c r="B168" s="12" t="s">
        <v>2306</v>
      </c>
      <c r="D168" s="25" t="s">
        <v>1018</v>
      </c>
      <c r="E168" t="s">
        <v>2358</v>
      </c>
      <c r="F168" t="s">
        <v>3656</v>
      </c>
    </row>
    <row r="169" spans="1:6" x14ac:dyDescent="0.35">
      <c r="A169" t="s">
        <v>2357</v>
      </c>
      <c r="B169" s="12" t="s">
        <v>2306</v>
      </c>
      <c r="D169" s="25" t="s">
        <v>1018</v>
      </c>
      <c r="E169" t="s">
        <v>2356</v>
      </c>
      <c r="F169" t="s">
        <v>3656</v>
      </c>
    </row>
    <row r="170" spans="1:6" x14ac:dyDescent="0.35">
      <c r="A170" t="s">
        <v>3084</v>
      </c>
      <c r="B170" s="12"/>
      <c r="D170" s="25" t="s">
        <v>1018</v>
      </c>
      <c r="E170" t="s">
        <v>3089</v>
      </c>
    </row>
    <row r="171" spans="1:6" x14ac:dyDescent="0.35">
      <c r="A171" t="s">
        <v>2642</v>
      </c>
      <c r="B171" s="12" t="s">
        <v>2306</v>
      </c>
      <c r="D171" s="25" t="s">
        <v>418</v>
      </c>
      <c r="E171" t="s">
        <v>2643</v>
      </c>
      <c r="F171" t="s">
        <v>3656</v>
      </c>
    </row>
    <row r="172" spans="1:6" x14ac:dyDescent="0.35">
      <c r="A172" t="s">
        <v>417</v>
      </c>
      <c r="B172" s="12" t="s">
        <v>2306</v>
      </c>
      <c r="D172" s="25" t="s">
        <v>418</v>
      </c>
      <c r="E172" t="s">
        <v>419</v>
      </c>
    </row>
    <row r="173" spans="1:6" x14ac:dyDescent="0.35">
      <c r="A173" t="s">
        <v>2805</v>
      </c>
      <c r="B173" s="12" t="s">
        <v>2306</v>
      </c>
      <c r="D173" s="25" t="s">
        <v>2808</v>
      </c>
      <c r="E173" t="s">
        <v>2806</v>
      </c>
      <c r="F173" t="s">
        <v>3656</v>
      </c>
    </row>
    <row r="174" spans="1:6" x14ac:dyDescent="0.35">
      <c r="A174" t="s">
        <v>2813</v>
      </c>
      <c r="B174" s="12" t="s">
        <v>2306</v>
      </c>
      <c r="D174" s="25" t="s">
        <v>2809</v>
      </c>
      <c r="E174" t="s">
        <v>2810</v>
      </c>
      <c r="F174" t="s">
        <v>3656</v>
      </c>
    </row>
    <row r="175" spans="1:6" x14ac:dyDescent="0.35">
      <c r="A175" t="s">
        <v>2812</v>
      </c>
      <c r="B175" s="12" t="s">
        <v>2306</v>
      </c>
      <c r="D175" s="25" t="s">
        <v>2809</v>
      </c>
      <c r="E175" t="s">
        <v>2811</v>
      </c>
      <c r="F175" t="s">
        <v>3656</v>
      </c>
    </row>
    <row r="176" spans="1:6" x14ac:dyDescent="0.35">
      <c r="A176" t="s">
        <v>2835</v>
      </c>
      <c r="B176" s="12" t="s">
        <v>2306</v>
      </c>
      <c r="D176" s="25" t="s">
        <v>2850</v>
      </c>
      <c r="E176" t="s">
        <v>2801</v>
      </c>
      <c r="F176" t="s">
        <v>3656</v>
      </c>
    </row>
    <row r="177" spans="1:6" x14ac:dyDescent="0.35">
      <c r="A177" t="s">
        <v>2836</v>
      </c>
      <c r="B177" s="12" t="s">
        <v>2306</v>
      </c>
      <c r="D177" s="25" t="s">
        <v>2850</v>
      </c>
      <c r="E177" t="s">
        <v>2802</v>
      </c>
      <c r="F177" t="s">
        <v>3656</v>
      </c>
    </row>
    <row r="178" spans="1:6" x14ac:dyDescent="0.35">
      <c r="A178" t="s">
        <v>2837</v>
      </c>
      <c r="B178" s="12" t="s">
        <v>2306</v>
      </c>
      <c r="D178" s="25" t="s">
        <v>2850</v>
      </c>
      <c r="E178" t="s">
        <v>2803</v>
      </c>
      <c r="F178" t="s">
        <v>3656</v>
      </c>
    </row>
    <row r="179" spans="1:6" x14ac:dyDescent="0.35">
      <c r="A179" t="s">
        <v>2838</v>
      </c>
      <c r="B179" s="12" t="s">
        <v>2306</v>
      </c>
      <c r="D179" s="25" t="s">
        <v>2850</v>
      </c>
      <c r="E179" t="s">
        <v>2804</v>
      </c>
      <c r="F179" t="s">
        <v>3656</v>
      </c>
    </row>
    <row r="180" spans="1:6" x14ac:dyDescent="0.35">
      <c r="A180" t="s">
        <v>2839</v>
      </c>
      <c r="B180" s="12" t="s">
        <v>2306</v>
      </c>
      <c r="D180" s="25" t="s">
        <v>2850</v>
      </c>
      <c r="E180" t="s">
        <v>2795</v>
      </c>
      <c r="F180" t="s">
        <v>3656</v>
      </c>
    </row>
    <row r="181" spans="1:6" x14ac:dyDescent="0.35">
      <c r="A181" t="s">
        <v>2844</v>
      </c>
      <c r="B181" s="12" t="s">
        <v>2306</v>
      </c>
      <c r="D181" s="25" t="s">
        <v>2845</v>
      </c>
      <c r="E181" t="s">
        <v>2796</v>
      </c>
      <c r="F181" t="s">
        <v>3659</v>
      </c>
    </row>
    <row r="182" spans="1:6" x14ac:dyDescent="0.35">
      <c r="A182" t="s">
        <v>2843</v>
      </c>
      <c r="B182" s="12" t="s">
        <v>2306</v>
      </c>
      <c r="D182" s="25" t="s">
        <v>2851</v>
      </c>
      <c r="E182" t="s">
        <v>2797</v>
      </c>
      <c r="F182" t="s">
        <v>3656</v>
      </c>
    </row>
    <row r="183" spans="1:6" x14ac:dyDescent="0.35">
      <c r="A183" t="s">
        <v>2842</v>
      </c>
      <c r="B183" s="12" t="s">
        <v>2306</v>
      </c>
      <c r="D183" s="25" t="s">
        <v>2851</v>
      </c>
      <c r="E183" t="s">
        <v>2798</v>
      </c>
      <c r="F183" t="s">
        <v>3656</v>
      </c>
    </row>
    <row r="184" spans="1:6" x14ac:dyDescent="0.35">
      <c r="A184" t="s">
        <v>2840</v>
      </c>
      <c r="B184" s="12" t="s">
        <v>2306</v>
      </c>
      <c r="D184" s="25" t="s">
        <v>2845</v>
      </c>
      <c r="E184" t="s">
        <v>2799</v>
      </c>
      <c r="F184" t="s">
        <v>3656</v>
      </c>
    </row>
    <row r="185" spans="1:6" x14ac:dyDescent="0.35">
      <c r="A185" t="s">
        <v>2841</v>
      </c>
      <c r="B185" s="12" t="s">
        <v>2306</v>
      </c>
      <c r="D185" s="25" t="s">
        <v>2845</v>
      </c>
      <c r="E185" t="s">
        <v>2800</v>
      </c>
      <c r="F185" t="s">
        <v>3656</v>
      </c>
    </row>
    <row r="186" spans="1:6" x14ac:dyDescent="0.35">
      <c r="A186" t="s">
        <v>2256</v>
      </c>
      <c r="B186" s="12" t="s">
        <v>2306</v>
      </c>
      <c r="D186" s="25" t="s">
        <v>2257</v>
      </c>
      <c r="E186" t="s">
        <v>2258</v>
      </c>
      <c r="F186" t="s">
        <v>3656</v>
      </c>
    </row>
    <row r="187" spans="1:6" x14ac:dyDescent="0.35">
      <c r="A187" t="s">
        <v>2853</v>
      </c>
      <c r="B187" s="12" t="s">
        <v>2306</v>
      </c>
      <c r="D187" s="25" t="s">
        <v>2856</v>
      </c>
      <c r="E187" t="s">
        <v>2852</v>
      </c>
      <c r="F187" t="s">
        <v>3656</v>
      </c>
    </row>
    <row r="188" spans="1:6" x14ac:dyDescent="0.35">
      <c r="A188" t="s">
        <v>2855</v>
      </c>
      <c r="B188" s="12" t="s">
        <v>2306</v>
      </c>
      <c r="D188" s="25" t="s">
        <v>2856</v>
      </c>
      <c r="E188" s="24" t="s">
        <v>2854</v>
      </c>
      <c r="F188" t="s">
        <v>3656</v>
      </c>
    </row>
    <row r="189" spans="1:6" x14ac:dyDescent="0.35">
      <c r="A189" t="s">
        <v>2285</v>
      </c>
      <c r="B189" s="12" t="s">
        <v>2306</v>
      </c>
      <c r="D189" s="25" t="s">
        <v>2334</v>
      </c>
      <c r="E189" t="s">
        <v>2328</v>
      </c>
      <c r="F189" t="s">
        <v>3656</v>
      </c>
    </row>
    <row r="190" spans="1:6" x14ac:dyDescent="0.35">
      <c r="A190" t="s">
        <v>2286</v>
      </c>
      <c r="B190" s="12" t="s">
        <v>2306</v>
      </c>
      <c r="D190" s="25" t="s">
        <v>2334</v>
      </c>
      <c r="E190" t="s">
        <v>2329</v>
      </c>
      <c r="F190" t="s">
        <v>3656</v>
      </c>
    </row>
    <row r="191" spans="1:6" x14ac:dyDescent="0.35">
      <c r="A191" t="s">
        <v>2857</v>
      </c>
      <c r="B191" s="12" t="s">
        <v>2306</v>
      </c>
      <c r="D191" s="25" t="s">
        <v>2334</v>
      </c>
      <c r="E191" t="s">
        <v>2780</v>
      </c>
      <c r="F191" t="s">
        <v>3656</v>
      </c>
    </row>
    <row r="192" spans="1:6" x14ac:dyDescent="0.35">
      <c r="A192" t="s">
        <v>2858</v>
      </c>
      <c r="B192" s="12" t="s">
        <v>2306</v>
      </c>
      <c r="D192" s="25" t="s">
        <v>2334</v>
      </c>
      <c r="E192" t="s">
        <v>2781</v>
      </c>
      <c r="F192" t="s">
        <v>3656</v>
      </c>
    </row>
    <row r="193" spans="1:6" x14ac:dyDescent="0.35">
      <c r="A193" t="s">
        <v>2860</v>
      </c>
      <c r="B193" s="12" t="s">
        <v>2306</v>
      </c>
      <c r="D193" s="25" t="s">
        <v>2334</v>
      </c>
      <c r="E193" t="s">
        <v>2782</v>
      </c>
      <c r="F193" t="s">
        <v>3656</v>
      </c>
    </row>
    <row r="194" spans="1:6" x14ac:dyDescent="0.35">
      <c r="A194" t="s">
        <v>2859</v>
      </c>
      <c r="B194" s="12" t="s">
        <v>2306</v>
      </c>
      <c r="D194" s="25" t="s">
        <v>2334</v>
      </c>
      <c r="E194" t="s">
        <v>2783</v>
      </c>
      <c r="F194" t="s">
        <v>3656</v>
      </c>
    </row>
    <row r="195" spans="1:6" x14ac:dyDescent="0.35">
      <c r="A195" t="s">
        <v>2861</v>
      </c>
      <c r="B195" s="12" t="s">
        <v>2306</v>
      </c>
      <c r="D195" s="25" t="s">
        <v>2334</v>
      </c>
      <c r="E195" t="s">
        <v>2784</v>
      </c>
      <c r="F195" t="s">
        <v>3656</v>
      </c>
    </row>
    <row r="196" spans="1:6" x14ac:dyDescent="0.35">
      <c r="A196" t="s">
        <v>2862</v>
      </c>
      <c r="B196" s="12" t="s">
        <v>2306</v>
      </c>
      <c r="D196" s="25" t="s">
        <v>2334</v>
      </c>
      <c r="E196" t="s">
        <v>2785</v>
      </c>
      <c r="F196" t="s">
        <v>3656</v>
      </c>
    </row>
    <row r="197" spans="1:6" x14ac:dyDescent="0.35">
      <c r="A197" t="s">
        <v>2863</v>
      </c>
      <c r="B197" s="12" t="s">
        <v>2306</v>
      </c>
      <c r="D197" s="25" t="s">
        <v>2334</v>
      </c>
      <c r="E197" t="s">
        <v>2786</v>
      </c>
      <c r="F197" t="s">
        <v>3656</v>
      </c>
    </row>
    <row r="198" spans="1:6" x14ac:dyDescent="0.35">
      <c r="A198" t="s">
        <v>2864</v>
      </c>
      <c r="B198" s="12" t="s">
        <v>2306</v>
      </c>
      <c r="D198" s="25" t="s">
        <v>2334</v>
      </c>
      <c r="E198" t="s">
        <v>2787</v>
      </c>
      <c r="F198" t="s">
        <v>3656</v>
      </c>
    </row>
    <row r="199" spans="1:6" x14ac:dyDescent="0.35">
      <c r="A199" t="s">
        <v>2865</v>
      </c>
      <c r="B199" s="12" t="s">
        <v>2306</v>
      </c>
      <c r="D199" s="25" t="s">
        <v>2334</v>
      </c>
      <c r="E199" t="s">
        <v>2788</v>
      </c>
      <c r="F199" t="s">
        <v>3656</v>
      </c>
    </row>
    <row r="200" spans="1:6" x14ac:dyDescent="0.35">
      <c r="A200" t="s">
        <v>2866</v>
      </c>
      <c r="B200" s="12" t="s">
        <v>2306</v>
      </c>
      <c r="D200" s="25" t="s">
        <v>2334</v>
      </c>
      <c r="E200" t="s">
        <v>2789</v>
      </c>
      <c r="F200" t="s">
        <v>3656</v>
      </c>
    </row>
    <row r="201" spans="1:6" x14ac:dyDescent="0.35">
      <c r="A201" t="s">
        <v>2867</v>
      </c>
      <c r="B201" s="12" t="s">
        <v>2306</v>
      </c>
      <c r="D201" s="25" t="s">
        <v>2334</v>
      </c>
      <c r="E201" t="s">
        <v>2790</v>
      </c>
      <c r="F201" t="s">
        <v>3656</v>
      </c>
    </row>
    <row r="202" spans="1:6" x14ac:dyDescent="0.35">
      <c r="A202" t="s">
        <v>2868</v>
      </c>
      <c r="B202" s="12" t="s">
        <v>2306</v>
      </c>
      <c r="D202" s="25" t="s">
        <v>2334</v>
      </c>
      <c r="E202" t="s">
        <v>2791</v>
      </c>
      <c r="F202" t="s">
        <v>3656</v>
      </c>
    </row>
    <row r="203" spans="1:6" x14ac:dyDescent="0.35">
      <c r="A203" t="s">
        <v>2869</v>
      </c>
      <c r="B203" s="12" t="s">
        <v>2306</v>
      </c>
      <c r="D203" s="25" t="s">
        <v>2334</v>
      </c>
      <c r="E203" t="s">
        <v>2792</v>
      </c>
      <c r="F203" t="s">
        <v>3656</v>
      </c>
    </row>
    <row r="204" spans="1:6" x14ac:dyDescent="0.35">
      <c r="A204" t="s">
        <v>2870</v>
      </c>
      <c r="B204" s="12" t="s">
        <v>2306</v>
      </c>
      <c r="D204" s="25" t="s">
        <v>2334</v>
      </c>
      <c r="E204" t="s">
        <v>2793</v>
      </c>
      <c r="F204" t="s">
        <v>3656</v>
      </c>
    </row>
    <row r="205" spans="1:6" x14ac:dyDescent="0.35">
      <c r="A205" t="s">
        <v>2871</v>
      </c>
      <c r="B205" s="12" t="s">
        <v>2306</v>
      </c>
      <c r="D205" s="25" t="s">
        <v>2334</v>
      </c>
      <c r="E205" t="s">
        <v>2794</v>
      </c>
      <c r="F205" t="s">
        <v>3656</v>
      </c>
    </row>
    <row r="206" spans="1:6" x14ac:dyDescent="0.35">
      <c r="A206" t="s">
        <v>2873</v>
      </c>
      <c r="B206" s="12" t="s">
        <v>2306</v>
      </c>
      <c r="D206" s="25" t="s">
        <v>2334</v>
      </c>
      <c r="E206" t="s">
        <v>2872</v>
      </c>
      <c r="F206" t="s">
        <v>3656</v>
      </c>
    </row>
    <row r="207" spans="1:6" x14ac:dyDescent="0.35">
      <c r="A207" t="s">
        <v>2874</v>
      </c>
      <c r="B207" s="12" t="s">
        <v>2306</v>
      </c>
      <c r="D207" s="25" t="s">
        <v>2334</v>
      </c>
      <c r="E207" t="s">
        <v>2875</v>
      </c>
      <c r="F207" t="s">
        <v>3656</v>
      </c>
    </row>
    <row r="208" spans="1:6" x14ac:dyDescent="0.35">
      <c r="A208" t="s">
        <v>2876</v>
      </c>
      <c r="B208" s="12" t="s">
        <v>2306</v>
      </c>
      <c r="D208" s="25" t="s">
        <v>2334</v>
      </c>
      <c r="E208" t="s">
        <v>2872</v>
      </c>
      <c r="F208" t="s">
        <v>3656</v>
      </c>
    </row>
    <row r="209" spans="1:6" x14ac:dyDescent="0.35">
      <c r="A209" t="s">
        <v>2264</v>
      </c>
      <c r="B209" s="12" t="s">
        <v>2306</v>
      </c>
      <c r="D209" s="25" t="s">
        <v>787</v>
      </c>
      <c r="E209" t="s">
        <v>2263</v>
      </c>
    </row>
    <row r="210" spans="1:6" x14ac:dyDescent="0.35">
      <c r="A210" t="s">
        <v>2279</v>
      </c>
      <c r="B210" s="12" t="s">
        <v>2306</v>
      </c>
      <c r="C210" s="12"/>
      <c r="D210" s="25" t="s">
        <v>787</v>
      </c>
      <c r="E210" t="s">
        <v>2308</v>
      </c>
      <c r="F210" t="s">
        <v>2877</v>
      </c>
    </row>
    <row r="211" spans="1:6" x14ac:dyDescent="0.35">
      <c r="A211" t="s">
        <v>2280</v>
      </c>
      <c r="B211" s="12" t="s">
        <v>2306</v>
      </c>
      <c r="C211" s="12"/>
      <c r="D211" s="25" t="s">
        <v>787</v>
      </c>
      <c r="E211" t="s">
        <v>2321</v>
      </c>
      <c r="F211" t="s">
        <v>3656</v>
      </c>
    </row>
    <row r="212" spans="1:6" x14ac:dyDescent="0.35">
      <c r="A212" t="s">
        <v>2281</v>
      </c>
      <c r="B212" s="12" t="s">
        <v>2306</v>
      </c>
      <c r="C212" s="12"/>
      <c r="D212" s="25" t="s">
        <v>787</v>
      </c>
      <c r="E212" t="s">
        <v>2322</v>
      </c>
      <c r="F212" t="s">
        <v>3656</v>
      </c>
    </row>
    <row r="213" spans="1:6" x14ac:dyDescent="0.35">
      <c r="A213" t="s">
        <v>2282</v>
      </c>
      <c r="B213" s="12" t="s">
        <v>2306</v>
      </c>
      <c r="C213" s="12"/>
      <c r="D213" s="25" t="s">
        <v>787</v>
      </c>
      <c r="E213" t="s">
        <v>2323</v>
      </c>
      <c r="F213" t="s">
        <v>3656</v>
      </c>
    </row>
    <row r="214" spans="1:6" x14ac:dyDescent="0.35">
      <c r="A214" t="s">
        <v>2283</v>
      </c>
      <c r="B214" s="12" t="s">
        <v>2306</v>
      </c>
      <c r="D214" s="25" t="s">
        <v>787</v>
      </c>
      <c r="E214" t="s">
        <v>2324</v>
      </c>
      <c r="F214" t="s">
        <v>3656</v>
      </c>
    </row>
    <row r="215" spans="1:6" x14ac:dyDescent="0.35">
      <c r="A215" t="s">
        <v>2284</v>
      </c>
      <c r="B215" s="12" t="s">
        <v>2306</v>
      </c>
      <c r="D215" s="25" t="s">
        <v>787</v>
      </c>
      <c r="E215" t="s">
        <v>2325</v>
      </c>
      <c r="F215" t="s">
        <v>3656</v>
      </c>
    </row>
    <row r="216" spans="1:6" x14ac:dyDescent="0.35">
      <c r="A216" t="s">
        <v>785</v>
      </c>
      <c r="B216" s="12" t="s">
        <v>2306</v>
      </c>
      <c r="D216" s="25" t="s">
        <v>787</v>
      </c>
      <c r="E216" t="s">
        <v>788</v>
      </c>
    </row>
    <row r="217" spans="1:6" x14ac:dyDescent="0.35">
      <c r="A217" t="s">
        <v>2267</v>
      </c>
      <c r="B217" s="12" t="s">
        <v>2306</v>
      </c>
      <c r="D217" s="25" t="s">
        <v>787</v>
      </c>
      <c r="E217" t="s">
        <v>787</v>
      </c>
      <c r="F217" t="s">
        <v>3656</v>
      </c>
    </row>
    <row r="218" spans="1:6" x14ac:dyDescent="0.35">
      <c r="A218" t="s">
        <v>2879</v>
      </c>
      <c r="B218" s="12" t="s">
        <v>2306</v>
      </c>
      <c r="D218" s="25" t="s">
        <v>787</v>
      </c>
      <c r="E218" t="s">
        <v>2878</v>
      </c>
      <c r="F218" t="s">
        <v>3656</v>
      </c>
    </row>
    <row r="219" spans="1:6" x14ac:dyDescent="0.35">
      <c r="A219" t="s">
        <v>2880</v>
      </c>
      <c r="B219" s="12" t="s">
        <v>2306</v>
      </c>
      <c r="D219" s="25" t="s">
        <v>787</v>
      </c>
      <c r="E219" t="s">
        <v>2881</v>
      </c>
      <c r="F219" t="s">
        <v>3656</v>
      </c>
    </row>
    <row r="220" spans="1:6" x14ac:dyDescent="0.35">
      <c r="A220" t="s">
        <v>2883</v>
      </c>
      <c r="B220" s="12" t="s">
        <v>2306</v>
      </c>
      <c r="D220" s="25" t="s">
        <v>787</v>
      </c>
      <c r="E220" t="s">
        <v>2882</v>
      </c>
      <c r="F220" t="s">
        <v>3656</v>
      </c>
    </row>
    <row r="221" spans="1:6" x14ac:dyDescent="0.35">
      <c r="A221" t="s">
        <v>2884</v>
      </c>
      <c r="B221" s="12" t="s">
        <v>2306</v>
      </c>
      <c r="D221" s="25" t="s">
        <v>787</v>
      </c>
      <c r="E221" t="s">
        <v>2885</v>
      </c>
      <c r="F221" t="s">
        <v>3656</v>
      </c>
    </row>
    <row r="222" spans="1:6" x14ac:dyDescent="0.35">
      <c r="A222" t="s">
        <v>2886</v>
      </c>
      <c r="B222" s="12" t="s">
        <v>2306</v>
      </c>
      <c r="D222" s="25" t="s">
        <v>787</v>
      </c>
      <c r="E222" t="s">
        <v>2887</v>
      </c>
      <c r="F222" t="s">
        <v>3656</v>
      </c>
    </row>
    <row r="223" spans="1:6" x14ac:dyDescent="0.35">
      <c r="A223" t="s">
        <v>2888</v>
      </c>
      <c r="B223" s="12" t="s">
        <v>2306</v>
      </c>
      <c r="D223" s="25" t="s">
        <v>787</v>
      </c>
      <c r="E223" t="s">
        <v>2889</v>
      </c>
      <c r="F223" t="s">
        <v>3656</v>
      </c>
    </row>
    <row r="224" spans="1:6" x14ac:dyDescent="0.35">
      <c r="A224" t="s">
        <v>2890</v>
      </c>
      <c r="B224" s="12" t="s">
        <v>2306</v>
      </c>
      <c r="D224" s="25" t="s">
        <v>787</v>
      </c>
      <c r="E224" t="s">
        <v>2891</v>
      </c>
      <c r="F224" t="s">
        <v>3656</v>
      </c>
    </row>
    <row r="225" spans="1:6" x14ac:dyDescent="0.35">
      <c r="A225" t="s">
        <v>2639</v>
      </c>
      <c r="B225" s="12" t="s">
        <v>2306</v>
      </c>
      <c r="C225" s="12"/>
      <c r="D225" s="25" t="s">
        <v>2638</v>
      </c>
      <c r="E225" t="s">
        <v>2640</v>
      </c>
    </row>
    <row r="226" spans="1:6" x14ac:dyDescent="0.35">
      <c r="A226" t="s">
        <v>2636</v>
      </c>
      <c r="B226" s="12" t="s">
        <v>2306</v>
      </c>
      <c r="C226" s="12"/>
      <c r="D226" s="25" t="s">
        <v>2638</v>
      </c>
      <c r="E226" t="s">
        <v>2637</v>
      </c>
      <c r="F226" t="s">
        <v>3656</v>
      </c>
    </row>
    <row r="227" spans="1:6" x14ac:dyDescent="0.35">
      <c r="A227" t="s">
        <v>2641</v>
      </c>
      <c r="B227" s="12" t="s">
        <v>2306</v>
      </c>
      <c r="C227" s="12"/>
      <c r="D227" s="25" t="s">
        <v>2638</v>
      </c>
      <c r="E227" t="s">
        <v>2654</v>
      </c>
      <c r="F227" t="s">
        <v>3656</v>
      </c>
    </row>
    <row r="228" spans="1:6" x14ac:dyDescent="0.35">
      <c r="A228" t="s">
        <v>2635</v>
      </c>
      <c r="B228" s="12" t="s">
        <v>2306</v>
      </c>
      <c r="C228" s="12"/>
      <c r="D228" s="25" t="s">
        <v>2634</v>
      </c>
      <c r="E228" t="s">
        <v>2633</v>
      </c>
      <c r="F228" t="s">
        <v>3656</v>
      </c>
    </row>
    <row r="229" spans="1:6" x14ac:dyDescent="0.35">
      <c r="A229" t="s">
        <v>2626</v>
      </c>
      <c r="B229" s="12" t="s">
        <v>2306</v>
      </c>
      <c r="C229" s="12"/>
      <c r="D229" s="25" t="s">
        <v>2624</v>
      </c>
      <c r="E229" t="s">
        <v>2625</v>
      </c>
      <c r="F229" t="s">
        <v>3656</v>
      </c>
    </row>
    <row r="230" spans="1:6" x14ac:dyDescent="0.35">
      <c r="A230" t="s">
        <v>2628</v>
      </c>
      <c r="B230" s="12" t="s">
        <v>2306</v>
      </c>
      <c r="C230" s="12"/>
      <c r="D230" s="25" t="s">
        <v>2624</v>
      </c>
      <c r="E230" t="s">
        <v>2627</v>
      </c>
      <c r="F230" t="s">
        <v>3656</v>
      </c>
    </row>
    <row r="231" spans="1:6" x14ac:dyDescent="0.35">
      <c r="A231" t="s">
        <v>2629</v>
      </c>
      <c r="B231" s="12" t="s">
        <v>2306</v>
      </c>
      <c r="C231" s="12"/>
      <c r="D231" s="25" t="s">
        <v>2624</v>
      </c>
      <c r="E231" t="s">
        <v>2630</v>
      </c>
      <c r="F231" t="s">
        <v>3656</v>
      </c>
    </row>
    <row r="232" spans="1:6" x14ac:dyDescent="0.35">
      <c r="A232" t="s">
        <v>2631</v>
      </c>
      <c r="B232" s="12" t="s">
        <v>2306</v>
      </c>
      <c r="C232" s="12"/>
      <c r="D232" s="25" t="s">
        <v>2624</v>
      </c>
      <c r="E232" t="s">
        <v>2632</v>
      </c>
      <c r="F232" t="s">
        <v>3656</v>
      </c>
    </row>
    <row r="233" spans="1:6" x14ac:dyDescent="0.35">
      <c r="A233" t="s">
        <v>2623</v>
      </c>
      <c r="B233" s="12" t="s">
        <v>2306</v>
      </c>
      <c r="C233" s="12"/>
      <c r="D233" s="25" t="s">
        <v>2624</v>
      </c>
      <c r="E233" t="s">
        <v>2622</v>
      </c>
      <c r="F233" t="s">
        <v>3656</v>
      </c>
    </row>
    <row r="234" spans="1:6" x14ac:dyDescent="0.35">
      <c r="A234" t="s">
        <v>2400</v>
      </c>
      <c r="B234" s="12" t="s">
        <v>2306</v>
      </c>
      <c r="D234" s="25" t="s">
        <v>2399</v>
      </c>
      <c r="E234" t="s">
        <v>2401</v>
      </c>
      <c r="F234" t="s">
        <v>3656</v>
      </c>
    </row>
    <row r="235" spans="1:6" x14ac:dyDescent="0.35">
      <c r="A235" t="s">
        <v>2896</v>
      </c>
      <c r="B235" s="12" t="s">
        <v>2306</v>
      </c>
      <c r="D235" s="25" t="s">
        <v>2399</v>
      </c>
      <c r="E235" t="s">
        <v>2897</v>
      </c>
      <c r="F235" t="s">
        <v>3656</v>
      </c>
    </row>
    <row r="236" spans="1:6" x14ac:dyDescent="0.35">
      <c r="A236" t="s">
        <v>2894</v>
      </c>
      <c r="B236" s="12" t="s">
        <v>2306</v>
      </c>
      <c r="D236" s="25" t="s">
        <v>2399</v>
      </c>
      <c r="E236" t="s">
        <v>2895</v>
      </c>
      <c r="F236" t="s">
        <v>3656</v>
      </c>
    </row>
    <row r="237" spans="1:6" x14ac:dyDescent="0.35">
      <c r="A237" t="s">
        <v>2892</v>
      </c>
      <c r="B237" s="12" t="s">
        <v>2306</v>
      </c>
      <c r="D237" s="25" t="s">
        <v>2399</v>
      </c>
      <c r="E237" t="s">
        <v>2893</v>
      </c>
      <c r="F237" t="s">
        <v>3656</v>
      </c>
    </row>
    <row r="238" spans="1:6" x14ac:dyDescent="0.35">
      <c r="A238" t="s">
        <v>2496</v>
      </c>
      <c r="B238" s="12" t="s">
        <v>2306</v>
      </c>
      <c r="D238" s="25" t="s">
        <v>2399</v>
      </c>
      <c r="E238" t="s">
        <v>2495</v>
      </c>
      <c r="F238" t="s">
        <v>3656</v>
      </c>
    </row>
    <row r="239" spans="1:6" x14ac:dyDescent="0.35">
      <c r="A239" t="s">
        <v>2915</v>
      </c>
      <c r="B239" s="12" t="s">
        <v>2306</v>
      </c>
      <c r="D239" s="25" t="s">
        <v>2917</v>
      </c>
      <c r="E239" t="s">
        <v>2916</v>
      </c>
      <c r="F239" t="s">
        <v>3656</v>
      </c>
    </row>
    <row r="240" spans="1:6" x14ac:dyDescent="0.35">
      <c r="A240" t="s">
        <v>2919</v>
      </c>
      <c r="B240" s="12" t="s">
        <v>2306</v>
      </c>
      <c r="D240" s="25" t="s">
        <v>2920</v>
      </c>
      <c r="E240" t="s">
        <v>2918</v>
      </c>
      <c r="F240" t="s">
        <v>3656</v>
      </c>
    </row>
    <row r="241" spans="1:6" x14ac:dyDescent="0.35">
      <c r="A241" t="s">
        <v>2922</v>
      </c>
      <c r="B241" s="12" t="s">
        <v>2306</v>
      </c>
      <c r="D241" s="25" t="s">
        <v>2923</v>
      </c>
      <c r="E241" t="s">
        <v>2921</v>
      </c>
      <c r="F241" t="s">
        <v>3656</v>
      </c>
    </row>
    <row r="242" spans="1:6" x14ac:dyDescent="0.35">
      <c r="A242" t="s">
        <v>2962</v>
      </c>
      <c r="B242" s="12" t="s">
        <v>2306</v>
      </c>
      <c r="D242" s="25" t="s">
        <v>2961</v>
      </c>
      <c r="E242" t="s">
        <v>2957</v>
      </c>
      <c r="F242" t="s">
        <v>2965</v>
      </c>
    </row>
    <row r="243" spans="1:6" x14ac:dyDescent="0.35">
      <c r="A243" t="s">
        <v>2960</v>
      </c>
      <c r="B243" s="12" t="s">
        <v>2306</v>
      </c>
      <c r="D243" s="25" t="s">
        <v>2961</v>
      </c>
      <c r="E243" t="s">
        <v>2958</v>
      </c>
      <c r="F243" t="s">
        <v>3656</v>
      </c>
    </row>
    <row r="244" spans="1:6" x14ac:dyDescent="0.35">
      <c r="A244" t="s">
        <v>2966</v>
      </c>
      <c r="B244" s="12" t="s">
        <v>2306</v>
      </c>
      <c r="D244" s="25" t="s">
        <v>2961</v>
      </c>
      <c r="E244" t="s">
        <v>2959</v>
      </c>
      <c r="F244" t="s">
        <v>3656</v>
      </c>
    </row>
    <row r="245" spans="1:6" x14ac:dyDescent="0.35">
      <c r="A245" t="s">
        <v>2991</v>
      </c>
      <c r="B245" s="12" t="s">
        <v>2306</v>
      </c>
      <c r="D245" s="25" t="s">
        <v>2997</v>
      </c>
      <c r="E245" t="s">
        <v>2992</v>
      </c>
      <c r="F245" t="s">
        <v>3656</v>
      </c>
    </row>
    <row r="246" spans="1:6" x14ac:dyDescent="0.35">
      <c r="A246" t="s">
        <v>2990</v>
      </c>
      <c r="B246" s="12" t="s">
        <v>2306</v>
      </c>
      <c r="D246" s="25" t="s">
        <v>2997</v>
      </c>
      <c r="E246" t="s">
        <v>2989</v>
      </c>
      <c r="F246" t="s">
        <v>3656</v>
      </c>
    </row>
    <row r="247" spans="1:6" x14ac:dyDescent="0.35">
      <c r="A247" t="s">
        <v>2994</v>
      </c>
      <c r="B247" s="12" t="s">
        <v>2306</v>
      </c>
      <c r="D247" s="25" t="s">
        <v>2997</v>
      </c>
      <c r="E247" t="s">
        <v>2993</v>
      </c>
      <c r="F247" t="s">
        <v>3656</v>
      </c>
    </row>
    <row r="248" spans="1:6" x14ac:dyDescent="0.35">
      <c r="A248" t="s">
        <v>2996</v>
      </c>
      <c r="B248" s="12" t="s">
        <v>2306</v>
      </c>
      <c r="D248" s="25" t="s">
        <v>2997</v>
      </c>
      <c r="E248" t="s">
        <v>2995</v>
      </c>
      <c r="F248" t="s">
        <v>3656</v>
      </c>
    </row>
    <row r="249" spans="1:6" x14ac:dyDescent="0.35">
      <c r="A249" t="s">
        <v>3001</v>
      </c>
      <c r="B249" s="12" t="s">
        <v>2306</v>
      </c>
      <c r="D249" s="25" t="s">
        <v>3003</v>
      </c>
      <c r="E249" t="s">
        <v>3002</v>
      </c>
      <c r="F249" t="s">
        <v>3656</v>
      </c>
    </row>
    <row r="250" spans="1:6" x14ac:dyDescent="0.35">
      <c r="A250" t="s">
        <v>683</v>
      </c>
      <c r="B250" s="12" t="s">
        <v>2306</v>
      </c>
      <c r="D250" s="25" t="s">
        <v>681</v>
      </c>
      <c r="E250" t="s">
        <v>685</v>
      </c>
    </row>
    <row r="251" spans="1:6" x14ac:dyDescent="0.35">
      <c r="A251" t="s">
        <v>678</v>
      </c>
      <c r="B251" s="12" t="s">
        <v>2306</v>
      </c>
      <c r="D251" s="25" t="s">
        <v>681</v>
      </c>
      <c r="E251" t="s">
        <v>682</v>
      </c>
    </row>
    <row r="252" spans="1:6" x14ac:dyDescent="0.35">
      <c r="A252" t="s">
        <v>686</v>
      </c>
      <c r="B252" s="12" t="s">
        <v>2306</v>
      </c>
      <c r="D252" s="25" t="s">
        <v>681</v>
      </c>
      <c r="E252" t="s">
        <v>2976</v>
      </c>
    </row>
    <row r="253" spans="1:6" x14ac:dyDescent="0.35">
      <c r="A253" t="s">
        <v>2394</v>
      </c>
      <c r="B253" s="12" t="s">
        <v>2306</v>
      </c>
      <c r="D253" s="25" t="s">
        <v>681</v>
      </c>
      <c r="E253" t="s">
        <v>2395</v>
      </c>
      <c r="F253" t="s">
        <v>3656</v>
      </c>
    </row>
    <row r="254" spans="1:6" x14ac:dyDescent="0.35">
      <c r="A254" t="s">
        <v>2417</v>
      </c>
      <c r="B254" s="12" t="s">
        <v>2306</v>
      </c>
      <c r="D254" s="25" t="s">
        <v>426</v>
      </c>
      <c r="E254" t="s">
        <v>2416</v>
      </c>
      <c r="F254" t="s">
        <v>4222</v>
      </c>
    </row>
    <row r="255" spans="1:6" x14ac:dyDescent="0.35">
      <c r="A255" t="s">
        <v>747</v>
      </c>
      <c r="B255" s="12" t="s">
        <v>2306</v>
      </c>
      <c r="D255" s="25" t="s">
        <v>426</v>
      </c>
      <c r="E255" t="s">
        <v>3015</v>
      </c>
      <c r="F255" t="s">
        <v>3656</v>
      </c>
    </row>
    <row r="256" spans="1:6" x14ac:dyDescent="0.35">
      <c r="A256" s="14" t="s">
        <v>444</v>
      </c>
      <c r="B256" s="12" t="s">
        <v>2306</v>
      </c>
      <c r="D256" s="25" t="s">
        <v>426</v>
      </c>
      <c r="E256" t="s">
        <v>447</v>
      </c>
      <c r="F256" t="s">
        <v>3032</v>
      </c>
    </row>
    <row r="257" spans="1:6" x14ac:dyDescent="0.35">
      <c r="A257" s="14" t="s">
        <v>452</v>
      </c>
      <c r="B257" s="12" t="s">
        <v>2306</v>
      </c>
      <c r="D257" s="25" t="s">
        <v>426</v>
      </c>
      <c r="E257" t="s">
        <v>455</v>
      </c>
      <c r="F257" t="s">
        <v>3032</v>
      </c>
    </row>
    <row r="258" spans="1:6" x14ac:dyDescent="0.35">
      <c r="A258" s="14" t="s">
        <v>424</v>
      </c>
      <c r="B258" s="12" t="s">
        <v>2306</v>
      </c>
      <c r="D258" s="25" t="s">
        <v>426</v>
      </c>
      <c r="E258" t="s">
        <v>427</v>
      </c>
      <c r="F258" t="s">
        <v>3032</v>
      </c>
    </row>
    <row r="259" spans="1:6" x14ac:dyDescent="0.35">
      <c r="A259" t="s">
        <v>696</v>
      </c>
      <c r="B259" s="12" t="s">
        <v>2306</v>
      </c>
      <c r="D259" s="25" t="s">
        <v>426</v>
      </c>
      <c r="E259" t="s">
        <v>3016</v>
      </c>
    </row>
    <row r="260" spans="1:6" x14ac:dyDescent="0.35">
      <c r="A260" t="s">
        <v>3017</v>
      </c>
      <c r="B260" s="12" t="s">
        <v>2306</v>
      </c>
      <c r="D260" s="25" t="s">
        <v>426</v>
      </c>
      <c r="E260" t="s">
        <v>3016</v>
      </c>
      <c r="F260" t="s">
        <v>3656</v>
      </c>
    </row>
    <row r="261" spans="1:6" x14ac:dyDescent="0.35">
      <c r="A261" t="s">
        <v>751</v>
      </c>
      <c r="B261" s="12" t="s">
        <v>2306</v>
      </c>
      <c r="D261" s="25" t="s">
        <v>426</v>
      </c>
      <c r="E261" t="s">
        <v>754</v>
      </c>
      <c r="F261" t="s">
        <v>3033</v>
      </c>
    </row>
    <row r="262" spans="1:6" x14ac:dyDescent="0.35">
      <c r="A262" t="s">
        <v>2360</v>
      </c>
      <c r="B262" s="12" t="s">
        <v>2306</v>
      </c>
      <c r="D262" s="25" t="s">
        <v>777</v>
      </c>
      <c r="E262" t="s">
        <v>2361</v>
      </c>
      <c r="F262" t="s">
        <v>3656</v>
      </c>
    </row>
    <row r="263" spans="1:6" x14ac:dyDescent="0.35">
      <c r="A263" t="s">
        <v>775</v>
      </c>
      <c r="B263" s="12" t="s">
        <v>2306</v>
      </c>
      <c r="D263" s="25" t="s">
        <v>777</v>
      </c>
      <c r="E263" t="s">
        <v>778</v>
      </c>
    </row>
    <row r="264" spans="1:6" x14ac:dyDescent="0.35">
      <c r="A264" t="s">
        <v>3218</v>
      </c>
      <c r="B264" s="12" t="s">
        <v>2306</v>
      </c>
      <c r="D264" s="25" t="s">
        <v>777</v>
      </c>
      <c r="E264" t="s">
        <v>3188</v>
      </c>
      <c r="F264" t="s">
        <v>3656</v>
      </c>
    </row>
    <row r="265" spans="1:6" x14ac:dyDescent="0.35">
      <c r="A265" t="s">
        <v>3217</v>
      </c>
      <c r="B265" s="12" t="s">
        <v>2306</v>
      </c>
      <c r="D265" s="25" t="s">
        <v>777</v>
      </c>
      <c r="E265" t="s">
        <v>3189</v>
      </c>
      <c r="F265" t="s">
        <v>3656</v>
      </c>
    </row>
    <row r="266" spans="1:6" x14ac:dyDescent="0.35">
      <c r="A266" t="s">
        <v>1810</v>
      </c>
      <c r="B266" s="12" t="s">
        <v>2306</v>
      </c>
      <c r="D266" s="25" t="s">
        <v>777</v>
      </c>
      <c r="E266" t="s">
        <v>1811</v>
      </c>
      <c r="F266" t="s">
        <v>3656</v>
      </c>
    </row>
    <row r="267" spans="1:6" x14ac:dyDescent="0.35">
      <c r="A267" t="s">
        <v>780</v>
      </c>
      <c r="B267" s="12" t="s">
        <v>2306</v>
      </c>
      <c r="D267" s="25" t="s">
        <v>777</v>
      </c>
      <c r="E267" t="s">
        <v>782</v>
      </c>
      <c r="F267" t="s">
        <v>3656</v>
      </c>
    </row>
    <row r="268" spans="1:6" x14ac:dyDescent="0.35">
      <c r="A268" t="s">
        <v>3215</v>
      </c>
      <c r="B268" s="12" t="s">
        <v>2306</v>
      </c>
      <c r="D268" s="25" t="s">
        <v>777</v>
      </c>
      <c r="E268" t="s">
        <v>3190</v>
      </c>
      <c r="F268" t="s">
        <v>3656</v>
      </c>
    </row>
    <row r="269" spans="1:6" x14ac:dyDescent="0.35">
      <c r="A269" t="s">
        <v>3216</v>
      </c>
      <c r="B269" s="12" t="s">
        <v>2306</v>
      </c>
      <c r="D269" s="25" t="s">
        <v>777</v>
      </c>
      <c r="E269" t="s">
        <v>3191</v>
      </c>
      <c r="F269" t="s">
        <v>3656</v>
      </c>
    </row>
    <row r="270" spans="1:6" x14ac:dyDescent="0.35">
      <c r="A270" t="s">
        <v>3226</v>
      </c>
      <c r="B270" s="12" t="s">
        <v>2306</v>
      </c>
      <c r="D270" s="25" t="s">
        <v>3225</v>
      </c>
      <c r="E270" t="s">
        <v>3225</v>
      </c>
      <c r="F270" t="s">
        <v>3656</v>
      </c>
    </row>
    <row r="271" spans="1:6" x14ac:dyDescent="0.35">
      <c r="A271" t="s">
        <v>3228</v>
      </c>
      <c r="B271" s="12" t="s">
        <v>2306</v>
      </c>
      <c r="D271" s="25" t="s">
        <v>3225</v>
      </c>
      <c r="E271" t="s">
        <v>3227</v>
      </c>
      <c r="F271" t="s">
        <v>3656</v>
      </c>
    </row>
    <row r="272" spans="1:6" x14ac:dyDescent="0.35">
      <c r="A272" t="s">
        <v>3230</v>
      </c>
      <c r="B272" s="12" t="s">
        <v>2306</v>
      </c>
      <c r="D272" s="25" t="s">
        <v>3225</v>
      </c>
      <c r="E272" t="s">
        <v>3229</v>
      </c>
      <c r="F272" t="s">
        <v>3656</v>
      </c>
    </row>
    <row r="273" spans="1:6" x14ac:dyDescent="0.35">
      <c r="A273" t="s">
        <v>3232</v>
      </c>
      <c r="B273" s="12" t="s">
        <v>2306</v>
      </c>
      <c r="D273" s="25" t="s">
        <v>3225</v>
      </c>
      <c r="E273" t="s">
        <v>3231</v>
      </c>
      <c r="F273" t="s">
        <v>3656</v>
      </c>
    </row>
    <row r="274" spans="1:6" x14ac:dyDescent="0.35">
      <c r="A274" t="s">
        <v>3234</v>
      </c>
      <c r="B274" s="12" t="s">
        <v>2306</v>
      </c>
      <c r="D274" s="25" t="s">
        <v>3225</v>
      </c>
      <c r="E274" t="s">
        <v>3233</v>
      </c>
      <c r="F274" t="s">
        <v>3656</v>
      </c>
    </row>
    <row r="275" spans="1:6" x14ac:dyDescent="0.35">
      <c r="A275" t="s">
        <v>3235</v>
      </c>
      <c r="B275" s="12" t="s">
        <v>2306</v>
      </c>
      <c r="D275" s="25" t="s">
        <v>3225</v>
      </c>
      <c r="E275" t="s">
        <v>3236</v>
      </c>
      <c r="F275" t="s">
        <v>3656</v>
      </c>
    </row>
    <row r="276" spans="1:6" x14ac:dyDescent="0.35">
      <c r="A276" t="s">
        <v>2292</v>
      </c>
      <c r="B276" s="12" t="s">
        <v>2306</v>
      </c>
      <c r="D276" s="25" t="s">
        <v>2320</v>
      </c>
      <c r="E276" t="s">
        <v>2309</v>
      </c>
    </row>
    <row r="277" spans="1:6" x14ac:dyDescent="0.35">
      <c r="A277" t="s">
        <v>2472</v>
      </c>
      <c r="B277" s="12" t="s">
        <v>2306</v>
      </c>
      <c r="D277" s="25" t="s">
        <v>2320</v>
      </c>
      <c r="E277" t="s">
        <v>2471</v>
      </c>
      <c r="F277" t="s">
        <v>3660</v>
      </c>
    </row>
    <row r="278" spans="1:6" x14ac:dyDescent="0.35">
      <c r="A278" t="s">
        <v>1884</v>
      </c>
      <c r="B278" s="12" t="s">
        <v>2306</v>
      </c>
      <c r="C278" t="s">
        <v>3790</v>
      </c>
      <c r="D278" s="25" t="s">
        <v>460</v>
      </c>
      <c r="E278" t="s">
        <v>885</v>
      </c>
      <c r="F278" t="s">
        <v>1885</v>
      </c>
    </row>
    <row r="279" spans="1:6" x14ac:dyDescent="0.35">
      <c r="A279" t="s">
        <v>1886</v>
      </c>
      <c r="B279" s="12" t="s">
        <v>2306</v>
      </c>
      <c r="C279" t="s">
        <v>3789</v>
      </c>
      <c r="D279" s="25" t="s">
        <v>460</v>
      </c>
      <c r="E279" t="s">
        <v>888</v>
      </c>
      <c r="F279" t="s">
        <v>1885</v>
      </c>
    </row>
    <row r="280" spans="1:6" x14ac:dyDescent="0.35">
      <c r="A280" t="s">
        <v>1882</v>
      </c>
      <c r="B280" s="12" t="s">
        <v>2306</v>
      </c>
      <c r="C280" t="s">
        <v>3788</v>
      </c>
      <c r="D280" s="25" t="s">
        <v>460</v>
      </c>
      <c r="E280" t="s">
        <v>898</v>
      </c>
      <c r="F280" t="s">
        <v>1885</v>
      </c>
    </row>
    <row r="281" spans="1:6" x14ac:dyDescent="0.35">
      <c r="A281" t="s">
        <v>1883</v>
      </c>
      <c r="B281" s="12" t="s">
        <v>2306</v>
      </c>
      <c r="C281" t="s">
        <v>3787</v>
      </c>
      <c r="D281" s="25" t="s">
        <v>460</v>
      </c>
      <c r="E281" t="s">
        <v>893</v>
      </c>
      <c r="F281" t="s">
        <v>1885</v>
      </c>
    </row>
    <row r="282" spans="1:6" x14ac:dyDescent="0.35">
      <c r="A282" t="s">
        <v>1371</v>
      </c>
      <c r="B282" s="12" t="s">
        <v>2306</v>
      </c>
      <c r="C282" s="12" t="s">
        <v>2336</v>
      </c>
      <c r="D282" s="25" t="s">
        <v>460</v>
      </c>
      <c r="E282" t="s">
        <v>1374</v>
      </c>
      <c r="F282" t="s">
        <v>4223</v>
      </c>
    </row>
    <row r="283" spans="1:6" x14ac:dyDescent="0.35">
      <c r="A283" t="s">
        <v>879</v>
      </c>
      <c r="B283" s="12" t="s">
        <v>2306</v>
      </c>
      <c r="C283" s="12" t="s">
        <v>2277</v>
      </c>
      <c r="D283" s="25" t="s">
        <v>460</v>
      </c>
      <c r="E283" t="s">
        <v>881</v>
      </c>
      <c r="F283" t="s">
        <v>1885</v>
      </c>
    </row>
    <row r="284" spans="1:6" x14ac:dyDescent="0.35">
      <c r="A284" t="s">
        <v>2364</v>
      </c>
      <c r="B284" s="12" t="s">
        <v>2306</v>
      </c>
      <c r="D284" s="25" t="s">
        <v>460</v>
      </c>
      <c r="E284" t="s">
        <v>2365</v>
      </c>
      <c r="F284" t="s">
        <v>2240</v>
      </c>
    </row>
    <row r="285" spans="1:6" x14ac:dyDescent="0.35">
      <c r="A285" t="s">
        <v>2366</v>
      </c>
      <c r="B285" s="12" t="s">
        <v>2306</v>
      </c>
      <c r="D285" s="25" t="s">
        <v>460</v>
      </c>
      <c r="E285" t="s">
        <v>2367</v>
      </c>
      <c r="F285" t="s">
        <v>2240</v>
      </c>
    </row>
    <row r="286" spans="1:6" x14ac:dyDescent="0.35">
      <c r="A286" t="s">
        <v>2368</v>
      </c>
      <c r="B286" s="12" t="s">
        <v>2306</v>
      </c>
      <c r="D286" s="25" t="s">
        <v>460</v>
      </c>
      <c r="E286" t="s">
        <v>2369</v>
      </c>
      <c r="F286" t="s">
        <v>2240</v>
      </c>
    </row>
    <row r="287" spans="1:6" x14ac:dyDescent="0.35">
      <c r="A287" t="s">
        <v>2370</v>
      </c>
      <c r="B287" s="12" t="s">
        <v>2306</v>
      </c>
      <c r="D287" s="25" t="s">
        <v>460</v>
      </c>
      <c r="E287" t="s">
        <v>2371</v>
      </c>
      <c r="F287" t="s">
        <v>2240</v>
      </c>
    </row>
    <row r="288" spans="1:6" x14ac:dyDescent="0.35">
      <c r="A288" t="s">
        <v>2274</v>
      </c>
      <c r="B288" s="12" t="s">
        <v>2306</v>
      </c>
      <c r="C288" s="12"/>
      <c r="D288" s="25" t="s">
        <v>460</v>
      </c>
      <c r="E288" t="s">
        <v>2303</v>
      </c>
      <c r="F288" t="s">
        <v>4224</v>
      </c>
    </row>
    <row r="289" spans="1:6" x14ac:dyDescent="0.35">
      <c r="A289" t="s">
        <v>2275</v>
      </c>
      <c r="B289" s="12" t="s">
        <v>2306</v>
      </c>
      <c r="C289" s="12"/>
      <c r="D289" s="25" t="s">
        <v>460</v>
      </c>
      <c r="E289" t="s">
        <v>2304</v>
      </c>
      <c r="F289" t="s">
        <v>3404</v>
      </c>
    </row>
    <row r="290" spans="1:6" x14ac:dyDescent="0.35">
      <c r="A290" t="s">
        <v>804</v>
      </c>
      <c r="B290" s="12" t="s">
        <v>2306</v>
      </c>
      <c r="C290" s="12" t="s">
        <v>2276</v>
      </c>
      <c r="D290" s="25" t="s">
        <v>460</v>
      </c>
      <c r="E290" t="s">
        <v>805</v>
      </c>
      <c r="F290" t="s">
        <v>4225</v>
      </c>
    </row>
    <row r="291" spans="1:6" x14ac:dyDescent="0.35">
      <c r="A291" t="s">
        <v>2278</v>
      </c>
      <c r="B291" s="12" t="s">
        <v>2306</v>
      </c>
      <c r="C291" s="12"/>
      <c r="D291" s="25" t="s">
        <v>460</v>
      </c>
      <c r="E291" t="s">
        <v>2307</v>
      </c>
      <c r="F291" t="s">
        <v>2240</v>
      </c>
    </row>
    <row r="292" spans="1:6" x14ac:dyDescent="0.35">
      <c r="A292" t="s">
        <v>1040</v>
      </c>
      <c r="B292" s="12" t="s">
        <v>2306</v>
      </c>
      <c r="D292" s="25" t="s">
        <v>460</v>
      </c>
      <c r="E292" t="s">
        <v>1041</v>
      </c>
    </row>
    <row r="293" spans="1:6" x14ac:dyDescent="0.35">
      <c r="A293" t="s">
        <v>2372</v>
      </c>
      <c r="B293" s="12" t="s">
        <v>2306</v>
      </c>
      <c r="C293" s="12"/>
      <c r="D293" s="25" t="s">
        <v>460</v>
      </c>
      <c r="E293" t="s">
        <v>2373</v>
      </c>
    </row>
    <row r="294" spans="1:6" x14ac:dyDescent="0.35">
      <c r="A294" t="s">
        <v>2433</v>
      </c>
      <c r="B294" s="12" t="s">
        <v>2306</v>
      </c>
      <c r="D294" s="25" t="s">
        <v>460</v>
      </c>
      <c r="E294" t="s">
        <v>2434</v>
      </c>
    </row>
    <row r="295" spans="1:6" x14ac:dyDescent="0.35">
      <c r="A295" t="s">
        <v>2440</v>
      </c>
      <c r="B295" s="12" t="s">
        <v>2306</v>
      </c>
      <c r="D295" s="25" t="s">
        <v>460</v>
      </c>
      <c r="E295" t="s">
        <v>2441</v>
      </c>
      <c r="F295" t="s">
        <v>2446</v>
      </c>
    </row>
    <row r="296" spans="1:6" x14ac:dyDescent="0.35">
      <c r="A296" t="s">
        <v>2442</v>
      </c>
      <c r="B296" s="12" t="s">
        <v>2306</v>
      </c>
      <c r="D296" s="25" t="s">
        <v>460</v>
      </c>
      <c r="E296" t="s">
        <v>2443</v>
      </c>
      <c r="F296" t="s">
        <v>2240</v>
      </c>
    </row>
    <row r="297" spans="1:6" x14ac:dyDescent="0.35">
      <c r="A297" t="s">
        <v>2444</v>
      </c>
      <c r="B297" s="12" t="s">
        <v>2306</v>
      </c>
      <c r="D297" s="25" t="s">
        <v>460</v>
      </c>
      <c r="E297" t="s">
        <v>2445</v>
      </c>
      <c r="F297" t="s">
        <v>2906</v>
      </c>
    </row>
    <row r="298" spans="1:6" x14ac:dyDescent="0.35">
      <c r="A298" t="s">
        <v>2447</v>
      </c>
      <c r="B298" s="12" t="s">
        <v>2306</v>
      </c>
      <c r="C298" s="12"/>
      <c r="D298" s="25" t="s">
        <v>460</v>
      </c>
      <c r="E298" t="s">
        <v>2448</v>
      </c>
      <c r="F298" t="s">
        <v>2240</v>
      </c>
    </row>
    <row r="299" spans="1:6" x14ac:dyDescent="0.35">
      <c r="A299" t="s">
        <v>2450</v>
      </c>
      <c r="B299" s="12" t="s">
        <v>2306</v>
      </c>
      <c r="C299" s="12"/>
      <c r="D299" s="25" t="s">
        <v>460</v>
      </c>
      <c r="E299" t="s">
        <v>2449</v>
      </c>
    </row>
    <row r="300" spans="1:6" x14ac:dyDescent="0.35">
      <c r="A300" t="s">
        <v>2452</v>
      </c>
      <c r="B300" s="12" t="s">
        <v>2306</v>
      </c>
      <c r="C300" s="12"/>
      <c r="D300" s="25" t="s">
        <v>460</v>
      </c>
      <c r="E300" t="s">
        <v>2451</v>
      </c>
      <c r="F300" t="s">
        <v>2240</v>
      </c>
    </row>
    <row r="301" spans="1:6" x14ac:dyDescent="0.35">
      <c r="A301" t="s">
        <v>2454</v>
      </c>
      <c r="B301" s="12" t="s">
        <v>2306</v>
      </c>
      <c r="C301" s="12"/>
      <c r="D301" s="25" t="s">
        <v>460</v>
      </c>
      <c r="E301" t="s">
        <v>2453</v>
      </c>
      <c r="F301" t="s">
        <v>2240</v>
      </c>
    </row>
    <row r="302" spans="1:6" x14ac:dyDescent="0.35">
      <c r="A302" t="s">
        <v>2456</v>
      </c>
      <c r="B302" s="12" t="s">
        <v>2306</v>
      </c>
      <c r="C302" s="12"/>
      <c r="D302" s="25" t="s">
        <v>460</v>
      </c>
      <c r="E302" t="s">
        <v>2455</v>
      </c>
      <c r="F302" t="s">
        <v>3287</v>
      </c>
    </row>
    <row r="303" spans="1:6" x14ac:dyDescent="0.35">
      <c r="A303" t="s">
        <v>2458</v>
      </c>
      <c r="B303" s="12" t="s">
        <v>2306</v>
      </c>
      <c r="C303" s="12"/>
      <c r="D303" s="25" t="s">
        <v>460</v>
      </c>
      <c r="E303" t="s">
        <v>2457</v>
      </c>
    </row>
    <row r="304" spans="1:6" x14ac:dyDescent="0.35">
      <c r="A304" t="s">
        <v>849</v>
      </c>
      <c r="B304" s="12" t="s">
        <v>2306</v>
      </c>
      <c r="C304" s="12"/>
      <c r="D304" s="25" t="s">
        <v>460</v>
      </c>
      <c r="E304" t="s">
        <v>2807</v>
      </c>
      <c r="F304" t="s">
        <v>2240</v>
      </c>
    </row>
    <row r="305" spans="1:6" x14ac:dyDescent="0.35">
      <c r="A305" t="s">
        <v>1001</v>
      </c>
      <c r="B305" s="12" t="s">
        <v>2306</v>
      </c>
      <c r="C305" s="12"/>
      <c r="D305" s="25" t="s">
        <v>460</v>
      </c>
      <c r="E305" t="s">
        <v>1002</v>
      </c>
    </row>
    <row r="306" spans="1:6" x14ac:dyDescent="0.35">
      <c r="A306" t="s">
        <v>1004</v>
      </c>
      <c r="B306" s="12" t="s">
        <v>2306</v>
      </c>
      <c r="C306" s="12"/>
      <c r="D306" s="25" t="s">
        <v>460</v>
      </c>
      <c r="E306" t="s">
        <v>1005</v>
      </c>
      <c r="F306" t="s">
        <v>2903</v>
      </c>
    </row>
    <row r="307" spans="1:6" x14ac:dyDescent="0.35">
      <c r="A307" t="s">
        <v>1006</v>
      </c>
      <c r="B307" s="12" t="s">
        <v>2306</v>
      </c>
      <c r="C307" s="12"/>
      <c r="D307" s="25" t="s">
        <v>460</v>
      </c>
      <c r="E307" t="s">
        <v>1007</v>
      </c>
      <c r="F307" t="s">
        <v>2710</v>
      </c>
    </row>
    <row r="308" spans="1:6" x14ac:dyDescent="0.35">
      <c r="A308" t="s">
        <v>1008</v>
      </c>
      <c r="B308" s="12" t="s">
        <v>2306</v>
      </c>
      <c r="C308" s="12"/>
      <c r="D308" s="25" t="s">
        <v>460</v>
      </c>
      <c r="E308" t="s">
        <v>1005</v>
      </c>
    </row>
    <row r="309" spans="1:6" x14ac:dyDescent="0.35">
      <c r="A309" t="s">
        <v>1009</v>
      </c>
      <c r="B309" s="12" t="s">
        <v>2306</v>
      </c>
      <c r="C309" s="12"/>
      <c r="D309" s="25" t="s">
        <v>460</v>
      </c>
      <c r="E309" t="s">
        <v>1010</v>
      </c>
    </row>
    <row r="310" spans="1:6" x14ac:dyDescent="0.35">
      <c r="A310" t="s">
        <v>801</v>
      </c>
      <c r="B310" s="12" t="s">
        <v>2306</v>
      </c>
      <c r="C310" s="12"/>
      <c r="D310" s="25" t="s">
        <v>460</v>
      </c>
      <c r="E310" t="s">
        <v>803</v>
      </c>
    </row>
    <row r="311" spans="1:6" x14ac:dyDescent="0.35">
      <c r="A311" t="s">
        <v>840</v>
      </c>
      <c r="B311" s="12" t="s">
        <v>2306</v>
      </c>
      <c r="C311" s="12"/>
      <c r="D311" s="25" t="s">
        <v>460</v>
      </c>
      <c r="E311" t="s">
        <v>842</v>
      </c>
    </row>
    <row r="312" spans="1:6" x14ac:dyDescent="0.35">
      <c r="A312" t="s">
        <v>861</v>
      </c>
      <c r="B312" s="12" t="s">
        <v>2306</v>
      </c>
      <c r="C312" s="12"/>
      <c r="D312" s="25" t="s">
        <v>460</v>
      </c>
      <c r="E312" t="s">
        <v>863</v>
      </c>
    </row>
    <row r="313" spans="1:6" x14ac:dyDescent="0.35">
      <c r="A313" t="s">
        <v>876</v>
      </c>
      <c r="B313" s="12" t="s">
        <v>2306</v>
      </c>
      <c r="C313" s="12"/>
      <c r="D313" s="25" t="s">
        <v>460</v>
      </c>
      <c r="E313" t="s">
        <v>877</v>
      </c>
    </row>
    <row r="314" spans="1:6" x14ac:dyDescent="0.35">
      <c r="A314" t="s">
        <v>865</v>
      </c>
      <c r="B314" s="12" t="s">
        <v>2306</v>
      </c>
      <c r="C314" s="12"/>
      <c r="D314" s="25" t="s">
        <v>460</v>
      </c>
      <c r="E314" t="s">
        <v>867</v>
      </c>
      <c r="F314" t="s">
        <v>2240</v>
      </c>
    </row>
    <row r="315" spans="1:6" x14ac:dyDescent="0.35">
      <c r="A315" t="s">
        <v>856</v>
      </c>
      <c r="B315" s="12" t="s">
        <v>2306</v>
      </c>
      <c r="C315" s="12"/>
      <c r="D315" s="25" t="s">
        <v>460</v>
      </c>
      <c r="E315" t="s">
        <v>857</v>
      </c>
      <c r="F315" t="s">
        <v>3122</v>
      </c>
    </row>
    <row r="316" spans="1:6" x14ac:dyDescent="0.35">
      <c r="A316" t="s">
        <v>3095</v>
      </c>
      <c r="B316" s="12"/>
      <c r="C316" s="12"/>
      <c r="D316" s="25" t="s">
        <v>460</v>
      </c>
      <c r="E316" t="s">
        <v>3093</v>
      </c>
      <c r="F316" t="s">
        <v>3123</v>
      </c>
    </row>
    <row r="317" spans="1:6" x14ac:dyDescent="0.35">
      <c r="A317" t="s">
        <v>2914</v>
      </c>
      <c r="B317" s="12" t="s">
        <v>2306</v>
      </c>
      <c r="C317" s="12"/>
      <c r="D317" s="25" t="s">
        <v>460</v>
      </c>
      <c r="E317" t="s">
        <v>2913</v>
      </c>
      <c r="F317" t="s">
        <v>2240</v>
      </c>
    </row>
    <row r="318" spans="1:6" x14ac:dyDescent="0.35">
      <c r="A318" t="s">
        <v>872</v>
      </c>
      <c r="B318" s="12" t="s">
        <v>2306</v>
      </c>
      <c r="C318" s="12"/>
      <c r="D318" s="25" t="s">
        <v>460</v>
      </c>
      <c r="E318" t="s">
        <v>873</v>
      </c>
    </row>
    <row r="319" spans="1:6" x14ac:dyDescent="0.35">
      <c r="A319" t="s">
        <v>874</v>
      </c>
      <c r="B319" s="12" t="s">
        <v>2306</v>
      </c>
      <c r="C319" s="12"/>
      <c r="D319" s="25" t="s">
        <v>460</v>
      </c>
      <c r="E319" t="s">
        <v>875</v>
      </c>
    </row>
    <row r="320" spans="1:6" x14ac:dyDescent="0.35">
      <c r="A320" t="s">
        <v>2999</v>
      </c>
      <c r="B320" s="12" t="s">
        <v>2306</v>
      </c>
      <c r="C320" s="12"/>
      <c r="D320" s="25" t="s">
        <v>460</v>
      </c>
      <c r="E320" t="s">
        <v>2998</v>
      </c>
      <c r="F320" t="s">
        <v>3000</v>
      </c>
    </row>
    <row r="321" spans="1:6" x14ac:dyDescent="0.35">
      <c r="A321" t="s">
        <v>808</v>
      </c>
      <c r="B321" s="12" t="s">
        <v>2306</v>
      </c>
      <c r="C321" s="12"/>
      <c r="D321" s="25" t="s">
        <v>460</v>
      </c>
      <c r="E321" t="s">
        <v>3010</v>
      </c>
      <c r="F321" t="s">
        <v>2240</v>
      </c>
    </row>
    <row r="322" spans="1:6" x14ac:dyDescent="0.35">
      <c r="A322" t="s">
        <v>853</v>
      </c>
      <c r="B322" s="12" t="s">
        <v>2306</v>
      </c>
      <c r="C322" s="12"/>
      <c r="D322" s="25" t="s">
        <v>460</v>
      </c>
      <c r="E322" t="s">
        <v>855</v>
      </c>
    </row>
    <row r="323" spans="1:6" x14ac:dyDescent="0.35">
      <c r="A323" t="s">
        <v>3148</v>
      </c>
      <c r="B323" s="12" t="s">
        <v>2306</v>
      </c>
      <c r="C323" s="12"/>
      <c r="D323" s="25" t="s">
        <v>460</v>
      </c>
      <c r="E323" t="s">
        <v>3011</v>
      </c>
      <c r="F323" t="s">
        <v>2240</v>
      </c>
    </row>
    <row r="324" spans="1:6" x14ac:dyDescent="0.35">
      <c r="A324" t="s">
        <v>845</v>
      </c>
      <c r="B324" s="12" t="s">
        <v>2306</v>
      </c>
      <c r="C324" s="12"/>
      <c r="D324" s="25" t="s">
        <v>460</v>
      </c>
      <c r="E324" t="s">
        <v>847</v>
      </c>
    </row>
    <row r="325" spans="1:6" x14ac:dyDescent="0.35">
      <c r="A325" t="s">
        <v>843</v>
      </c>
      <c r="B325" s="12" t="s">
        <v>2306</v>
      </c>
      <c r="C325" s="12"/>
      <c r="D325" s="25" t="s">
        <v>460</v>
      </c>
      <c r="E325" t="s">
        <v>844</v>
      </c>
    </row>
    <row r="326" spans="1:6" x14ac:dyDescent="0.35">
      <c r="A326" t="s">
        <v>798</v>
      </c>
      <c r="B326" s="12" t="s">
        <v>2306</v>
      </c>
      <c r="C326" s="12"/>
      <c r="D326" s="25" t="s">
        <v>460</v>
      </c>
      <c r="E326" t="s">
        <v>800</v>
      </c>
    </row>
    <row r="327" spans="1:6" x14ac:dyDescent="0.35">
      <c r="A327" t="s">
        <v>830</v>
      </c>
      <c r="B327" s="12" t="s">
        <v>2306</v>
      </c>
      <c r="C327" s="12"/>
      <c r="D327" s="25" t="s">
        <v>460</v>
      </c>
      <c r="E327" t="s">
        <v>833</v>
      </c>
    </row>
    <row r="328" spans="1:6" x14ac:dyDescent="0.35">
      <c r="A328" t="s">
        <v>826</v>
      </c>
      <c r="B328" s="12" t="s">
        <v>2306</v>
      </c>
      <c r="C328" s="12"/>
      <c r="D328" s="25" t="s">
        <v>460</v>
      </c>
      <c r="E328" t="s">
        <v>829</v>
      </c>
    </row>
    <row r="329" spans="1:6" x14ac:dyDescent="0.35">
      <c r="A329" t="s">
        <v>458</v>
      </c>
      <c r="B329" s="12" t="s">
        <v>2306</v>
      </c>
      <c r="C329" s="12"/>
      <c r="D329" s="25" t="s">
        <v>460</v>
      </c>
      <c r="E329" t="s">
        <v>461</v>
      </c>
    </row>
    <row r="330" spans="1:6" x14ac:dyDescent="0.35">
      <c r="A330" t="s">
        <v>822</v>
      </c>
      <c r="B330" s="12" t="s">
        <v>2306</v>
      </c>
      <c r="C330" s="12"/>
      <c r="D330" s="25" t="s">
        <v>460</v>
      </c>
      <c r="E330" t="s">
        <v>824</v>
      </c>
      <c r="F330" t="s">
        <v>3352</v>
      </c>
    </row>
    <row r="331" spans="1:6" x14ac:dyDescent="0.35">
      <c r="A331" t="s">
        <v>838</v>
      </c>
      <c r="B331" s="12" t="s">
        <v>2306</v>
      </c>
      <c r="C331" s="12"/>
      <c r="D331" s="25" t="s">
        <v>460</v>
      </c>
      <c r="E331" t="s">
        <v>839</v>
      </c>
    </row>
    <row r="332" spans="1:6" x14ac:dyDescent="0.35">
      <c r="A332" t="s">
        <v>666</v>
      </c>
      <c r="B332" s="12" t="s">
        <v>2306</v>
      </c>
      <c r="C332" s="12"/>
      <c r="D332" s="25" t="s">
        <v>460</v>
      </c>
      <c r="E332" t="s">
        <v>667</v>
      </c>
    </row>
    <row r="333" spans="1:6" x14ac:dyDescent="0.35">
      <c r="A333" t="s">
        <v>1076</v>
      </c>
      <c r="B333" s="12" t="s">
        <v>2306</v>
      </c>
      <c r="C333" s="12"/>
      <c r="D333" s="25" t="s">
        <v>460</v>
      </c>
      <c r="E333" t="s">
        <v>1078</v>
      </c>
    </row>
    <row r="334" spans="1:6" x14ac:dyDescent="0.35">
      <c r="A334" t="s">
        <v>811</v>
      </c>
      <c r="B334" s="12" t="s">
        <v>2306</v>
      </c>
      <c r="C334" s="12"/>
      <c r="D334" s="25" t="s">
        <v>460</v>
      </c>
      <c r="E334" t="s">
        <v>813</v>
      </c>
    </row>
    <row r="335" spans="1:6" x14ac:dyDescent="0.35">
      <c r="A335" t="s">
        <v>3165</v>
      </c>
      <c r="B335" s="12" t="s">
        <v>2306</v>
      </c>
      <c r="C335" s="12"/>
      <c r="D335" s="25" t="s">
        <v>460</v>
      </c>
      <c r="E335" t="s">
        <v>3012</v>
      </c>
      <c r="F335" t="s">
        <v>2240</v>
      </c>
    </row>
    <row r="336" spans="1:6" x14ac:dyDescent="0.35">
      <c r="A336" t="s">
        <v>3166</v>
      </c>
      <c r="B336" s="12" t="s">
        <v>2306</v>
      </c>
      <c r="C336" s="12"/>
      <c r="D336" s="25" t="s">
        <v>460</v>
      </c>
      <c r="E336" t="s">
        <v>3013</v>
      </c>
      <c r="F336" t="s">
        <v>3000</v>
      </c>
    </row>
    <row r="337" spans="1:6" x14ac:dyDescent="0.35">
      <c r="A337" t="s">
        <v>463</v>
      </c>
      <c r="B337" s="12" t="s">
        <v>2306</v>
      </c>
      <c r="C337" s="12"/>
      <c r="D337" s="25" t="s">
        <v>460</v>
      </c>
      <c r="E337" t="s">
        <v>464</v>
      </c>
    </row>
    <row r="338" spans="1:6" x14ac:dyDescent="0.35">
      <c r="A338" t="s">
        <v>869</v>
      </c>
      <c r="B338" s="12" t="s">
        <v>2306</v>
      </c>
      <c r="C338" s="12"/>
      <c r="D338" s="25" t="s">
        <v>460</v>
      </c>
      <c r="E338" t="s">
        <v>871</v>
      </c>
    </row>
    <row r="339" spans="1:6" x14ac:dyDescent="0.35">
      <c r="A339" t="s">
        <v>4199</v>
      </c>
      <c r="B339" s="12" t="s">
        <v>2306</v>
      </c>
      <c r="C339" s="12"/>
      <c r="D339" s="25" t="s">
        <v>460</v>
      </c>
      <c r="E339" t="s">
        <v>4200</v>
      </c>
      <c r="F339" t="s">
        <v>2240</v>
      </c>
    </row>
    <row r="340" spans="1:6" x14ac:dyDescent="0.35">
      <c r="A340" t="s">
        <v>2621</v>
      </c>
      <c r="B340" s="12" t="s">
        <v>2306</v>
      </c>
      <c r="C340" s="12"/>
      <c r="D340" s="25" t="s">
        <v>78</v>
      </c>
      <c r="E340" t="s">
        <v>2620</v>
      </c>
      <c r="F340" t="s">
        <v>2240</v>
      </c>
    </row>
    <row r="341" spans="1:6" x14ac:dyDescent="0.35">
      <c r="A341" t="s">
        <v>2619</v>
      </c>
      <c r="B341" s="12" t="s">
        <v>2306</v>
      </c>
      <c r="C341" s="12"/>
      <c r="D341" s="25" t="s">
        <v>78</v>
      </c>
      <c r="E341" t="s">
        <v>2618</v>
      </c>
      <c r="F341" t="s">
        <v>2240</v>
      </c>
    </row>
    <row r="342" spans="1:6" x14ac:dyDescent="0.35">
      <c r="A342" t="s">
        <v>2617</v>
      </c>
      <c r="B342" s="12" t="s">
        <v>2306</v>
      </c>
      <c r="C342" s="12"/>
      <c r="D342" s="25" t="s">
        <v>78</v>
      </c>
      <c r="E342" t="s">
        <v>2616</v>
      </c>
      <c r="F342" t="s">
        <v>2240</v>
      </c>
    </row>
    <row r="343" spans="1:6" x14ac:dyDescent="0.35">
      <c r="A343" t="s">
        <v>2615</v>
      </c>
      <c r="B343" s="12" t="s">
        <v>2306</v>
      </c>
      <c r="C343" s="12"/>
      <c r="D343" s="25" t="s">
        <v>78</v>
      </c>
      <c r="E343" t="s">
        <v>2614</v>
      </c>
      <c r="F343" t="s">
        <v>2240</v>
      </c>
    </row>
    <row r="344" spans="1:6" x14ac:dyDescent="0.35">
      <c r="A344" t="s">
        <v>2612</v>
      </c>
      <c r="B344" s="12" t="s">
        <v>2306</v>
      </c>
      <c r="C344" s="12"/>
      <c r="D344" s="25" t="s">
        <v>78</v>
      </c>
      <c r="E344" t="s">
        <v>2613</v>
      </c>
    </row>
    <row r="345" spans="1:6" x14ac:dyDescent="0.35">
      <c r="A345" t="s">
        <v>2611</v>
      </c>
      <c r="B345" s="12" t="s">
        <v>2306</v>
      </c>
      <c r="C345" s="12"/>
      <c r="D345" s="25" t="s">
        <v>78</v>
      </c>
      <c r="E345" t="s">
        <v>2610</v>
      </c>
      <c r="F345" t="s">
        <v>2240</v>
      </c>
    </row>
    <row r="346" spans="1:6" x14ac:dyDescent="0.35">
      <c r="A346" t="s">
        <v>2609</v>
      </c>
      <c r="B346" s="12" t="s">
        <v>2306</v>
      </c>
      <c r="D346" s="25" t="s">
        <v>78</v>
      </c>
      <c r="E346" t="s">
        <v>2608</v>
      </c>
      <c r="F346" t="s">
        <v>2240</v>
      </c>
    </row>
    <row r="347" spans="1:6" x14ac:dyDescent="0.35">
      <c r="A347" t="s">
        <v>2585</v>
      </c>
      <c r="B347" s="12" t="s">
        <v>2306</v>
      </c>
      <c r="D347" s="25" t="s">
        <v>78</v>
      </c>
      <c r="E347" t="s">
        <v>2584</v>
      </c>
    </row>
    <row r="348" spans="1:6" x14ac:dyDescent="0.35">
      <c r="A348" t="s">
        <v>2586</v>
      </c>
      <c r="B348" s="12" t="s">
        <v>2306</v>
      </c>
      <c r="D348" s="25" t="s">
        <v>78</v>
      </c>
      <c r="E348" t="s">
        <v>2587</v>
      </c>
      <c r="F348" t="s">
        <v>2446</v>
      </c>
    </row>
    <row r="349" spans="1:6" x14ac:dyDescent="0.35">
      <c r="A349" t="s">
        <v>189</v>
      </c>
      <c r="B349" s="12" t="s">
        <v>2306</v>
      </c>
      <c r="D349" s="25" t="s">
        <v>78</v>
      </c>
      <c r="E349" t="s">
        <v>192</v>
      </c>
    </row>
    <row r="350" spans="1:6" x14ac:dyDescent="0.35">
      <c r="A350" t="s">
        <v>89</v>
      </c>
      <c r="B350" s="12" t="s">
        <v>2306</v>
      </c>
      <c r="D350" s="25" t="s">
        <v>78</v>
      </c>
      <c r="E350" t="s">
        <v>91</v>
      </c>
    </row>
    <row r="351" spans="1:6" x14ac:dyDescent="0.35">
      <c r="A351" t="s">
        <v>194</v>
      </c>
      <c r="B351" s="12" t="s">
        <v>2306</v>
      </c>
      <c r="D351" s="25" t="s">
        <v>78</v>
      </c>
      <c r="E351" t="s">
        <v>197</v>
      </c>
    </row>
    <row r="352" spans="1:6" x14ac:dyDescent="0.35">
      <c r="A352" t="s">
        <v>2954</v>
      </c>
      <c r="B352" s="12" t="s">
        <v>2306</v>
      </c>
      <c r="D352" s="25" t="s">
        <v>78</v>
      </c>
      <c r="E352" t="s">
        <v>123</v>
      </c>
      <c r="F352" t="s">
        <v>2955</v>
      </c>
    </row>
    <row r="353" spans="1:6" x14ac:dyDescent="0.35">
      <c r="A353" t="s">
        <v>2956</v>
      </c>
      <c r="B353" s="12" t="s">
        <v>2306</v>
      </c>
      <c r="D353" s="25" t="s">
        <v>78</v>
      </c>
      <c r="E353" t="s">
        <v>123</v>
      </c>
      <c r="F353" t="s">
        <v>2955</v>
      </c>
    </row>
    <row r="354" spans="1:6" x14ac:dyDescent="0.35">
      <c r="A354" t="s">
        <v>121</v>
      </c>
      <c r="B354" s="12" t="s">
        <v>2306</v>
      </c>
      <c r="D354" s="25" t="s">
        <v>78</v>
      </c>
      <c r="E354" t="s">
        <v>123</v>
      </c>
      <c r="F354" t="s">
        <v>2240</v>
      </c>
    </row>
    <row r="355" spans="1:6" x14ac:dyDescent="0.35">
      <c r="A355" t="s">
        <v>2969</v>
      </c>
      <c r="B355" s="12" t="s">
        <v>2306</v>
      </c>
      <c r="D355" s="25" t="s">
        <v>78</v>
      </c>
      <c r="E355" t="s">
        <v>2967</v>
      </c>
      <c r="F355" t="s">
        <v>2240</v>
      </c>
    </row>
    <row r="356" spans="1:6" x14ac:dyDescent="0.35">
      <c r="A356" t="s">
        <v>115</v>
      </c>
      <c r="B356" s="12" t="s">
        <v>2306</v>
      </c>
      <c r="D356" s="25" t="s">
        <v>78</v>
      </c>
      <c r="E356" t="s">
        <v>117</v>
      </c>
      <c r="F356" t="s">
        <v>4149</v>
      </c>
    </row>
    <row r="357" spans="1:6" x14ac:dyDescent="0.35">
      <c r="A357" t="s">
        <v>2974</v>
      </c>
      <c r="B357" s="12" t="s">
        <v>2306</v>
      </c>
      <c r="D357" s="25" t="s">
        <v>78</v>
      </c>
      <c r="E357" t="s">
        <v>2968</v>
      </c>
      <c r="F357" t="s">
        <v>2240</v>
      </c>
    </row>
    <row r="358" spans="1:6" x14ac:dyDescent="0.35">
      <c r="A358" t="s">
        <v>93</v>
      </c>
      <c r="B358" s="12" t="s">
        <v>2306</v>
      </c>
      <c r="D358" s="25" t="s">
        <v>78</v>
      </c>
      <c r="E358" t="s">
        <v>95</v>
      </c>
    </row>
    <row r="359" spans="1:6" x14ac:dyDescent="0.35">
      <c r="A359" t="s">
        <v>101</v>
      </c>
      <c r="B359" s="12" t="s">
        <v>2306</v>
      </c>
      <c r="D359" s="25" t="s">
        <v>78</v>
      </c>
      <c r="E359" t="s">
        <v>103</v>
      </c>
    </row>
    <row r="360" spans="1:6" x14ac:dyDescent="0.35">
      <c r="A360" t="s">
        <v>75</v>
      </c>
      <c r="B360" s="12" t="s">
        <v>2306</v>
      </c>
      <c r="D360" s="25" t="s">
        <v>78</v>
      </c>
      <c r="E360" t="s">
        <v>79</v>
      </c>
    </row>
    <row r="361" spans="1:6" x14ac:dyDescent="0.35">
      <c r="A361" t="s">
        <v>87</v>
      </c>
      <c r="B361" s="12" t="s">
        <v>2306</v>
      </c>
      <c r="D361" s="25" t="s">
        <v>78</v>
      </c>
      <c r="E361" t="s">
        <v>88</v>
      </c>
      <c r="F361" t="s">
        <v>2596</v>
      </c>
    </row>
    <row r="362" spans="1:6" x14ac:dyDescent="0.35">
      <c r="A362" t="s">
        <v>2592</v>
      </c>
      <c r="B362" s="12" t="s">
        <v>2306</v>
      </c>
      <c r="D362" s="25" t="s">
        <v>78</v>
      </c>
      <c r="E362" t="s">
        <v>88</v>
      </c>
    </row>
    <row r="363" spans="1:6" x14ac:dyDescent="0.35">
      <c r="A363" t="s">
        <v>109</v>
      </c>
      <c r="B363" s="12" t="s">
        <v>2306</v>
      </c>
      <c r="D363" s="25" t="s">
        <v>78</v>
      </c>
      <c r="E363" t="s">
        <v>112</v>
      </c>
    </row>
    <row r="364" spans="1:6" x14ac:dyDescent="0.35">
      <c r="A364" t="s">
        <v>233</v>
      </c>
      <c r="B364" s="12" t="s">
        <v>2306</v>
      </c>
      <c r="D364" s="25" t="s">
        <v>78</v>
      </c>
      <c r="E364" t="s">
        <v>234</v>
      </c>
      <c r="F364" t="s">
        <v>2240</v>
      </c>
    </row>
    <row r="365" spans="1:6" x14ac:dyDescent="0.35">
      <c r="A365" t="s">
        <v>235</v>
      </c>
      <c r="B365" s="12" t="s">
        <v>2306</v>
      </c>
      <c r="D365" s="25" t="s">
        <v>78</v>
      </c>
      <c r="E365" t="s">
        <v>236</v>
      </c>
      <c r="F365" t="s">
        <v>2240</v>
      </c>
    </row>
    <row r="366" spans="1:6" x14ac:dyDescent="0.35">
      <c r="A366" t="s">
        <v>1908</v>
      </c>
      <c r="D366" s="25" t="s">
        <v>78</v>
      </c>
      <c r="E366" t="s">
        <v>279</v>
      </c>
      <c r="F366" t="s">
        <v>4196</v>
      </c>
    </row>
    <row r="367" spans="1:6" x14ac:dyDescent="0.35">
      <c r="A367" t="s">
        <v>1909</v>
      </c>
      <c r="D367" s="25" t="s">
        <v>78</v>
      </c>
      <c r="E367" t="s">
        <v>4163</v>
      </c>
      <c r="F367" t="s">
        <v>4197</v>
      </c>
    </row>
    <row r="368" spans="1:6" x14ac:dyDescent="0.35">
      <c r="A368" t="s">
        <v>4206</v>
      </c>
      <c r="D368" s="25" t="s">
        <v>78</v>
      </c>
      <c r="E368" t="s">
        <v>4205</v>
      </c>
      <c r="F368" t="s">
        <v>4197</v>
      </c>
    </row>
    <row r="369" spans="1:6" x14ac:dyDescent="0.35">
      <c r="A369" t="s">
        <v>1910</v>
      </c>
      <c r="D369" s="25" t="s">
        <v>78</v>
      </c>
      <c r="E369" t="s">
        <v>162</v>
      </c>
      <c r="F369" t="s">
        <v>4207</v>
      </c>
    </row>
    <row r="370" spans="1:6" x14ac:dyDescent="0.35">
      <c r="A370" t="s">
        <v>1912</v>
      </c>
      <c r="D370" s="25" t="s">
        <v>78</v>
      </c>
      <c r="E370" t="s">
        <v>127</v>
      </c>
      <c r="F370" t="s">
        <v>4197</v>
      </c>
    </row>
    <row r="371" spans="1:6" x14ac:dyDescent="0.35">
      <c r="A371" t="s">
        <v>1911</v>
      </c>
      <c r="D371" s="25" t="s">
        <v>78</v>
      </c>
      <c r="E371" t="s">
        <v>129</v>
      </c>
      <c r="F371" t="s">
        <v>4197</v>
      </c>
    </row>
    <row r="372" spans="1:6" x14ac:dyDescent="0.35">
      <c r="A372" t="s">
        <v>1907</v>
      </c>
      <c r="D372" s="25" t="s">
        <v>78</v>
      </c>
      <c r="E372" t="s">
        <v>166</v>
      </c>
      <c r="F372" t="s">
        <v>4207</v>
      </c>
    </row>
    <row r="373" spans="1:6" x14ac:dyDescent="0.35">
      <c r="A373" t="s">
        <v>4159</v>
      </c>
      <c r="D373" s="25" t="s">
        <v>78</v>
      </c>
      <c r="E373" t="s">
        <v>4160</v>
      </c>
      <c r="F373" t="s">
        <v>4197</v>
      </c>
    </row>
    <row r="374" spans="1:6" x14ac:dyDescent="0.35">
      <c r="A374" t="s">
        <v>4156</v>
      </c>
      <c r="D374" s="25" t="s">
        <v>78</v>
      </c>
      <c r="E374" t="s">
        <v>4155</v>
      </c>
      <c r="F374" t="s">
        <v>4197</v>
      </c>
    </row>
    <row r="375" spans="1:6" x14ac:dyDescent="0.35">
      <c r="A375" t="s">
        <v>4158</v>
      </c>
      <c r="D375" s="25" t="s">
        <v>78</v>
      </c>
      <c r="E375" t="s">
        <v>4157</v>
      </c>
      <c r="F375" t="s">
        <v>4197</v>
      </c>
    </row>
    <row r="376" spans="1:6" x14ac:dyDescent="0.35">
      <c r="A376" t="s">
        <v>4161</v>
      </c>
      <c r="D376" s="25" t="s">
        <v>78</v>
      </c>
      <c r="E376" t="s">
        <v>4162</v>
      </c>
      <c r="F376" t="s">
        <v>4197</v>
      </c>
    </row>
    <row r="377" spans="1:6" x14ac:dyDescent="0.35">
      <c r="A377" t="s">
        <v>532</v>
      </c>
      <c r="B377" s="12" t="s">
        <v>2306</v>
      </c>
      <c r="C377" t="s">
        <v>2502</v>
      </c>
      <c r="D377" s="25" t="s">
        <v>289</v>
      </c>
      <c r="E377" t="s">
        <v>535</v>
      </c>
    </row>
    <row r="378" spans="1:6" x14ac:dyDescent="0.35">
      <c r="A378" t="s">
        <v>286</v>
      </c>
      <c r="B378" s="12" t="s">
        <v>2306</v>
      </c>
      <c r="C378" t="s">
        <v>2501</v>
      </c>
      <c r="D378" s="25" t="s">
        <v>289</v>
      </c>
      <c r="E378" s="4" t="s">
        <v>290</v>
      </c>
    </row>
    <row r="379" spans="1:6" x14ac:dyDescent="0.35">
      <c r="A379" t="s">
        <v>346</v>
      </c>
      <c r="B379" s="12" t="s">
        <v>2306</v>
      </c>
      <c r="C379" t="s">
        <v>2500</v>
      </c>
      <c r="D379" s="25" t="s">
        <v>289</v>
      </c>
      <c r="E379" t="s">
        <v>348</v>
      </c>
      <c r="F379" t="s">
        <v>3579</v>
      </c>
    </row>
    <row r="380" spans="1:6" x14ac:dyDescent="0.35">
      <c r="A380" t="s">
        <v>358</v>
      </c>
      <c r="B380" s="12" t="s">
        <v>2306</v>
      </c>
      <c r="C380" t="s">
        <v>2499</v>
      </c>
      <c r="D380" s="25" t="s">
        <v>289</v>
      </c>
      <c r="E380" t="s">
        <v>360</v>
      </c>
      <c r="F380" t="s">
        <v>2951</v>
      </c>
    </row>
    <row r="381" spans="1:6" x14ac:dyDescent="0.35">
      <c r="A381" t="s">
        <v>491</v>
      </c>
      <c r="B381" s="12" t="s">
        <v>2306</v>
      </c>
      <c r="C381" t="s">
        <v>2498</v>
      </c>
      <c r="D381" s="25" t="s">
        <v>289</v>
      </c>
      <c r="E381" t="s">
        <v>2497</v>
      </c>
    </row>
    <row r="382" spans="1:6" x14ac:dyDescent="0.35">
      <c r="A382" t="s">
        <v>2542</v>
      </c>
      <c r="B382" s="12" t="s">
        <v>2306</v>
      </c>
      <c r="D382" s="25" t="s">
        <v>289</v>
      </c>
      <c r="E382" t="s">
        <v>2539</v>
      </c>
      <c r="F382" t="s">
        <v>3908</v>
      </c>
    </row>
    <row r="383" spans="1:6" x14ac:dyDescent="0.35">
      <c r="A383" t="s">
        <v>2541</v>
      </c>
      <c r="B383" s="12" t="s">
        <v>2306</v>
      </c>
      <c r="D383" s="25" t="s">
        <v>289</v>
      </c>
      <c r="E383" t="s">
        <v>2540</v>
      </c>
      <c r="F383" t="s">
        <v>2240</v>
      </c>
    </row>
    <row r="384" spans="1:6" x14ac:dyDescent="0.35">
      <c r="A384" t="s">
        <v>2749</v>
      </c>
      <c r="B384" s="12" t="s">
        <v>2306</v>
      </c>
      <c r="D384" s="25" t="s">
        <v>289</v>
      </c>
      <c r="E384" t="s">
        <v>2748</v>
      </c>
    </row>
    <row r="385" spans="1:6" x14ac:dyDescent="0.35">
      <c r="A385" t="s">
        <v>2757</v>
      </c>
      <c r="B385" s="12" t="s">
        <v>2306</v>
      </c>
      <c r="D385" s="25" t="s">
        <v>289</v>
      </c>
      <c r="E385" t="s">
        <v>2756</v>
      </c>
      <c r="F385" t="s">
        <v>2240</v>
      </c>
    </row>
    <row r="386" spans="1:6" x14ac:dyDescent="0.35">
      <c r="A386" t="s">
        <v>3907</v>
      </c>
      <c r="B386" s="12"/>
      <c r="D386" s="25" t="s">
        <v>289</v>
      </c>
      <c r="E386" t="s">
        <v>3905</v>
      </c>
      <c r="F386" t="s">
        <v>3909</v>
      </c>
    </row>
    <row r="387" spans="1:6" x14ac:dyDescent="0.35">
      <c r="A387" t="s">
        <v>2293</v>
      </c>
      <c r="B387" s="12" t="s">
        <v>2306</v>
      </c>
      <c r="D387" s="25" t="s">
        <v>2319</v>
      </c>
      <c r="E387" t="s">
        <v>2310</v>
      </c>
    </row>
    <row r="388" spans="1:6" x14ac:dyDescent="0.35">
      <c r="A388" t="s">
        <v>3079</v>
      </c>
      <c r="B388" s="12" t="s">
        <v>2306</v>
      </c>
      <c r="D388" s="25" t="s">
        <v>2986</v>
      </c>
      <c r="E388" t="s">
        <v>3078</v>
      </c>
      <c r="F388" t="s">
        <v>2240</v>
      </c>
    </row>
    <row r="389" spans="1:6" x14ac:dyDescent="0.35">
      <c r="A389" t="s">
        <v>2988</v>
      </c>
      <c r="B389" s="12" t="s">
        <v>2306</v>
      </c>
      <c r="D389" s="25" t="s">
        <v>2986</v>
      </c>
      <c r="E389" t="s">
        <v>2987</v>
      </c>
      <c r="F389" t="s">
        <v>2240</v>
      </c>
    </row>
    <row r="390" spans="1:6" x14ac:dyDescent="0.35">
      <c r="A390" t="s">
        <v>3052</v>
      </c>
      <c r="B390" s="12" t="s">
        <v>2306</v>
      </c>
      <c r="D390" s="25" t="s">
        <v>2986</v>
      </c>
      <c r="E390" t="s">
        <v>3007</v>
      </c>
      <c r="F390" t="s">
        <v>2240</v>
      </c>
    </row>
    <row r="391" spans="1:6" x14ac:dyDescent="0.35">
      <c r="A391" t="s">
        <v>3213</v>
      </c>
      <c r="B391" s="12" t="s">
        <v>2306</v>
      </c>
      <c r="D391" s="25" t="s">
        <v>2986</v>
      </c>
      <c r="E391" t="s">
        <v>606</v>
      </c>
      <c r="F391" t="s">
        <v>3000</v>
      </c>
    </row>
    <row r="392" spans="1:6" x14ac:dyDescent="0.35">
      <c r="A392" t="s">
        <v>3051</v>
      </c>
      <c r="B392" s="12" t="s">
        <v>2306</v>
      </c>
      <c r="D392" s="25" t="s">
        <v>2986</v>
      </c>
      <c r="E392" t="s">
        <v>3008</v>
      </c>
    </row>
    <row r="393" spans="1:6" x14ac:dyDescent="0.35">
      <c r="A393" t="s">
        <v>3019</v>
      </c>
      <c r="B393" s="12" t="s">
        <v>2306</v>
      </c>
      <c r="D393" s="25" t="s">
        <v>2986</v>
      </c>
      <c r="E393" t="s">
        <v>3018</v>
      </c>
      <c r="F393" t="s">
        <v>3000</v>
      </c>
    </row>
    <row r="394" spans="1:6" x14ac:dyDescent="0.35">
      <c r="A394" t="s">
        <v>3054</v>
      </c>
      <c r="B394" s="12" t="s">
        <v>2306</v>
      </c>
      <c r="D394" s="25" t="s">
        <v>2986</v>
      </c>
      <c r="E394" t="s">
        <v>3053</v>
      </c>
      <c r="F394" t="s">
        <v>2240</v>
      </c>
    </row>
    <row r="395" spans="1:6" x14ac:dyDescent="0.35">
      <c r="A395" t="s">
        <v>2288</v>
      </c>
      <c r="B395" s="12" t="s">
        <v>2306</v>
      </c>
      <c r="D395" s="25" t="s">
        <v>2335</v>
      </c>
      <c r="E395" t="s">
        <v>2331</v>
      </c>
      <c r="F395" t="s">
        <v>4086</v>
      </c>
    </row>
    <row r="396" spans="1:6" x14ac:dyDescent="0.35">
      <c r="A396" t="s">
        <v>2388</v>
      </c>
      <c r="B396" s="12" t="s">
        <v>2306</v>
      </c>
      <c r="D396" s="25" t="s">
        <v>2335</v>
      </c>
      <c r="E396" t="s">
        <v>2389</v>
      </c>
      <c r="F396" t="s">
        <v>2240</v>
      </c>
    </row>
    <row r="397" spans="1:6" x14ac:dyDescent="0.35">
      <c r="A397" t="s">
        <v>2410</v>
      </c>
      <c r="B397" s="12" t="s">
        <v>2306</v>
      </c>
      <c r="D397" s="25" t="s">
        <v>2335</v>
      </c>
      <c r="E397" t="s">
        <v>2411</v>
      </c>
      <c r="F397" t="s">
        <v>2240</v>
      </c>
    </row>
    <row r="398" spans="1:6" x14ac:dyDescent="0.35">
      <c r="A398" t="s">
        <v>3198</v>
      </c>
      <c r="B398" s="12" t="s">
        <v>2306</v>
      </c>
      <c r="D398" s="25" t="s">
        <v>2335</v>
      </c>
      <c r="E398" t="s">
        <v>3194</v>
      </c>
      <c r="F398" t="s">
        <v>3000</v>
      </c>
    </row>
    <row r="399" spans="1:6" x14ac:dyDescent="0.35">
      <c r="A399" t="s">
        <v>3199</v>
      </c>
      <c r="B399" s="12" t="s">
        <v>2306</v>
      </c>
      <c r="D399" s="25" t="s">
        <v>2335</v>
      </c>
      <c r="E399" t="s">
        <v>3195</v>
      </c>
      <c r="F399" t="s">
        <v>2240</v>
      </c>
    </row>
    <row r="400" spans="1:6" x14ac:dyDescent="0.35">
      <c r="A400" t="s">
        <v>3200</v>
      </c>
      <c r="B400" s="12" t="s">
        <v>2306</v>
      </c>
      <c r="D400" s="25" t="s">
        <v>2335</v>
      </c>
      <c r="E400" t="s">
        <v>3196</v>
      </c>
      <c r="F400" t="s">
        <v>3000</v>
      </c>
    </row>
    <row r="401" spans="1:6" x14ac:dyDescent="0.35">
      <c r="A401" t="s">
        <v>3201</v>
      </c>
      <c r="B401" s="12" t="s">
        <v>2306</v>
      </c>
      <c r="D401" s="25" t="s">
        <v>2335</v>
      </c>
      <c r="E401" t="s">
        <v>3197</v>
      </c>
      <c r="F401" t="s">
        <v>3000</v>
      </c>
    </row>
    <row r="402" spans="1:6" x14ac:dyDescent="0.35">
      <c r="A402" t="s">
        <v>1031</v>
      </c>
      <c r="B402" s="12" t="s">
        <v>2306</v>
      </c>
      <c r="D402" s="25" t="s">
        <v>2335</v>
      </c>
      <c r="E402" t="s">
        <v>1034</v>
      </c>
      <c r="F402" t="s">
        <v>3611</v>
      </c>
    </row>
    <row r="403" spans="1:6" x14ac:dyDescent="0.35">
      <c r="A403" t="s">
        <v>3727</v>
      </c>
      <c r="B403" s="12" t="s">
        <v>2306</v>
      </c>
      <c r="C403" s="12"/>
      <c r="D403" s="25" t="s">
        <v>431</v>
      </c>
      <c r="E403" t="s">
        <v>3728</v>
      </c>
      <c r="F403" t="s">
        <v>3656</v>
      </c>
    </row>
    <row r="404" spans="1:6" x14ac:dyDescent="0.35">
      <c r="A404" t="s">
        <v>3729</v>
      </c>
      <c r="B404" s="12" t="s">
        <v>2306</v>
      </c>
      <c r="C404" s="12"/>
      <c r="D404" s="25" t="s">
        <v>431</v>
      </c>
      <c r="E404" t="s">
        <v>3730</v>
      </c>
      <c r="F404" t="s">
        <v>3656</v>
      </c>
    </row>
    <row r="405" spans="1:6" x14ac:dyDescent="0.35">
      <c r="A405" t="s">
        <v>3731</v>
      </c>
      <c r="B405" s="12" t="s">
        <v>2306</v>
      </c>
      <c r="C405" s="12"/>
      <c r="D405" s="25" t="s">
        <v>431</v>
      </c>
      <c r="E405" t="s">
        <v>3732</v>
      </c>
      <c r="F405" t="s">
        <v>3656</v>
      </c>
    </row>
    <row r="406" spans="1:6" x14ac:dyDescent="0.35">
      <c r="A406" t="s">
        <v>3733</v>
      </c>
      <c r="B406" s="12" t="s">
        <v>2306</v>
      </c>
      <c r="C406" s="12"/>
      <c r="D406" s="25" t="s">
        <v>431</v>
      </c>
      <c r="E406" t="s">
        <v>3734</v>
      </c>
      <c r="F406" t="s">
        <v>3656</v>
      </c>
    </row>
    <row r="407" spans="1:6" x14ac:dyDescent="0.35">
      <c r="A407" t="s">
        <v>3736</v>
      </c>
      <c r="B407" s="12" t="s">
        <v>2306</v>
      </c>
      <c r="C407" s="12"/>
      <c r="D407" s="25" t="s">
        <v>431</v>
      </c>
      <c r="E407" t="s">
        <v>3735</v>
      </c>
      <c r="F407" t="s">
        <v>3656</v>
      </c>
    </row>
    <row r="408" spans="1:6" x14ac:dyDescent="0.35">
      <c r="A408" t="s">
        <v>3737</v>
      </c>
      <c r="B408" s="12" t="s">
        <v>2306</v>
      </c>
      <c r="C408" s="12"/>
      <c r="D408" s="25" t="s">
        <v>431</v>
      </c>
      <c r="E408" t="s">
        <v>3738</v>
      </c>
      <c r="F408" t="s">
        <v>3656</v>
      </c>
    </row>
    <row r="409" spans="1:6" x14ac:dyDescent="0.35">
      <c r="A409" t="s">
        <v>3739</v>
      </c>
      <c r="B409" s="12" t="s">
        <v>2306</v>
      </c>
      <c r="C409" s="12"/>
      <c r="D409" s="25" t="s">
        <v>431</v>
      </c>
      <c r="E409" t="s">
        <v>3740</v>
      </c>
      <c r="F409" t="s">
        <v>3656</v>
      </c>
    </row>
    <row r="410" spans="1:6" x14ac:dyDescent="0.35">
      <c r="A410" t="s">
        <v>3742</v>
      </c>
      <c r="B410" s="12" t="s">
        <v>2306</v>
      </c>
      <c r="C410" s="12"/>
      <c r="D410" s="25" t="s">
        <v>431</v>
      </c>
      <c r="E410" t="s">
        <v>3741</v>
      </c>
      <c r="F410" t="s">
        <v>3656</v>
      </c>
    </row>
    <row r="411" spans="1:6" x14ac:dyDescent="0.35">
      <c r="A411" t="s">
        <v>3744</v>
      </c>
      <c r="B411" s="12" t="s">
        <v>2306</v>
      </c>
      <c r="C411" s="12"/>
      <c r="D411" s="25" t="s">
        <v>431</v>
      </c>
      <c r="E411" t="s">
        <v>3743</v>
      </c>
      <c r="F411" t="s">
        <v>3656</v>
      </c>
    </row>
    <row r="412" spans="1:6" x14ac:dyDescent="0.35">
      <c r="A412" t="s">
        <v>3745</v>
      </c>
      <c r="B412" s="12" t="s">
        <v>2306</v>
      </c>
      <c r="C412" s="12"/>
      <c r="D412" s="25" t="s">
        <v>431</v>
      </c>
      <c r="E412" t="s">
        <v>3746</v>
      </c>
      <c r="F412" t="s">
        <v>3656</v>
      </c>
    </row>
    <row r="413" spans="1:6" x14ac:dyDescent="0.35">
      <c r="A413" t="s">
        <v>3748</v>
      </c>
      <c r="B413" s="12" t="s">
        <v>2306</v>
      </c>
      <c r="C413" s="12"/>
      <c r="D413" s="25" t="s">
        <v>431</v>
      </c>
      <c r="E413" t="s">
        <v>3747</v>
      </c>
      <c r="F413" t="s">
        <v>3656</v>
      </c>
    </row>
    <row r="414" spans="1:6" x14ac:dyDescent="0.35">
      <c r="A414" t="s">
        <v>3749</v>
      </c>
      <c r="B414" s="12" t="s">
        <v>2306</v>
      </c>
      <c r="C414" s="12"/>
      <c r="D414" s="25" t="s">
        <v>431</v>
      </c>
      <c r="E414" t="s">
        <v>3750</v>
      </c>
      <c r="F414" t="s">
        <v>3656</v>
      </c>
    </row>
    <row r="415" spans="1:6" x14ac:dyDescent="0.35">
      <c r="A415" t="s">
        <v>3751</v>
      </c>
      <c r="B415" s="12" t="s">
        <v>2306</v>
      </c>
      <c r="C415" s="12"/>
      <c r="D415" s="25" t="s">
        <v>431</v>
      </c>
      <c r="E415" t="s">
        <v>3752</v>
      </c>
      <c r="F415" t="s">
        <v>3656</v>
      </c>
    </row>
    <row r="416" spans="1:6" x14ac:dyDescent="0.35">
      <c r="A416" t="s">
        <v>3753</v>
      </c>
      <c r="B416" s="12" t="s">
        <v>2306</v>
      </c>
      <c r="C416" s="12"/>
      <c r="D416" s="25" t="s">
        <v>431</v>
      </c>
      <c r="E416" t="s">
        <v>3754</v>
      </c>
      <c r="F416" t="s">
        <v>3656</v>
      </c>
    </row>
    <row r="417" spans="1:6" x14ac:dyDescent="0.35">
      <c r="A417" t="s">
        <v>3755</v>
      </c>
      <c r="B417" s="12" t="s">
        <v>2306</v>
      </c>
      <c r="C417" s="12"/>
      <c r="D417" s="25" t="s">
        <v>431</v>
      </c>
      <c r="E417" t="s">
        <v>3756</v>
      </c>
      <c r="F417" t="s">
        <v>3656</v>
      </c>
    </row>
    <row r="418" spans="1:6" x14ac:dyDescent="0.35">
      <c r="A418" t="s">
        <v>3757</v>
      </c>
      <c r="B418" s="12" t="s">
        <v>2306</v>
      </c>
      <c r="C418" s="12"/>
      <c r="D418" s="25" t="s">
        <v>431</v>
      </c>
      <c r="E418" t="s">
        <v>3758</v>
      </c>
      <c r="F418" t="s">
        <v>3656</v>
      </c>
    </row>
    <row r="419" spans="1:6" x14ac:dyDescent="0.35">
      <c r="A419" t="s">
        <v>3759</v>
      </c>
      <c r="B419" s="12" t="s">
        <v>2306</v>
      </c>
      <c r="C419" s="12"/>
      <c r="D419" s="25" t="s">
        <v>431</v>
      </c>
      <c r="E419" t="s">
        <v>3760</v>
      </c>
      <c r="F419" t="s">
        <v>3656</v>
      </c>
    </row>
    <row r="420" spans="1:6" x14ac:dyDescent="0.35">
      <c r="A420" t="s">
        <v>3761</v>
      </c>
      <c r="B420" s="12" t="s">
        <v>2306</v>
      </c>
      <c r="C420" s="12"/>
      <c r="D420" s="25" t="s">
        <v>431</v>
      </c>
      <c r="E420" t="s">
        <v>3762</v>
      </c>
      <c r="F420" t="s">
        <v>3656</v>
      </c>
    </row>
    <row r="421" spans="1:6" x14ac:dyDescent="0.35">
      <c r="A421" t="s">
        <v>3763</v>
      </c>
      <c r="B421" s="12" t="s">
        <v>2306</v>
      </c>
      <c r="C421" s="12"/>
      <c r="D421" s="25" t="s">
        <v>431</v>
      </c>
      <c r="E421" t="s">
        <v>3764</v>
      </c>
      <c r="F421" t="s">
        <v>3656</v>
      </c>
    </row>
    <row r="422" spans="1:6" x14ac:dyDescent="0.35">
      <c r="A422" t="s">
        <v>3765</v>
      </c>
      <c r="B422" s="12" t="s">
        <v>2306</v>
      </c>
      <c r="C422" s="12"/>
      <c r="D422" s="25" t="s">
        <v>431</v>
      </c>
      <c r="E422" t="s">
        <v>3766</v>
      </c>
      <c r="F422" t="s">
        <v>3656</v>
      </c>
    </row>
    <row r="423" spans="1:6" x14ac:dyDescent="0.35">
      <c r="A423" t="s">
        <v>3767</v>
      </c>
      <c r="B423" s="12" t="s">
        <v>2306</v>
      </c>
      <c r="C423" s="12"/>
      <c r="D423" s="25" t="s">
        <v>431</v>
      </c>
      <c r="E423" t="s">
        <v>3768</v>
      </c>
      <c r="F423" t="s">
        <v>3656</v>
      </c>
    </row>
    <row r="424" spans="1:6" x14ac:dyDescent="0.35">
      <c r="A424" t="s">
        <v>3769</v>
      </c>
      <c r="B424" s="12" t="s">
        <v>2306</v>
      </c>
      <c r="C424" s="12"/>
      <c r="D424" s="25" t="s">
        <v>431</v>
      </c>
      <c r="E424" t="s">
        <v>3770</v>
      </c>
      <c r="F424" t="s">
        <v>3656</v>
      </c>
    </row>
    <row r="425" spans="1:6" x14ac:dyDescent="0.35">
      <c r="A425" t="s">
        <v>3771</v>
      </c>
      <c r="B425" s="12" t="s">
        <v>2306</v>
      </c>
      <c r="C425" s="12"/>
      <c r="D425" s="25" t="s">
        <v>431</v>
      </c>
      <c r="E425" t="s">
        <v>3772</v>
      </c>
      <c r="F425" t="s">
        <v>3656</v>
      </c>
    </row>
    <row r="426" spans="1:6" x14ac:dyDescent="0.35">
      <c r="A426" t="s">
        <v>3773</v>
      </c>
      <c r="B426" s="12" t="s">
        <v>2306</v>
      </c>
      <c r="C426" s="12"/>
      <c r="D426" s="25" t="s">
        <v>431</v>
      </c>
      <c r="E426" t="s">
        <v>3774</v>
      </c>
      <c r="F426" t="s">
        <v>3656</v>
      </c>
    </row>
    <row r="427" spans="1:6" x14ac:dyDescent="0.35">
      <c r="A427" t="s">
        <v>3775</v>
      </c>
      <c r="B427" s="12" t="s">
        <v>2306</v>
      </c>
      <c r="C427" s="12"/>
      <c r="D427" s="25" t="s">
        <v>431</v>
      </c>
      <c r="E427" t="s">
        <v>3776</v>
      </c>
      <c r="F427" t="s">
        <v>3656</v>
      </c>
    </row>
    <row r="428" spans="1:6" x14ac:dyDescent="0.35">
      <c r="A428" t="s">
        <v>3779</v>
      </c>
      <c r="B428" s="12" t="s">
        <v>2306</v>
      </c>
      <c r="C428" s="12"/>
      <c r="D428" s="25" t="s">
        <v>431</v>
      </c>
      <c r="E428" t="s">
        <v>3780</v>
      </c>
      <c r="F428" t="s">
        <v>3656</v>
      </c>
    </row>
    <row r="429" spans="1:6" x14ac:dyDescent="0.35">
      <c r="A429" t="s">
        <v>3781</v>
      </c>
      <c r="B429" s="12" t="s">
        <v>2306</v>
      </c>
      <c r="C429" s="12"/>
      <c r="D429" s="25" t="s">
        <v>431</v>
      </c>
      <c r="E429" t="s">
        <v>3782</v>
      </c>
      <c r="F429" t="s">
        <v>3656</v>
      </c>
    </row>
    <row r="430" spans="1:6" x14ac:dyDescent="0.35">
      <c r="A430" t="s">
        <v>430</v>
      </c>
      <c r="B430" s="12" t="s">
        <v>2306</v>
      </c>
      <c r="D430" s="25" t="s">
        <v>431</v>
      </c>
      <c r="E430" t="s">
        <v>432</v>
      </c>
    </row>
    <row r="431" spans="1:6" x14ac:dyDescent="0.35">
      <c r="A431" t="s">
        <v>1049</v>
      </c>
      <c r="B431" s="12" t="s">
        <v>2306</v>
      </c>
      <c r="C431" s="12" t="s">
        <v>2580</v>
      </c>
      <c r="D431" s="25" t="s">
        <v>431</v>
      </c>
      <c r="E431" t="s">
        <v>1050</v>
      </c>
    </row>
    <row r="432" spans="1:6" x14ac:dyDescent="0.35">
      <c r="A432" t="s">
        <v>1051</v>
      </c>
      <c r="B432" s="12" t="s">
        <v>2306</v>
      </c>
      <c r="D432" s="25" t="s">
        <v>431</v>
      </c>
      <c r="E432" t="s">
        <v>1052</v>
      </c>
    </row>
    <row r="433" spans="1:6" x14ac:dyDescent="0.35">
      <c r="A433" t="s">
        <v>440</v>
      </c>
      <c r="B433" s="12" t="s">
        <v>2306</v>
      </c>
      <c r="C433" s="12" t="s">
        <v>2579</v>
      </c>
      <c r="D433" s="25" t="s">
        <v>431</v>
      </c>
      <c r="E433" t="s">
        <v>441</v>
      </c>
    </row>
    <row r="434" spans="1:6" x14ac:dyDescent="0.35">
      <c r="A434" t="s">
        <v>3777</v>
      </c>
      <c r="B434" s="12" t="s">
        <v>2306</v>
      </c>
      <c r="C434" s="12"/>
      <c r="D434" s="25" t="s">
        <v>431</v>
      </c>
      <c r="E434" t="s">
        <v>2363</v>
      </c>
      <c r="F434" t="s">
        <v>3656</v>
      </c>
    </row>
    <row r="435" spans="1:6" x14ac:dyDescent="0.35">
      <c r="A435" t="s">
        <v>3778</v>
      </c>
      <c r="B435" s="12" t="s">
        <v>2306</v>
      </c>
      <c r="C435" s="12"/>
      <c r="D435" s="25" t="s">
        <v>431</v>
      </c>
      <c r="E435" t="s">
        <v>2363</v>
      </c>
      <c r="F435" t="s">
        <v>3656</v>
      </c>
    </row>
    <row r="436" spans="1:6" x14ac:dyDescent="0.35">
      <c r="A436" t="s">
        <v>2362</v>
      </c>
      <c r="B436" s="12" t="s">
        <v>2306</v>
      </c>
      <c r="D436" s="25" t="s">
        <v>431</v>
      </c>
      <c r="E436" t="s">
        <v>2363</v>
      </c>
      <c r="F436" t="s">
        <v>3656</v>
      </c>
    </row>
    <row r="437" spans="1:6" x14ac:dyDescent="0.35">
      <c r="A437" t="s">
        <v>2390</v>
      </c>
      <c r="B437" s="12" t="s">
        <v>2306</v>
      </c>
      <c r="D437" s="25" t="s">
        <v>431</v>
      </c>
      <c r="E437" t="s">
        <v>2391</v>
      </c>
      <c r="F437" t="s">
        <v>3656</v>
      </c>
    </row>
    <row r="438" spans="1:6" x14ac:dyDescent="0.35">
      <c r="A438" t="s">
        <v>2392</v>
      </c>
      <c r="B438" s="12" t="s">
        <v>2306</v>
      </c>
      <c r="D438" s="25" t="s">
        <v>431</v>
      </c>
      <c r="E438" t="s">
        <v>2393</v>
      </c>
      <c r="F438" t="s">
        <v>3656</v>
      </c>
    </row>
    <row r="439" spans="1:6" x14ac:dyDescent="0.35">
      <c r="A439" t="s">
        <v>2578</v>
      </c>
      <c r="B439" s="12" t="s">
        <v>2306</v>
      </c>
      <c r="D439" s="25" t="s">
        <v>431</v>
      </c>
      <c r="E439" t="s">
        <v>2577</v>
      </c>
      <c r="F439" t="s">
        <v>3700</v>
      </c>
    </row>
    <row r="440" spans="1:6" x14ac:dyDescent="0.35">
      <c r="A440" t="s">
        <v>2582</v>
      </c>
      <c r="B440" s="12" t="s">
        <v>2306</v>
      </c>
      <c r="D440" s="25" t="s">
        <v>431</v>
      </c>
      <c r="E440" t="s">
        <v>2581</v>
      </c>
      <c r="F440" t="s">
        <v>3656</v>
      </c>
    </row>
    <row r="441" spans="1:6" x14ac:dyDescent="0.35">
      <c r="A441" t="s">
        <v>1057</v>
      </c>
      <c r="B441" s="12" t="s">
        <v>2306</v>
      </c>
      <c r="D441" s="25" t="s">
        <v>431</v>
      </c>
      <c r="E441" t="s">
        <v>1059</v>
      </c>
    </row>
    <row r="442" spans="1:6" x14ac:dyDescent="0.35">
      <c r="A442" t="s">
        <v>3818</v>
      </c>
      <c r="B442" s="12"/>
      <c r="D442" s="25" t="s">
        <v>431</v>
      </c>
      <c r="E442" t="s">
        <v>3854</v>
      </c>
      <c r="F442" t="s">
        <v>3857</v>
      </c>
    </row>
    <row r="443" spans="1:6" x14ac:dyDescent="0.35">
      <c r="A443" t="s">
        <v>3083</v>
      </c>
      <c r="B443" s="12" t="s">
        <v>2306</v>
      </c>
      <c r="D443" s="25" t="s">
        <v>3014</v>
      </c>
      <c r="E443" t="s">
        <v>3082</v>
      </c>
      <c r="F443" t="s">
        <v>3656</v>
      </c>
    </row>
    <row r="444" spans="1:6" x14ac:dyDescent="0.35">
      <c r="A444" t="s">
        <v>3081</v>
      </c>
      <c r="B444" s="12" t="s">
        <v>2306</v>
      </c>
      <c r="D444" s="25" t="s">
        <v>3014</v>
      </c>
      <c r="E444" t="s">
        <v>3080</v>
      </c>
      <c r="F444" t="s">
        <v>3657</v>
      </c>
    </row>
    <row r="445" spans="1:6" x14ac:dyDescent="0.35">
      <c r="A445" t="s">
        <v>604</v>
      </c>
      <c r="B445" s="12" t="s">
        <v>2306</v>
      </c>
      <c r="D445" s="25" t="s">
        <v>3014</v>
      </c>
      <c r="E445" t="s">
        <v>3004</v>
      </c>
      <c r="F445" t="s">
        <v>3656</v>
      </c>
    </row>
    <row r="446" spans="1:6" x14ac:dyDescent="0.35">
      <c r="A446" t="s">
        <v>3212</v>
      </c>
      <c r="B446" s="12" t="s">
        <v>2306</v>
      </c>
      <c r="D446" s="25" t="s">
        <v>3014</v>
      </c>
      <c r="E446" t="s">
        <v>596</v>
      </c>
      <c r="F446" t="s">
        <v>3657</v>
      </c>
    </row>
    <row r="447" spans="1:6" x14ac:dyDescent="0.35">
      <c r="A447" t="s">
        <v>3210</v>
      </c>
      <c r="B447" s="12" t="s">
        <v>2306</v>
      </c>
      <c r="D447" s="25" t="s">
        <v>3014</v>
      </c>
      <c r="E447" t="s">
        <v>3005</v>
      </c>
      <c r="F447" t="s">
        <v>3657</v>
      </c>
    </row>
    <row r="448" spans="1:6" x14ac:dyDescent="0.35">
      <c r="A448" t="s">
        <v>3211</v>
      </c>
      <c r="B448" s="12" t="s">
        <v>2306</v>
      </c>
      <c r="D448" s="25" t="s">
        <v>3014</v>
      </c>
      <c r="E448" t="s">
        <v>3006</v>
      </c>
      <c r="F448" t="s">
        <v>3657</v>
      </c>
    </row>
    <row r="449" spans="1:6" x14ac:dyDescent="0.35">
      <c r="A449" t="s">
        <v>420</v>
      </c>
      <c r="B449" s="12" t="s">
        <v>2306</v>
      </c>
      <c r="C449" s="12" t="s">
        <v>3661</v>
      </c>
      <c r="D449" s="25" t="s">
        <v>3014</v>
      </c>
      <c r="E449" t="s">
        <v>3168</v>
      </c>
      <c r="F449" t="s">
        <v>3656</v>
      </c>
    </row>
    <row r="450" spans="1:6" x14ac:dyDescent="0.35">
      <c r="A450" t="s">
        <v>479</v>
      </c>
      <c r="B450" s="12" t="s">
        <v>2306</v>
      </c>
      <c r="D450" s="25" t="s">
        <v>3014</v>
      </c>
      <c r="E450" t="s">
        <v>3169</v>
      </c>
    </row>
    <row r="451" spans="1:6" x14ac:dyDescent="0.35">
      <c r="A451" t="s">
        <v>483</v>
      </c>
      <c r="B451" s="12" t="s">
        <v>2306</v>
      </c>
      <c r="D451" s="25" t="s">
        <v>3014</v>
      </c>
      <c r="E451" t="s">
        <v>3170</v>
      </c>
    </row>
    <row r="452" spans="1:6" x14ac:dyDescent="0.35">
      <c r="A452" t="s">
        <v>607</v>
      </c>
      <c r="B452" s="12" t="s">
        <v>2306</v>
      </c>
      <c r="D452" s="25" t="s">
        <v>3014</v>
      </c>
      <c r="E452" t="s">
        <v>3171</v>
      </c>
      <c r="F452" t="s">
        <v>3657</v>
      </c>
    </row>
    <row r="453" spans="1:6" x14ac:dyDescent="0.35">
      <c r="A453" t="s">
        <v>3202</v>
      </c>
      <c r="B453" s="12" t="s">
        <v>2306</v>
      </c>
      <c r="D453" s="25" t="s">
        <v>3014</v>
      </c>
      <c r="E453" t="s">
        <v>3172</v>
      </c>
      <c r="F453" t="s">
        <v>3656</v>
      </c>
    </row>
    <row r="454" spans="1:6" x14ac:dyDescent="0.35">
      <c r="A454" t="s">
        <v>3203</v>
      </c>
      <c r="B454" s="12" t="s">
        <v>2306</v>
      </c>
      <c r="D454" s="25" t="s">
        <v>3014</v>
      </c>
      <c r="E454" t="s">
        <v>3173</v>
      </c>
      <c r="F454" t="s">
        <v>3656</v>
      </c>
    </row>
    <row r="455" spans="1:6" x14ac:dyDescent="0.35">
      <c r="A455" t="s">
        <v>474</v>
      </c>
      <c r="B455" s="12" t="s">
        <v>2306</v>
      </c>
      <c r="D455" s="25" t="s">
        <v>3014</v>
      </c>
      <c r="E455" t="s">
        <v>3174</v>
      </c>
    </row>
    <row r="456" spans="1:6" x14ac:dyDescent="0.35">
      <c r="A456" t="s">
        <v>3204</v>
      </c>
      <c r="B456" s="12" t="s">
        <v>2306</v>
      </c>
      <c r="D456" s="25" t="s">
        <v>3014</v>
      </c>
      <c r="E456" t="s">
        <v>3175</v>
      </c>
      <c r="F456" t="s">
        <v>3656</v>
      </c>
    </row>
    <row r="457" spans="1:6" x14ac:dyDescent="0.35">
      <c r="A457" t="s">
        <v>3206</v>
      </c>
      <c r="B457" s="12" t="s">
        <v>2306</v>
      </c>
      <c r="D457" s="25" t="s">
        <v>3014</v>
      </c>
      <c r="E457" t="s">
        <v>3176</v>
      </c>
      <c r="F457" t="s">
        <v>3656</v>
      </c>
    </row>
    <row r="458" spans="1:6" x14ac:dyDescent="0.35">
      <c r="A458" t="s">
        <v>3209</v>
      </c>
      <c r="B458" s="12" t="s">
        <v>2306</v>
      </c>
      <c r="D458" s="25" t="s">
        <v>3014</v>
      </c>
      <c r="E458" t="s">
        <v>3177</v>
      </c>
      <c r="F458" t="s">
        <v>3656</v>
      </c>
    </row>
    <row r="459" spans="1:6" x14ac:dyDescent="0.35">
      <c r="A459" t="s">
        <v>3208</v>
      </c>
      <c r="B459" s="12" t="s">
        <v>2306</v>
      </c>
      <c r="D459" s="25" t="s">
        <v>3014</v>
      </c>
      <c r="E459" t="s">
        <v>3178</v>
      </c>
      <c r="F459" t="s">
        <v>3657</v>
      </c>
    </row>
    <row r="460" spans="1:6" x14ac:dyDescent="0.35">
      <c r="A460" t="s">
        <v>3205</v>
      </c>
      <c r="B460" s="12" t="s">
        <v>2306</v>
      </c>
      <c r="D460" s="25" t="s">
        <v>3014</v>
      </c>
      <c r="E460" t="s">
        <v>3179</v>
      </c>
      <c r="F460" t="s">
        <v>3657</v>
      </c>
    </row>
    <row r="461" spans="1:6" x14ac:dyDescent="0.35">
      <c r="A461" t="s">
        <v>3214</v>
      </c>
      <c r="B461" s="12" t="s">
        <v>2306</v>
      </c>
      <c r="D461" s="25" t="s">
        <v>3014</v>
      </c>
      <c r="E461" t="s">
        <v>3180</v>
      </c>
      <c r="F461" t="s">
        <v>3656</v>
      </c>
    </row>
    <row r="462" spans="1:6" x14ac:dyDescent="0.35">
      <c r="A462" t="s">
        <v>3207</v>
      </c>
      <c r="B462" s="12" t="s">
        <v>2306</v>
      </c>
      <c r="D462" s="25" t="s">
        <v>3014</v>
      </c>
      <c r="E462" t="s">
        <v>3181</v>
      </c>
      <c r="F462" t="s">
        <v>3657</v>
      </c>
    </row>
    <row r="463" spans="1:6" x14ac:dyDescent="0.35">
      <c r="A463" t="s">
        <v>574</v>
      </c>
      <c r="B463" s="12" t="s">
        <v>2306</v>
      </c>
      <c r="D463" s="25" t="s">
        <v>3014</v>
      </c>
      <c r="E463" t="s">
        <v>577</v>
      </c>
      <c r="F463" t="s">
        <v>3657</v>
      </c>
    </row>
    <row r="464" spans="1:6" x14ac:dyDescent="0.35">
      <c r="A464" t="s">
        <v>588</v>
      </c>
      <c r="B464" s="12" t="s">
        <v>2306</v>
      </c>
      <c r="D464" s="25" t="s">
        <v>3014</v>
      </c>
      <c r="E464" t="s">
        <v>590</v>
      </c>
      <c r="F464" t="s">
        <v>3657</v>
      </c>
    </row>
    <row r="465" spans="2:5" x14ac:dyDescent="0.35">
      <c r="B465" s="12" t="s">
        <v>4110</v>
      </c>
      <c r="E465" s="46" t="s">
        <v>4101</v>
      </c>
    </row>
  </sheetData>
  <conditionalFormatting sqref="F379 F48 F356">
    <cfRule type="containsText" dxfId="3" priority="223" operator="containsText" text="N">
      <formula>NOT(ISERROR(SEARCH("N",F48)))</formula>
    </cfRule>
    <cfRule type="containsText" dxfId="2" priority="224" operator="containsText" text="Y">
      <formula>NOT(ISERROR(SEARCH("Y",F48)))</formula>
    </cfRule>
  </conditionalFormatting>
  <conditionalFormatting sqref="F356">
    <cfRule type="containsText" dxfId="1" priority="59" operator="containsText" text="N">
      <formula>NOT(ISERROR(SEARCH("N",F356)))</formula>
    </cfRule>
    <cfRule type="containsText" dxfId="0" priority="60" operator="containsText" text="Y">
      <formula>NOT(ISERROR(SEARCH("Y",F356)))</formula>
    </cfRule>
  </conditionalFormatting>
  <hyperlinks>
    <hyperlink ref="B288" r:id="rId1" xr:uid="{97B460DB-E59D-421F-B6AF-65216EDDD515}"/>
    <hyperlink ref="B289" r:id="rId2" xr:uid="{44038A4D-02A3-4047-9BBA-1F395109B672}"/>
    <hyperlink ref="C290" r:id="rId3" xr:uid="{79AC6C1F-DF5B-4517-801B-E052BAEAE4CB}"/>
    <hyperlink ref="C283" r:id="rId4" xr:uid="{9065805C-97D2-4992-89B1-7743800033E4}"/>
    <hyperlink ref="B291" r:id="rId5" xr:uid="{80F2C74A-BCD7-43A9-9299-1D8943DD7208}"/>
    <hyperlink ref="B210" r:id="rId6" xr:uid="{D991EF3D-2B02-4BF4-9A38-CA87396C0CB5}"/>
    <hyperlink ref="B211" r:id="rId7" xr:uid="{7CBFA48F-6D39-4519-B8B2-F07CF394D9C5}"/>
    <hyperlink ref="B213" r:id="rId8" xr:uid="{94B55C59-5E3B-43F8-9EE0-D97D328CFC54}"/>
    <hyperlink ref="B212" r:id="rId9" xr:uid="{9428F91E-9847-411D-9C21-5FC4B10618FA}"/>
    <hyperlink ref="B290" r:id="rId10" xr:uid="{D96CC6EF-AAD4-4A35-94C9-33B5FBDEDFD0}"/>
    <hyperlink ref="B283" r:id="rId11" xr:uid="{D97D67D3-189F-4B1F-A7F4-A1C7F06621E6}"/>
    <hyperlink ref="B214" r:id="rId12" xr:uid="{D448B406-151E-48F8-8D42-8E33091C8449}"/>
    <hyperlink ref="B276" r:id="rId13" xr:uid="{F3DB8524-9851-4AC8-8CF8-854C9471D5A3}"/>
    <hyperlink ref="B387" r:id="rId14" xr:uid="{2E32CC67-9E23-465B-BBB6-B697396BE394}"/>
    <hyperlink ref="B79" r:id="rId15" xr:uid="{A519BA41-F133-4481-8092-51790D875105}"/>
    <hyperlink ref="B80" r:id="rId16" xr:uid="{BD4880BA-B4A7-4419-9BFC-0EFBBC897789}"/>
    <hyperlink ref="B81" r:id="rId17" xr:uid="{19B29FDF-1B77-4261-A7D3-B36F8CD4D694}"/>
    <hyperlink ref="B82" r:id="rId18" xr:uid="{624BCFFD-3A06-4A21-8108-E7E1BAF7B7DA}"/>
    <hyperlink ref="B83" r:id="rId19" xr:uid="{E5FF1EA7-E5FA-4905-AB02-A25C2D21EFF7}"/>
    <hyperlink ref="B84" r:id="rId20" xr:uid="{9ABF98A1-8B76-4FFE-B336-95B82EC53101}"/>
    <hyperlink ref="B89" r:id="rId21" xr:uid="{EB2397A7-C0FF-4E02-944C-96A092D36513}"/>
    <hyperlink ref="B90" r:id="rId22" xr:uid="{95D41925-5948-4B38-831A-098C7CC91BE2}"/>
    <hyperlink ref="B104" r:id="rId23" xr:uid="{28B44928-E214-489C-B532-8DB6024DBAE8}"/>
    <hyperlink ref="B103" r:id="rId24" xr:uid="{71760077-1ED5-45F9-9816-96254513AEB4}"/>
    <hyperlink ref="B215" r:id="rId25" xr:uid="{C4C13A07-66F0-4388-9C1B-7C08682FE756}"/>
    <hyperlink ref="B217" r:id="rId26" xr:uid="{B962ED69-9EBB-4602-AEFA-474B5BAE1B9D}"/>
    <hyperlink ref="B189" r:id="rId27" xr:uid="{D13A155D-957F-4B02-9B7A-04552DAB1CE8}"/>
    <hyperlink ref="B190" r:id="rId28" xr:uid="{157F8608-F85A-42B8-B18F-E8EA6C2F0B6D}"/>
    <hyperlink ref="B105" r:id="rId29" xr:uid="{E38A6A3B-F8E2-4F79-B8FA-A99CB4BED026}"/>
    <hyperlink ref="B395" r:id="rId30" xr:uid="{90F07581-CCF3-47FB-BAF9-5B857D4534E3}"/>
    <hyperlink ref="B106" r:id="rId31" xr:uid="{408BF358-981D-47A1-BB21-90A67B850BE9}"/>
    <hyperlink ref="B107" r:id="rId32" xr:uid="{34966974-C849-4012-82B0-4F0666698EEB}"/>
    <hyperlink ref="B216" r:id="rId33" xr:uid="{B70BCEA0-8FB6-4DB8-84B6-2C9252990E61}"/>
    <hyperlink ref="B292" r:id="rId34" xr:uid="{45F193D9-D41E-4315-8F1B-9566BF633376}"/>
    <hyperlink ref="B121" r:id="rId35" xr:uid="{8B0723DE-63CA-4CD9-8BB0-974B35C6F542}"/>
    <hyperlink ref="B122" r:id="rId36" xr:uid="{5874D311-FCFB-4434-AAD6-4A0798DBAE6B}"/>
    <hyperlink ref="B123" r:id="rId37" xr:uid="{ECAA8510-94C6-49EC-A81C-A9F9DACAE21E}"/>
    <hyperlink ref="B124" r:id="rId38" xr:uid="{1B6042BF-E615-4918-8D81-EC31E5DA6585}"/>
    <hyperlink ref="B63" r:id="rId39" xr:uid="{4354ED7C-1DD6-4620-99C6-FD54BE1B5ED4}"/>
    <hyperlink ref="B64" r:id="rId40" xr:uid="{C9C758B0-2502-451B-B01D-BFD50BECD5F5}"/>
    <hyperlink ref="B65" r:id="rId41" xr:uid="{E1D62999-51B4-431D-B6EB-E18623C83117}"/>
    <hyperlink ref="B66" r:id="rId42" xr:uid="{C69E6F65-CAC3-4DED-B561-4B301FE6C152}"/>
    <hyperlink ref="B209" r:id="rId43" xr:uid="{4D2A2C10-B056-4436-A427-5C99FC2787E4}"/>
    <hyperlink ref="B186" r:id="rId44" xr:uid="{9FA35797-62A1-4448-B77A-211A4F526426}"/>
    <hyperlink ref="B278" r:id="rId45" xr:uid="{54E163CA-BDD2-4635-87F0-5DE2BBB33BB5}"/>
    <hyperlink ref="B279" r:id="rId46" xr:uid="{969F8187-D494-48FB-B694-8E683E41138D}"/>
    <hyperlink ref="B280" r:id="rId47" xr:uid="{CB59FEE4-ABCD-4947-95A7-AC05EB338053}"/>
    <hyperlink ref="B281" r:id="rId48" xr:uid="{6B8305F0-7581-4CE7-9962-82C4EFD3DE06}"/>
    <hyperlink ref="B282" r:id="rId49" xr:uid="{2E3BB1DA-AF2A-4340-94C9-CFBE16B1B834}"/>
    <hyperlink ref="C282" r:id="rId50" xr:uid="{6086EB17-6F31-4EA0-84C7-ED442903FEC2}"/>
    <hyperlink ref="B128" r:id="rId51" xr:uid="{CD19508F-02B7-4056-AE64-BBD6AB856A7F}"/>
    <hyperlink ref="B129" r:id="rId52" xr:uid="{DD1F21C6-129A-40B7-B0BF-95942A511A80}"/>
    <hyperlink ref="B130" r:id="rId53" xr:uid="{0D642A7A-163F-47A0-AA16-5FED56533505}"/>
    <hyperlink ref="B131" r:id="rId54" xr:uid="{F2915C0C-9588-41AC-A6D0-C2BE412ACDB4}"/>
    <hyperlink ref="B132" r:id="rId55" xr:uid="{B75AE520-39D0-4597-8479-2BF382C54505}"/>
    <hyperlink ref="B148" r:id="rId56" xr:uid="{E70A9DE7-04F7-49B9-BA95-F4258ADD79C7}"/>
    <hyperlink ref="B146" r:id="rId57" xr:uid="{292DB8E2-3509-4AAA-BF6E-69EEC6056D4D}"/>
    <hyperlink ref="B149" r:id="rId58" xr:uid="{FB228190-69E0-4358-A08D-111D4AA615CF}"/>
    <hyperlink ref="B147" r:id="rId59" xr:uid="{23D98C36-F219-4563-9436-452C5DBADEE6}"/>
    <hyperlink ref="B263" r:id="rId60" xr:uid="{C6A3E226-8BAF-44D0-A45C-510AB5226FDF}"/>
    <hyperlink ref="B161" r:id="rId61" xr:uid="{6AB7D974-75BF-4666-8545-03AB495E3FED}"/>
    <hyperlink ref="B163" r:id="rId62" xr:uid="{B57615C8-08C8-4AAE-9388-B1A76C91B264}"/>
    <hyperlink ref="B162" r:id="rId63" xr:uid="{2041E8BA-F518-4852-B2B5-6E459C55377E}"/>
    <hyperlink ref="B157" r:id="rId64" xr:uid="{2D2A8442-83EA-47D7-A4D1-BD7DDD412688}"/>
    <hyperlink ref="B158" r:id="rId65" xr:uid="{B6BFCE1C-E5BC-4B67-8A6E-7502651BA80E}"/>
    <hyperlink ref="B160" r:id="rId66" xr:uid="{02D8ADEE-5FF0-4400-B31A-4CE8A1F46880}"/>
    <hyperlink ref="B159" r:id="rId67" xr:uid="{A49DD3E5-6A7A-4449-9FBB-C3ADCAA241D1}"/>
    <hyperlink ref="B164" r:id="rId68" xr:uid="{4CEC63EC-70E7-4987-B024-08BEDD9041D2}"/>
    <hyperlink ref="B165" r:id="rId69" xr:uid="{5DA5E786-D8D4-438D-A1DF-40A62CDD7D55}"/>
    <hyperlink ref="B166" r:id="rId70" xr:uid="{935845CD-9E53-417A-9CED-E52B9A837B38}"/>
    <hyperlink ref="B167" r:id="rId71" xr:uid="{C417BF79-3572-45C6-B31A-3696E1F876FD}"/>
    <hyperlink ref="B169" r:id="rId72" xr:uid="{1CEB9BE2-C090-4650-A2B8-23982A1279FC}"/>
    <hyperlink ref="B168" r:id="rId73" xr:uid="{5961F5D3-F0BD-4C45-8C20-B1EBCC95948A}"/>
    <hyperlink ref="B262" r:id="rId74" xr:uid="{3D434B6C-787E-4D69-99A9-5E60470C3DDC}"/>
    <hyperlink ref="B436" r:id="rId75" xr:uid="{BD9605B7-A478-4B6A-A539-8E89E177E2EE}"/>
    <hyperlink ref="B284" r:id="rId76" xr:uid="{804DE2CF-84AF-49A8-91DF-8BDDC8005255}"/>
    <hyperlink ref="B285" r:id="rId77" xr:uid="{F7E5F619-D138-4CA4-8C79-807349607337}"/>
    <hyperlink ref="B286" r:id="rId78" xr:uid="{E541823C-3CEC-4633-8EA4-5AF994EB34D7}"/>
    <hyperlink ref="B287" r:id="rId79" xr:uid="{12FE7B2A-67EE-40CA-9D7C-CBCC49E1ACE8}"/>
    <hyperlink ref="B293" r:id="rId80" xr:uid="{E74A5EB3-BCAA-4EA5-9988-0BA1C1F129FE}"/>
    <hyperlink ref="B437" r:id="rId81" xr:uid="{B25FEB35-B5E4-4BFD-A8A1-AAC88748523F}"/>
    <hyperlink ref="B396" r:id="rId82" xr:uid="{1A71F009-D241-4694-BA95-5D6AF64B1A7F}"/>
    <hyperlink ref="B438" r:id="rId83" xr:uid="{7851BCB6-ABA5-41C3-9B10-C04FA27AA07D}"/>
    <hyperlink ref="B253" r:id="rId84" xr:uid="{FCC39FD0-996E-4608-ABBD-E72219DF48A5}"/>
    <hyperlink ref="B49" r:id="rId85" xr:uid="{BCCBA479-2B44-43D6-B28D-6AAFA4EB7FF9}"/>
    <hyperlink ref="B234" r:id="rId86" xr:uid="{3F16F926-B1D5-4AC9-B1DB-78571CA0B330}"/>
    <hyperlink ref="B39" r:id="rId87" xr:uid="{B0285C3B-51F8-4047-991A-ACA05BFE1CCF}"/>
    <hyperlink ref="B40" r:id="rId88" xr:uid="{42DEE63A-AFF5-455B-BAC5-9C9B176E6A65}"/>
    <hyperlink ref="B41" r:id="rId89" xr:uid="{F1302F02-DF14-4084-BDAD-B0330D755648}"/>
    <hyperlink ref="B42" r:id="rId90" xr:uid="{30D5B1B2-FB6B-498F-B900-CC11F4E48F98}"/>
    <hyperlink ref="B397" r:id="rId91" xr:uid="{7C20FFB7-FBFF-4736-8C28-9A7436C3B5AA}"/>
    <hyperlink ref="B43" r:id="rId92" xr:uid="{E0E33362-9C49-4E14-97B9-BBEC02A364BB}"/>
    <hyperlink ref="B44" r:id="rId93" xr:uid="{29818B1B-23FB-464E-A75A-709EB4F8191A}"/>
    <hyperlink ref="B254" r:id="rId94" xr:uid="{DCFED64D-50B9-45E9-BFD1-F7DC36E55324}"/>
    <hyperlink ref="B51" r:id="rId95" xr:uid="{3E8C190A-EB34-448E-8124-D79E10946935}"/>
    <hyperlink ref="B52" r:id="rId96" xr:uid="{CFC08BAE-379E-4F03-A7C9-CA8202DC2644}"/>
    <hyperlink ref="B53" r:id="rId97" xr:uid="{667E4FF5-259B-4E28-857A-C6C9A55767EE}"/>
    <hyperlink ref="B54" r:id="rId98" xr:uid="{B399CC7C-4702-4124-B7ED-4D48C7B659B6}"/>
    <hyperlink ref="B55" r:id="rId99" xr:uid="{0E6328E7-D752-4044-B72F-96DF8FCB46C4}"/>
    <hyperlink ref="B56" r:id="rId100" xr:uid="{9FDE7F06-8441-485C-AD4F-981F98D667CE}"/>
    <hyperlink ref="B57" r:id="rId101" xr:uid="{15023F53-D64F-40A9-872C-FA3683F50E57}"/>
    <hyperlink ref="B58" r:id="rId102" xr:uid="{9088C6B1-4CE7-4482-BE8A-13B45B29A2B9}"/>
    <hyperlink ref="B38" r:id="rId103" xr:uid="{91E30D8D-EED0-49BF-BF87-D6B2F928CFB4}"/>
    <hyperlink ref="B294" r:id="rId104" xr:uid="{051DF1D6-945F-43FA-990E-B9EF7A58E0EC}"/>
    <hyperlink ref="B295" r:id="rId105" xr:uid="{34E59127-DFE4-4A74-924E-347C744C54B9}"/>
    <hyperlink ref="B296" r:id="rId106" xr:uid="{FC3F8F2B-85F3-4C2A-8EE6-01D6D60E7ADC}"/>
    <hyperlink ref="B297" r:id="rId107" xr:uid="{A7EF2866-0FD1-463A-A8E6-783F9A50F187}"/>
    <hyperlink ref="B298" r:id="rId108" xr:uid="{39C08B22-4A7D-43C1-A5F2-FA9DD199E4D9}"/>
    <hyperlink ref="B299" r:id="rId109" xr:uid="{651B402D-307F-46E5-A7BE-6E97588F4C13}"/>
    <hyperlink ref="B300" r:id="rId110" xr:uid="{D61D2385-DC4A-40C7-B60D-30F8C6DE331D}"/>
    <hyperlink ref="B301" r:id="rId111" xr:uid="{A9518458-2B20-431E-987B-002036F6BBCB}"/>
    <hyperlink ref="B302" r:id="rId112" xr:uid="{2B619654-D618-4014-B1FE-546076C27297}"/>
    <hyperlink ref="B303" r:id="rId113" xr:uid="{38D93D02-61F4-49D5-B562-356759E2B857}"/>
    <hyperlink ref="B88" r:id="rId114" xr:uid="{127AA997-D565-431F-9981-003F95469646}"/>
    <hyperlink ref="B85" r:id="rId115" xr:uid="{20A6E2EC-A378-40F3-8C7E-AC5410407554}"/>
    <hyperlink ref="B86" r:id="rId116" xr:uid="{EECFE853-46BF-49C3-8913-CEC5EFDEE82F}"/>
    <hyperlink ref="B87" r:id="rId117" xr:uid="{6BE12284-519C-48BA-905A-4AAD9E9DC5DD}"/>
    <hyperlink ref="B277" r:id="rId118" xr:uid="{9014D71E-DFD8-4796-A268-C7837470B6B6}"/>
    <hyperlink ref="B110" r:id="rId119" xr:uid="{CF4C2AB6-2360-4AC3-9C45-4054F658C7FE}"/>
    <hyperlink ref="B111" r:id="rId120" xr:uid="{B1AACA10-6D3D-4136-8A9D-6C5B91A3EB71}"/>
    <hyperlink ref="B112" r:id="rId121" xr:uid="{7014D64F-E4B7-4D84-AA97-CA042EED42EE}"/>
    <hyperlink ref="B113" r:id="rId122" xr:uid="{6B16871D-4A4D-4AD0-92E6-E8338B88FE6B}"/>
    <hyperlink ref="B117" r:id="rId123" xr:uid="{21CBEC39-C26A-46E1-8468-0920CBB5C280}"/>
    <hyperlink ref="B118" r:id="rId124" xr:uid="{F5B686CE-7ECB-42A3-A200-B5B6A5C8334C}"/>
    <hyperlink ref="B115" r:id="rId125" xr:uid="{D7190467-FCDF-41E4-A3CA-C2A55904C058}"/>
    <hyperlink ref="B116" r:id="rId126" xr:uid="{27C21FFF-DD74-44DF-9468-25AC66CCF827}"/>
    <hyperlink ref="B114" r:id="rId127" xr:uid="{BBA838DC-46AD-499A-9773-6BFE0CCD305A}"/>
    <hyperlink ref="B109" r:id="rId128" xr:uid="{004BAEBA-09F0-46AF-862C-3A373C226405}"/>
    <hyperlink ref="B108" r:id="rId129" xr:uid="{0BB0F50D-FF11-423A-9FE1-2A0E712829E2}"/>
    <hyperlink ref="B378" r:id="rId130" xr:uid="{A88E05AB-EDCD-478E-8CD0-0C5276F6C8EF}"/>
    <hyperlink ref="B380" r:id="rId131" xr:uid="{241FDACD-6F11-46EB-8CD6-2A344643EFEF}"/>
    <hyperlink ref="B377" r:id="rId132" xr:uid="{B1D732A9-F577-40DF-94CE-0721C3DBF2B5}"/>
    <hyperlink ref="B381" r:id="rId133" xr:uid="{B4A4028F-2EC6-43F1-890E-8625992DCB47}"/>
    <hyperlink ref="B379" r:id="rId134" xr:uid="{60EA4AE5-E542-460E-891A-A26BDAF7E9C1}"/>
    <hyperlink ref="B383" r:id="rId135" xr:uid="{A8E0D7C5-32BC-48A2-B06A-C771F19EC80B}"/>
    <hyperlink ref="B382" r:id="rId136" xr:uid="{B74F5EFD-3DAA-4CB7-9D8C-BCA6526A4B35}"/>
    <hyperlink ref="B150" r:id="rId137" xr:uid="{D4D10CDA-0FC3-4426-9612-4D1574565D9B}"/>
    <hyperlink ref="B151" r:id="rId138" xr:uid="{761EA0B8-4CAE-4B32-AC4B-57726386A43A}"/>
    <hyperlink ref="B439" r:id="rId139" xr:uid="{D163BB08-684A-4E40-8E56-8E775E33A74F}"/>
    <hyperlink ref="C433" r:id="rId140" xr:uid="{C2F6F853-4994-4BB9-8387-598B99B0EDC6}"/>
    <hyperlink ref="B433" r:id="rId141" xr:uid="{E1811326-0A89-47A6-A721-C6BE58344C53}"/>
    <hyperlink ref="B432" r:id="rId142" xr:uid="{8A73F80B-03A3-4068-8BA6-2C6A8C4D1766}"/>
    <hyperlink ref="C431" r:id="rId143" xr:uid="{18D1A90E-F497-4E07-BE74-A259545D513D}"/>
    <hyperlink ref="B431" r:id="rId144" xr:uid="{943AABFB-E8BD-489F-AAD2-B5BE34663B39}"/>
    <hyperlink ref="B430" r:id="rId145" xr:uid="{EA800B35-1D9D-49CB-A86C-870C5CC17DCF}"/>
    <hyperlink ref="B440" r:id="rId146" xr:uid="{D2ED3FE4-1049-4C3C-BACA-0A24330D3028}"/>
    <hyperlink ref="B441" r:id="rId147" xr:uid="{5C396BA3-59FC-4876-AAC4-EB7494307FA3}"/>
    <hyperlink ref="B47" r:id="rId148" xr:uid="{788B6E05-FFED-45ED-9D95-800B5941F19E}"/>
    <hyperlink ref="C47" r:id="rId149" xr:uid="{36B285BB-1D1F-46AA-94BB-9B2E4D0DFA2B}"/>
    <hyperlink ref="B347" r:id="rId150" xr:uid="{93E40037-4D3D-42CA-8C03-B5400833B8F9}"/>
    <hyperlink ref="B348" r:id="rId151" xr:uid="{8CC9198E-E636-42CA-96E3-88008AC2F7E1}"/>
    <hyperlink ref="B360" r:id="rId152" xr:uid="{9004C6D9-2BF7-4804-B5F5-7AEC8FBCCBF1}"/>
    <hyperlink ref="B361" r:id="rId153" xr:uid="{965B0ABB-FD9B-4B30-9678-C27FB3A465B7}"/>
    <hyperlink ref="B362" r:id="rId154" xr:uid="{A98300BA-705C-49F9-9DCF-700FB034BD2D}"/>
    <hyperlink ref="B119" r:id="rId155" xr:uid="{EB71C080-CD44-4BD9-B200-92D2F019C0C7}"/>
    <hyperlink ref="B120" r:id="rId156" xr:uid="{571C2639-794F-4755-BCAC-99FF48315B70}"/>
    <hyperlink ref="B125" r:id="rId157" xr:uid="{10067DE3-6C1B-4DA9-9FCD-E5214E6FB940}"/>
    <hyperlink ref="B126" r:id="rId158" xr:uid="{22619B9F-57C4-4479-815C-D5708271498C}"/>
    <hyperlink ref="B127" r:id="rId159" xr:uid="{AA395DF7-86E0-4964-B971-F1E518C1EABA}"/>
    <hyperlink ref="B346" r:id="rId160" xr:uid="{F0EADF15-BEC1-4E73-BAAC-036217C18554}"/>
    <hyperlink ref="B345" r:id="rId161" xr:uid="{424400E6-3298-4612-A82A-518ED39C7907}"/>
    <hyperlink ref="B364" r:id="rId162" xr:uid="{BEA2155E-3A02-4512-8FBB-CFF8FCAF2C4B}"/>
    <hyperlink ref="B365" r:id="rId163" xr:uid="{A0E23FC8-7DD6-4479-BE8A-2368615F21B5}"/>
    <hyperlink ref="B344" r:id="rId164" xr:uid="{CC5F7D7D-7723-49AA-B8A8-EFDD2FB78908}"/>
    <hyperlink ref="B343" r:id="rId165" xr:uid="{519D4330-F589-4023-A42B-8B46E3A4F764}"/>
    <hyperlink ref="B342" r:id="rId166" xr:uid="{9D1244CD-DB7D-4F5E-9D58-921F3369327D}"/>
    <hyperlink ref="B341" r:id="rId167" xr:uid="{26F58B64-557C-4E57-BDF1-E3DD5049ACF1}"/>
    <hyperlink ref="B340" r:id="rId168" xr:uid="{EF239376-2917-4A91-996C-CFB7F34F7389}"/>
    <hyperlink ref="B233" r:id="rId169" xr:uid="{37E75202-A793-40FB-AEE5-40C81C42B330}"/>
    <hyperlink ref="B229" r:id="rId170" xr:uid="{269BF8E4-DEF7-4668-AD5C-7E0D5D6C57E5}"/>
    <hyperlink ref="B230" r:id="rId171" xr:uid="{2DD1CCB3-032F-4879-8CCB-208E3C37C943}"/>
    <hyperlink ref="B231" r:id="rId172" xr:uid="{D77A8F78-EF47-4D10-A46F-0B9B40AAF370}"/>
    <hyperlink ref="B232" r:id="rId173" xr:uid="{26234881-269E-43B1-879A-D615B4587CDD}"/>
    <hyperlink ref="B228" r:id="rId174" xr:uid="{FD5E6BEA-9057-4680-B14A-284358C2ADB0}"/>
    <hyperlink ref="B226" r:id="rId175" xr:uid="{048430AE-66BD-4F04-8E2D-A7805F9E563F}"/>
    <hyperlink ref="B225" r:id="rId176" xr:uid="{16EFC0F8-DB75-4F53-9C0E-E50CC823CCC3}"/>
    <hyperlink ref="B227" r:id="rId177" xr:uid="{E158401B-6D56-42D2-A8A7-830218661C59}"/>
    <hyperlink ref="B172" r:id="rId178" xr:uid="{548EAE32-14D3-4E79-BCC7-C3CBAEB52DC3}"/>
    <hyperlink ref="B171" r:id="rId179" xr:uid="{42771AFA-E07C-4933-B7B4-2AC688E3D7C5}"/>
    <hyperlink ref="B238" r:id="rId180" xr:uid="{13104BD4-3310-4C5A-86C4-D4ECAB8AC765}"/>
    <hyperlink ref="B133" r:id="rId181" xr:uid="{DB23C7D8-6261-4690-89AB-A0B3EC119491}"/>
    <hyperlink ref="B134" r:id="rId182" xr:uid="{42D1F58C-E09B-4935-9D9C-59CCA0661477}"/>
    <hyperlink ref="B135" r:id="rId183" xr:uid="{4CCE715A-AD54-4768-AF9A-41C4DCFF96CF}"/>
    <hyperlink ref="B136" r:id="rId184" xr:uid="{B0E5CFF0-8D55-4082-900E-FAA51C8393E0}"/>
    <hyperlink ref="B137" r:id="rId185" xr:uid="{F665B1DA-91E5-4AEA-8B02-C86320DA0519}"/>
    <hyperlink ref="B138" r:id="rId186" xr:uid="{A3533DA1-8787-4455-9C13-899A90472E8D}"/>
    <hyperlink ref="B144" r:id="rId187" xr:uid="{A85B6060-B72B-4507-8842-0F56FF7152E1}"/>
    <hyperlink ref="B139" r:id="rId188" xr:uid="{CCAC4B0A-3ECD-4A27-8F1E-EBF9DFB52554}"/>
    <hyperlink ref="B140" r:id="rId189" xr:uid="{92ED40C6-57C3-438B-8B37-254194348304}"/>
    <hyperlink ref="B141" r:id="rId190" xr:uid="{C39CC10F-8A06-462E-B465-654A7F33D8C9}"/>
    <hyperlink ref="B142" r:id="rId191" xr:uid="{CA61A2FF-63E4-477F-BB54-78F77DD130EC}"/>
    <hyperlink ref="B143" r:id="rId192" xr:uid="{541DDB80-2F07-4462-A504-F0D078C251AB}"/>
    <hyperlink ref="B91" r:id="rId193" xr:uid="{2FF6BA2B-4837-4113-B2D0-5CC0320C6D45}"/>
    <hyperlink ref="B92" r:id="rId194" xr:uid="{CB0DA5B3-67C2-4405-B663-7032A3D74FCB}"/>
    <hyperlink ref="B93" r:id="rId195" xr:uid="{D1FE155C-BD61-4D88-B42A-A8CC865470AA}"/>
    <hyperlink ref="B94" r:id="rId196" xr:uid="{961EE725-B4CB-4AB2-8E51-0F6F64645304}"/>
    <hyperlink ref="B95" r:id="rId197" xr:uid="{5B7A7B67-0308-4AB1-AC04-3C4178D1DE5B}"/>
    <hyperlink ref="B96" r:id="rId198" xr:uid="{D1D9F176-0595-471D-AE02-2C2BB4BC85F1}"/>
    <hyperlink ref="B97" r:id="rId199" xr:uid="{4F09FD00-2857-49B8-AF1C-8CBE40226821}"/>
    <hyperlink ref="B98" r:id="rId200" xr:uid="{D1CA4CB8-1C49-419D-A69A-401595535EFD}"/>
    <hyperlink ref="B99" r:id="rId201" xr:uid="{BE0A0F09-5039-4020-9266-ABCD18946079}"/>
    <hyperlink ref="B100" r:id="rId202" xr:uid="{632D52C1-CFCC-459E-A81B-AB747A7C15CB}"/>
    <hyperlink ref="B101" r:id="rId203" xr:uid="{F174CF53-6EB2-4DAB-AF9F-4BE9B74FD01C}"/>
    <hyperlink ref="B102" r:id="rId204" xr:uid="{0DFF3387-781E-4FF7-AFFA-4A7E7BBBD33E}"/>
    <hyperlink ref="B307" r:id="rId205" xr:uid="{039984E2-FEAC-4E6F-933F-54E167E7B3A0}"/>
    <hyperlink ref="B59" r:id="rId206" xr:uid="{FBFEED42-4AB2-4659-BE54-01CEBCAB44FF}"/>
    <hyperlink ref="B60" r:id="rId207" xr:uid="{2B64ACF8-1C4A-4C7B-A0D8-773F6D62EEBF}"/>
    <hyperlink ref="B61" r:id="rId208" xr:uid="{5908E4DE-D358-4ED4-A00B-6193FC322BB0}"/>
    <hyperlink ref="B62" r:id="rId209" xr:uid="{CAB90BB9-4C50-48C1-AF98-CAC651C889E4}"/>
    <hyperlink ref="B152" r:id="rId210" xr:uid="{CE0133FC-1DD8-40DA-BA52-91F10527CC13}"/>
    <hyperlink ref="B153" r:id="rId211" xr:uid="{94500AD6-EAD5-4DC8-ABEB-597B180AF348}"/>
    <hyperlink ref="B67" r:id="rId212" xr:uid="{F2235D10-656E-4E88-9D96-E7C45DCE3C40}"/>
    <hyperlink ref="B68" r:id="rId213" xr:uid="{F552FE1F-6599-4841-986C-9E9C4282C1CC}"/>
    <hyperlink ref="B69" r:id="rId214" xr:uid="{79AB8A68-DBA5-4B91-B095-0AF5DDB0BFA7}"/>
    <hyperlink ref="B70" r:id="rId215" xr:uid="{47FEEDBA-66D4-480F-8003-4942DD231C97}"/>
    <hyperlink ref="B71" r:id="rId216" xr:uid="{F3A85393-452C-4D88-9989-FAC96FA895CE}"/>
    <hyperlink ref="B72" r:id="rId217" xr:uid="{95FB3C8D-2612-419E-BFA6-FE9073E107B3}"/>
    <hyperlink ref="B73" r:id="rId218" xr:uid="{15129F9D-AA0C-4FA9-8136-6BD8469D134B}"/>
    <hyperlink ref="B75" r:id="rId219" xr:uid="{BE019EDF-6ADC-4DAF-8650-7808645E3C2C}"/>
    <hyperlink ref="B76" r:id="rId220" xr:uid="{6919952A-54FE-475A-8B8E-9D2AA3E56BCE}"/>
    <hyperlink ref="B77" r:id="rId221" xr:uid="{634E7598-11F5-47A8-9F32-302ED358DCF2}"/>
    <hyperlink ref="B50" r:id="rId222" xr:uid="{9C2B86D9-CF52-491E-9D8B-391383F57EF8}"/>
    <hyperlink ref="B384" r:id="rId223" xr:uid="{5F49088E-F659-4E23-91EB-E24B72BEA828}"/>
    <hyperlink ref="B385" r:id="rId224" xr:uid="{C5276358-4BF6-4119-9BC4-B8A4DDF17239}"/>
    <hyperlink ref="B173" r:id="rId225" xr:uid="{5462C9B9-3209-4C0E-BA82-4EFE72598B8E}"/>
    <hyperlink ref="B175" r:id="rId226" xr:uid="{D2E84EE5-6C9A-4F73-A86D-A8B1D570595A}"/>
    <hyperlink ref="B174" r:id="rId227" xr:uid="{68613C1F-1519-4830-95FA-C6603705E670}"/>
    <hyperlink ref="B304" r:id="rId228" xr:uid="{56317F7D-AA14-407B-AC8A-9A9BA7A5E390}"/>
    <hyperlink ref="B176" r:id="rId229" xr:uid="{9A464F41-19ED-4D9C-AFBE-5D22D70AFDE9}"/>
    <hyperlink ref="B177" r:id="rId230" xr:uid="{99025121-FAC3-407C-BFF5-660209BB7845}"/>
    <hyperlink ref="B178" r:id="rId231" xr:uid="{2D268448-3BFD-4890-8296-5978D3E03E6B}"/>
    <hyperlink ref="B179" r:id="rId232" xr:uid="{1C446937-119B-4260-87C9-9740388341AB}"/>
    <hyperlink ref="B180" r:id="rId233" xr:uid="{81070B83-EBF7-4C99-85A8-5F1927489A8B}"/>
    <hyperlink ref="B184" r:id="rId234" xr:uid="{723CFFF7-4000-4FAC-897B-85848A3119CC}"/>
    <hyperlink ref="B185" r:id="rId235" xr:uid="{85DD6053-F825-40FA-B573-CC9637BF2A22}"/>
    <hyperlink ref="B183" r:id="rId236" xr:uid="{9458D5F1-8495-4F1E-B218-3BCE92A0F71E}"/>
    <hyperlink ref="B182" r:id="rId237" xr:uid="{0A083372-0D0F-43B7-A595-10F1EB1CE69B}"/>
    <hyperlink ref="B181" r:id="rId238" xr:uid="{5AD2835D-2636-4670-BDA2-7CA29B140D94}"/>
    <hyperlink ref="B187" r:id="rId239" xr:uid="{7F8FEC10-A16B-4B60-8A71-7E76EBC29A2C}"/>
    <hyperlink ref="B188" r:id="rId240" xr:uid="{D22DB582-02FF-48B7-A0FC-290A436E0710}"/>
    <hyperlink ref="B191" r:id="rId241" xr:uid="{65282432-F81A-4378-A367-B35E1AD4159E}"/>
    <hyperlink ref="B192" r:id="rId242" xr:uid="{D8633DF0-E8D4-4807-A98D-99B59B3FBFE5}"/>
    <hyperlink ref="B194" r:id="rId243" xr:uid="{E1D18B4F-5A57-4892-995C-F0ADE108BE50}"/>
    <hyperlink ref="B193" r:id="rId244" xr:uid="{346447C2-1E5E-4EAF-A950-94788E06E401}"/>
    <hyperlink ref="B195" r:id="rId245" xr:uid="{7752E54A-419A-4F1F-A8C9-525981594536}"/>
    <hyperlink ref="B196" r:id="rId246" xr:uid="{758E56BC-19A8-49CD-99A7-CACCA2416AE3}"/>
    <hyperlink ref="B197" r:id="rId247" xr:uid="{8F2B17F8-0CE5-4A0A-9204-E44D09AE9195}"/>
    <hyperlink ref="B198" r:id="rId248" xr:uid="{4691EC82-E169-4A58-9970-409AF3C38EA2}"/>
    <hyperlink ref="B199" r:id="rId249" xr:uid="{219F9ED3-F21F-42D7-BB1D-869F623F4799}"/>
    <hyperlink ref="B200" r:id="rId250" xr:uid="{B43548CE-B7C4-4B21-B0F4-29B350831C2D}"/>
    <hyperlink ref="B201" r:id="rId251" xr:uid="{5298984E-7F53-4ABB-BB1D-3B148B2D393D}"/>
    <hyperlink ref="B202" r:id="rId252" xr:uid="{6094DE4E-6D60-402C-B14B-C8D1A9AF984D}"/>
    <hyperlink ref="B203" r:id="rId253" xr:uid="{9E837AF1-DBD9-4677-B9CB-AA946E8A31B2}"/>
    <hyperlink ref="B204" r:id="rId254" xr:uid="{ACC2F0F3-1FD3-493A-9BD7-FCB187714B65}"/>
    <hyperlink ref="B205" r:id="rId255" xr:uid="{66E38519-11AD-4AEA-83AB-410112E25274}"/>
    <hyperlink ref="B206" r:id="rId256" xr:uid="{A6651B52-FB23-44B7-86D9-DD51AB9644FA}"/>
    <hyperlink ref="B207" r:id="rId257" xr:uid="{66CA4005-AD7C-4465-8AD6-105034CB33F1}"/>
    <hyperlink ref="B208" r:id="rId258" xr:uid="{1123E117-29BC-4917-ADC7-FF9109AB9EE2}"/>
    <hyperlink ref="B218" r:id="rId259" xr:uid="{5D4F55D1-5657-47D8-9894-274F9A3E9EB9}"/>
    <hyperlink ref="B219" r:id="rId260" xr:uid="{200C3CB1-DED5-4751-9E21-381599BF9C4C}"/>
    <hyperlink ref="B220" r:id="rId261" xr:uid="{E9EB1273-F69C-4813-96CD-7893746B93E7}"/>
    <hyperlink ref="B221" r:id="rId262" xr:uid="{67A17A32-6CC3-4EFE-81D2-25A3EB1FBCAD}"/>
    <hyperlink ref="B222" r:id="rId263" xr:uid="{8E56B8CC-CDEF-4CE7-AA05-5A65DAB7FA3C}"/>
    <hyperlink ref="B223" r:id="rId264" xr:uid="{83EEC5C1-7EAD-470A-9CD2-7AE31BEE6EB3}"/>
    <hyperlink ref="B224" r:id="rId265" xr:uid="{D0925DF6-7BEF-40FD-BCAD-9356E2439635}"/>
    <hyperlink ref="B237" r:id="rId266" xr:uid="{3B94E031-8041-4888-9E6E-3853FF25CA22}"/>
    <hyperlink ref="B236" r:id="rId267" xr:uid="{3BAD2CA3-3B7A-420F-AEB9-6BC81FBCB497}"/>
    <hyperlink ref="B235" r:id="rId268" xr:uid="{31CABAC4-C93E-47FF-8C4B-D0966ED7264F}"/>
    <hyperlink ref="B305" r:id="rId269" xr:uid="{22238304-350A-4696-BDC9-9F41AB7E0C79}"/>
    <hyperlink ref="B309" r:id="rId270" xr:uid="{77F94C27-1F14-417E-BF71-ACC643478C88}"/>
    <hyperlink ref="B308" r:id="rId271" xr:uid="{B918C6ED-4158-40B9-B951-0ECC5ADF0647}"/>
    <hyperlink ref="B306" r:id="rId272" xr:uid="{DD892B5E-AC73-4056-9B0E-F296E6138606}"/>
    <hyperlink ref="B318" r:id="rId273" xr:uid="{3058F623-E0AC-4197-825E-E42A0F9C0F63}"/>
    <hyperlink ref="B319" r:id="rId274" xr:uid="{69D79A1F-F6B9-4C0C-8310-4BD33E17D574}"/>
    <hyperlink ref="B317" r:id="rId275" xr:uid="{BCF50CB5-65BB-41CC-9ED4-E9BACC2C5C79}"/>
    <hyperlink ref="B315" r:id="rId276" xr:uid="{0B77CBCF-1398-4D4A-ABDB-8E9FCA5A9762}"/>
    <hyperlink ref="B314" r:id="rId277" xr:uid="{4EE25D88-566A-44D8-B532-63FAABA5B9ED}"/>
    <hyperlink ref="B313" r:id="rId278" xr:uid="{437B5E5E-301D-41A5-8321-C40A3F58E562}"/>
    <hyperlink ref="B312" r:id="rId279" xr:uid="{44BA8443-5BB9-4367-9293-521898864E17}"/>
    <hyperlink ref="B311" r:id="rId280" xr:uid="{F7A20119-99D8-405A-8037-B86B6F77FCDA}"/>
    <hyperlink ref="B310" r:id="rId281" xr:uid="{9E52AECC-494F-4924-BE87-82D316C37D40}"/>
    <hyperlink ref="B239" r:id="rId282" xr:uid="{E15AE35B-3F41-4710-9321-273F707D7A5B}"/>
    <hyperlink ref="B240" r:id="rId283" xr:uid="{3710310E-114C-48FA-9FC3-3809B5B9D616}"/>
    <hyperlink ref="B241" r:id="rId284" xr:uid="{184B125F-7CC9-41BD-9B9B-2B1AF0ABE922}"/>
    <hyperlink ref="B363" r:id="rId285" xr:uid="{5917EE41-0EE9-48AA-81E3-D46B096422AC}"/>
    <hyperlink ref="B352" r:id="rId286" xr:uid="{C77B223E-E6A5-46F0-BBC8-58A5ABD8E456}"/>
    <hyperlink ref="B353" r:id="rId287" xr:uid="{5E1C0EDA-4799-406E-8B29-DA2C2B40181C}"/>
    <hyperlink ref="B354" r:id="rId288" xr:uid="{1A977FE4-37B3-46B1-920E-CDA637CA70F8}"/>
    <hyperlink ref="B243" r:id="rId289" xr:uid="{7F42C54B-9624-41DD-AD0E-8C7326EDF0D9}"/>
    <hyperlink ref="B242" r:id="rId290" xr:uid="{B89B9FD0-95D4-49E0-8EE9-AD7F421B6B3B}"/>
    <hyperlink ref="B244" r:id="rId291" xr:uid="{7F37931F-383D-4BEF-B90C-1FE5289D65B4}"/>
    <hyperlink ref="B355" r:id="rId292" xr:uid="{A850C8B4-82B9-4AEF-A50B-6FBBD2D734DE}"/>
    <hyperlink ref="B358" r:id="rId293" xr:uid="{2770DD6E-8183-4CA4-B1FC-C25CF014BF27}"/>
    <hyperlink ref="B359" r:id="rId294" xr:uid="{6F480C96-AE6F-44C1-B752-D0017C73E224}"/>
    <hyperlink ref="B356" r:id="rId295" xr:uid="{62B12FB7-4340-4367-8DF7-EC1A3AAE1928}"/>
    <hyperlink ref="B351" r:id="rId296" xr:uid="{8A4C0964-5448-421B-8023-032CA4DBB2F2}"/>
    <hyperlink ref="B357" r:id="rId297" xr:uid="{92CC3C68-64FB-4D51-9E64-CD1A92E6D5A0}"/>
    <hyperlink ref="B349" r:id="rId298" xr:uid="{C7788C6D-4E9C-4E05-91C5-B58BC86B4A4F}"/>
    <hyperlink ref="B350" r:id="rId299" xr:uid="{2AA191B0-708B-4791-B69E-8FCBAD9522F0}"/>
    <hyperlink ref="B250" r:id="rId300" xr:uid="{BCFDAAFF-A1B5-4603-B01C-BFD6B28DA2AC}"/>
    <hyperlink ref="B252" r:id="rId301" xr:uid="{C8B85AA1-B2A1-479F-8A95-0D7C4FB7AAB7}"/>
    <hyperlink ref="B251" r:id="rId302" xr:uid="{743F94A2-250C-425E-A332-100F0A01D161}"/>
    <hyperlink ref="B389" r:id="rId303" xr:uid="{4B9D09DE-CA8E-469E-A479-C6815C2E8BC0}"/>
    <hyperlink ref="B246" r:id="rId304" xr:uid="{C52CD515-B286-4309-AEAC-8877241C6087}"/>
    <hyperlink ref="B245" r:id="rId305" xr:uid="{69ADD27A-6857-4476-B2FF-CF926CF12F64}"/>
    <hyperlink ref="B247" r:id="rId306" xr:uid="{DBE6186C-1A64-45AB-B9D9-663761C0744E}"/>
    <hyperlink ref="B248" r:id="rId307" xr:uid="{43759404-0C55-43F2-AFDA-F86EC4E85C44}"/>
    <hyperlink ref="B320" r:id="rId308" xr:uid="{A53F92C9-EA53-4302-A6DA-1D820DEF155A}"/>
    <hyperlink ref="B249" r:id="rId309" xr:uid="{CB74BAB5-4D2D-489D-B05F-272D3B323795}"/>
    <hyperlink ref="B261" r:id="rId310" xr:uid="{8BFFDD3F-5949-4C9B-9EF1-69425B0E7471}"/>
    <hyperlink ref="B259" r:id="rId311" xr:uid="{6101929B-B3CD-44EC-BE9E-D046600FEA44}"/>
    <hyperlink ref="B260" r:id="rId312" xr:uid="{361222BF-5BA2-4FC5-BCD9-C51E7116FC14}"/>
    <hyperlink ref="B258" r:id="rId313" xr:uid="{9A23A92B-CB32-4FDB-AF02-9B8CDAFD3F9D}"/>
    <hyperlink ref="B257" r:id="rId314" xr:uid="{477FEBDC-4DFF-4848-B96C-1A38DDA5AE86}"/>
    <hyperlink ref="B256" r:id="rId315" xr:uid="{837EE39C-41BA-4C26-859B-6E43E18EE0ED}"/>
    <hyperlink ref="B255" r:id="rId316" xr:uid="{9196A51A-7DD5-44A0-BD5B-438A366409FA}"/>
    <hyperlink ref="B338" r:id="rId317" xr:uid="{97E47160-D1CE-4E5B-A8F5-6BE44675E070}"/>
    <hyperlink ref="B393" r:id="rId318" xr:uid="{081C78E5-0DCE-4F25-8A1A-CD50994F4F4A}"/>
    <hyperlink ref="B445" r:id="rId319" xr:uid="{A0FEE9C5-72BB-4B56-B520-5343B799FA46}"/>
    <hyperlink ref="B22" r:id="rId320" xr:uid="{91C83682-5C2D-486D-9809-81924B59B7E6}"/>
    <hyperlink ref="B392" r:id="rId321" xr:uid="{A33B4ECE-AAAB-4162-B60B-AD30C1323B1E}"/>
    <hyperlink ref="B390" r:id="rId322" xr:uid="{078CCB9B-0BFF-4CDE-BBD7-9BC755078CB6}"/>
    <hyperlink ref="B394" r:id="rId323" xr:uid="{02E46D76-3C72-456C-B147-924E33049E6B}"/>
    <hyperlink ref="B31" r:id="rId324" xr:uid="{AA6F7BB8-F3C1-4639-96B5-A46EC6A0D83D}"/>
    <hyperlink ref="B32" r:id="rId325" xr:uid="{F6E1E47E-0007-486E-A665-9277130A3F57}"/>
    <hyperlink ref="B30" r:id="rId326" xr:uid="{831C8708-BD67-420A-90EE-5C1CAA1C1ECB}"/>
    <hyperlink ref="B29" r:id="rId327" xr:uid="{4008A0E0-FCFB-4E87-8E65-1D48AD426162}"/>
    <hyperlink ref="B28" r:id="rId328" xr:uid="{6177DBBF-15E6-4647-9111-3D9C17315CEC}"/>
    <hyperlink ref="B26" r:id="rId329" xr:uid="{B0A11866-24F2-4B97-BA1E-E24A8274E0E6}"/>
    <hyperlink ref="B27" r:id="rId330" xr:uid="{D4393E83-2053-4C7E-A0AE-9E69506270FB}"/>
    <hyperlink ref="B2" r:id="rId331" xr:uid="{FE2FCDFD-C8AB-48A1-BED1-2E862FEC9ED7}"/>
    <hyperlink ref="B3" r:id="rId332" xr:uid="{F7B6F12D-587A-412D-8EE8-FDC2A49B1006}"/>
    <hyperlink ref="B14" r:id="rId333" xr:uid="{AB40C304-54B8-4445-99C1-903921F8E8E3}"/>
    <hyperlink ref="B17" r:id="rId334" xr:uid="{7F6D2508-B67C-420C-A149-0B1C6F8A86DB}"/>
    <hyperlink ref="B4" r:id="rId335" xr:uid="{3473A245-205A-439D-8EED-38B094FD8836}"/>
    <hyperlink ref="B388" r:id="rId336" xr:uid="{E5175320-1F08-47B6-B7FD-FEBD6EF92578}"/>
    <hyperlink ref="B443" r:id="rId337" xr:uid="{36D54BD5-C213-45E0-A718-2639DDA72E2C}"/>
    <hyperlink ref="B444" r:id="rId338" xr:uid="{53A5E29C-5685-4E50-8C36-692805F9933E}"/>
    <hyperlink ref="B337" r:id="rId339" xr:uid="{9AF85721-EF71-4A08-9E8C-E229D80A73B4}"/>
    <hyperlink ref="B321" r:id="rId340" xr:uid="{A8A06405-6D15-4693-BFFB-2EC1CA119618}"/>
    <hyperlink ref="B322" r:id="rId341" xr:uid="{4DB82AA7-D3A0-486C-A647-E3DCD2E9B779}"/>
    <hyperlink ref="B324" r:id="rId342" xr:uid="{4C57FF3C-618B-4D0F-B4CC-24E9EB24791B}"/>
    <hyperlink ref="B323" r:id="rId343" xr:uid="{5D80A2EB-8932-44DC-BA38-1F23731BBFB1}"/>
    <hyperlink ref="B325" r:id="rId344" xr:uid="{7553540F-997F-45BE-98E1-E03B1F5EBF86}"/>
    <hyperlink ref="B326" r:id="rId345" xr:uid="{3860390B-C812-496F-964B-E2DB4DA9F8E0}"/>
    <hyperlink ref="B327" r:id="rId346" xr:uid="{EB4E5541-3942-4B97-B47A-2ED24B3FED56}"/>
    <hyperlink ref="B334" r:id="rId347" xr:uid="{7A1A3CCF-2CC1-4907-BD9C-10FD048F87E7}"/>
    <hyperlink ref="B25" r:id="rId348" xr:uid="{412F2A89-9C85-486C-9C89-F6E32A8CD908}"/>
    <hyperlink ref="B24" r:id="rId349" xr:uid="{F3A6ED05-AAC9-4F41-B538-2EDFB23C55B1}"/>
    <hyperlink ref="B23" r:id="rId350" xr:uid="{235F8A72-0443-4A61-9CFA-6E2FC41AB665}"/>
    <hyperlink ref="C23" r:id="rId351" xr:uid="{C6F73619-36FD-4727-B085-9D5EB99F6421}"/>
    <hyperlink ref="B335" r:id="rId352" xr:uid="{E5193C55-9D81-4F2A-8D6A-5F01249C4FEF}"/>
    <hyperlink ref="B336" r:id="rId353" xr:uid="{A8139324-5706-46FD-A88E-69DBB15CD6EB}"/>
    <hyperlink ref="B332" r:id="rId354" xr:uid="{2CB7C5A5-0773-4485-AA92-0AF0C1D05093}"/>
    <hyperlink ref="B333" r:id="rId355" xr:uid="{E716D54F-CFF0-410C-AE72-D616F60A106D}"/>
    <hyperlink ref="B398" r:id="rId356" xr:uid="{38620E7D-C335-4B21-AC43-A26FBD859239}"/>
    <hyperlink ref="B399" r:id="rId357" xr:uid="{24AAC5B6-44AB-47AD-8B45-F2E5910C446B}"/>
    <hyperlink ref="B400" r:id="rId358" xr:uid="{48561548-888D-4E7B-BFEF-C06177751968}"/>
    <hyperlink ref="B401" r:id="rId359" xr:uid="{AB2B211D-08C9-4561-BCED-026F9556ECB4}"/>
    <hyperlink ref="B402" r:id="rId360" xr:uid="{CFCF4804-703C-42D3-B141-3EEE04D0333D}"/>
    <hyperlink ref="B449" r:id="rId361" xr:uid="{DBAD0DAA-5E14-4654-ABA3-4EE3D3B58F6E}"/>
    <hyperlink ref="C449" r:id="rId362" xr:uid="{497C32FC-DE1D-448A-BDCD-C67D955DB4C6}"/>
    <hyperlink ref="B450" r:id="rId363" xr:uid="{F00F79BE-D141-4165-A703-A7805B37B745}"/>
    <hyperlink ref="B451" r:id="rId364" xr:uid="{4168B5C7-FCAB-4667-8308-9D3603506774}"/>
    <hyperlink ref="B452" r:id="rId365" xr:uid="{481A6047-0DA4-4E0B-B3E0-9D31E41965DA}"/>
    <hyperlink ref="B453" r:id="rId366" xr:uid="{085FB0BB-41E3-4D36-91A7-93248A41DF14}"/>
    <hyperlink ref="B454" r:id="rId367" xr:uid="{6274C14A-FCB6-47E4-AAC6-2051E43D3E19}"/>
    <hyperlink ref="B456" r:id="rId368" xr:uid="{7CA4D150-8795-4B98-8ADD-C7556CF1BFCC}"/>
    <hyperlink ref="B455" r:id="rId369" xr:uid="{C8B60B9E-C288-445A-A319-C8FD4B5AD532}"/>
    <hyperlink ref="B460" r:id="rId370" xr:uid="{F11E3770-0F0F-4220-ADFC-7AED929DFD0B}"/>
    <hyperlink ref="B457" r:id="rId371" xr:uid="{D7BEBA8D-7C82-4558-A523-7A0D5B2F21BA}"/>
    <hyperlink ref="B462" r:id="rId372" xr:uid="{590D339B-6718-4EA9-8A56-A5C8D2843657}"/>
    <hyperlink ref="B459" r:id="rId373" xr:uid="{ABF0F305-917D-4CBC-A2B5-DEBD1E7D6A7A}"/>
    <hyperlink ref="B458" r:id="rId374" xr:uid="{AFE0C5EB-1C55-49E8-A5F5-D157FA940B44}"/>
    <hyperlink ref="B448" r:id="rId375" xr:uid="{E2B62C9A-DA78-44D7-BBFC-5F15053DA7A6}"/>
    <hyperlink ref="B447" r:id="rId376" xr:uid="{F4DC35F0-9C82-48D8-A7F3-E7687BAD9112}"/>
    <hyperlink ref="B446" r:id="rId377" xr:uid="{993E87F6-782C-4AB5-8B6A-9CC033003C37}"/>
    <hyperlink ref="B391" r:id="rId378" xr:uid="{6A8142E3-3F48-4A89-BCD0-9333FDEB6C2F}"/>
    <hyperlink ref="B461" r:id="rId379" xr:uid="{64A1E2E2-8113-4061-9309-560C364C5EE4}"/>
    <hyperlink ref="B268" r:id="rId380" xr:uid="{1F968AD5-1016-4ADC-A7E2-F6C9568C7955}"/>
    <hyperlink ref="B269" r:id="rId381" xr:uid="{2481FE62-4CAD-4256-AAC1-10FDE9D58CB1}"/>
    <hyperlink ref="B267" r:id="rId382" xr:uid="{90B6BE69-B0DF-4867-AB1A-594DC407971F}"/>
    <hyperlink ref="B266" r:id="rId383" xr:uid="{4DFB8976-1C11-4620-80C7-B2BE4472FA66}"/>
    <hyperlink ref="B265" r:id="rId384" xr:uid="{1E530CB3-A140-4EDC-89A5-4E8D7B79E9E1}"/>
    <hyperlink ref="B264" r:id="rId385" xr:uid="{40A6C5D3-228F-41C1-99BC-71B3169468CA}"/>
    <hyperlink ref="B37" r:id="rId386" xr:uid="{7F7BFCD2-AE70-4AFC-8782-7DACAA32CE34}"/>
    <hyperlink ref="B36" r:id="rId387" xr:uid="{CD8BC109-E7EF-4750-ACD4-3BA335B4AF4C}"/>
    <hyperlink ref="B35" r:id="rId388" xr:uid="{4A8E7AC1-A6A5-4F0F-871C-2B17E178F03D}"/>
    <hyperlink ref="B34" r:id="rId389" xr:uid="{761BD4FA-9C5F-41E5-960B-2E46BD7BBE57}"/>
    <hyperlink ref="B33" r:id="rId390" xr:uid="{9F822FA6-5B7C-4101-BB49-2B7BF0DAF93A}"/>
    <hyperlink ref="B45" r:id="rId391" xr:uid="{7D26FE45-7BDF-445C-AE5E-64F409EA5F74}"/>
    <hyperlink ref="B46" r:id="rId392" xr:uid="{06D94862-CA12-4EBE-BF52-72EBD2F91F22}"/>
    <hyperlink ref="B48" r:id="rId393" xr:uid="{C03AD017-25BB-4412-BB6E-1C4ABFB0C1CA}"/>
    <hyperlink ref="C48" r:id="rId394" xr:uid="{79104159-CC3E-40E3-B677-C4A87243B08E}"/>
    <hyperlink ref="B330" r:id="rId395" xr:uid="{3E5BB0B2-F3EA-4DFA-BC29-28F27442142C}"/>
    <hyperlink ref="B270" r:id="rId396" xr:uid="{3CD5A30E-BBA8-406B-9E72-18DB9BEE4589}"/>
    <hyperlink ref="B271" r:id="rId397" xr:uid="{ABF1891F-8856-4748-BB5E-CF9E327A1B1A}"/>
    <hyperlink ref="B272" r:id="rId398" xr:uid="{66CF01B8-33FB-4BCF-8CC7-0E42BCC50B81}"/>
    <hyperlink ref="B273" r:id="rId399" xr:uid="{E8157BA6-2548-4F2F-A997-D6D941F3FA75}"/>
    <hyperlink ref="B274" r:id="rId400" xr:uid="{158E8615-0FE3-459B-98A9-C3C916AC3057}"/>
    <hyperlink ref="B275" r:id="rId401" xr:uid="{7B6C9132-E004-438A-B354-79E819880A43}"/>
    <hyperlink ref="B5" r:id="rId402" xr:uid="{970D9AB2-6F99-40E5-B984-CBD88A4D151B}"/>
    <hyperlink ref="B6" r:id="rId403" xr:uid="{B55BD1A6-D426-466D-ACD1-84330DD79AD3}"/>
    <hyperlink ref="B329" r:id="rId404" xr:uid="{299B0375-6609-44D4-AF13-EC2A40BCAE4C}"/>
    <hyperlink ref="B328" r:id="rId405" xr:uid="{928CA2B7-BFC5-4411-AE9C-52147321A13F}"/>
    <hyperlink ref="B331" r:id="rId406" xr:uid="{79CC7791-8129-4685-A526-58BFB4F70DDC}"/>
    <hyperlink ref="B15" r:id="rId407" xr:uid="{E5A75D16-32A2-4616-97B1-9F9C52E50064}"/>
    <hyperlink ref="B10" r:id="rId408" xr:uid="{1039CD05-16E8-4130-BCCB-D1736922EED6}"/>
    <hyperlink ref="B7" r:id="rId409" xr:uid="{8D96E1AF-BFBA-4AE6-BB27-2795C7423DE5}"/>
    <hyperlink ref="B8" r:id="rId410" xr:uid="{C92FF0AB-EEBC-49E2-A11D-1495FB234300}"/>
    <hyperlink ref="B9" r:id="rId411" xr:uid="{734D12BF-AE9A-452E-A626-4D8E83057A6B}"/>
    <hyperlink ref="B11" r:id="rId412" xr:uid="{B27EA356-67D6-4C8B-808E-D84B08D623E7}"/>
    <hyperlink ref="B12" r:id="rId413" xr:uid="{2D35AB0C-4298-4285-81A4-DD77017F15BE}"/>
    <hyperlink ref="B13" r:id="rId414" xr:uid="{9DF6FDB5-557C-48C0-ACFC-DEDE9EBBC050}"/>
    <hyperlink ref="B21" r:id="rId415" xr:uid="{B96E7541-5A2D-4EED-AE50-AEAC1689BC59}"/>
    <hyperlink ref="B16" r:id="rId416" xr:uid="{8361005B-7008-468A-8CE6-085ED1377485}"/>
    <hyperlink ref="B19" r:id="rId417" xr:uid="{5AC994BA-DA06-4A2F-B2A5-B3B796A4567F}"/>
    <hyperlink ref="B18" r:id="rId418" xr:uid="{9631420F-D545-4B93-92C0-C711681BF9CE}"/>
    <hyperlink ref="B20" r:id="rId419" xr:uid="{C926ED6E-337F-4CD6-8C2B-F70E2DC1A530}"/>
    <hyperlink ref="B403" r:id="rId420" xr:uid="{F56A7389-1EC2-430F-896B-9477AEE679B3}"/>
    <hyperlink ref="B404" r:id="rId421" xr:uid="{35B43C19-7285-4B9D-B650-8AB26E0279DC}"/>
    <hyperlink ref="B405" r:id="rId422" xr:uid="{DFACB0D3-9609-4468-9086-F2A76BADAFF3}"/>
    <hyperlink ref="B406" r:id="rId423" xr:uid="{2A478E90-3834-4550-BD45-C785C087D229}"/>
    <hyperlink ref="B407" r:id="rId424" xr:uid="{890EDAC1-F09A-48E5-ADE5-98B570DFE7F6}"/>
    <hyperlink ref="B408" r:id="rId425" xr:uid="{A6EE8641-D33E-4C74-81AF-896774A0A815}"/>
    <hyperlink ref="B409" r:id="rId426" xr:uid="{643DC159-67A2-4BE1-890F-B098C4B9ED2C}"/>
    <hyperlink ref="B410" r:id="rId427" xr:uid="{416F1876-7AE8-41DE-8116-69304F187004}"/>
    <hyperlink ref="B411" r:id="rId428" xr:uid="{2179BC0A-7662-4260-BF56-70053AEABC8C}"/>
    <hyperlink ref="B412" r:id="rId429" xr:uid="{DAFFB91F-3C87-4B34-AE30-0166FBE202A8}"/>
    <hyperlink ref="B413" r:id="rId430" xr:uid="{4EF40FFD-3384-4B82-AF45-84375418B8EC}"/>
    <hyperlink ref="B414" r:id="rId431" xr:uid="{98A2B770-D70B-4AD6-9980-EC365172F8FA}"/>
    <hyperlink ref="B415" r:id="rId432" xr:uid="{C0A605C8-C1C5-456F-87F7-D0970425236F}"/>
    <hyperlink ref="B416" r:id="rId433" xr:uid="{F40EB26B-6BA1-48CE-9FE8-A4F583556884}"/>
    <hyperlink ref="B417" r:id="rId434" xr:uid="{7D97ADA0-A86E-4C61-B353-47072841E081}"/>
    <hyperlink ref="B418" r:id="rId435" xr:uid="{56ECDD36-2056-454B-9B00-ABBC6152C0D7}"/>
    <hyperlink ref="B419" r:id="rId436" xr:uid="{CA40120B-1D65-44FC-B49D-C7CB56AE2223}"/>
    <hyperlink ref="B420" r:id="rId437" xr:uid="{B5616DCB-3059-4B37-866D-71E6FCFF92CA}"/>
    <hyperlink ref="B421" r:id="rId438" xr:uid="{1BE557FB-94FA-44D3-9BD0-79BF2908314A}"/>
    <hyperlink ref="B422" r:id="rId439" xr:uid="{DA418240-C640-4B09-83DA-E1A2138DA0DF}"/>
    <hyperlink ref="B423" r:id="rId440" xr:uid="{4B955214-EE40-4C77-B884-77B729BFB104}"/>
    <hyperlink ref="B424" r:id="rId441" xr:uid="{3329BB4A-ED38-442F-BC5B-1F83A04F160E}"/>
    <hyperlink ref="B425" r:id="rId442" xr:uid="{F54F37B2-BC03-425A-9319-3DEAE8B5FC74}"/>
    <hyperlink ref="B426" r:id="rId443" xr:uid="{9A9BB088-3698-40A9-874D-DC5B0F8DE5F9}"/>
    <hyperlink ref="B427" r:id="rId444" xr:uid="{3FA46AB3-6C88-45F1-8139-3A68679AC0FF}"/>
    <hyperlink ref="B434" r:id="rId445" xr:uid="{DCBFE9C9-AAC4-4B76-AA2C-5F4C7316C466}"/>
    <hyperlink ref="B435" r:id="rId446" xr:uid="{714CCA8C-BE83-4EDC-AA33-5F983472D282}"/>
    <hyperlink ref="B428" r:id="rId447" xr:uid="{EDB9CB00-240E-42CA-8E87-6B15A09B5110}"/>
    <hyperlink ref="B429" r:id="rId448" xr:uid="{9957ED49-1577-40B2-9607-C0004C24B6B5}"/>
    <hyperlink ref="B78" r:id="rId449" xr:uid="{403882DB-91CE-48D8-8D09-C8FB8AC20320}"/>
    <hyperlink ref="B145" r:id="rId450" xr:uid="{2CA9F2CC-AD22-4A30-A6B3-BF4CBCBBC50D}"/>
    <hyperlink ref="B463" r:id="rId451" xr:uid="{6FD1AAA9-B15C-4383-8CFA-5D70CA752A7A}"/>
    <hyperlink ref="B464" r:id="rId452" xr:uid="{530AE1EF-5317-4A77-9B71-02A980BC1558}"/>
    <hyperlink ref="B465" r:id="rId453" xr:uid="{E9EA604A-EAFD-41F4-9780-B39727F5D1B0}"/>
    <hyperlink ref="B339" r:id="rId454" xr:uid="{B90DC46C-475E-4D13-85E9-66DE9FC1FCF1}"/>
  </hyperlinks>
  <pageMargins left="0.7" right="0.7" top="0.75" bottom="0.75" header="0.3" footer="0.3"/>
  <pageSetup orientation="portrait" horizontalDpi="1200" verticalDpi="1200" r:id="rId4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Rossi</dc:creator>
  <cp:lastModifiedBy>Rob Rossi</cp:lastModifiedBy>
  <dcterms:created xsi:type="dcterms:W3CDTF">2021-01-15T22:21:05Z</dcterms:created>
  <dcterms:modified xsi:type="dcterms:W3CDTF">2023-02-13T20:14:18Z</dcterms:modified>
</cp:coreProperties>
</file>