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ridley\Documents\Projects\GRAMS\GRAMS\3_Documentation\"/>
    </mc:Choice>
  </mc:AlternateContent>
  <xr:revisionPtr revIDLastSave="0" documentId="13_ncr:1_{DFCABA67-C2CF-4C08-9A55-DB444507A19D}" xr6:coauthVersionLast="47" xr6:coauthVersionMax="47" xr10:uidLastSave="{00000000-0000-0000-0000-000000000000}"/>
  <bookViews>
    <workbookView xWindow="28680" yWindow="-210" windowWidth="29040" windowHeight="15720" xr2:uid="{94BA87FD-2F53-48D9-856B-2C43B1BEA722}"/>
  </bookViews>
  <sheets>
    <sheet name="PDU Harnessing" sheetId="1" r:id="rId1"/>
    <sheet name="PDU Converter Efficiency" sheetId="2" r:id="rId2"/>
    <sheet name="PDU Power Demand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2" i="2" l="1"/>
  <c r="I4" i="2"/>
  <c r="K4" i="2"/>
  <c r="I5" i="2"/>
  <c r="M4" i="2"/>
  <c r="E37" i="2"/>
  <c r="T50" i="3"/>
  <c r="T51" i="3" s="1"/>
  <c r="M5" i="2"/>
  <c r="E35" i="2"/>
  <c r="D37" i="2"/>
  <c r="D35" i="2" s="1"/>
  <c r="C37" i="2"/>
  <c r="B41" i="2"/>
  <c r="B42" i="2" s="1"/>
  <c r="B43" i="2" s="1"/>
  <c r="B44" i="2" s="1"/>
  <c r="B45" i="2" s="1"/>
  <c r="B46" i="2" s="1"/>
  <c r="B47" i="2" s="1"/>
  <c r="B48" i="2" s="1"/>
  <c r="B49" i="2" s="1"/>
  <c r="F145" i="1"/>
  <c r="F143" i="1"/>
  <c r="F144" i="1"/>
  <c r="F133" i="1"/>
  <c r="M6" i="2" l="1"/>
  <c r="F14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tc={1906A225-7361-43A0-AAB9-BD0D30CB50A0}</author>
    <author>tc={17A3CC9F-0C51-4FEE-8888-19CF3F20EB11}</author>
    <author>tc={9BE6CB66-FC52-4126-8837-E6227FE72ED4}</author>
  </authors>
  <commentList>
    <comment ref="F14" authorId="0" shapeId="0" xr:uid="{1906A225-7361-43A0-AAB9-BD0D30CB50A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The SiPM PreAmp only supplies +/-5V. Not sure where this 2.5V is coming from. </t>
      </text>
    </comment>
    <comment ref="E16" authorId="1" shapeId="0" xr:uid="{17A3CC9F-0C51-4FEE-8888-19CF3F20EB11}">
      <text>
        <t>[Threaded comment]
Your version of Excel allows you to read this threaded comment; however, any edits to it will get removed if the file is opened in a newer version of Excel. Learn more: https://go.microsoft.com/fwlink/?linkid=870924
Comment:
    Where is this coming from? We only have 6 bias boards, so is each board supplying 3 different loads that each draw the maximum current (20mA) @ 54V?</t>
      </text>
    </comment>
    <comment ref="E23" authorId="2" shapeId="0" xr:uid="{9BE6CB66-FC52-4126-8837-E6227FE72ED4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needs to be reviewed again since some outputs were combined together.</t>
      </text>
    </comment>
  </commentList>
</comments>
</file>

<file path=xl/sharedStrings.xml><?xml version="1.0" encoding="utf-8"?>
<sst xmlns="http://schemas.openxmlformats.org/spreadsheetml/2006/main" count="693" uniqueCount="335">
  <si>
    <t>Harness Descriptions</t>
  </si>
  <si>
    <t>Designator</t>
  </si>
  <si>
    <t>Description</t>
  </si>
  <si>
    <t>Terminations</t>
  </si>
  <si>
    <t>P1</t>
  </si>
  <si>
    <t>High Voltage Bias (0V to -10kV)</t>
  </si>
  <si>
    <t>SHV Cable and Terminations</t>
  </si>
  <si>
    <t>P2</t>
  </si>
  <si>
    <t>+/- 5V (6Watts) 200 Channels</t>
  </si>
  <si>
    <t>Comments / Questons</t>
  </si>
  <si>
    <t xml:space="preserve">How are these fanned out?  </t>
  </si>
  <si>
    <t>Plan to use D-Sub Harnessing</t>
  </si>
  <si>
    <t>P3</t>
  </si>
  <si>
    <t>P4</t>
  </si>
  <si>
    <t>P5</t>
  </si>
  <si>
    <t>P6</t>
  </si>
  <si>
    <t>CAEN, +/- 12V (96-Watts)</t>
  </si>
  <si>
    <t>u-Boon, +/- 12V (60 Watts)</t>
  </si>
  <si>
    <t>P7</t>
  </si>
  <si>
    <t>u-Boon, +/- 5V (5.6 Watts)</t>
  </si>
  <si>
    <t>CAEN, +/- 5V (50 Watts)</t>
  </si>
  <si>
    <t>CAEN, +/- 3.3V (33 Watts)</t>
  </si>
  <si>
    <t>P8</t>
  </si>
  <si>
    <t>u-Boon, +/- 3.3V (55 Watts)</t>
  </si>
  <si>
    <t>P9</t>
  </si>
  <si>
    <t>u-Boon, +/- 12V (58 Watts)</t>
  </si>
  <si>
    <t>P10</t>
  </si>
  <si>
    <t>u-Boon, +/- 5V (13 Watts)</t>
  </si>
  <si>
    <t>P11</t>
  </si>
  <si>
    <t>Shaper, +/- 3.3V (0.5 W)</t>
  </si>
  <si>
    <t>P12</t>
  </si>
  <si>
    <t>P13</t>
  </si>
  <si>
    <t>P14</t>
  </si>
  <si>
    <t>P15</t>
  </si>
  <si>
    <t>P16</t>
  </si>
  <si>
    <t>P17</t>
  </si>
  <si>
    <t>SMA Cabling</t>
  </si>
  <si>
    <t>SiPM HV Supply (Adjustable) (0.5W)</t>
  </si>
  <si>
    <t>P18</t>
  </si>
  <si>
    <t>P19</t>
  </si>
  <si>
    <t>P20</t>
  </si>
  <si>
    <t>P21</t>
  </si>
  <si>
    <t>P22</t>
  </si>
  <si>
    <t>P23</t>
  </si>
  <si>
    <t>P24</t>
  </si>
  <si>
    <t>P25</t>
  </si>
  <si>
    <t>Total Power Calculation</t>
  </si>
  <si>
    <t>HV Bias</t>
  </si>
  <si>
    <t>Cold TPC Pre-Amp</t>
  </si>
  <si>
    <t>CAEN</t>
  </si>
  <si>
    <t>u-Boon</t>
  </si>
  <si>
    <t>Shaper</t>
  </si>
  <si>
    <t>SiPM HV Supply</t>
  </si>
  <si>
    <t>TOF/MPD</t>
  </si>
  <si>
    <t>P26</t>
  </si>
  <si>
    <t>TOF/MPD (96 Watts)</t>
  </si>
  <si>
    <t>List of Harnesses</t>
  </si>
  <si>
    <t>Harness #</t>
  </si>
  <si>
    <t>Con - 1</t>
  </si>
  <si>
    <t>Con - 2</t>
  </si>
  <si>
    <t>Battery Pack</t>
  </si>
  <si>
    <t>MPD</t>
  </si>
  <si>
    <t>Main Power from Battery is routed into the PDU here</t>
  </si>
  <si>
    <t>W - 202</t>
  </si>
  <si>
    <t>W - 203</t>
  </si>
  <si>
    <t>W-300</t>
  </si>
  <si>
    <t>W-301</t>
  </si>
  <si>
    <t>W - 400</t>
  </si>
  <si>
    <t>W - 500</t>
  </si>
  <si>
    <t>W - 501</t>
  </si>
  <si>
    <t>W - 502</t>
  </si>
  <si>
    <t>W - 503</t>
  </si>
  <si>
    <t>W - 504</t>
  </si>
  <si>
    <t>W - 505</t>
  </si>
  <si>
    <t>W - 506</t>
  </si>
  <si>
    <t>W - 507</t>
  </si>
  <si>
    <t>W - 508</t>
  </si>
  <si>
    <t>CPU</t>
  </si>
  <si>
    <t>Designators on Board</t>
  </si>
  <si>
    <t>25-FDSUB</t>
  </si>
  <si>
    <t>1_COLD_TPC_SiPM_and_TELEM_PDU</t>
  </si>
  <si>
    <t>3_COLD_TPC_TELEM_PM5V_PDU</t>
  </si>
  <si>
    <t>4_COLD_TPC_SiPM_PRE_AMP</t>
  </si>
  <si>
    <t>5_COLD_TPC_CHARGE_PRE_AMP</t>
  </si>
  <si>
    <t>6_COLD_TPC_HV</t>
  </si>
  <si>
    <t>7_WARM_TPC_CAEN_NEVIS_DAQ_P3V3</t>
  </si>
  <si>
    <t>8_WARM_TPC_CAEN_NEVIS_DAQ_12V</t>
  </si>
  <si>
    <t>10_WARM_TPC_SHAPER</t>
  </si>
  <si>
    <t>9_WARM_TPC_CAEN_NEVIS_DAQ_PM5V</t>
  </si>
  <si>
    <t>COMMS and HUB Box</t>
  </si>
  <si>
    <t>CPU &amp; TOF Box</t>
  </si>
  <si>
    <t>WARM TPC Shaper Box</t>
  </si>
  <si>
    <t>WARM TPC DAQ PDU Box</t>
  </si>
  <si>
    <t>COLD TPC HV Box</t>
  </si>
  <si>
    <t>COLD TPC SiPM &amp; Charge Pre Amp Box</t>
  </si>
  <si>
    <t>Cold TPC SiPM Bias Box</t>
  </si>
  <si>
    <t>Main PDU Box</t>
  </si>
  <si>
    <t>J1</t>
  </si>
  <si>
    <t>9-MDSUB</t>
  </si>
  <si>
    <t>J2</t>
  </si>
  <si>
    <t>J3</t>
  </si>
  <si>
    <t>11_CPU_PDU</t>
  </si>
  <si>
    <t>12_TOF_PDU</t>
  </si>
  <si>
    <t>J4</t>
  </si>
  <si>
    <t>J5</t>
  </si>
  <si>
    <t>J13</t>
  </si>
  <si>
    <t>13_COMMS</t>
  </si>
  <si>
    <t>W - 204</t>
  </si>
  <si>
    <t>W - 205</t>
  </si>
  <si>
    <t>0_MAIN_PDU</t>
  </si>
  <si>
    <t>COLD TPC SiPM Bias Box</t>
  </si>
  <si>
    <t>COLD TPC SiPM &amp; Charge Pre-Amp Box</t>
  </si>
  <si>
    <t>J?</t>
  </si>
  <si>
    <t>P - 1</t>
  </si>
  <si>
    <t>P - 2</t>
  </si>
  <si>
    <t>P - 3</t>
  </si>
  <si>
    <t>P - 4</t>
  </si>
  <si>
    <t>P - 5</t>
  </si>
  <si>
    <t>P - 6</t>
  </si>
  <si>
    <t>P - 7</t>
  </si>
  <si>
    <t>P - 8</t>
  </si>
  <si>
    <t>P - 9</t>
  </si>
  <si>
    <t>P - 10</t>
  </si>
  <si>
    <t>P - 11</t>
  </si>
  <si>
    <t>P - 12</t>
  </si>
  <si>
    <t>P - 13</t>
  </si>
  <si>
    <t>P - 14</t>
  </si>
  <si>
    <t>P - 15</t>
  </si>
  <si>
    <t>P - 16</t>
  </si>
  <si>
    <t>P - 17</t>
  </si>
  <si>
    <t>P - 18</t>
  </si>
  <si>
    <t>P - 20</t>
  </si>
  <si>
    <t>W - 101</t>
  </si>
  <si>
    <t>W - 102</t>
  </si>
  <si>
    <t>W - 103</t>
  </si>
  <si>
    <t>W - 104</t>
  </si>
  <si>
    <t>W - 105</t>
  </si>
  <si>
    <t>W - 106</t>
  </si>
  <si>
    <t>W - 107</t>
  </si>
  <si>
    <t>Box 1</t>
  </si>
  <si>
    <t>Box 2</t>
  </si>
  <si>
    <t>9-FDSUB</t>
  </si>
  <si>
    <t xml:space="preserve">Board </t>
  </si>
  <si>
    <t>P - 21</t>
  </si>
  <si>
    <t>Board Name</t>
  </si>
  <si>
    <t>Output Power</t>
  </si>
  <si>
    <t>Efficiency</t>
  </si>
  <si>
    <t>Input Power</t>
  </si>
  <si>
    <t>HV Board</t>
  </si>
  <si>
    <t xml:space="preserve">Negligible </t>
  </si>
  <si>
    <t>22.2W</t>
  </si>
  <si>
    <t>5.72W</t>
  </si>
  <si>
    <t>Total:</t>
  </si>
  <si>
    <t>31.16W</t>
  </si>
  <si>
    <t>Input Power Calculations (Cold TPC Section) - Telemetry</t>
  </si>
  <si>
    <t>HV Board (Telem)</t>
  </si>
  <si>
    <t>2W</t>
  </si>
  <si>
    <t>2.1W</t>
  </si>
  <si>
    <t>Charge Pre-Amp PDU Board (Telem)</t>
  </si>
  <si>
    <t>SiPM Pre-Amp PDU Board (Telem)</t>
  </si>
  <si>
    <t>2.25W</t>
  </si>
  <si>
    <t>2.8W</t>
  </si>
  <si>
    <t>SiPM Bias Board (Telem) (x6)</t>
  </si>
  <si>
    <t>3.47W</t>
  </si>
  <si>
    <t>3.85W</t>
  </si>
  <si>
    <t>10.85W</t>
  </si>
  <si>
    <t>Input Power Calculations (Cold TPC SiPM Bias Box)</t>
  </si>
  <si>
    <t>Input Power Calculations (Cold TPC SiPM and Charge Pre-Amp Box)</t>
  </si>
  <si>
    <t>Output Power (W)</t>
  </si>
  <si>
    <t>Efficiency (%)</t>
  </si>
  <si>
    <t>Input Power (W)</t>
  </si>
  <si>
    <t>PDQ10-Q24-S5-D</t>
  </si>
  <si>
    <t>Converter</t>
  </si>
  <si>
    <t>% of load</t>
  </si>
  <si>
    <t>QSB40024S12</t>
  </si>
  <si>
    <t>Max Output Current (A)</t>
  </si>
  <si>
    <t>Vin (V)</t>
  </si>
  <si>
    <t>Vout (V)</t>
  </si>
  <si>
    <t>Max Output Power (W)</t>
  </si>
  <si>
    <t>Max Input Current (A)</t>
  </si>
  <si>
    <t>1/16A12-P4-I5</t>
  </si>
  <si>
    <t>Average Vout</t>
  </si>
  <si>
    <t>Estimate based on the maximum possible required throughout the entire operation including ground testing</t>
  </si>
  <si>
    <t># of channels</t>
  </si>
  <si>
    <t>TPC cold</t>
  </si>
  <si>
    <t>HV</t>
  </si>
  <si>
    <t>Checked</t>
  </si>
  <si>
    <t>JC/Nabin</t>
  </si>
  <si>
    <t>JC/Robin</t>
  </si>
  <si>
    <t>Jonathan LeyVa</t>
  </si>
  <si>
    <t>This power figure is based on peak ratings for PETsys bias card (info from Makoto) which is expected to be much larger than required for pGRAMS</t>
  </si>
  <si>
    <t>TPC warm</t>
  </si>
  <si>
    <t>Jon Sensenig/Nabin</t>
  </si>
  <si>
    <t>Svanik</t>
  </si>
  <si>
    <t>Flight computer</t>
  </si>
  <si>
    <t>2W from running nothing, ATX 24-pin connector for mother board</t>
  </si>
  <si>
    <t>Reviewing</t>
  </si>
  <si>
    <t>Jon Sensenig</t>
  </si>
  <si>
    <t>based on guess, assuming this is also coming from ATX 24-pin connector for mother board</t>
  </si>
  <si>
    <t>based on preliminary measurements with flight equivalent electronics setup at 500Hz event rate</t>
  </si>
  <si>
    <t>TOF</t>
  </si>
  <si>
    <t>TOF bias</t>
  </si>
  <si>
    <t>Total</t>
  </si>
  <si>
    <t>Estimate for flight operation</t>
  </si>
  <si>
    <t>Sabertooth</t>
  </si>
  <si>
    <t>PCIe Bifurcator</t>
  </si>
  <si>
    <t>Saberthooth IO</t>
  </si>
  <si>
    <t>SSD</t>
  </si>
  <si>
    <t>SiPM PreAmp</t>
  </si>
  <si>
    <t>SiPM Bias</t>
  </si>
  <si>
    <t>CAEN-NEVIS 12V DAQ PDU</t>
  </si>
  <si>
    <t>CAEN-NEVIS +/-5V DAQ PDU</t>
  </si>
  <si>
    <t>CAEN-NEVIS 3.3V DAQ PDU</t>
  </si>
  <si>
    <t>PDU Subsystem</t>
  </si>
  <si>
    <t>Robin/Shota</t>
  </si>
  <si>
    <t>Luke</t>
  </si>
  <si>
    <t>Maximum Outputs</t>
  </si>
  <si>
    <t>Estimated Nominal Output Power</t>
  </si>
  <si>
    <t>181.24W</t>
  </si>
  <si>
    <t>J6</t>
  </si>
  <si>
    <t>J7</t>
  </si>
  <si>
    <t>J11</t>
  </si>
  <si>
    <t>J10</t>
  </si>
  <si>
    <t>J8</t>
  </si>
  <si>
    <t>J9</t>
  </si>
  <si>
    <t>J12</t>
  </si>
  <si>
    <t>J15</t>
  </si>
  <si>
    <t>J16</t>
  </si>
  <si>
    <t>J14</t>
  </si>
  <si>
    <t>J17</t>
  </si>
  <si>
    <t>J18</t>
  </si>
  <si>
    <t>J20</t>
  </si>
  <si>
    <t>J21</t>
  </si>
  <si>
    <t>2_COLD_TPC_SiPM_BIAS_PDU</t>
  </si>
  <si>
    <t>W - 100</t>
  </si>
  <si>
    <t>T1</t>
  </si>
  <si>
    <t>T2</t>
  </si>
  <si>
    <t>To Load</t>
  </si>
  <si>
    <t>7-TBLK</t>
  </si>
  <si>
    <t>3-TBLK</t>
  </si>
  <si>
    <t>4-TBLK</t>
  </si>
  <si>
    <t>Total Power Demand on Main DC-DC Converter Box</t>
  </si>
  <si>
    <t>Box</t>
  </si>
  <si>
    <t>Boards</t>
  </si>
  <si>
    <t># Channels</t>
  </si>
  <si>
    <t>Voltage (V)</t>
  </si>
  <si>
    <t>Max Current (A)</t>
  </si>
  <si>
    <t>Max Power (W)</t>
  </si>
  <si>
    <t>Cold TPC HV</t>
  </si>
  <si>
    <t>2x input 9-DSUB</t>
  </si>
  <si>
    <t>V_SEC_IN (+12V)</t>
  </si>
  <si>
    <t>output 1-JACK</t>
  </si>
  <si>
    <t>P5V (+5V)</t>
  </si>
  <si>
    <t>Cold TPC SiPM Bias</t>
  </si>
  <si>
    <t>SiPM_and_TELEM_PDU</t>
  </si>
  <si>
    <t>input 9-DSUB</t>
  </si>
  <si>
    <t>7x output 7-TBLK</t>
  </si>
  <si>
    <t>V_SEC_OUT (+12V) &amp; SEC_SiPM_PWR (+5V)</t>
  </si>
  <si>
    <t>Sends to SiPM_BIAS_PDU</t>
  </si>
  <si>
    <t>6x SiPM_BIAS_PDU</t>
  </si>
  <si>
    <t>input 3-TBLK</t>
  </si>
  <si>
    <t>input  4-TBLK</t>
  </si>
  <si>
    <t>SiPM_HV_OUT (+54V)</t>
  </si>
  <si>
    <t>0.02 x 6 = 0.12</t>
  </si>
  <si>
    <t>Cold TPC SiPM Charge &amp; Pre-Amp</t>
  </si>
  <si>
    <t>TELEM_PM5V_PDU</t>
  </si>
  <si>
    <t>output 9-DSUB</t>
  </si>
  <si>
    <t xml:space="preserve"> P5_OUT (+5V)</t>
  </si>
  <si>
    <t>M5_OUT (-5V)</t>
  </si>
  <si>
    <t>SiPM_PRE_AMP</t>
  </si>
  <si>
    <t>PM5_TELEM (+/-5V)</t>
  </si>
  <si>
    <t>P5V_OUT (+5V)</t>
  </si>
  <si>
    <t>M5V_OUT (-5V)</t>
  </si>
  <si>
    <t>SiPM_CHARGE_PRE_AMP</t>
  </si>
  <si>
    <t>Warm TPC DAQ</t>
  </si>
  <si>
    <t>CAEN_NEVIS_DAQ_PM5V</t>
  </si>
  <si>
    <t>CAEN_NEVIS_DAQ_12V</t>
  </si>
  <si>
    <t>P12V_OUT (+12V)</t>
  </si>
  <si>
    <t>CAEN_NEVIS_DAQ_P3V3</t>
  </si>
  <si>
    <t>V_3V3_SUPPLY (+3.3V)</t>
  </si>
  <si>
    <t>Warm TPC Shaper</t>
  </si>
  <si>
    <t>SHAPER</t>
  </si>
  <si>
    <t>V_TELEM_IN (+/-5V)</t>
  </si>
  <si>
    <t>6x output 1-JACK</t>
  </si>
  <si>
    <t>P_SHPR_x (+3.3V)</t>
  </si>
  <si>
    <t>M_SHPR_x (-3.3V)</t>
  </si>
  <si>
    <t>CPU &amp; TOF</t>
  </si>
  <si>
    <t xml:space="preserve">CPU </t>
  </si>
  <si>
    <t>6x input 9-DSUB</t>
  </si>
  <si>
    <t>output 15-DSUB</t>
  </si>
  <si>
    <t>Sabertooth_P12V_OUT(+12V)</t>
  </si>
  <si>
    <t>PCIe_Bifurcation_12V_OUT (+12V)</t>
  </si>
  <si>
    <t>SSD_5V_OUT(+5V)</t>
  </si>
  <si>
    <t>Sabertooth_IO (+12V, +5V, +3.3V)</t>
  </si>
  <si>
    <t>HUB_5V_OUT (+5V)</t>
  </si>
  <si>
    <t>V_TOF_OUT (+12V)</t>
  </si>
  <si>
    <t>Hub &amp; Comms</t>
  </si>
  <si>
    <t>Comms</t>
  </si>
  <si>
    <t>misc outputs</t>
  </si>
  <si>
    <t>N/A</t>
  </si>
  <si>
    <t>Current Draw @ 12V</t>
  </si>
  <si>
    <t>Amps</t>
  </si>
  <si>
    <t>Total Power Needs</t>
  </si>
  <si>
    <t>Watts</t>
  </si>
  <si>
    <t># of Outputs</t>
  </si>
  <si>
    <t>Charge PreAmp</t>
  </si>
  <si>
    <t>SiPM Bias (6x)</t>
  </si>
  <si>
    <t>TOF / MPD</t>
  </si>
  <si>
    <t>Hub Computer</t>
  </si>
  <si>
    <t>Status</t>
  </si>
  <si>
    <t>Check Person</t>
  </si>
  <si>
    <t>Makoto / Nick</t>
  </si>
  <si>
    <t>Comments</t>
  </si>
  <si>
    <t>Power figures need to be re-checked once SiPM power board with LDO's are incorporated into circuit. Current SiPM Bias board only has +/-5V so it will need a redesign</t>
  </si>
  <si>
    <t>This shows maximum possible current with different configurations of DAQ
+12/+5/+3.3V (Max currents: 0.7/6.5/12.1A) for CAEN light system only-NABIN
+12/+5/-5/+3.3V(Max currents: 1.993/0.941/1.993/8.522) for Nevis DAQ system combined
+12/+5/-5/+3.3V (Max currents: 3.67/5.16/2.47/8.46) for Nevis DAQ system combined (update 03/05/2025 Jon)
(Optional: Can replace 3.3V with 2.3V to reduce power usage 2.3V @ 8.21A)</t>
  </si>
  <si>
    <t>Nominal/Flight Outputs</t>
  </si>
  <si>
    <t>Nom Channel Current (A)</t>
  </si>
  <si>
    <t>Nom Channel Power (W)</t>
  </si>
  <si>
    <t>Nom PDU Current (A)</t>
  </si>
  <si>
    <t>Nom PDU Power (W)</t>
  </si>
  <si>
    <t>Hub computer</t>
  </si>
  <si>
    <t>PDU Maximum and Nominal Power Budget</t>
  </si>
  <si>
    <t>KEY</t>
  </si>
  <si>
    <t>Cells in Yellow need to be added/verified</t>
  </si>
  <si>
    <t>Cells in Blue will auto-calculate once the values are entered</t>
  </si>
  <si>
    <t>Cells in Red have not been reviewed yet</t>
  </si>
  <si>
    <t>% of Load</t>
  </si>
  <si>
    <t>DC-DC Converter</t>
  </si>
  <si>
    <t>(bezier</t>
  </si>
  <si>
    <t>(pts</t>
  </si>
  <si>
    <t>(xy 694.69 336.55) (xy 688.34 327.66) (xy 679.45 322.58) (xy 673.1 336.55)</t>
  </si>
  <si>
    <t>)</t>
  </si>
  <si>
    <t>(stroke (width 0.5) (type default) (color 255 0 0 1))</t>
  </si>
  <si>
    <t>(fill (type none))</t>
  </si>
  <si>
    <t>(uuid fc31c553-8c7b-4d46-a089-f27eee51e3f5)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</si>
</sst>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"/>
  </numFmts>
  <fonts count="2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strike/>
      <sz val="10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1"/>
      <color theme="1"/>
      <name val="Calibri"/>
      <family val="2"/>
    </font>
    <font>
      <sz val="11"/>
      <color rgb="FF4C535E"/>
      <name val="Calibri"/>
      <family val="2"/>
    </font>
    <font>
      <sz val="11"/>
      <color rgb="FF383A3C"/>
      <name val="Calibri"/>
      <family val="2"/>
    </font>
    <font>
      <b/>
      <sz val="32"/>
      <color rgb="FFEA4335"/>
      <name val="Arial"/>
      <family val="2"/>
    </font>
    <font>
      <sz val="20"/>
      <color rgb="FFFF0000"/>
      <name val="Arial"/>
      <family val="2"/>
    </font>
    <font>
      <b/>
      <sz val="32"/>
      <color theme="1"/>
      <name val="Arial"/>
      <family val="2"/>
    </font>
    <font>
      <sz val="21"/>
      <color theme="1"/>
      <name val="Arial"/>
      <family val="2"/>
    </font>
    <font>
      <b/>
      <sz val="35"/>
      <color theme="1"/>
      <name val="Arial"/>
      <family val="2"/>
    </font>
    <font>
      <b/>
      <sz val="16"/>
      <color theme="1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A4C2F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EA4335"/>
        <bgColor indexed="64"/>
      </patternFill>
    </fill>
    <fill>
      <patternFill patternType="solid">
        <fgColor rgb="FFB7E1CD"/>
        <bgColor indexed="64"/>
      </patternFill>
    </fill>
    <fill>
      <patternFill patternType="solid">
        <fgColor rgb="FFFFFFFF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/>
      <bottom/>
      <diagonal/>
    </border>
    <border>
      <left style="thick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thick">
        <color rgb="FF000000"/>
      </bottom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thick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ck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thick">
        <color rgb="FF000000"/>
      </bottom>
      <diagonal/>
    </border>
    <border>
      <left style="medium">
        <color rgb="FFCCCCCC"/>
      </left>
      <right style="medium">
        <color rgb="FF000000"/>
      </right>
      <top style="thick">
        <color rgb="FF000000"/>
      </top>
      <bottom style="thick">
        <color rgb="FF000000"/>
      </bottom>
      <diagonal/>
    </border>
    <border>
      <left style="medium">
        <color rgb="FFCCCCCC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medium">
        <color rgb="FF000000"/>
      </bottom>
      <diagonal/>
    </border>
    <border>
      <left/>
      <right/>
      <top style="thick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thick">
        <color rgb="FF000000"/>
      </left>
      <right/>
      <top style="medium">
        <color rgb="FF000000"/>
      </top>
      <bottom style="thick">
        <color rgb="FF000000"/>
      </bottom>
      <diagonal/>
    </border>
    <border>
      <left/>
      <right/>
      <top style="medium">
        <color rgb="FF000000"/>
      </top>
      <bottom style="thick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167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3" borderId="1" xfId="0" applyFill="1" applyBorder="1"/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3" borderId="1" xfId="0" quotePrefix="1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4" fillId="2" borderId="1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4" borderId="3" xfId="0" applyFill="1" applyBorder="1" applyAlignment="1">
      <alignment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4" borderId="2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4" borderId="3" xfId="0" applyFill="1" applyBorder="1" applyAlignment="1">
      <alignment wrapText="1"/>
    </xf>
    <xf numFmtId="0" fontId="0" fillId="4" borderId="4" xfId="0" applyFill="1" applyBorder="1" applyAlignment="1">
      <alignment wrapText="1"/>
    </xf>
    <xf numFmtId="0" fontId="0" fillId="4" borderId="3" xfId="0" applyFill="1" applyBorder="1" applyAlignment="1">
      <alignment vertical="center" wrapText="1"/>
    </xf>
    <xf numFmtId="0" fontId="0" fillId="4" borderId="4" xfId="0" applyFill="1" applyBorder="1" applyAlignment="1">
      <alignment vertical="center" wrapText="1"/>
    </xf>
    <xf numFmtId="0" fontId="9" fillId="0" borderId="0" xfId="0" applyFont="1" applyBorder="1" applyAlignment="1">
      <alignment horizontal="center" vertical="center" wrapText="1"/>
    </xf>
    <xf numFmtId="0" fontId="11" fillId="0" borderId="0" xfId="0" applyFont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8" fillId="0" borderId="1" xfId="0" applyFont="1" applyBorder="1" applyAlignment="1">
      <alignment horizontal="center" vertical="center" wrapText="1"/>
    </xf>
    <xf numFmtId="0" fontId="0" fillId="4" borderId="2" xfId="0" applyFill="1" applyBorder="1" applyAlignment="1">
      <alignment vertical="center" wrapText="1"/>
    </xf>
    <xf numFmtId="0" fontId="0" fillId="0" borderId="1" xfId="0" applyFill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0" fillId="6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horizontal="right" vertical="center"/>
    </xf>
    <xf numFmtId="0" fontId="0" fillId="3" borderId="10" xfId="0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165" fontId="7" fillId="2" borderId="1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0" fillId="7" borderId="2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0" fillId="7" borderId="2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9" fillId="0" borderId="15" xfId="0" applyFont="1" applyBorder="1" applyAlignment="1">
      <alignment horizontal="center" vertical="center" wrapText="1"/>
    </xf>
    <xf numFmtId="0" fontId="13" fillId="8" borderId="15" xfId="0" applyFont="1" applyFill="1" applyBorder="1" applyAlignment="1">
      <alignment horizontal="center" vertical="center" wrapText="1"/>
    </xf>
    <xf numFmtId="0" fontId="13" fillId="9" borderId="15" xfId="0" applyFont="1" applyFill="1" applyBorder="1" applyAlignment="1">
      <alignment horizontal="center" vertical="center" wrapText="1"/>
    </xf>
    <xf numFmtId="0" fontId="13" fillId="0" borderId="15" xfId="0" applyFont="1" applyBorder="1" applyAlignment="1">
      <alignment horizontal="center" vertical="center" wrapText="1"/>
    </xf>
    <xf numFmtId="0" fontId="11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13" fillId="8" borderId="17" xfId="0" applyFont="1" applyFill="1" applyBorder="1" applyAlignment="1">
      <alignment horizontal="center" vertical="center" wrapText="1"/>
    </xf>
    <xf numFmtId="0" fontId="13" fillId="9" borderId="17" xfId="0" applyFont="1" applyFill="1" applyBorder="1" applyAlignment="1">
      <alignment horizontal="center" vertical="center" wrapText="1"/>
    </xf>
    <xf numFmtId="0" fontId="11" fillId="0" borderId="18" xfId="0" applyFont="1" applyBorder="1" applyAlignment="1">
      <alignment horizontal="center" vertical="center" wrapText="1"/>
    </xf>
    <xf numFmtId="0" fontId="11" fillId="0" borderId="13" xfId="0" applyFont="1" applyBorder="1" applyAlignment="1">
      <alignment horizontal="center" vertical="center" wrapText="1"/>
    </xf>
    <xf numFmtId="0" fontId="11" fillId="0" borderId="14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9" fillId="0" borderId="20" xfId="0" applyFont="1" applyBorder="1" applyAlignment="1">
      <alignment horizontal="center" vertical="center" wrapText="1"/>
    </xf>
    <xf numFmtId="0" fontId="14" fillId="10" borderId="15" xfId="0" applyFont="1" applyFill="1" applyBorder="1" applyAlignment="1">
      <alignment horizontal="center" vertical="center" wrapText="1"/>
    </xf>
    <xf numFmtId="0" fontId="15" fillId="11" borderId="15" xfId="0" applyFont="1" applyFill="1" applyBorder="1" applyAlignment="1">
      <alignment horizontal="center" vertical="center" wrapText="1"/>
    </xf>
    <xf numFmtId="0" fontId="14" fillId="10" borderId="17" xfId="0" applyFont="1" applyFill="1" applyBorder="1" applyAlignment="1">
      <alignment horizontal="center" vertical="center" wrapText="1"/>
    </xf>
    <xf numFmtId="0" fontId="9" fillId="0" borderId="21" xfId="0" applyFont="1" applyBorder="1" applyAlignment="1">
      <alignment horizontal="center" vertical="center" wrapText="1"/>
    </xf>
    <xf numFmtId="0" fontId="9" fillId="0" borderId="22" xfId="0" applyFont="1" applyBorder="1" applyAlignment="1">
      <alignment vertical="center" wrapText="1"/>
    </xf>
    <xf numFmtId="0" fontId="9" fillId="0" borderId="22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10" fillId="0" borderId="22" xfId="0" applyFont="1" applyBorder="1" applyAlignment="1">
      <alignment horizontal="center" vertical="center" wrapText="1"/>
    </xf>
    <xf numFmtId="0" fontId="9" fillId="0" borderId="23" xfId="0" applyFont="1" applyBorder="1" applyAlignment="1">
      <alignment horizontal="center" vertical="center" wrapText="1"/>
    </xf>
    <xf numFmtId="0" fontId="9" fillId="0" borderId="24" xfId="0" applyFont="1" applyBorder="1" applyAlignment="1">
      <alignment vertical="center" wrapText="1"/>
    </xf>
    <xf numFmtId="0" fontId="9" fillId="0" borderId="25" xfId="0" applyFont="1" applyBorder="1" applyAlignment="1">
      <alignment vertical="center" wrapText="1"/>
    </xf>
    <xf numFmtId="0" fontId="9" fillId="0" borderId="24" xfId="0" applyFont="1" applyBorder="1" applyAlignment="1">
      <alignment horizontal="center" vertical="center" wrapText="1"/>
    </xf>
    <xf numFmtId="0" fontId="9" fillId="0" borderId="25" xfId="0" applyFont="1" applyBorder="1" applyAlignment="1">
      <alignment horizontal="center" vertical="center" wrapText="1"/>
    </xf>
    <xf numFmtId="0" fontId="9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1" fillId="0" borderId="28" xfId="0" applyFont="1" applyBorder="1" applyAlignment="1">
      <alignment horizontal="center" vertical="center" wrapText="1"/>
    </xf>
    <xf numFmtId="0" fontId="11" fillId="0" borderId="29" xfId="0" applyFont="1" applyBorder="1" applyAlignment="1">
      <alignment horizontal="center" vertical="center" wrapText="1"/>
    </xf>
    <xf numFmtId="0" fontId="9" fillId="0" borderId="12" xfId="0" applyFont="1" applyBorder="1" applyAlignment="1">
      <alignment vertical="center" wrapText="1"/>
    </xf>
    <xf numFmtId="0" fontId="11" fillId="0" borderId="15" xfId="0" applyFont="1" applyBorder="1" applyAlignment="1">
      <alignment horizontal="center" vertical="center" wrapText="1"/>
    </xf>
    <xf numFmtId="0" fontId="11" fillId="0" borderId="22" xfId="0" applyFont="1" applyBorder="1" applyAlignment="1">
      <alignment horizontal="center" vertical="center" wrapText="1"/>
    </xf>
    <xf numFmtId="0" fontId="9" fillId="9" borderId="15" xfId="0" applyFont="1" applyFill="1" applyBorder="1" applyAlignment="1">
      <alignment vertical="center" wrapText="1"/>
    </xf>
    <xf numFmtId="0" fontId="13" fillId="12" borderId="15" xfId="0" applyFont="1" applyFill="1" applyBorder="1" applyAlignment="1">
      <alignment horizontal="center" vertical="center" wrapText="1"/>
    </xf>
    <xf numFmtId="0" fontId="9" fillId="9" borderId="17" xfId="0" applyFont="1" applyFill="1" applyBorder="1" applyAlignment="1">
      <alignment vertical="center" wrapText="1"/>
    </xf>
    <xf numFmtId="0" fontId="9" fillId="0" borderId="23" xfId="0" applyFont="1" applyBorder="1" applyAlignment="1">
      <alignment vertical="center" wrapText="1"/>
    </xf>
    <xf numFmtId="0" fontId="9" fillId="0" borderId="34" xfId="0" applyFont="1" applyBorder="1" applyAlignment="1">
      <alignment vertical="center" wrapText="1"/>
    </xf>
    <xf numFmtId="0" fontId="9" fillId="0" borderId="34" xfId="0" applyFont="1" applyBorder="1" applyAlignment="1">
      <alignment wrapText="1"/>
    </xf>
    <xf numFmtId="0" fontId="9" fillId="0" borderId="35" xfId="0" applyFont="1" applyBorder="1" applyAlignment="1">
      <alignment wrapText="1"/>
    </xf>
    <xf numFmtId="0" fontId="11" fillId="0" borderId="17" xfId="0" applyFont="1" applyBorder="1" applyAlignment="1">
      <alignment horizontal="center" vertical="center" wrapText="1"/>
    </xf>
    <xf numFmtId="0" fontId="11" fillId="0" borderId="23" xfId="0" applyFont="1" applyBorder="1" applyAlignment="1">
      <alignment horizontal="center" vertical="center" wrapText="1"/>
    </xf>
    <xf numFmtId="0" fontId="9" fillId="0" borderId="36" xfId="0" applyFont="1" applyBorder="1" applyAlignment="1">
      <alignment vertical="center" wrapText="1"/>
    </xf>
    <xf numFmtId="0" fontId="9" fillId="0" borderId="37" xfId="0" applyFont="1" applyBorder="1" applyAlignment="1">
      <alignment wrapText="1"/>
    </xf>
    <xf numFmtId="0" fontId="18" fillId="0" borderId="30" xfId="0" applyFont="1" applyBorder="1" applyAlignment="1">
      <alignment horizontal="center" vertical="center" wrapText="1"/>
    </xf>
    <xf numFmtId="0" fontId="18" fillId="0" borderId="31" xfId="0" applyFont="1" applyBorder="1" applyAlignment="1">
      <alignment horizontal="center" vertical="center" wrapText="1"/>
    </xf>
    <xf numFmtId="0" fontId="18" fillId="0" borderId="32" xfId="0" applyFont="1" applyBorder="1" applyAlignment="1">
      <alignment horizontal="center" vertical="center" wrapText="1"/>
    </xf>
    <xf numFmtId="0" fontId="19" fillId="0" borderId="38" xfId="0" applyFont="1" applyBorder="1" applyAlignment="1">
      <alignment horizontal="center" vertical="center" wrapText="1"/>
    </xf>
    <xf numFmtId="0" fontId="19" fillId="0" borderId="39" xfId="0" applyFont="1" applyBorder="1" applyAlignment="1">
      <alignment horizontal="center" vertical="center" wrapText="1"/>
    </xf>
    <xf numFmtId="0" fontId="19" fillId="0" borderId="40" xfId="0" applyFont="1" applyBorder="1" applyAlignment="1">
      <alignment horizontal="center" vertical="center" wrapText="1"/>
    </xf>
    <xf numFmtId="0" fontId="12" fillId="0" borderId="41" xfId="0" applyFont="1" applyBorder="1" applyAlignment="1">
      <alignment horizontal="center" vertical="center" wrapText="1"/>
    </xf>
    <xf numFmtId="0" fontId="12" fillId="0" borderId="42" xfId="0" applyFont="1" applyBorder="1" applyAlignment="1">
      <alignment horizontal="center" vertical="center" wrapText="1"/>
    </xf>
    <xf numFmtId="0" fontId="21" fillId="0" borderId="33" xfId="0" applyFont="1" applyBorder="1" applyAlignment="1">
      <alignment horizontal="center" vertical="center" wrapText="1"/>
    </xf>
    <xf numFmtId="0" fontId="21" fillId="10" borderId="23" xfId="0" applyFont="1" applyFill="1" applyBorder="1" applyAlignment="1">
      <alignment horizontal="center" vertical="center" wrapText="1"/>
    </xf>
    <xf numFmtId="0" fontId="20" fillId="0" borderId="43" xfId="0" applyFont="1" applyBorder="1" applyAlignment="1">
      <alignment horizontal="center" vertical="center" wrapText="1"/>
    </xf>
    <xf numFmtId="0" fontId="20" fillId="0" borderId="44" xfId="0" applyFont="1" applyBorder="1" applyAlignment="1">
      <alignment horizontal="center" vertical="center" wrapText="1"/>
    </xf>
    <xf numFmtId="0" fontId="20" fillId="0" borderId="42" xfId="0" applyFont="1" applyBorder="1" applyAlignment="1">
      <alignment horizontal="center" vertical="center" wrapText="1"/>
    </xf>
    <xf numFmtId="0" fontId="21" fillId="9" borderId="43" xfId="0" applyFont="1" applyFill="1" applyBorder="1" applyAlignment="1">
      <alignment horizontal="center" vertical="center" wrapText="1"/>
    </xf>
    <xf numFmtId="0" fontId="21" fillId="9" borderId="44" xfId="0" applyFont="1" applyFill="1" applyBorder="1" applyAlignment="1">
      <alignment horizontal="center" vertical="center" wrapText="1"/>
    </xf>
    <xf numFmtId="0" fontId="21" fillId="9" borderId="42" xfId="0" applyFont="1" applyFill="1" applyBorder="1" applyAlignment="1">
      <alignment horizontal="center" vertical="center" wrapText="1"/>
    </xf>
    <xf numFmtId="0" fontId="21" fillId="8" borderId="43" xfId="0" applyFont="1" applyFill="1" applyBorder="1" applyAlignment="1">
      <alignment horizontal="center" vertical="center" wrapText="1"/>
    </xf>
    <xf numFmtId="0" fontId="21" fillId="8" borderId="44" xfId="0" applyFont="1" applyFill="1" applyBorder="1" applyAlignment="1">
      <alignment horizontal="center" vertical="center" wrapText="1"/>
    </xf>
    <xf numFmtId="0" fontId="21" fillId="8" borderId="42" xfId="0" applyFont="1" applyFill="1" applyBorder="1" applyAlignment="1">
      <alignment horizontal="center" vertical="center" wrapText="1"/>
    </xf>
    <xf numFmtId="0" fontId="16" fillId="0" borderId="30" xfId="0" applyFont="1" applyBorder="1" applyAlignment="1">
      <alignment horizontal="center" vertical="center" wrapText="1"/>
    </xf>
    <xf numFmtId="0" fontId="16" fillId="0" borderId="31" xfId="0" applyFont="1" applyBorder="1" applyAlignment="1">
      <alignment horizontal="center" vertical="center" wrapText="1"/>
    </xf>
    <xf numFmtId="0" fontId="16" fillId="0" borderId="32" xfId="0" applyFont="1" applyBorder="1" applyAlignment="1">
      <alignment horizontal="center" vertical="center" wrapText="1"/>
    </xf>
    <xf numFmtId="0" fontId="17" fillId="0" borderId="38" xfId="0" applyFont="1" applyBorder="1" applyAlignment="1">
      <alignment horizontal="center" vertical="center" wrapText="1"/>
    </xf>
    <xf numFmtId="0" fontId="17" fillId="0" borderId="39" xfId="0" applyFont="1" applyBorder="1" applyAlignment="1">
      <alignment horizontal="center" vertical="center" wrapText="1"/>
    </xf>
    <xf numFmtId="0" fontId="17" fillId="0" borderId="40" xfId="0" applyFont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5" borderId="4" xfId="0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5" borderId="4" xfId="0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0" xfId="0" applyBorder="1" applyAlignment="1">
      <alignment wrapText="1"/>
    </xf>
    <xf numFmtId="2" fontId="0" fillId="0" borderId="4" xfId="0" applyNumberFormat="1" applyBorder="1" applyAlignment="1">
      <alignment horizontal="center" vertical="center" wrapText="1"/>
    </xf>
    <xf numFmtId="2" fontId="0" fillId="0" borderId="8" xfId="0" applyNumberFormat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5" borderId="7" xfId="0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 wrapText="1"/>
    </xf>
    <xf numFmtId="0" fontId="8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Ridley, Ryan J. (GSFC-5640)" id="{8406EF8D-0074-4485-B66A-92C1FBCD1290}" userId="S::rridley@ndc.nasa.gov::3f11cad5-ff7b-4b14-b549-7ece0bc75b5d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14" dT="2025-09-08T18:59:30.07" personId="{8406EF8D-0074-4485-B66A-92C1FBCD1290}" id="{1906A225-7361-43A0-AAB9-BD0D30CB50A0}">
    <text xml:space="preserve">The SiPM PreAmp only supplies +/-5V. Not sure where this 2.5V is coming from. </text>
  </threadedComment>
  <threadedComment ref="E16" dT="2025-09-08T19:02:57.15" personId="{8406EF8D-0074-4485-B66A-92C1FBCD1290}" id="{17A3CC9F-0C51-4FEE-8888-19CF3F20EB11}">
    <text>Where is this coming from? We only have 6 bias boards, so is each board supplying 3 different loads that each draw the maximum current (20mA) @ 54V?</text>
  </threadedComment>
  <threadedComment ref="E23" dT="2025-09-08T19:04:36.35" personId="{8406EF8D-0074-4485-B66A-92C1FBCD1290}" id="{9BE6CB66-FC52-4126-8837-E6227FE72ED4}">
    <text>This needs to be reviewed again since some outputs were combined together.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6F34FF-655A-4FE4-BCA0-3883A1F9F9E8}">
  <dimension ref="D3:O146"/>
  <sheetViews>
    <sheetView tabSelected="1" topLeftCell="A39" zoomScale="70" zoomScaleNormal="70" workbookViewId="0">
      <selection activeCell="I56" sqref="I56:I58"/>
    </sheetView>
  </sheetViews>
  <sheetFormatPr defaultRowHeight="15" x14ac:dyDescent="0.25"/>
  <cols>
    <col min="4" max="4" width="58" bestFit="1" customWidth="1"/>
    <col min="5" max="5" width="40.42578125" customWidth="1"/>
    <col min="6" max="6" width="48.85546875" customWidth="1"/>
    <col min="7" max="7" width="18" customWidth="1"/>
    <col min="8" max="8" width="19.42578125" customWidth="1"/>
    <col min="9" max="9" width="57.7109375" bestFit="1" customWidth="1"/>
    <col min="10" max="10" width="10.140625" customWidth="1"/>
    <col min="11" max="11" width="15.7109375" customWidth="1"/>
    <col min="12" max="12" width="7.42578125" customWidth="1"/>
    <col min="13" max="13" width="13" customWidth="1"/>
    <col min="14" max="14" width="48.7109375" customWidth="1"/>
    <col min="15" max="15" width="29.42578125" bestFit="1" customWidth="1"/>
    <col min="18" max="18" width="11.7109375" customWidth="1"/>
    <col min="19" max="19" width="30.5703125" customWidth="1"/>
    <col min="20" max="20" width="40.140625" customWidth="1"/>
    <col min="21" max="21" width="92.7109375" customWidth="1"/>
  </cols>
  <sheetData>
    <row r="3" spans="4:14" ht="26.25" x14ac:dyDescent="0.25">
      <c r="D3" s="52" t="s">
        <v>56</v>
      </c>
      <c r="E3" s="52"/>
      <c r="F3" s="52"/>
      <c r="G3" s="52"/>
      <c r="H3" s="52"/>
      <c r="I3" s="52"/>
      <c r="J3" s="52"/>
      <c r="K3" s="52"/>
      <c r="L3" s="52"/>
      <c r="M3" s="52"/>
      <c r="N3" s="52"/>
    </row>
    <row r="4" spans="4:14" ht="26.25" x14ac:dyDescent="0.25">
      <c r="D4" s="56" t="s">
        <v>139</v>
      </c>
      <c r="E4" s="52" t="s">
        <v>142</v>
      </c>
      <c r="F4" s="52"/>
      <c r="G4" s="48" t="s">
        <v>57</v>
      </c>
      <c r="H4" s="49"/>
      <c r="I4" s="52" t="s">
        <v>140</v>
      </c>
      <c r="J4" s="60" t="s">
        <v>78</v>
      </c>
      <c r="K4" s="60"/>
      <c r="L4" s="60"/>
      <c r="M4" s="61"/>
      <c r="N4" s="55" t="s">
        <v>2</v>
      </c>
    </row>
    <row r="5" spans="4:14" ht="24" customHeight="1" x14ac:dyDescent="0.25">
      <c r="D5" s="57"/>
      <c r="E5" s="11" t="s">
        <v>58</v>
      </c>
      <c r="F5" s="11" t="s">
        <v>59</v>
      </c>
      <c r="G5" s="50"/>
      <c r="H5" s="51"/>
      <c r="I5" s="52"/>
      <c r="J5" s="62" t="s">
        <v>58</v>
      </c>
      <c r="K5" s="63"/>
      <c r="L5" s="64" t="s">
        <v>59</v>
      </c>
      <c r="M5" s="63"/>
      <c r="N5" s="55"/>
    </row>
    <row r="6" spans="4:14" x14ac:dyDescent="0.25">
      <c r="D6" s="2"/>
      <c r="E6" s="2" t="s">
        <v>60</v>
      </c>
      <c r="F6" s="2" t="s">
        <v>61</v>
      </c>
      <c r="G6" s="2" t="s">
        <v>113</v>
      </c>
      <c r="H6" s="2" t="s">
        <v>113</v>
      </c>
      <c r="I6" s="2"/>
      <c r="J6" s="2"/>
      <c r="K6" s="2"/>
      <c r="L6" s="2" t="s">
        <v>4</v>
      </c>
      <c r="M6" s="2" t="s">
        <v>79</v>
      </c>
      <c r="N6" s="9" t="s">
        <v>62</v>
      </c>
    </row>
    <row r="7" spans="4:14" x14ac:dyDescent="0.25">
      <c r="D7" s="32"/>
      <c r="E7" s="25"/>
      <c r="F7" s="25"/>
      <c r="G7" s="25"/>
      <c r="H7" s="25"/>
      <c r="I7" s="25"/>
      <c r="J7" s="25"/>
      <c r="K7" s="25"/>
      <c r="L7" s="25"/>
      <c r="M7" s="25"/>
      <c r="N7" s="26"/>
    </row>
    <row r="8" spans="4:14" ht="15.75" customHeight="1" x14ac:dyDescent="0.25">
      <c r="D8" s="46" t="s">
        <v>96</v>
      </c>
      <c r="E8" s="17" t="s">
        <v>109</v>
      </c>
      <c r="F8" s="2" t="s">
        <v>80</v>
      </c>
      <c r="G8" s="2" t="s">
        <v>114</v>
      </c>
      <c r="H8" s="2" t="s">
        <v>114</v>
      </c>
      <c r="I8" s="18" t="s">
        <v>95</v>
      </c>
      <c r="J8" s="2" t="s">
        <v>99</v>
      </c>
      <c r="K8" s="2" t="s">
        <v>141</v>
      </c>
      <c r="L8" s="2" t="s">
        <v>97</v>
      </c>
      <c r="M8" s="2" t="s">
        <v>98</v>
      </c>
      <c r="N8" s="9"/>
    </row>
    <row r="9" spans="4:14" x14ac:dyDescent="0.25">
      <c r="D9" s="58"/>
      <c r="E9" s="14"/>
      <c r="F9" s="14"/>
      <c r="G9" s="22"/>
      <c r="H9" s="13"/>
      <c r="I9" s="13"/>
      <c r="J9" s="14"/>
      <c r="K9" s="14"/>
      <c r="L9" s="14"/>
      <c r="M9" s="14"/>
      <c r="N9" s="14"/>
    </row>
    <row r="10" spans="4:14" x14ac:dyDescent="0.25">
      <c r="D10" s="58"/>
      <c r="E10" s="43" t="s">
        <v>109</v>
      </c>
      <c r="F10" s="2" t="s">
        <v>81</v>
      </c>
      <c r="G10" s="2" t="s">
        <v>116</v>
      </c>
      <c r="H10" s="2" t="s">
        <v>116</v>
      </c>
      <c r="I10" s="46" t="s">
        <v>94</v>
      </c>
      <c r="J10" s="2" t="s">
        <v>103</v>
      </c>
      <c r="K10" s="2" t="s">
        <v>141</v>
      </c>
      <c r="L10" s="2" t="s">
        <v>97</v>
      </c>
      <c r="M10" s="2" t="s">
        <v>98</v>
      </c>
      <c r="N10" s="9"/>
    </row>
    <row r="11" spans="4:14" x14ac:dyDescent="0.25">
      <c r="D11" s="58"/>
      <c r="E11" s="53"/>
      <c r="F11" s="2" t="s">
        <v>82</v>
      </c>
      <c r="G11" s="2" t="s">
        <v>115</v>
      </c>
      <c r="H11" s="2" t="s">
        <v>115</v>
      </c>
      <c r="I11" s="58"/>
      <c r="J11" s="2" t="s">
        <v>100</v>
      </c>
      <c r="K11" s="2" t="s">
        <v>141</v>
      </c>
      <c r="L11" s="2" t="s">
        <v>97</v>
      </c>
      <c r="M11" s="2" t="s">
        <v>98</v>
      </c>
      <c r="N11" s="9"/>
    </row>
    <row r="12" spans="4:14" x14ac:dyDescent="0.25">
      <c r="D12" s="58"/>
      <c r="E12" s="44"/>
      <c r="F12" s="2" t="s">
        <v>83</v>
      </c>
      <c r="G12" s="2" t="s">
        <v>117</v>
      </c>
      <c r="H12" s="2" t="s">
        <v>117</v>
      </c>
      <c r="I12" s="47"/>
      <c r="J12" s="2" t="s">
        <v>104</v>
      </c>
      <c r="K12" s="2" t="s">
        <v>141</v>
      </c>
      <c r="L12" s="2" t="s">
        <v>97</v>
      </c>
      <c r="M12" s="2" t="s">
        <v>98</v>
      </c>
      <c r="N12" s="9"/>
    </row>
    <row r="13" spans="4:14" x14ac:dyDescent="0.25">
      <c r="D13" s="58"/>
      <c r="E13" s="14"/>
      <c r="F13" s="14"/>
      <c r="G13" s="22"/>
      <c r="H13" s="13"/>
      <c r="I13" s="13"/>
      <c r="J13" s="14"/>
      <c r="K13" s="14"/>
      <c r="L13" s="14"/>
      <c r="M13" s="14"/>
      <c r="N13" s="14"/>
    </row>
    <row r="14" spans="4:14" ht="23.25" customHeight="1" x14ac:dyDescent="0.25">
      <c r="D14" s="58"/>
      <c r="E14" s="43" t="s">
        <v>109</v>
      </c>
      <c r="F14" s="43" t="s">
        <v>84</v>
      </c>
      <c r="G14" s="2" t="s">
        <v>118</v>
      </c>
      <c r="H14" s="2" t="s">
        <v>118</v>
      </c>
      <c r="I14" s="46" t="s">
        <v>93</v>
      </c>
      <c r="J14" s="2" t="s">
        <v>219</v>
      </c>
      <c r="K14" s="2" t="s">
        <v>141</v>
      </c>
      <c r="L14" s="2" t="s">
        <v>97</v>
      </c>
      <c r="M14" s="2" t="s">
        <v>98</v>
      </c>
      <c r="N14" s="9"/>
    </row>
    <row r="15" spans="4:14" ht="23.25" customHeight="1" x14ac:dyDescent="0.25">
      <c r="D15" s="58"/>
      <c r="E15" s="44"/>
      <c r="F15" s="44"/>
      <c r="G15" s="2" t="s">
        <v>119</v>
      </c>
      <c r="H15" s="2" t="s">
        <v>119</v>
      </c>
      <c r="I15" s="47"/>
      <c r="J15" s="2" t="s">
        <v>220</v>
      </c>
      <c r="K15" s="2" t="s">
        <v>98</v>
      </c>
      <c r="L15" s="2" t="s">
        <v>99</v>
      </c>
      <c r="M15" s="2" t="s">
        <v>141</v>
      </c>
      <c r="N15" s="9"/>
    </row>
    <row r="16" spans="4:14" x14ac:dyDescent="0.25">
      <c r="D16" s="58"/>
      <c r="E16" s="14"/>
      <c r="F16" s="14"/>
      <c r="G16" s="22"/>
      <c r="H16" s="13"/>
      <c r="I16" s="13"/>
      <c r="J16" s="14"/>
      <c r="K16" s="14"/>
      <c r="L16" s="14"/>
      <c r="M16" s="14"/>
      <c r="N16" s="14"/>
    </row>
    <row r="17" spans="4:14" x14ac:dyDescent="0.25">
      <c r="D17" s="58"/>
      <c r="E17" s="43" t="s">
        <v>109</v>
      </c>
      <c r="F17" s="2" t="s">
        <v>85</v>
      </c>
      <c r="G17" s="2" t="s">
        <v>123</v>
      </c>
      <c r="H17" s="2" t="s">
        <v>123</v>
      </c>
      <c r="I17" s="46" t="s">
        <v>92</v>
      </c>
      <c r="J17" s="2" t="s">
        <v>221</v>
      </c>
      <c r="K17" s="2" t="s">
        <v>141</v>
      </c>
      <c r="L17" s="2" t="s">
        <v>99</v>
      </c>
      <c r="M17" s="2" t="s">
        <v>98</v>
      </c>
      <c r="N17" s="9"/>
    </row>
    <row r="18" spans="4:14" x14ac:dyDescent="0.25">
      <c r="D18" s="58"/>
      <c r="E18" s="53"/>
      <c r="F18" s="2" t="s">
        <v>86</v>
      </c>
      <c r="G18" s="2" t="s">
        <v>122</v>
      </c>
      <c r="H18" s="2" t="s">
        <v>122</v>
      </c>
      <c r="I18" s="58"/>
      <c r="J18" s="2" t="s">
        <v>222</v>
      </c>
      <c r="K18" s="2" t="s">
        <v>141</v>
      </c>
      <c r="L18" s="2" t="s">
        <v>97</v>
      </c>
      <c r="M18" s="2" t="s">
        <v>98</v>
      </c>
      <c r="N18" s="9"/>
    </row>
    <row r="19" spans="4:14" x14ac:dyDescent="0.25">
      <c r="D19" s="58"/>
      <c r="E19" s="53"/>
      <c r="F19" s="43" t="s">
        <v>88</v>
      </c>
      <c r="G19" s="2" t="s">
        <v>120</v>
      </c>
      <c r="H19" s="2" t="s">
        <v>120</v>
      </c>
      <c r="I19" s="58"/>
      <c r="J19" s="2" t="s">
        <v>223</v>
      </c>
      <c r="K19" s="2" t="s">
        <v>141</v>
      </c>
      <c r="L19" s="2" t="s">
        <v>99</v>
      </c>
      <c r="M19" s="2" t="s">
        <v>98</v>
      </c>
      <c r="N19" s="9"/>
    </row>
    <row r="20" spans="4:14" x14ac:dyDescent="0.25">
      <c r="D20" s="58"/>
      <c r="E20" s="44"/>
      <c r="F20" s="44"/>
      <c r="G20" s="2" t="s">
        <v>121</v>
      </c>
      <c r="H20" s="2" t="s">
        <v>121</v>
      </c>
      <c r="I20" s="47"/>
      <c r="J20" s="2" t="s">
        <v>224</v>
      </c>
      <c r="K20" s="2" t="s">
        <v>141</v>
      </c>
      <c r="L20" s="2" t="s">
        <v>100</v>
      </c>
      <c r="M20" s="2" t="s">
        <v>98</v>
      </c>
      <c r="N20" s="9"/>
    </row>
    <row r="21" spans="4:14" x14ac:dyDescent="0.25">
      <c r="D21" s="58"/>
      <c r="E21" s="14"/>
      <c r="F21" s="14"/>
      <c r="G21" s="22"/>
      <c r="H21" s="13"/>
      <c r="I21" s="13"/>
      <c r="J21" s="14"/>
      <c r="K21" s="14"/>
      <c r="L21" s="14"/>
      <c r="M21" s="14"/>
      <c r="N21" s="14"/>
    </row>
    <row r="22" spans="4:14" ht="23.25" x14ac:dyDescent="0.25">
      <c r="D22" s="58"/>
      <c r="E22" s="2" t="s">
        <v>109</v>
      </c>
      <c r="F22" s="2" t="s">
        <v>87</v>
      </c>
      <c r="G22" s="2" t="s">
        <v>124</v>
      </c>
      <c r="H22" s="2" t="s">
        <v>124</v>
      </c>
      <c r="I22" s="16" t="s">
        <v>91</v>
      </c>
      <c r="J22" s="2" t="s">
        <v>225</v>
      </c>
      <c r="K22" s="2" t="s">
        <v>141</v>
      </c>
      <c r="L22" s="2" t="s">
        <v>99</v>
      </c>
      <c r="M22" s="2" t="s">
        <v>98</v>
      </c>
      <c r="N22" s="9"/>
    </row>
    <row r="23" spans="4:14" x14ac:dyDescent="0.25">
      <c r="D23" s="58"/>
      <c r="E23" s="14"/>
      <c r="F23" s="14"/>
      <c r="G23" s="22"/>
      <c r="H23" s="13"/>
      <c r="I23" s="13"/>
      <c r="J23" s="14"/>
      <c r="K23" s="14"/>
      <c r="L23" s="14"/>
      <c r="M23" s="14"/>
      <c r="N23" s="14"/>
    </row>
    <row r="24" spans="4:14" x14ac:dyDescent="0.25">
      <c r="D24" s="58"/>
      <c r="E24" s="43" t="s">
        <v>109</v>
      </c>
      <c r="F24" s="43" t="s">
        <v>101</v>
      </c>
      <c r="G24" s="2" t="s">
        <v>127</v>
      </c>
      <c r="H24" s="2" t="s">
        <v>127</v>
      </c>
      <c r="I24" s="46" t="s">
        <v>90</v>
      </c>
      <c r="J24" s="2" t="s">
        <v>226</v>
      </c>
      <c r="K24" s="2" t="s">
        <v>141</v>
      </c>
      <c r="L24" s="2" t="s">
        <v>97</v>
      </c>
      <c r="M24" s="2" t="s">
        <v>98</v>
      </c>
      <c r="N24" s="9"/>
    </row>
    <row r="25" spans="4:14" x14ac:dyDescent="0.25">
      <c r="D25" s="58"/>
      <c r="E25" s="53"/>
      <c r="F25" s="53"/>
      <c r="G25" s="2" t="s">
        <v>128</v>
      </c>
      <c r="H25" s="2" t="s">
        <v>128</v>
      </c>
      <c r="I25" s="58"/>
      <c r="J25" s="2" t="s">
        <v>227</v>
      </c>
      <c r="K25" s="2" t="s">
        <v>141</v>
      </c>
      <c r="L25" s="2" t="s">
        <v>99</v>
      </c>
      <c r="M25" s="2" t="s">
        <v>98</v>
      </c>
      <c r="N25" s="9"/>
    </row>
    <row r="26" spans="4:14" x14ac:dyDescent="0.25">
      <c r="D26" s="58"/>
      <c r="E26" s="53"/>
      <c r="F26" s="53"/>
      <c r="G26" s="2" t="s">
        <v>126</v>
      </c>
      <c r="H26" s="2" t="s">
        <v>126</v>
      </c>
      <c r="I26" s="58"/>
      <c r="J26" s="2" t="s">
        <v>228</v>
      </c>
      <c r="K26" s="2" t="s">
        <v>141</v>
      </c>
      <c r="L26" s="2" t="s">
        <v>100</v>
      </c>
      <c r="M26" s="2" t="s">
        <v>98</v>
      </c>
      <c r="N26" s="9"/>
    </row>
    <row r="27" spans="4:14" x14ac:dyDescent="0.25">
      <c r="D27" s="58"/>
      <c r="E27" s="53"/>
      <c r="F27" s="53"/>
      <c r="G27" s="2" t="s">
        <v>129</v>
      </c>
      <c r="H27" s="2" t="s">
        <v>129</v>
      </c>
      <c r="I27" s="58"/>
      <c r="J27" s="2" t="s">
        <v>229</v>
      </c>
      <c r="K27" s="2" t="s">
        <v>141</v>
      </c>
      <c r="L27" s="2" t="s">
        <v>103</v>
      </c>
      <c r="M27" s="2" t="s">
        <v>98</v>
      </c>
      <c r="N27" s="2"/>
    </row>
    <row r="28" spans="4:14" x14ac:dyDescent="0.25">
      <c r="D28" s="58"/>
      <c r="E28" s="53"/>
      <c r="F28" s="53"/>
      <c r="G28" s="2" t="s">
        <v>130</v>
      </c>
      <c r="H28" s="2" t="s">
        <v>130</v>
      </c>
      <c r="I28" s="58"/>
      <c r="J28" s="2" t="s">
        <v>230</v>
      </c>
      <c r="K28" s="2" t="s">
        <v>141</v>
      </c>
      <c r="L28" s="2" t="s">
        <v>104</v>
      </c>
      <c r="M28" s="2" t="s">
        <v>98</v>
      </c>
      <c r="N28" s="2"/>
    </row>
    <row r="29" spans="4:14" x14ac:dyDescent="0.25">
      <c r="D29" s="58"/>
      <c r="E29" s="53"/>
      <c r="F29" s="44"/>
      <c r="G29" s="2" t="s">
        <v>131</v>
      </c>
      <c r="H29" s="2" t="s">
        <v>131</v>
      </c>
      <c r="I29" s="58"/>
      <c r="J29" s="2" t="s">
        <v>231</v>
      </c>
      <c r="K29" s="2" t="s">
        <v>141</v>
      </c>
      <c r="L29" s="2" t="s">
        <v>105</v>
      </c>
      <c r="M29" s="2" t="s">
        <v>98</v>
      </c>
      <c r="N29" s="2"/>
    </row>
    <row r="30" spans="4:14" x14ac:dyDescent="0.25">
      <c r="D30" s="58"/>
      <c r="E30" s="53"/>
      <c r="F30" s="43" t="s">
        <v>102</v>
      </c>
      <c r="G30" s="2" t="s">
        <v>125</v>
      </c>
      <c r="H30" s="2" t="s">
        <v>125</v>
      </c>
      <c r="I30" s="58"/>
      <c r="J30" s="2" t="s">
        <v>105</v>
      </c>
      <c r="K30" s="2" t="s">
        <v>141</v>
      </c>
      <c r="L30" s="2" t="s">
        <v>97</v>
      </c>
      <c r="M30" s="2" t="s">
        <v>98</v>
      </c>
      <c r="N30" s="2"/>
    </row>
    <row r="31" spans="4:14" x14ac:dyDescent="0.25">
      <c r="D31" s="58"/>
      <c r="E31" s="44"/>
      <c r="F31" s="44"/>
      <c r="G31" s="2" t="s">
        <v>126</v>
      </c>
      <c r="H31" s="2" t="s">
        <v>126</v>
      </c>
      <c r="I31" s="47"/>
      <c r="J31" s="2" t="s">
        <v>228</v>
      </c>
      <c r="K31" s="2" t="s">
        <v>141</v>
      </c>
      <c r="L31" s="2" t="s">
        <v>99</v>
      </c>
      <c r="M31" s="2" t="s">
        <v>98</v>
      </c>
      <c r="N31" s="2"/>
    </row>
    <row r="32" spans="4:14" x14ac:dyDescent="0.25">
      <c r="D32" s="58"/>
      <c r="E32" s="14"/>
      <c r="F32" s="14"/>
      <c r="G32" s="21"/>
      <c r="H32" s="12"/>
      <c r="I32" s="13"/>
      <c r="J32" s="14"/>
      <c r="K32" s="14"/>
      <c r="L32" s="14"/>
      <c r="M32" s="14"/>
      <c r="N32" s="14"/>
    </row>
    <row r="33" spans="4:14" ht="23.25" x14ac:dyDescent="0.25">
      <c r="D33" s="47"/>
      <c r="E33" s="2" t="s">
        <v>109</v>
      </c>
      <c r="F33" s="2" t="s">
        <v>106</v>
      </c>
      <c r="G33" s="2" t="s">
        <v>143</v>
      </c>
      <c r="H33" s="2" t="s">
        <v>143</v>
      </c>
      <c r="I33" s="15" t="s">
        <v>89</v>
      </c>
      <c r="J33" s="2" t="s">
        <v>232</v>
      </c>
      <c r="K33" s="2" t="s">
        <v>141</v>
      </c>
      <c r="L33" s="2" t="s">
        <v>97</v>
      </c>
      <c r="M33" s="2" t="s">
        <v>98</v>
      </c>
      <c r="N33" s="1"/>
    </row>
    <row r="34" spans="4:14" x14ac:dyDescent="0.25">
      <c r="D34" s="32"/>
      <c r="E34" s="25"/>
      <c r="F34" s="25"/>
      <c r="G34" s="25"/>
      <c r="H34" s="25"/>
      <c r="I34" s="25"/>
      <c r="J34" s="25"/>
      <c r="K34" s="25"/>
      <c r="L34" s="25"/>
      <c r="M34" s="25"/>
      <c r="N34" s="25"/>
    </row>
    <row r="35" spans="4:14" ht="23.25" x14ac:dyDescent="0.25">
      <c r="D35" s="34" t="s">
        <v>110</v>
      </c>
      <c r="E35" s="6" t="s">
        <v>80</v>
      </c>
      <c r="F35" s="2" t="s">
        <v>109</v>
      </c>
      <c r="G35" s="33" t="s">
        <v>4</v>
      </c>
      <c r="H35" s="33" t="s">
        <v>4</v>
      </c>
      <c r="I35" s="15" t="s">
        <v>96</v>
      </c>
      <c r="J35" s="2" t="s">
        <v>97</v>
      </c>
      <c r="K35" s="2" t="s">
        <v>98</v>
      </c>
      <c r="L35" s="2" t="s">
        <v>99</v>
      </c>
      <c r="M35" s="2" t="s">
        <v>141</v>
      </c>
      <c r="N35" s="10"/>
    </row>
    <row r="36" spans="4:14" ht="23.25" customHeight="1" x14ac:dyDescent="0.25">
      <c r="D36" s="34"/>
      <c r="E36" s="6"/>
      <c r="F36" s="6" t="s">
        <v>233</v>
      </c>
      <c r="G36" s="2" t="s">
        <v>133</v>
      </c>
      <c r="H36" s="2" t="s">
        <v>133</v>
      </c>
      <c r="I36" s="45" t="s">
        <v>110</v>
      </c>
      <c r="J36" s="43" t="s">
        <v>99</v>
      </c>
      <c r="K36" s="43" t="s">
        <v>238</v>
      </c>
      <c r="L36" s="2" t="s">
        <v>97</v>
      </c>
      <c r="M36" s="2" t="s">
        <v>239</v>
      </c>
      <c r="N36" s="10"/>
    </row>
    <row r="37" spans="4:14" ht="23.25" customHeight="1" x14ac:dyDescent="0.25">
      <c r="D37" s="34"/>
      <c r="E37" s="6"/>
      <c r="F37" s="6"/>
      <c r="G37" s="2"/>
      <c r="H37" s="2"/>
      <c r="I37" s="45"/>
      <c r="J37" s="44"/>
      <c r="K37" s="44"/>
      <c r="L37" s="2" t="s">
        <v>99</v>
      </c>
      <c r="M37" s="2" t="s">
        <v>240</v>
      </c>
      <c r="N37" s="10"/>
    </row>
    <row r="38" spans="4:14" ht="23.25" customHeight="1" x14ac:dyDescent="0.25">
      <c r="D38" s="34"/>
      <c r="E38" s="6"/>
      <c r="F38" s="6"/>
      <c r="G38" s="2" t="s">
        <v>134</v>
      </c>
      <c r="H38" s="2" t="s">
        <v>134</v>
      </c>
      <c r="I38" s="45"/>
      <c r="J38" s="43" t="s">
        <v>100</v>
      </c>
      <c r="K38" s="43" t="s">
        <v>238</v>
      </c>
      <c r="L38" s="2" t="s">
        <v>97</v>
      </c>
      <c r="M38" s="2" t="s">
        <v>239</v>
      </c>
      <c r="N38" s="10"/>
    </row>
    <row r="39" spans="4:14" ht="23.25" customHeight="1" x14ac:dyDescent="0.25">
      <c r="D39" s="34"/>
      <c r="E39" s="6"/>
      <c r="F39" s="6"/>
      <c r="G39" s="2"/>
      <c r="H39" s="2"/>
      <c r="I39" s="45"/>
      <c r="J39" s="44"/>
      <c r="K39" s="44"/>
      <c r="L39" s="2" t="s">
        <v>99</v>
      </c>
      <c r="M39" s="2" t="s">
        <v>240</v>
      </c>
      <c r="N39" s="10"/>
    </row>
    <row r="40" spans="4:14" ht="23.25" x14ac:dyDescent="0.25">
      <c r="D40" s="34"/>
      <c r="E40" s="6"/>
      <c r="F40" s="6"/>
      <c r="G40" s="2" t="s">
        <v>135</v>
      </c>
      <c r="H40" s="2" t="s">
        <v>135</v>
      </c>
      <c r="I40" s="45"/>
      <c r="J40" s="43" t="s">
        <v>103</v>
      </c>
      <c r="K40" s="43" t="s">
        <v>238</v>
      </c>
      <c r="L40" s="2" t="s">
        <v>97</v>
      </c>
      <c r="M40" s="2" t="s">
        <v>239</v>
      </c>
      <c r="N40" s="10"/>
    </row>
    <row r="41" spans="4:14" ht="23.25" x14ac:dyDescent="0.25">
      <c r="D41" s="34"/>
      <c r="E41" s="6"/>
      <c r="F41" s="6"/>
      <c r="G41" s="2"/>
      <c r="H41" s="2"/>
      <c r="I41" s="45"/>
      <c r="J41" s="44"/>
      <c r="K41" s="44"/>
      <c r="L41" s="2" t="s">
        <v>99</v>
      </c>
      <c r="M41" s="2" t="s">
        <v>240</v>
      </c>
      <c r="N41" s="10"/>
    </row>
    <row r="42" spans="4:14" ht="23.25" customHeight="1" x14ac:dyDescent="0.25">
      <c r="D42" s="34"/>
      <c r="E42" s="6"/>
      <c r="F42" s="6"/>
      <c r="G42" s="2" t="s">
        <v>136</v>
      </c>
      <c r="H42" s="2" t="s">
        <v>136</v>
      </c>
      <c r="I42" s="45"/>
      <c r="J42" s="43" t="s">
        <v>104</v>
      </c>
      <c r="K42" s="43" t="s">
        <v>238</v>
      </c>
      <c r="L42" s="2" t="s">
        <v>97</v>
      </c>
      <c r="M42" s="2" t="s">
        <v>239</v>
      </c>
      <c r="N42" s="10"/>
    </row>
    <row r="43" spans="4:14" ht="23.25" customHeight="1" x14ac:dyDescent="0.25">
      <c r="D43" s="34"/>
      <c r="E43" s="6"/>
      <c r="F43" s="6"/>
      <c r="G43" s="2"/>
      <c r="H43" s="2"/>
      <c r="I43" s="45"/>
      <c r="J43" s="44"/>
      <c r="K43" s="44"/>
      <c r="L43" s="2" t="s">
        <v>99</v>
      </c>
      <c r="M43" s="2" t="s">
        <v>240</v>
      </c>
      <c r="N43" s="10"/>
    </row>
    <row r="44" spans="4:14" ht="23.25" customHeight="1" x14ac:dyDescent="0.25">
      <c r="D44" s="34"/>
      <c r="E44" s="6"/>
      <c r="F44" s="6"/>
      <c r="G44" s="2" t="s">
        <v>137</v>
      </c>
      <c r="H44" s="2" t="s">
        <v>137</v>
      </c>
      <c r="I44" s="45"/>
      <c r="J44" s="43" t="s">
        <v>219</v>
      </c>
      <c r="K44" s="43" t="s">
        <v>238</v>
      </c>
      <c r="L44" s="2" t="s">
        <v>97</v>
      </c>
      <c r="M44" s="2" t="s">
        <v>239</v>
      </c>
      <c r="N44" s="10"/>
    </row>
    <row r="45" spans="4:14" ht="23.25" customHeight="1" x14ac:dyDescent="0.25">
      <c r="D45" s="34"/>
      <c r="E45" s="6"/>
      <c r="F45" s="6"/>
      <c r="G45" s="2"/>
      <c r="H45" s="2"/>
      <c r="I45" s="45"/>
      <c r="J45" s="44"/>
      <c r="K45" s="44"/>
      <c r="L45" s="2" t="s">
        <v>99</v>
      </c>
      <c r="M45" s="2" t="s">
        <v>240</v>
      </c>
      <c r="N45" s="10"/>
    </row>
    <row r="46" spans="4:14" ht="23.25" customHeight="1" x14ac:dyDescent="0.25">
      <c r="D46" s="34"/>
      <c r="E46" s="6"/>
      <c r="F46" s="6"/>
      <c r="G46" s="2" t="s">
        <v>138</v>
      </c>
      <c r="H46" s="2" t="s">
        <v>138</v>
      </c>
      <c r="I46" s="45"/>
      <c r="J46" s="43" t="s">
        <v>220</v>
      </c>
      <c r="K46" s="43" t="s">
        <v>238</v>
      </c>
      <c r="L46" s="2" t="s">
        <v>97</v>
      </c>
      <c r="M46" s="2" t="s">
        <v>239</v>
      </c>
      <c r="N46" s="10"/>
    </row>
    <row r="47" spans="4:14" ht="23.25" customHeight="1" x14ac:dyDescent="0.25">
      <c r="D47" s="34"/>
      <c r="E47" s="6"/>
      <c r="F47" s="6"/>
      <c r="G47" s="2"/>
      <c r="H47" s="2"/>
      <c r="I47" s="45"/>
      <c r="J47" s="44"/>
      <c r="K47" s="44"/>
      <c r="L47" s="2" t="s">
        <v>99</v>
      </c>
      <c r="M47" s="2" t="s">
        <v>240</v>
      </c>
      <c r="N47" s="10"/>
    </row>
    <row r="48" spans="4:14" ht="23.25" customHeight="1" x14ac:dyDescent="0.25">
      <c r="D48" s="34"/>
      <c r="E48" s="6"/>
      <c r="F48" s="6"/>
      <c r="G48" s="2" t="s">
        <v>234</v>
      </c>
      <c r="H48" s="2" t="s">
        <v>235</v>
      </c>
      <c r="I48" s="45"/>
      <c r="J48" s="2"/>
      <c r="K48" s="2"/>
      <c r="L48" s="2"/>
      <c r="M48" s="2"/>
      <c r="N48" s="10"/>
    </row>
    <row r="49" spans="4:14" ht="23.25" x14ac:dyDescent="0.25">
      <c r="D49" s="15"/>
      <c r="E49" s="2"/>
      <c r="F49" s="2"/>
      <c r="G49" s="2" t="s">
        <v>132</v>
      </c>
      <c r="H49" s="2" t="s">
        <v>236</v>
      </c>
      <c r="I49" s="45"/>
      <c r="J49" s="2"/>
      <c r="K49" s="2"/>
      <c r="L49" s="2"/>
      <c r="M49" s="2"/>
      <c r="N49" s="10"/>
    </row>
    <row r="50" spans="4:14" ht="23.25" x14ac:dyDescent="0.25">
      <c r="D50" s="15"/>
      <c r="E50" s="2"/>
      <c r="F50" s="2"/>
      <c r="G50" s="2"/>
      <c r="H50" s="2"/>
      <c r="I50" s="46" t="s">
        <v>237</v>
      </c>
      <c r="J50" s="2"/>
      <c r="K50" s="2"/>
      <c r="L50" s="2"/>
      <c r="M50" s="2"/>
      <c r="N50" s="10"/>
    </row>
    <row r="51" spans="4:14" ht="23.25" x14ac:dyDescent="0.25">
      <c r="D51" s="15"/>
      <c r="E51" s="2"/>
      <c r="F51" s="2"/>
      <c r="G51" s="2"/>
      <c r="H51" s="2"/>
      <c r="I51" s="47"/>
      <c r="J51" s="2"/>
      <c r="K51" s="2"/>
      <c r="L51" s="2"/>
      <c r="M51" s="2"/>
      <c r="N51" s="10"/>
    </row>
    <row r="52" spans="4:14" ht="15" customHeight="1" x14ac:dyDescent="0.25">
      <c r="D52" s="12"/>
      <c r="E52" s="14"/>
      <c r="F52" s="14"/>
      <c r="G52" s="22"/>
      <c r="H52" s="13"/>
      <c r="I52" s="22"/>
      <c r="J52" s="14"/>
      <c r="K52" s="14"/>
      <c r="L52" s="14"/>
      <c r="M52" s="14"/>
      <c r="N52" s="14"/>
    </row>
    <row r="53" spans="4:14" ht="23.25" customHeight="1" x14ac:dyDescent="0.25">
      <c r="D53" s="46" t="s">
        <v>111</v>
      </c>
      <c r="E53" s="2"/>
      <c r="F53" s="2"/>
      <c r="G53" s="2" t="s">
        <v>63</v>
      </c>
      <c r="H53" s="2" t="s">
        <v>63</v>
      </c>
      <c r="I53" s="43"/>
      <c r="J53" s="2" t="s">
        <v>112</v>
      </c>
      <c r="K53" s="2"/>
      <c r="L53" s="2"/>
      <c r="M53" s="2"/>
      <c r="N53" s="10"/>
    </row>
    <row r="54" spans="4:14" ht="23.25" customHeight="1" x14ac:dyDescent="0.25">
      <c r="D54" s="47"/>
      <c r="E54" s="2"/>
      <c r="F54" s="2"/>
      <c r="G54" s="2" t="s">
        <v>64</v>
      </c>
      <c r="H54" s="2" t="s">
        <v>64</v>
      </c>
      <c r="I54" s="44"/>
      <c r="J54" s="2" t="s">
        <v>112</v>
      </c>
      <c r="K54" s="2"/>
      <c r="L54" s="2"/>
      <c r="M54" s="2"/>
      <c r="N54" s="10"/>
    </row>
    <row r="55" spans="4:14" ht="15" customHeight="1" x14ac:dyDescent="0.25">
      <c r="D55" s="32"/>
      <c r="E55" s="23"/>
      <c r="F55" s="23"/>
      <c r="G55" s="23"/>
      <c r="H55" s="23"/>
      <c r="I55" s="23"/>
      <c r="J55" s="23"/>
      <c r="K55" s="23"/>
      <c r="L55" s="23"/>
      <c r="M55" s="23"/>
      <c r="N55" s="24"/>
    </row>
    <row r="56" spans="4:14" ht="23.25" customHeight="1" x14ac:dyDescent="0.25">
      <c r="D56" s="46" t="s">
        <v>92</v>
      </c>
      <c r="E56" s="2"/>
      <c r="F56" s="2"/>
      <c r="G56" s="2" t="s">
        <v>64</v>
      </c>
      <c r="H56" s="2" t="s">
        <v>64</v>
      </c>
      <c r="I56" s="43"/>
      <c r="J56" s="2" t="s">
        <v>112</v>
      </c>
      <c r="K56" s="2"/>
      <c r="L56" s="2"/>
      <c r="M56" s="2"/>
      <c r="N56" s="10"/>
    </row>
    <row r="57" spans="4:14" ht="23.25" customHeight="1" x14ac:dyDescent="0.25">
      <c r="D57" s="58"/>
      <c r="E57" s="2"/>
      <c r="F57" s="2"/>
      <c r="G57" s="2" t="s">
        <v>107</v>
      </c>
      <c r="H57" s="2" t="s">
        <v>107</v>
      </c>
      <c r="I57" s="53"/>
      <c r="J57" s="2" t="s">
        <v>112</v>
      </c>
      <c r="K57" s="2"/>
      <c r="L57" s="2"/>
      <c r="M57" s="2"/>
      <c r="N57" s="10"/>
    </row>
    <row r="58" spans="4:14" ht="23.25" customHeight="1" x14ac:dyDescent="0.25">
      <c r="D58" s="47"/>
      <c r="E58" s="2"/>
      <c r="F58" s="2"/>
      <c r="G58" s="2" t="s">
        <v>108</v>
      </c>
      <c r="H58" s="2" t="s">
        <v>108</v>
      </c>
      <c r="I58" s="44"/>
      <c r="J58" s="2" t="s">
        <v>112</v>
      </c>
      <c r="K58" s="2"/>
      <c r="L58" s="2"/>
      <c r="M58" s="2"/>
      <c r="N58" s="10"/>
    </row>
    <row r="59" spans="4:14" ht="15" customHeight="1" x14ac:dyDescent="0.25">
      <c r="D59" s="32"/>
      <c r="E59" s="23"/>
      <c r="F59" s="23"/>
      <c r="G59" s="23"/>
      <c r="H59" s="23"/>
      <c r="I59" s="23"/>
      <c r="J59" s="23"/>
      <c r="K59" s="23"/>
      <c r="L59" s="23"/>
      <c r="M59" s="23"/>
      <c r="N59" s="24"/>
    </row>
    <row r="60" spans="4:14" ht="23.25" x14ac:dyDescent="0.25">
      <c r="D60" s="15"/>
      <c r="E60" s="2"/>
      <c r="F60" s="2"/>
      <c r="G60" s="2" t="s">
        <v>65</v>
      </c>
      <c r="H60" s="2" t="s">
        <v>65</v>
      </c>
      <c r="I60" s="2"/>
      <c r="J60" s="2"/>
      <c r="K60" s="2"/>
      <c r="L60" s="2"/>
      <c r="M60" s="2"/>
      <c r="N60" s="10"/>
    </row>
    <row r="61" spans="4:14" ht="23.25" x14ac:dyDescent="0.25">
      <c r="D61" s="15"/>
      <c r="E61" s="2"/>
      <c r="F61" s="2"/>
      <c r="G61" s="2" t="s">
        <v>66</v>
      </c>
      <c r="H61" s="2" t="s">
        <v>66</v>
      </c>
      <c r="I61" s="2"/>
      <c r="J61" s="2"/>
      <c r="K61" s="2"/>
      <c r="L61" s="2"/>
      <c r="M61" s="2"/>
      <c r="N61" s="10"/>
    </row>
    <row r="62" spans="4:14" ht="15" customHeight="1" x14ac:dyDescent="0.25">
      <c r="D62" s="32"/>
      <c r="E62" s="23"/>
      <c r="F62" s="23"/>
      <c r="G62" s="23"/>
      <c r="H62" s="23"/>
      <c r="I62" s="23"/>
      <c r="J62" s="23"/>
      <c r="K62" s="23"/>
      <c r="L62" s="23"/>
      <c r="M62" s="23"/>
      <c r="N62" s="24"/>
    </row>
    <row r="63" spans="4:14" ht="23.25" x14ac:dyDescent="0.25">
      <c r="D63" s="15"/>
      <c r="E63" s="2"/>
      <c r="F63" s="2"/>
      <c r="G63" s="2" t="s">
        <v>67</v>
      </c>
      <c r="H63" s="2" t="s">
        <v>67</v>
      </c>
      <c r="I63" s="2"/>
      <c r="J63" s="2"/>
      <c r="K63" s="2"/>
      <c r="L63" s="2"/>
      <c r="M63" s="2"/>
      <c r="N63" s="10"/>
    </row>
    <row r="64" spans="4:14" ht="15" customHeight="1" x14ac:dyDescent="0.25">
      <c r="D64" s="32"/>
      <c r="E64" s="23"/>
      <c r="F64" s="23"/>
      <c r="G64" s="23"/>
      <c r="H64" s="23"/>
      <c r="I64" s="23"/>
      <c r="J64" s="23"/>
      <c r="K64" s="23"/>
      <c r="L64" s="23"/>
      <c r="M64" s="23"/>
      <c r="N64" s="24"/>
    </row>
    <row r="65" spans="4:14" ht="23.25" x14ac:dyDescent="0.25">
      <c r="D65" s="15"/>
      <c r="E65" s="2"/>
      <c r="F65" s="2"/>
      <c r="G65" s="2" t="s">
        <v>68</v>
      </c>
      <c r="H65" s="2" t="s">
        <v>68</v>
      </c>
      <c r="I65" s="2"/>
      <c r="J65" s="2"/>
      <c r="K65" s="2"/>
      <c r="L65" s="2"/>
      <c r="M65" s="2"/>
      <c r="N65" s="10"/>
    </row>
    <row r="66" spans="4:14" ht="23.25" x14ac:dyDescent="0.25">
      <c r="D66" s="15"/>
      <c r="E66" s="2"/>
      <c r="F66" s="2"/>
      <c r="G66" s="2" t="s">
        <v>69</v>
      </c>
      <c r="H66" s="2" t="s">
        <v>69</v>
      </c>
      <c r="I66" s="2"/>
      <c r="J66" s="2"/>
      <c r="K66" s="2"/>
      <c r="L66" s="2"/>
      <c r="M66" s="2"/>
      <c r="N66" s="10"/>
    </row>
    <row r="67" spans="4:14" ht="23.25" x14ac:dyDescent="0.25">
      <c r="D67" s="15"/>
      <c r="E67" s="166"/>
      <c r="F67" s="2"/>
      <c r="G67" s="2" t="s">
        <v>70</v>
      </c>
      <c r="H67" s="2" t="s">
        <v>70</v>
      </c>
      <c r="I67" s="2"/>
      <c r="J67" s="2"/>
      <c r="K67" s="2"/>
      <c r="L67" s="2"/>
      <c r="M67" s="2"/>
      <c r="N67" s="10"/>
    </row>
    <row r="68" spans="4:14" ht="23.25" x14ac:dyDescent="0.25">
      <c r="D68" s="15"/>
      <c r="E68" s="30"/>
      <c r="F68" s="2"/>
      <c r="G68" s="2" t="s">
        <v>71</v>
      </c>
      <c r="H68" s="2" t="s">
        <v>71</v>
      </c>
      <c r="I68" s="2"/>
      <c r="J68" s="2"/>
      <c r="K68" s="2"/>
      <c r="L68" s="2"/>
      <c r="M68" s="2"/>
      <c r="N68" s="10"/>
    </row>
    <row r="69" spans="4:14" ht="23.25" x14ac:dyDescent="0.25">
      <c r="D69" s="15"/>
      <c r="E69" s="30"/>
      <c r="F69" s="2"/>
      <c r="G69" s="2" t="s">
        <v>72</v>
      </c>
      <c r="H69" s="2" t="s">
        <v>72</v>
      </c>
      <c r="I69" s="2"/>
      <c r="J69" s="2"/>
      <c r="K69" s="2"/>
      <c r="L69" s="2"/>
      <c r="M69" s="2"/>
      <c r="N69" s="10"/>
    </row>
    <row r="70" spans="4:14" ht="23.25" x14ac:dyDescent="0.25">
      <c r="D70" s="15"/>
      <c r="E70" s="30"/>
      <c r="F70" s="2"/>
      <c r="G70" s="2" t="s">
        <v>73</v>
      </c>
      <c r="H70" s="2" t="s">
        <v>73</v>
      </c>
      <c r="I70" s="2"/>
      <c r="J70" s="2"/>
      <c r="K70" s="2"/>
      <c r="L70" s="2"/>
      <c r="M70" s="2"/>
      <c r="N70" s="10"/>
    </row>
    <row r="71" spans="4:14" ht="23.25" x14ac:dyDescent="0.25">
      <c r="D71" s="15"/>
      <c r="E71" s="30"/>
      <c r="F71" s="2"/>
      <c r="G71" s="2" t="s">
        <v>74</v>
      </c>
      <c r="H71" s="2" t="s">
        <v>74</v>
      </c>
      <c r="I71" s="2"/>
      <c r="J71" s="2"/>
      <c r="K71" s="2"/>
      <c r="L71" s="2"/>
      <c r="M71" s="2"/>
      <c r="N71" s="10"/>
    </row>
    <row r="72" spans="4:14" ht="23.25" x14ac:dyDescent="0.25">
      <c r="D72" s="15"/>
      <c r="E72" s="30"/>
      <c r="F72" s="2"/>
      <c r="G72" s="2" t="s">
        <v>75</v>
      </c>
      <c r="H72" s="2" t="s">
        <v>75</v>
      </c>
      <c r="I72" s="2"/>
      <c r="J72" s="2"/>
      <c r="K72" s="2"/>
      <c r="L72" s="2"/>
      <c r="M72" s="2"/>
      <c r="N72" s="10"/>
    </row>
    <row r="73" spans="4:14" ht="23.25" x14ac:dyDescent="0.25">
      <c r="D73" s="15"/>
      <c r="E73" s="30"/>
      <c r="F73" s="2"/>
      <c r="G73" s="2" t="s">
        <v>76</v>
      </c>
      <c r="H73" s="2" t="s">
        <v>76</v>
      </c>
      <c r="I73" s="2"/>
      <c r="J73" s="2"/>
      <c r="K73" s="2"/>
      <c r="L73" s="2"/>
      <c r="M73" s="2"/>
      <c r="N73" s="10"/>
    </row>
    <row r="99" spans="5:15" x14ac:dyDescent="0.25">
      <c r="E99" s="54" t="s">
        <v>0</v>
      </c>
      <c r="F99" s="54"/>
      <c r="G99" s="54"/>
      <c r="H99" s="54"/>
      <c r="I99" s="54"/>
      <c r="J99" s="54"/>
      <c r="K99" s="54"/>
      <c r="L99" s="54"/>
      <c r="M99" s="54"/>
      <c r="N99" s="54"/>
      <c r="O99" s="54"/>
    </row>
    <row r="100" spans="5:15" x14ac:dyDescent="0.25">
      <c r="E100" s="5" t="s">
        <v>1</v>
      </c>
      <c r="F100" s="5" t="s">
        <v>2</v>
      </c>
      <c r="G100" s="5"/>
      <c r="H100" s="5"/>
      <c r="I100" s="5"/>
      <c r="J100" s="5"/>
      <c r="K100" s="5"/>
      <c r="L100" s="5"/>
      <c r="M100" s="5"/>
      <c r="N100" s="5" t="s">
        <v>3</v>
      </c>
      <c r="O100" s="5" t="s">
        <v>9</v>
      </c>
    </row>
    <row r="101" spans="5:15" x14ac:dyDescent="0.25">
      <c r="E101" s="2" t="s">
        <v>4</v>
      </c>
      <c r="F101" s="6" t="s">
        <v>5</v>
      </c>
      <c r="G101" s="6"/>
      <c r="H101" s="6"/>
      <c r="I101" s="6"/>
      <c r="J101" s="6"/>
      <c r="K101" s="6"/>
      <c r="L101" s="6"/>
      <c r="M101" s="6"/>
      <c r="N101" s="2" t="s">
        <v>6</v>
      </c>
      <c r="O101" s="1"/>
    </row>
    <row r="102" spans="5:15" x14ac:dyDescent="0.25">
      <c r="E102" s="4" t="s">
        <v>7</v>
      </c>
      <c r="F102" s="7" t="s">
        <v>8</v>
      </c>
      <c r="G102" s="7"/>
      <c r="H102" s="7"/>
      <c r="I102" s="7"/>
      <c r="J102" s="7"/>
      <c r="K102" s="7"/>
      <c r="L102" s="7"/>
      <c r="M102" s="7"/>
      <c r="N102" s="4" t="s">
        <v>11</v>
      </c>
      <c r="O102" s="3" t="s">
        <v>10</v>
      </c>
    </row>
    <row r="103" spans="5:15" x14ac:dyDescent="0.25">
      <c r="E103" s="2" t="s">
        <v>12</v>
      </c>
      <c r="F103" s="6" t="s">
        <v>16</v>
      </c>
      <c r="G103" s="6"/>
      <c r="H103" s="6"/>
      <c r="I103" s="6"/>
      <c r="J103" s="6"/>
      <c r="K103" s="6"/>
      <c r="L103" s="6"/>
      <c r="M103" s="6"/>
      <c r="N103" s="2" t="s">
        <v>11</v>
      </c>
      <c r="O103" s="1"/>
    </row>
    <row r="104" spans="5:15" x14ac:dyDescent="0.25">
      <c r="E104" s="4" t="s">
        <v>13</v>
      </c>
      <c r="F104" s="8" t="s">
        <v>20</v>
      </c>
      <c r="G104" s="8"/>
      <c r="H104" s="8"/>
      <c r="I104" s="8"/>
      <c r="J104" s="8"/>
      <c r="K104" s="8"/>
      <c r="L104" s="8"/>
      <c r="M104" s="8"/>
      <c r="N104" s="4" t="s">
        <v>11</v>
      </c>
      <c r="O104" s="3"/>
    </row>
    <row r="105" spans="5:15" x14ac:dyDescent="0.25">
      <c r="E105" s="2" t="s">
        <v>14</v>
      </c>
      <c r="F105" s="6" t="s">
        <v>21</v>
      </c>
      <c r="G105" s="6"/>
      <c r="H105" s="6"/>
      <c r="I105" s="6"/>
      <c r="J105" s="6"/>
      <c r="K105" s="6"/>
      <c r="L105" s="6"/>
      <c r="M105" s="6"/>
      <c r="N105" s="2" t="s">
        <v>11</v>
      </c>
      <c r="O105" s="1"/>
    </row>
    <row r="106" spans="5:15" x14ac:dyDescent="0.25">
      <c r="E106" s="4" t="s">
        <v>15</v>
      </c>
      <c r="F106" s="8" t="s">
        <v>17</v>
      </c>
      <c r="G106" s="8"/>
      <c r="H106" s="8"/>
      <c r="I106" s="8"/>
      <c r="J106" s="8"/>
      <c r="K106" s="8"/>
      <c r="L106" s="8"/>
      <c r="M106" s="8"/>
      <c r="N106" s="4" t="s">
        <v>11</v>
      </c>
      <c r="O106" s="3"/>
    </row>
    <row r="107" spans="5:15" x14ac:dyDescent="0.25">
      <c r="E107" s="2" t="s">
        <v>18</v>
      </c>
      <c r="F107" s="6" t="s">
        <v>19</v>
      </c>
      <c r="G107" s="6"/>
      <c r="H107" s="6"/>
      <c r="I107" s="6"/>
      <c r="J107" s="6"/>
      <c r="K107" s="6"/>
      <c r="L107" s="6"/>
      <c r="M107" s="6"/>
      <c r="N107" s="2" t="s">
        <v>11</v>
      </c>
      <c r="O107" s="1"/>
    </row>
    <row r="108" spans="5:15" x14ac:dyDescent="0.25">
      <c r="E108" s="4" t="s">
        <v>22</v>
      </c>
      <c r="F108" s="8" t="s">
        <v>23</v>
      </c>
      <c r="G108" s="8"/>
      <c r="H108" s="8"/>
      <c r="I108" s="8"/>
      <c r="J108" s="8"/>
      <c r="K108" s="8"/>
      <c r="L108" s="8"/>
      <c r="M108" s="8"/>
      <c r="N108" s="4" t="s">
        <v>11</v>
      </c>
      <c r="O108" s="3"/>
    </row>
    <row r="109" spans="5:15" x14ac:dyDescent="0.25">
      <c r="E109" s="2" t="s">
        <v>24</v>
      </c>
      <c r="F109" s="6" t="s">
        <v>25</v>
      </c>
      <c r="G109" s="6"/>
      <c r="H109" s="6"/>
      <c r="I109" s="6"/>
      <c r="J109" s="6"/>
      <c r="K109" s="6"/>
      <c r="L109" s="6"/>
      <c r="M109" s="6"/>
      <c r="N109" s="2" t="s">
        <v>11</v>
      </c>
      <c r="O109" s="1"/>
    </row>
    <row r="110" spans="5:15" x14ac:dyDescent="0.25">
      <c r="E110" s="4" t="s">
        <v>26</v>
      </c>
      <c r="F110" s="8" t="s">
        <v>27</v>
      </c>
      <c r="G110" s="8"/>
      <c r="H110" s="8"/>
      <c r="I110" s="8"/>
      <c r="J110" s="8"/>
      <c r="K110" s="8"/>
      <c r="L110" s="8"/>
      <c r="M110" s="8"/>
      <c r="N110" s="4" t="s">
        <v>11</v>
      </c>
      <c r="O110" s="3"/>
    </row>
    <row r="111" spans="5:15" x14ac:dyDescent="0.25">
      <c r="E111" s="2" t="s">
        <v>28</v>
      </c>
      <c r="F111" s="6" t="s">
        <v>29</v>
      </c>
      <c r="G111" s="6"/>
      <c r="H111" s="6"/>
      <c r="I111" s="6"/>
      <c r="J111" s="6"/>
      <c r="K111" s="6"/>
      <c r="L111" s="6"/>
      <c r="M111" s="6"/>
      <c r="N111" s="2" t="s">
        <v>36</v>
      </c>
      <c r="O111" s="1"/>
    </row>
    <row r="112" spans="5:15" x14ac:dyDescent="0.25">
      <c r="E112" s="4" t="s">
        <v>30</v>
      </c>
      <c r="F112" s="8" t="s">
        <v>29</v>
      </c>
      <c r="G112" s="8"/>
      <c r="H112" s="8"/>
      <c r="I112" s="8"/>
      <c r="J112" s="8"/>
      <c r="K112" s="8"/>
      <c r="L112" s="8"/>
      <c r="M112" s="8"/>
      <c r="N112" s="4" t="s">
        <v>36</v>
      </c>
      <c r="O112" s="3"/>
    </row>
    <row r="113" spans="5:15" x14ac:dyDescent="0.25">
      <c r="E113" s="2" t="s">
        <v>31</v>
      </c>
      <c r="F113" s="6" t="s">
        <v>29</v>
      </c>
      <c r="G113" s="6"/>
      <c r="H113" s="6"/>
      <c r="I113" s="6"/>
      <c r="J113" s="6"/>
      <c r="K113" s="6"/>
      <c r="L113" s="6"/>
      <c r="M113" s="6"/>
      <c r="N113" s="2" t="s">
        <v>36</v>
      </c>
      <c r="O113" s="1"/>
    </row>
    <row r="114" spans="5:15" x14ac:dyDescent="0.25">
      <c r="E114" s="4" t="s">
        <v>32</v>
      </c>
      <c r="F114" s="8" t="s">
        <v>29</v>
      </c>
      <c r="G114" s="8"/>
      <c r="H114" s="8"/>
      <c r="I114" s="8"/>
      <c r="J114" s="8"/>
      <c r="K114" s="8"/>
      <c r="L114" s="8"/>
      <c r="M114" s="8"/>
      <c r="N114" s="4" t="s">
        <v>36</v>
      </c>
      <c r="O114" s="3"/>
    </row>
    <row r="115" spans="5:15" x14ac:dyDescent="0.25">
      <c r="E115" s="2" t="s">
        <v>33</v>
      </c>
      <c r="F115" s="6" t="s">
        <v>29</v>
      </c>
      <c r="G115" s="6"/>
      <c r="H115" s="6"/>
      <c r="I115" s="6"/>
      <c r="J115" s="6"/>
      <c r="K115" s="6"/>
      <c r="L115" s="6"/>
      <c r="M115" s="6"/>
      <c r="N115" s="2" t="s">
        <v>36</v>
      </c>
      <c r="O115" s="1"/>
    </row>
    <row r="116" spans="5:15" x14ac:dyDescent="0.25">
      <c r="E116" s="4" t="s">
        <v>34</v>
      </c>
      <c r="F116" s="8" t="s">
        <v>29</v>
      </c>
      <c r="G116" s="8"/>
      <c r="H116" s="8"/>
      <c r="I116" s="8"/>
      <c r="J116" s="8"/>
      <c r="K116" s="8"/>
      <c r="L116" s="8"/>
      <c r="M116" s="8"/>
      <c r="N116" s="4" t="s">
        <v>36</v>
      </c>
      <c r="O116" s="3"/>
    </row>
    <row r="117" spans="5:15" x14ac:dyDescent="0.25">
      <c r="E117" s="2" t="s">
        <v>35</v>
      </c>
      <c r="F117" s="6" t="s">
        <v>37</v>
      </c>
      <c r="G117" s="6"/>
      <c r="H117" s="6"/>
      <c r="I117" s="6"/>
      <c r="J117" s="6"/>
      <c r="K117" s="6"/>
      <c r="L117" s="6"/>
      <c r="M117" s="6"/>
      <c r="N117" s="2" t="s">
        <v>36</v>
      </c>
      <c r="O117" s="1"/>
    </row>
    <row r="118" spans="5:15" x14ac:dyDescent="0.25">
      <c r="E118" s="4" t="s">
        <v>38</v>
      </c>
      <c r="F118" s="8" t="s">
        <v>37</v>
      </c>
      <c r="G118" s="8"/>
      <c r="H118" s="8"/>
      <c r="I118" s="8"/>
      <c r="J118" s="8"/>
      <c r="K118" s="8"/>
      <c r="L118" s="8"/>
      <c r="M118" s="8"/>
      <c r="N118" s="4" t="s">
        <v>36</v>
      </c>
      <c r="O118" s="3"/>
    </row>
    <row r="119" spans="5:15" x14ac:dyDescent="0.25">
      <c r="E119" s="2" t="s">
        <v>39</v>
      </c>
      <c r="F119" s="6" t="s">
        <v>37</v>
      </c>
      <c r="G119" s="6"/>
      <c r="H119" s="6"/>
      <c r="I119" s="6"/>
      <c r="J119" s="6"/>
      <c r="K119" s="6"/>
      <c r="L119" s="6"/>
      <c r="M119" s="6"/>
      <c r="N119" s="2" t="s">
        <v>36</v>
      </c>
      <c r="O119" s="1"/>
    </row>
    <row r="120" spans="5:15" x14ac:dyDescent="0.25">
      <c r="E120" s="4" t="s">
        <v>40</v>
      </c>
      <c r="F120" s="8" t="s">
        <v>37</v>
      </c>
      <c r="G120" s="8"/>
      <c r="H120" s="8"/>
      <c r="I120" s="8"/>
      <c r="J120" s="8"/>
      <c r="K120" s="8"/>
      <c r="L120" s="8"/>
      <c r="M120" s="8"/>
      <c r="N120" s="4" t="s">
        <v>36</v>
      </c>
      <c r="O120" s="3"/>
    </row>
    <row r="121" spans="5:15" x14ac:dyDescent="0.25">
      <c r="E121" s="2" t="s">
        <v>41</v>
      </c>
      <c r="F121" s="6" t="s">
        <v>37</v>
      </c>
      <c r="G121" s="6"/>
      <c r="H121" s="6"/>
      <c r="I121" s="6"/>
      <c r="J121" s="6"/>
      <c r="K121" s="6"/>
      <c r="L121" s="6"/>
      <c r="M121" s="6"/>
      <c r="N121" s="2" t="s">
        <v>36</v>
      </c>
      <c r="O121" s="1"/>
    </row>
    <row r="122" spans="5:15" x14ac:dyDescent="0.25">
      <c r="E122" s="4" t="s">
        <v>42</v>
      </c>
      <c r="F122" s="8" t="s">
        <v>37</v>
      </c>
      <c r="G122" s="8"/>
      <c r="H122" s="8"/>
      <c r="I122" s="8"/>
      <c r="J122" s="8"/>
      <c r="K122" s="8"/>
      <c r="L122" s="8"/>
      <c r="M122" s="8"/>
      <c r="N122" s="4" t="s">
        <v>36</v>
      </c>
      <c r="O122" s="3"/>
    </row>
    <row r="123" spans="5:15" x14ac:dyDescent="0.25">
      <c r="E123" s="2" t="s">
        <v>43</v>
      </c>
      <c r="F123" s="6" t="s">
        <v>37</v>
      </c>
      <c r="G123" s="6"/>
      <c r="H123" s="6"/>
      <c r="I123" s="6"/>
      <c r="J123" s="6"/>
      <c r="K123" s="6"/>
      <c r="L123" s="6"/>
      <c r="M123" s="6"/>
      <c r="N123" s="2" t="s">
        <v>36</v>
      </c>
      <c r="O123" s="1"/>
    </row>
    <row r="124" spans="5:15" x14ac:dyDescent="0.25">
      <c r="E124" s="4" t="s">
        <v>44</v>
      </c>
      <c r="F124" s="8" t="s">
        <v>37</v>
      </c>
      <c r="G124" s="8"/>
      <c r="H124" s="8"/>
      <c r="I124" s="8"/>
      <c r="J124" s="8"/>
      <c r="K124" s="8"/>
      <c r="L124" s="8"/>
      <c r="M124" s="8"/>
      <c r="N124" s="4" t="s">
        <v>36</v>
      </c>
      <c r="O124" s="3"/>
    </row>
    <row r="125" spans="5:15" x14ac:dyDescent="0.25">
      <c r="E125" s="2" t="s">
        <v>45</v>
      </c>
      <c r="F125" s="6" t="s">
        <v>37</v>
      </c>
      <c r="G125" s="6"/>
      <c r="H125" s="6"/>
      <c r="I125" s="6"/>
      <c r="J125" s="6"/>
      <c r="K125" s="6"/>
      <c r="L125" s="6"/>
      <c r="M125" s="6"/>
      <c r="N125" s="2" t="s">
        <v>36</v>
      </c>
      <c r="O125" s="1"/>
    </row>
    <row r="126" spans="5:15" x14ac:dyDescent="0.25">
      <c r="E126" s="4" t="s">
        <v>54</v>
      </c>
      <c r="F126" s="8" t="s">
        <v>55</v>
      </c>
      <c r="G126" s="8"/>
      <c r="H126" s="8"/>
      <c r="I126" s="8"/>
      <c r="J126" s="8"/>
      <c r="K126" s="8"/>
      <c r="L126" s="8"/>
      <c r="M126" s="8"/>
      <c r="N126" s="4" t="s">
        <v>11</v>
      </c>
      <c r="O126" s="3"/>
    </row>
    <row r="132" spans="5:6" x14ac:dyDescent="0.25">
      <c r="E132" t="s">
        <v>46</v>
      </c>
    </row>
    <row r="133" spans="5:6" x14ac:dyDescent="0.25">
      <c r="E133" t="s">
        <v>47</v>
      </c>
      <c r="F133">
        <f>10000*100*10^-9</f>
        <v>1E-3</v>
      </c>
    </row>
    <row r="134" spans="5:6" x14ac:dyDescent="0.25">
      <c r="E134" t="s">
        <v>48</v>
      </c>
      <c r="F134">
        <v>6</v>
      </c>
    </row>
    <row r="135" spans="5:6" x14ac:dyDescent="0.25">
      <c r="E135" t="s">
        <v>49</v>
      </c>
      <c r="F135">
        <v>96</v>
      </c>
    </row>
    <row r="136" spans="5:6" x14ac:dyDescent="0.25">
      <c r="F136">
        <v>50</v>
      </c>
    </row>
    <row r="137" spans="5:6" x14ac:dyDescent="0.25">
      <c r="F137">
        <v>33</v>
      </c>
    </row>
    <row r="138" spans="5:6" x14ac:dyDescent="0.25">
      <c r="E138" t="s">
        <v>50</v>
      </c>
      <c r="F138">
        <v>60</v>
      </c>
    </row>
    <row r="139" spans="5:6" x14ac:dyDescent="0.25">
      <c r="F139">
        <v>5.6</v>
      </c>
    </row>
    <row r="140" spans="5:6" x14ac:dyDescent="0.25">
      <c r="F140">
        <v>55</v>
      </c>
    </row>
    <row r="141" spans="5:6" x14ac:dyDescent="0.25">
      <c r="F141">
        <v>58</v>
      </c>
    </row>
    <row r="142" spans="5:6" x14ac:dyDescent="0.25">
      <c r="F142">
        <v>13</v>
      </c>
    </row>
    <row r="143" spans="5:6" x14ac:dyDescent="0.25">
      <c r="E143" t="s">
        <v>51</v>
      </c>
      <c r="F143">
        <f>0.5*6</f>
        <v>3</v>
      </c>
    </row>
    <row r="144" spans="5:6" x14ac:dyDescent="0.25">
      <c r="E144" t="s">
        <v>52</v>
      </c>
      <c r="F144">
        <f>0.5*9</f>
        <v>4.5</v>
      </c>
    </row>
    <row r="145" spans="5:6" x14ac:dyDescent="0.25">
      <c r="E145" t="s">
        <v>53</v>
      </c>
      <c r="F145">
        <f>24*4</f>
        <v>96</v>
      </c>
    </row>
    <row r="146" spans="5:6" x14ac:dyDescent="0.25">
      <c r="F146">
        <f>SUM(F133:F145)</f>
        <v>480.101</v>
      </c>
    </row>
  </sheetData>
  <mergeCells count="41">
    <mergeCell ref="D8:D33"/>
    <mergeCell ref="F19:F20"/>
    <mergeCell ref="I17:I20"/>
    <mergeCell ref="I10:I12"/>
    <mergeCell ref="J5:K5"/>
    <mergeCell ref="L5:M5"/>
    <mergeCell ref="E14:E15"/>
    <mergeCell ref="F14:F15"/>
    <mergeCell ref="I14:I15"/>
    <mergeCell ref="I53:I54"/>
    <mergeCell ref="I56:I58"/>
    <mergeCell ref="E99:O99"/>
    <mergeCell ref="D3:N3"/>
    <mergeCell ref="E4:F4"/>
    <mergeCell ref="N4:N5"/>
    <mergeCell ref="D4:D5"/>
    <mergeCell ref="I24:I31"/>
    <mergeCell ref="F30:F31"/>
    <mergeCell ref="E10:E12"/>
    <mergeCell ref="E17:E20"/>
    <mergeCell ref="E24:E31"/>
    <mergeCell ref="D53:D54"/>
    <mergeCell ref="D56:D58"/>
    <mergeCell ref="J4:M4"/>
    <mergeCell ref="I36:I49"/>
    <mergeCell ref="I50:I51"/>
    <mergeCell ref="G4:H5"/>
    <mergeCell ref="I4:I5"/>
    <mergeCell ref="F24:F29"/>
    <mergeCell ref="J36:J37"/>
    <mergeCell ref="K36:K37"/>
    <mergeCell ref="J38:J39"/>
    <mergeCell ref="K38:K39"/>
    <mergeCell ref="J40:J41"/>
    <mergeCell ref="K40:K41"/>
    <mergeCell ref="J42:J43"/>
    <mergeCell ref="K42:K43"/>
    <mergeCell ref="J44:J45"/>
    <mergeCell ref="K44:K45"/>
    <mergeCell ref="J46:J47"/>
    <mergeCell ref="K46:K47"/>
  </mergeCells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3C803-DC47-4D15-9989-85292005A269}">
  <dimension ref="B2:Q49"/>
  <sheetViews>
    <sheetView topLeftCell="A7" zoomScale="85" zoomScaleNormal="85" workbookViewId="0">
      <selection activeCell="I13" sqref="I13"/>
    </sheetView>
  </sheetViews>
  <sheetFormatPr defaultRowHeight="15" x14ac:dyDescent="0.25"/>
  <cols>
    <col min="1" max="1" width="9.140625" style="97"/>
    <col min="2" max="2" width="36.7109375" style="97" bestFit="1" customWidth="1"/>
    <col min="3" max="3" width="15.42578125" style="97" bestFit="1" customWidth="1"/>
    <col min="4" max="4" width="19.28515625" style="97" bestFit="1" customWidth="1"/>
    <col min="5" max="5" width="14.5703125" style="97" bestFit="1" customWidth="1"/>
    <col min="6" max="6" width="14.28515625" style="97" bestFit="1" customWidth="1"/>
    <col min="7" max="7" width="36.7109375" style="97" bestFit="1" customWidth="1"/>
    <col min="8" max="8" width="39.7109375" style="97" bestFit="1" customWidth="1"/>
    <col min="9" max="9" width="17.85546875" style="97" bestFit="1" customWidth="1"/>
    <col min="10" max="11" width="17.85546875" style="97" customWidth="1"/>
    <col min="12" max="12" width="14" style="97" bestFit="1" customWidth="1"/>
    <col min="13" max="13" width="15.85546875" style="97" bestFit="1" customWidth="1"/>
    <col min="14" max="14" width="13" style="97" bestFit="1" customWidth="1"/>
    <col min="15" max="15" width="14.28515625" style="97" bestFit="1" customWidth="1"/>
    <col min="16" max="16" width="10.5703125" style="97" bestFit="1" customWidth="1"/>
    <col min="17" max="17" width="12.42578125" style="97" bestFit="1" customWidth="1"/>
    <col min="18" max="16384" width="9.140625" style="97"/>
  </cols>
  <sheetData>
    <row r="2" spans="2:13" x14ac:dyDescent="0.25">
      <c r="H2" s="147" t="s">
        <v>166</v>
      </c>
      <c r="I2" s="147"/>
      <c r="J2" s="147"/>
      <c r="K2" s="147"/>
      <c r="L2" s="147"/>
      <c r="M2" s="147"/>
    </row>
    <row r="3" spans="2:13" x14ac:dyDescent="0.25">
      <c r="H3" s="148" t="s">
        <v>144</v>
      </c>
      <c r="I3" s="148" t="s">
        <v>168</v>
      </c>
      <c r="J3" s="148" t="s">
        <v>327</v>
      </c>
      <c r="K3" s="148" t="s">
        <v>326</v>
      </c>
      <c r="L3" s="148" t="s">
        <v>169</v>
      </c>
      <c r="M3" s="148" t="s">
        <v>170</v>
      </c>
    </row>
    <row r="4" spans="2:13" x14ac:dyDescent="0.25">
      <c r="H4" s="29" t="s">
        <v>80</v>
      </c>
      <c r="I4" s="29">
        <f>(1.06*6)+0.075</f>
        <v>6.4350000000000005</v>
      </c>
      <c r="J4" s="29" t="s">
        <v>171</v>
      </c>
      <c r="K4" s="29">
        <f>I4/D37</f>
        <v>0.64350000000000007</v>
      </c>
      <c r="L4" s="29">
        <v>0.84</v>
      </c>
      <c r="M4" s="29">
        <f>I4*(2-L4)</f>
        <v>7.4646000000000017</v>
      </c>
    </row>
    <row r="5" spans="2:13" x14ac:dyDescent="0.25">
      <c r="H5" s="29" t="s">
        <v>233</v>
      </c>
      <c r="I5" s="29">
        <f>19.44+1.06</f>
        <v>20.5</v>
      </c>
      <c r="J5" s="29" t="s">
        <v>180</v>
      </c>
      <c r="K5" s="29"/>
      <c r="L5" s="29">
        <v>0.8</v>
      </c>
      <c r="M5" s="29">
        <f>I5*(2-L5)</f>
        <v>24.599999999999998</v>
      </c>
    </row>
    <row r="6" spans="2:13" x14ac:dyDescent="0.25">
      <c r="H6" s="149"/>
      <c r="I6" s="150"/>
      <c r="J6" s="161"/>
      <c r="K6" s="161"/>
      <c r="L6" s="29" t="s">
        <v>152</v>
      </c>
      <c r="M6" s="29">
        <f>M5+M4</f>
        <v>32.064599999999999</v>
      </c>
    </row>
    <row r="8" spans="2:13" x14ac:dyDescent="0.25">
      <c r="H8" s="147" t="s">
        <v>167</v>
      </c>
      <c r="I8" s="147"/>
      <c r="J8" s="147"/>
      <c r="K8" s="147"/>
      <c r="L8" s="147"/>
      <c r="M8" s="147"/>
    </row>
    <row r="9" spans="2:13" x14ac:dyDescent="0.25">
      <c r="H9" s="148" t="s">
        <v>144</v>
      </c>
      <c r="I9" s="148" t="s">
        <v>168</v>
      </c>
      <c r="J9" s="148" t="s">
        <v>327</v>
      </c>
      <c r="K9" s="148" t="s">
        <v>326</v>
      </c>
      <c r="L9" s="148" t="s">
        <v>169</v>
      </c>
      <c r="M9" s="148" t="s">
        <v>170</v>
      </c>
    </row>
    <row r="10" spans="2:13" x14ac:dyDescent="0.25">
      <c r="H10" s="148"/>
      <c r="I10" s="148"/>
      <c r="J10" s="148"/>
      <c r="K10" s="148"/>
      <c r="L10" s="148"/>
      <c r="M10" s="148"/>
    </row>
    <row r="11" spans="2:13" ht="15.75" x14ac:dyDescent="0.25">
      <c r="H11" s="29" t="s">
        <v>81</v>
      </c>
      <c r="I11" s="165"/>
      <c r="J11" s="165"/>
      <c r="K11" s="165"/>
      <c r="L11" s="166"/>
      <c r="M11" s="166"/>
    </row>
    <row r="12" spans="2:13" x14ac:dyDescent="0.25">
      <c r="H12" s="29" t="s">
        <v>82</v>
      </c>
      <c r="I12" s="29">
        <f>1.35+2</f>
        <v>3.35</v>
      </c>
      <c r="J12" s="29"/>
      <c r="K12" s="29"/>
      <c r="L12" s="29">
        <v>0.8</v>
      </c>
      <c r="M12" s="29" t="s">
        <v>150</v>
      </c>
    </row>
    <row r="13" spans="2:13" x14ac:dyDescent="0.25">
      <c r="H13" s="29" t="s">
        <v>83</v>
      </c>
      <c r="I13" s="29">
        <v>20</v>
      </c>
      <c r="J13" s="29"/>
      <c r="K13" s="29"/>
      <c r="L13" s="29">
        <v>0.9</v>
      </c>
      <c r="M13" s="29" t="s">
        <v>151</v>
      </c>
    </row>
    <row r="14" spans="2:13" x14ac:dyDescent="0.25">
      <c r="H14" s="149"/>
      <c r="I14" s="150"/>
      <c r="J14" s="161"/>
      <c r="K14" s="161"/>
      <c r="L14" s="29" t="s">
        <v>152</v>
      </c>
      <c r="M14" s="29" t="s">
        <v>153</v>
      </c>
    </row>
    <row r="15" spans="2:13" x14ac:dyDescent="0.25">
      <c r="B15" s="151" t="s">
        <v>154</v>
      </c>
      <c r="C15" s="152"/>
      <c r="D15" s="152"/>
      <c r="E15" s="153"/>
    </row>
    <row r="16" spans="2:13" x14ac:dyDescent="0.25">
      <c r="B16" s="148" t="s">
        <v>144</v>
      </c>
      <c r="C16" s="148" t="s">
        <v>145</v>
      </c>
      <c r="D16" s="148" t="s">
        <v>146</v>
      </c>
      <c r="E16" s="148" t="s">
        <v>147</v>
      </c>
    </row>
    <row r="17" spans="2:17" ht="15.75" x14ac:dyDescent="0.25">
      <c r="B17" s="29" t="s">
        <v>155</v>
      </c>
      <c r="C17" s="31" t="s">
        <v>156</v>
      </c>
      <c r="D17" s="29">
        <v>0.9</v>
      </c>
      <c r="E17" s="29" t="s">
        <v>157</v>
      </c>
    </row>
    <row r="18" spans="2:17" x14ac:dyDescent="0.25">
      <c r="B18" s="29" t="s">
        <v>158</v>
      </c>
      <c r="C18" s="29" t="s">
        <v>156</v>
      </c>
      <c r="D18" s="29">
        <v>0.9</v>
      </c>
      <c r="E18" s="29" t="s">
        <v>157</v>
      </c>
    </row>
    <row r="19" spans="2:17" x14ac:dyDescent="0.25">
      <c r="B19" s="29" t="s">
        <v>159</v>
      </c>
      <c r="C19" s="29" t="s">
        <v>160</v>
      </c>
      <c r="D19" s="29">
        <v>0.8</v>
      </c>
      <c r="E19" s="29" t="s">
        <v>161</v>
      </c>
    </row>
    <row r="20" spans="2:17" x14ac:dyDescent="0.25">
      <c r="B20" s="29" t="s">
        <v>162</v>
      </c>
      <c r="C20" s="29" t="s">
        <v>163</v>
      </c>
      <c r="D20" s="29">
        <v>0.9</v>
      </c>
      <c r="E20" s="29" t="s">
        <v>164</v>
      </c>
    </row>
    <row r="21" spans="2:17" x14ac:dyDescent="0.25">
      <c r="B21" s="149"/>
      <c r="C21" s="150"/>
      <c r="D21" s="29" t="s">
        <v>152</v>
      </c>
      <c r="E21" s="29" t="s">
        <v>165</v>
      </c>
    </row>
    <row r="23" spans="2:17" x14ac:dyDescent="0.25">
      <c r="B23" s="147" t="s">
        <v>154</v>
      </c>
      <c r="C23" s="147"/>
      <c r="D23" s="147"/>
      <c r="E23" s="147"/>
      <c r="N23" s="147" t="s">
        <v>166</v>
      </c>
      <c r="O23" s="147"/>
      <c r="P23" s="147"/>
      <c r="Q23" s="147"/>
    </row>
    <row r="24" spans="2:17" x14ac:dyDescent="0.25">
      <c r="B24" s="148" t="s">
        <v>144</v>
      </c>
      <c r="C24" s="148" t="s">
        <v>145</v>
      </c>
      <c r="D24" s="148" t="s">
        <v>146</v>
      </c>
      <c r="E24" s="148" t="s">
        <v>147</v>
      </c>
      <c r="N24" s="148" t="s">
        <v>144</v>
      </c>
      <c r="O24" s="148" t="s">
        <v>145</v>
      </c>
      <c r="P24" s="148" t="s">
        <v>146</v>
      </c>
      <c r="Q24" s="148" t="s">
        <v>147</v>
      </c>
    </row>
    <row r="25" spans="2:17" ht="15.75" x14ac:dyDescent="0.25">
      <c r="B25" s="29" t="s">
        <v>155</v>
      </c>
      <c r="C25" s="31" t="s">
        <v>156</v>
      </c>
      <c r="D25" s="29">
        <v>0.9</v>
      </c>
      <c r="E25" s="29" t="s">
        <v>157</v>
      </c>
      <c r="N25" s="148"/>
      <c r="O25" s="148"/>
      <c r="P25" s="148"/>
      <c r="Q25" s="148"/>
    </row>
    <row r="26" spans="2:17" x14ac:dyDescent="0.25">
      <c r="B26" s="29" t="s">
        <v>158</v>
      </c>
      <c r="C26" s="29" t="s">
        <v>156</v>
      </c>
      <c r="D26" s="29">
        <v>0.9</v>
      </c>
      <c r="E26" s="29" t="s">
        <v>157</v>
      </c>
      <c r="N26" s="29" t="s">
        <v>148</v>
      </c>
      <c r="O26" s="65" t="s">
        <v>149</v>
      </c>
      <c r="P26" s="59"/>
      <c r="Q26" s="59"/>
    </row>
    <row r="27" spans="2:17" x14ac:dyDescent="0.25">
      <c r="B27" s="29" t="s">
        <v>159</v>
      </c>
      <c r="C27" s="29" t="s">
        <v>160</v>
      </c>
      <c r="D27" s="29">
        <v>0.8</v>
      </c>
      <c r="E27" s="29" t="s">
        <v>161</v>
      </c>
    </row>
    <row r="28" spans="2:17" x14ac:dyDescent="0.25">
      <c r="B28" s="29" t="s">
        <v>162</v>
      </c>
      <c r="C28" s="29" t="s">
        <v>163</v>
      </c>
      <c r="D28" s="29">
        <v>0.9</v>
      </c>
      <c r="E28" s="29" t="s">
        <v>164</v>
      </c>
    </row>
    <row r="29" spans="2:17" x14ac:dyDescent="0.25">
      <c r="B29" s="149"/>
      <c r="C29" s="150"/>
      <c r="D29" s="29" t="s">
        <v>152</v>
      </c>
      <c r="E29" s="29" t="s">
        <v>165</v>
      </c>
    </row>
    <row r="32" spans="2:17" x14ac:dyDescent="0.25">
      <c r="B32" s="148" t="s">
        <v>172</v>
      </c>
      <c r="C32" s="29" t="s">
        <v>174</v>
      </c>
      <c r="D32" s="29" t="s">
        <v>171</v>
      </c>
      <c r="E32" s="29" t="s">
        <v>180</v>
      </c>
    </row>
    <row r="33" spans="2:6" x14ac:dyDescent="0.25">
      <c r="B33" s="148" t="s">
        <v>176</v>
      </c>
      <c r="C33" s="29">
        <v>24</v>
      </c>
      <c r="D33" s="29">
        <v>12</v>
      </c>
      <c r="E33" s="154">
        <v>12</v>
      </c>
    </row>
    <row r="34" spans="2:6" x14ac:dyDescent="0.25">
      <c r="B34" s="155" t="s">
        <v>177</v>
      </c>
      <c r="C34" s="156">
        <v>12</v>
      </c>
      <c r="D34" s="157">
        <v>5</v>
      </c>
      <c r="E34" s="29">
        <v>54</v>
      </c>
      <c r="F34" s="158" t="s">
        <v>181</v>
      </c>
    </row>
    <row r="35" spans="2:6" x14ac:dyDescent="0.25">
      <c r="B35" s="155" t="s">
        <v>179</v>
      </c>
      <c r="C35" s="156">
        <v>19.36</v>
      </c>
      <c r="D35" s="159">
        <f>(D37*(1+D45))/D33</f>
        <v>1.5333333333333332</v>
      </c>
      <c r="E35" s="160">
        <f>0.4</f>
        <v>0.4</v>
      </c>
    </row>
    <row r="36" spans="2:6" x14ac:dyDescent="0.25">
      <c r="B36" s="148" t="s">
        <v>175</v>
      </c>
      <c r="C36" s="29">
        <v>33.299999999999997</v>
      </c>
      <c r="D36" s="29">
        <v>2</v>
      </c>
      <c r="E36" s="156">
        <v>6.4000000000000001E-2</v>
      </c>
    </row>
    <row r="37" spans="2:6" x14ac:dyDescent="0.25">
      <c r="B37" s="155" t="s">
        <v>178</v>
      </c>
      <c r="C37" s="156">
        <f>C34*C36</f>
        <v>399.59999999999997</v>
      </c>
      <c r="D37" s="156">
        <f>D34*D36</f>
        <v>10</v>
      </c>
      <c r="E37" s="156">
        <f>E34*E36</f>
        <v>3.456</v>
      </c>
    </row>
    <row r="38" spans="2:6" x14ac:dyDescent="0.25">
      <c r="B38" s="161"/>
      <c r="C38" s="161"/>
      <c r="D38" s="161"/>
      <c r="E38" s="161"/>
    </row>
    <row r="39" spans="2:6" x14ac:dyDescent="0.25">
      <c r="B39" s="162" t="s">
        <v>173</v>
      </c>
      <c r="C39" s="151" t="s">
        <v>169</v>
      </c>
      <c r="D39" s="152"/>
      <c r="E39" s="152"/>
    </row>
    <row r="40" spans="2:6" x14ac:dyDescent="0.25">
      <c r="B40" s="163">
        <v>0.1</v>
      </c>
      <c r="C40" s="29">
        <v>0.77</v>
      </c>
      <c r="D40" s="29">
        <v>0.5</v>
      </c>
      <c r="E40" s="164">
        <v>0.83</v>
      </c>
    </row>
    <row r="41" spans="2:6" x14ac:dyDescent="0.25">
      <c r="B41" s="163">
        <f>B40+0.1</f>
        <v>0.2</v>
      </c>
      <c r="C41" s="29">
        <v>0.84</v>
      </c>
      <c r="D41" s="29">
        <v>0.65</v>
      </c>
      <c r="E41" s="29">
        <v>0.83</v>
      </c>
    </row>
    <row r="42" spans="2:6" x14ac:dyDescent="0.25">
      <c r="B42" s="163">
        <f t="shared" ref="B42:B46" si="0">B41+0.1</f>
        <v>0.30000000000000004</v>
      </c>
      <c r="C42" s="29">
        <v>0.85</v>
      </c>
      <c r="D42" s="29">
        <v>0.75</v>
      </c>
      <c r="E42" s="29">
        <v>0.83</v>
      </c>
    </row>
    <row r="43" spans="2:6" x14ac:dyDescent="0.25">
      <c r="B43" s="163">
        <f t="shared" si="0"/>
        <v>0.4</v>
      </c>
      <c r="C43" s="29">
        <v>0.85</v>
      </c>
      <c r="D43" s="29">
        <v>0.78</v>
      </c>
      <c r="E43" s="29">
        <v>0.83</v>
      </c>
    </row>
    <row r="44" spans="2:6" x14ac:dyDescent="0.25">
      <c r="B44" s="163">
        <f t="shared" si="0"/>
        <v>0.5</v>
      </c>
      <c r="C44" s="29">
        <v>0.86</v>
      </c>
      <c r="D44" s="29">
        <v>0.81</v>
      </c>
      <c r="E44" s="29">
        <v>0.83</v>
      </c>
    </row>
    <row r="45" spans="2:6" x14ac:dyDescent="0.25">
      <c r="B45" s="163">
        <f t="shared" si="0"/>
        <v>0.6</v>
      </c>
      <c r="C45" s="29">
        <v>0.86</v>
      </c>
      <c r="D45" s="29">
        <v>0.84</v>
      </c>
      <c r="E45" s="29">
        <v>0.83</v>
      </c>
    </row>
    <row r="46" spans="2:6" x14ac:dyDescent="0.25">
      <c r="B46" s="163">
        <f t="shared" si="0"/>
        <v>0.7</v>
      </c>
      <c r="C46" s="29">
        <v>0.86</v>
      </c>
      <c r="D46" s="29">
        <v>0.84</v>
      </c>
      <c r="E46" s="29">
        <v>0.83</v>
      </c>
    </row>
    <row r="47" spans="2:6" x14ac:dyDescent="0.25">
      <c r="B47" s="163">
        <f>B46+0.1</f>
        <v>0.79999999999999993</v>
      </c>
      <c r="C47" s="29">
        <v>0.86</v>
      </c>
      <c r="D47" s="29">
        <v>0.84</v>
      </c>
      <c r="E47" s="29">
        <v>0.83</v>
      </c>
    </row>
    <row r="48" spans="2:6" x14ac:dyDescent="0.25">
      <c r="B48" s="163">
        <f t="shared" ref="B48:B49" si="1">B47+0.1</f>
        <v>0.89999999999999991</v>
      </c>
      <c r="C48" s="29">
        <v>0.86</v>
      </c>
      <c r="D48" s="29">
        <v>0.84</v>
      </c>
      <c r="E48" s="29">
        <v>0.83</v>
      </c>
    </row>
    <row r="49" spans="2:5" x14ac:dyDescent="0.25">
      <c r="B49" s="163">
        <f t="shared" si="1"/>
        <v>0.99999999999999989</v>
      </c>
      <c r="C49" s="29">
        <v>0.86</v>
      </c>
      <c r="D49" s="29">
        <v>0.84</v>
      </c>
      <c r="E49" s="29">
        <v>0.83</v>
      </c>
    </row>
  </sheetData>
  <mergeCells count="11">
    <mergeCell ref="C39:E39"/>
    <mergeCell ref="B29:C29"/>
    <mergeCell ref="H8:M8"/>
    <mergeCell ref="H14:I14"/>
    <mergeCell ref="B21:C21"/>
    <mergeCell ref="B23:E23"/>
    <mergeCell ref="B15:E15"/>
    <mergeCell ref="N23:Q23"/>
    <mergeCell ref="O26:Q26"/>
    <mergeCell ref="H2:M2"/>
    <mergeCell ref="H6:I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B8F15-B450-4D62-9A1A-23808584FEC6}">
  <dimension ref="B1:U58"/>
  <sheetViews>
    <sheetView topLeftCell="B1" zoomScale="85" zoomScaleNormal="85" workbookViewId="0">
      <selection activeCell="F11" sqref="F11:H18"/>
    </sheetView>
  </sheetViews>
  <sheetFormatPr defaultRowHeight="15" x14ac:dyDescent="0.25"/>
  <cols>
    <col min="2" max="2" width="13" bestFit="1" customWidth="1"/>
    <col min="3" max="3" width="27.42578125" bestFit="1" customWidth="1"/>
    <col min="4" max="4" width="15" bestFit="1" customWidth="1"/>
    <col min="5" max="5" width="9.42578125" bestFit="1" customWidth="1"/>
    <col min="6" max="6" width="8.5703125" bestFit="1" customWidth="1"/>
    <col min="7" max="7" width="14" bestFit="1" customWidth="1"/>
    <col min="8" max="8" width="12.42578125" bestFit="1" customWidth="1"/>
    <col min="9" max="9" width="11.7109375" bestFit="1" customWidth="1"/>
    <col min="10" max="10" width="13" bestFit="1" customWidth="1"/>
    <col min="11" max="11" width="11" bestFit="1" customWidth="1"/>
    <col min="12" max="12" width="18.5703125" bestFit="1" customWidth="1"/>
    <col min="13" max="13" width="79" customWidth="1"/>
    <col min="16" max="16" width="34.42578125" bestFit="1" customWidth="1"/>
    <col min="17" max="17" width="27.7109375" bestFit="1" customWidth="1"/>
    <col min="18" max="18" width="18.28515625" bestFit="1" customWidth="1"/>
    <col min="19" max="19" width="45" bestFit="1" customWidth="1"/>
    <col min="20" max="20" width="15.7109375" bestFit="1" customWidth="1"/>
    <col min="21" max="21" width="15" bestFit="1" customWidth="1"/>
  </cols>
  <sheetData>
    <row r="1" spans="2:21" ht="15.75" thickBot="1" x14ac:dyDescent="0.3"/>
    <row r="2" spans="2:21" ht="45.75" thickTop="1" thickBot="1" x14ac:dyDescent="0.3">
      <c r="B2" s="132" t="s">
        <v>321</v>
      </c>
      <c r="C2" s="133"/>
      <c r="D2" s="133"/>
      <c r="E2" s="133"/>
      <c r="F2" s="133"/>
      <c r="G2" s="133"/>
      <c r="H2" s="133"/>
      <c r="I2" s="133"/>
      <c r="J2" s="133"/>
      <c r="K2" s="133"/>
      <c r="L2" s="133"/>
      <c r="M2" s="134"/>
    </row>
    <row r="3" spans="2:21" ht="40.5" customHeight="1" thickTop="1" thickBot="1" x14ac:dyDescent="0.3">
      <c r="B3" s="130" t="s">
        <v>322</v>
      </c>
      <c r="C3" s="135" t="s">
        <v>323</v>
      </c>
      <c r="D3" s="136"/>
      <c r="E3" s="136"/>
      <c r="F3" s="137"/>
      <c r="G3" s="138" t="s">
        <v>324</v>
      </c>
      <c r="H3" s="139"/>
      <c r="I3" s="139"/>
      <c r="J3" s="139"/>
      <c r="K3" s="139"/>
      <c r="L3" s="140"/>
      <c r="M3" s="131" t="s">
        <v>325</v>
      </c>
    </row>
    <row r="4" spans="2:21" ht="16.5" thickTop="1" thickBot="1" x14ac:dyDescent="0.3">
      <c r="B4" s="115"/>
      <c r="C4" s="115"/>
      <c r="D4" s="115"/>
      <c r="E4" s="115"/>
      <c r="F4" s="116"/>
      <c r="G4" s="116"/>
      <c r="H4" s="116"/>
      <c r="I4" s="116"/>
      <c r="J4" s="116"/>
      <c r="K4" s="116"/>
      <c r="L4" s="116"/>
      <c r="M4" s="115"/>
    </row>
    <row r="5" spans="2:21" ht="15.75" thickBot="1" x14ac:dyDescent="0.3">
      <c r="B5" s="120"/>
      <c r="C5" s="120"/>
      <c r="D5" s="120"/>
      <c r="E5" s="120"/>
      <c r="F5" s="120"/>
      <c r="G5" s="120"/>
      <c r="H5" s="120"/>
      <c r="I5" s="120"/>
      <c r="J5" s="120"/>
      <c r="K5" s="120"/>
      <c r="L5" s="120"/>
      <c r="M5" s="120"/>
    </row>
    <row r="6" spans="2:21" ht="42.75" thickTop="1" thickBot="1" x14ac:dyDescent="0.3">
      <c r="B6" s="141" t="s">
        <v>216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3"/>
    </row>
    <row r="7" spans="2:21" ht="26.25" thickBot="1" x14ac:dyDescent="0.3">
      <c r="B7" s="144" t="s">
        <v>182</v>
      </c>
      <c r="C7" s="145"/>
      <c r="D7" s="145"/>
      <c r="E7" s="145"/>
      <c r="F7" s="145"/>
      <c r="G7" s="145"/>
      <c r="H7" s="145"/>
      <c r="I7" s="145"/>
      <c r="J7" s="145"/>
      <c r="K7" s="145"/>
      <c r="L7" s="145"/>
      <c r="M7" s="146"/>
    </row>
    <row r="8" spans="2:21" ht="16.5" thickTop="1" thickBot="1" x14ac:dyDescent="0.3">
      <c r="B8" s="86" t="s">
        <v>184</v>
      </c>
      <c r="C8" s="78" t="s">
        <v>185</v>
      </c>
      <c r="D8" s="79">
        <v>1</v>
      </c>
      <c r="E8" s="80">
        <v>1</v>
      </c>
      <c r="F8" s="80">
        <v>10000</v>
      </c>
      <c r="G8" s="80">
        <v>4.9999999999999998E-7</v>
      </c>
      <c r="H8" s="79">
        <v>5.0000000000000001E-3</v>
      </c>
      <c r="I8" s="79">
        <v>4.9999999999999998E-7</v>
      </c>
      <c r="J8" s="79">
        <v>5.0000000000000001E-3</v>
      </c>
      <c r="K8" s="91" t="s">
        <v>196</v>
      </c>
      <c r="L8" s="78" t="s">
        <v>187</v>
      </c>
      <c r="M8" s="95"/>
      <c r="P8" s="73" t="s">
        <v>241</v>
      </c>
      <c r="Q8" s="73"/>
      <c r="R8" s="73"/>
      <c r="S8" s="73"/>
      <c r="T8" s="73"/>
      <c r="U8" s="73"/>
    </row>
    <row r="9" spans="2:21" ht="15.75" thickBot="1" x14ac:dyDescent="0.3">
      <c r="B9" s="87"/>
      <c r="C9" s="89" t="s">
        <v>305</v>
      </c>
      <c r="D9" s="79">
        <v>1</v>
      </c>
      <c r="E9" s="80">
        <v>1</v>
      </c>
      <c r="F9" s="80">
        <v>5</v>
      </c>
      <c r="G9" s="80">
        <v>2</v>
      </c>
      <c r="H9" s="79">
        <v>10</v>
      </c>
      <c r="I9" s="79">
        <v>2</v>
      </c>
      <c r="J9" s="79">
        <v>10</v>
      </c>
      <c r="K9" s="91" t="s">
        <v>196</v>
      </c>
      <c r="L9" s="89" t="s">
        <v>188</v>
      </c>
      <c r="M9" s="100"/>
      <c r="P9" s="5" t="s">
        <v>242</v>
      </c>
      <c r="Q9" s="5" t="s">
        <v>243</v>
      </c>
      <c r="R9" s="5" t="s">
        <v>244</v>
      </c>
      <c r="S9" s="5" t="s">
        <v>245</v>
      </c>
      <c r="T9" s="5" t="s">
        <v>246</v>
      </c>
      <c r="U9" s="5" t="s">
        <v>247</v>
      </c>
    </row>
    <row r="10" spans="2:21" ht="15.75" thickBot="1" x14ac:dyDescent="0.3">
      <c r="B10" s="87"/>
      <c r="C10" s="90"/>
      <c r="D10" s="79">
        <v>1</v>
      </c>
      <c r="E10" s="80">
        <v>1</v>
      </c>
      <c r="F10" s="80">
        <v>-5</v>
      </c>
      <c r="G10" s="80">
        <v>2</v>
      </c>
      <c r="H10" s="79">
        <v>10</v>
      </c>
      <c r="I10" s="79">
        <v>2</v>
      </c>
      <c r="J10" s="79">
        <v>10</v>
      </c>
      <c r="K10" s="91" t="s">
        <v>196</v>
      </c>
      <c r="L10" s="90"/>
      <c r="M10" s="101"/>
      <c r="P10" s="43" t="s">
        <v>248</v>
      </c>
      <c r="Q10" s="43" t="s">
        <v>185</v>
      </c>
      <c r="R10" s="35" t="s">
        <v>249</v>
      </c>
      <c r="S10" s="36" t="s">
        <v>250</v>
      </c>
      <c r="T10" s="74"/>
      <c r="U10" s="75"/>
    </row>
    <row r="11" spans="2:21" ht="15.75" thickBot="1" x14ac:dyDescent="0.3">
      <c r="B11" s="87"/>
      <c r="C11" s="89" t="s">
        <v>208</v>
      </c>
      <c r="D11" s="79">
        <v>1</v>
      </c>
      <c r="E11" s="80">
        <v>3</v>
      </c>
      <c r="F11" s="80" t="s">
        <v>328</v>
      </c>
      <c r="G11" s="80"/>
      <c r="H11" s="79"/>
      <c r="I11" s="79">
        <v>0.54</v>
      </c>
      <c r="J11" s="79">
        <v>1.35</v>
      </c>
      <c r="K11" s="91" t="s">
        <v>196</v>
      </c>
      <c r="L11" s="89" t="s">
        <v>189</v>
      </c>
      <c r="M11" s="102" t="s">
        <v>313</v>
      </c>
      <c r="P11" s="53"/>
      <c r="Q11" s="53"/>
      <c r="R11" s="2" t="s">
        <v>251</v>
      </c>
      <c r="S11" s="37" t="s">
        <v>252</v>
      </c>
      <c r="T11" s="19">
        <v>4.9999999999999998E-7</v>
      </c>
      <c r="U11" s="19">
        <v>5.0000000000000001E-3</v>
      </c>
    </row>
    <row r="12" spans="2:21" ht="15.75" thickBot="1" x14ac:dyDescent="0.3">
      <c r="B12" s="87"/>
      <c r="C12" s="90"/>
      <c r="D12" s="79">
        <v>1</v>
      </c>
      <c r="E12" s="80">
        <v>3</v>
      </c>
      <c r="F12" s="80"/>
      <c r="G12" s="80" t="s">
        <v>329</v>
      </c>
      <c r="H12" s="79"/>
      <c r="I12" s="79">
        <v>0.54</v>
      </c>
      <c r="J12" s="79">
        <v>2.7</v>
      </c>
      <c r="K12" s="91" t="s">
        <v>196</v>
      </c>
      <c r="L12" s="94"/>
      <c r="M12" s="103"/>
      <c r="P12" s="53" t="s">
        <v>253</v>
      </c>
      <c r="Q12" s="43" t="s">
        <v>254</v>
      </c>
      <c r="R12" s="35" t="s">
        <v>255</v>
      </c>
      <c r="S12" s="36" t="s">
        <v>250</v>
      </c>
      <c r="T12" s="66"/>
      <c r="U12" s="67"/>
    </row>
    <row r="13" spans="2:21" ht="26.25" customHeight="1" thickBot="1" x14ac:dyDescent="0.3">
      <c r="B13" s="88"/>
      <c r="C13" s="78" t="s">
        <v>306</v>
      </c>
      <c r="D13" s="79">
        <v>1</v>
      </c>
      <c r="E13" s="80">
        <v>18</v>
      </c>
      <c r="F13" s="80"/>
      <c r="G13" s="80"/>
      <c r="H13" s="79" t="s">
        <v>330</v>
      </c>
      <c r="I13" s="79">
        <v>0.36</v>
      </c>
      <c r="J13" s="79">
        <v>19.440000000000001</v>
      </c>
      <c r="K13" s="91" t="s">
        <v>196</v>
      </c>
      <c r="L13" s="90"/>
      <c r="M13" s="96" t="s">
        <v>190</v>
      </c>
      <c r="P13" s="53"/>
      <c r="Q13" s="53"/>
      <c r="R13" s="2" t="s">
        <v>256</v>
      </c>
      <c r="S13" s="37" t="s">
        <v>257</v>
      </c>
      <c r="T13" s="76" t="s">
        <v>258</v>
      </c>
      <c r="U13" s="77"/>
    </row>
    <row r="14" spans="2:21" ht="15.75" thickBot="1" x14ac:dyDescent="0.3">
      <c r="B14" s="86" t="s">
        <v>191</v>
      </c>
      <c r="C14" s="89" t="s">
        <v>211</v>
      </c>
      <c r="D14" s="79">
        <v>1</v>
      </c>
      <c r="E14" s="80">
        <v>1</v>
      </c>
      <c r="F14" s="80"/>
      <c r="G14" s="80" t="s">
        <v>331</v>
      </c>
      <c r="H14" s="79"/>
      <c r="I14" s="79">
        <v>11.66</v>
      </c>
      <c r="J14" s="79">
        <v>58.3</v>
      </c>
      <c r="K14" s="92" t="s">
        <v>186</v>
      </c>
      <c r="L14" s="89" t="s">
        <v>192</v>
      </c>
      <c r="M14" s="102" t="s">
        <v>314</v>
      </c>
      <c r="P14" s="53"/>
      <c r="Q14" s="43" t="s">
        <v>259</v>
      </c>
      <c r="R14" s="35" t="s">
        <v>260</v>
      </c>
      <c r="S14" s="36" t="s">
        <v>250</v>
      </c>
      <c r="T14" s="66"/>
      <c r="U14" s="67"/>
    </row>
    <row r="15" spans="2:21" ht="15.75" customHeight="1" thickBot="1" x14ac:dyDescent="0.3">
      <c r="B15" s="87"/>
      <c r="C15" s="90"/>
      <c r="D15" s="79">
        <v>1</v>
      </c>
      <c r="E15" s="80">
        <v>1</v>
      </c>
      <c r="F15" s="80"/>
      <c r="G15" s="80" t="s">
        <v>332</v>
      </c>
      <c r="H15" s="79"/>
      <c r="I15" s="79">
        <v>2.4700000000000002</v>
      </c>
      <c r="J15" s="79">
        <v>12.35</v>
      </c>
      <c r="K15" s="92" t="s">
        <v>186</v>
      </c>
      <c r="L15" s="94"/>
      <c r="M15" s="104"/>
      <c r="P15" s="53"/>
      <c r="Q15" s="53"/>
      <c r="R15" s="2" t="s">
        <v>261</v>
      </c>
      <c r="S15" s="37" t="s">
        <v>257</v>
      </c>
      <c r="T15" s="66"/>
      <c r="U15" s="67"/>
    </row>
    <row r="16" spans="2:21" ht="15.75" customHeight="1" thickBot="1" x14ac:dyDescent="0.3">
      <c r="B16" s="87"/>
      <c r="C16" s="78" t="s">
        <v>210</v>
      </c>
      <c r="D16" s="79">
        <v>1</v>
      </c>
      <c r="E16" s="80">
        <v>1</v>
      </c>
      <c r="F16" s="80"/>
      <c r="G16" s="80" t="s">
        <v>333</v>
      </c>
      <c r="H16" s="79"/>
      <c r="I16" s="79">
        <v>4.37</v>
      </c>
      <c r="J16" s="79">
        <v>52.44</v>
      </c>
      <c r="K16" s="92" t="s">
        <v>186</v>
      </c>
      <c r="L16" s="94"/>
      <c r="M16" s="104"/>
      <c r="P16" s="53"/>
      <c r="Q16" s="44"/>
      <c r="R16" s="38" t="s">
        <v>251</v>
      </c>
      <c r="S16" s="37" t="s">
        <v>262</v>
      </c>
      <c r="T16" s="19" t="s">
        <v>263</v>
      </c>
      <c r="U16" s="19">
        <v>6.48</v>
      </c>
    </row>
    <row r="17" spans="2:21" ht="15.75" customHeight="1" thickBot="1" x14ac:dyDescent="0.3">
      <c r="B17" s="87"/>
      <c r="C17" s="78" t="s">
        <v>212</v>
      </c>
      <c r="D17" s="79">
        <v>1</v>
      </c>
      <c r="E17" s="80">
        <v>1</v>
      </c>
      <c r="F17" s="80"/>
      <c r="G17" s="80" t="s">
        <v>334</v>
      </c>
      <c r="H17" s="79"/>
      <c r="I17" s="79">
        <v>20.56</v>
      </c>
      <c r="J17" s="79">
        <v>67.847999999999999</v>
      </c>
      <c r="K17" s="92" t="s">
        <v>186</v>
      </c>
      <c r="L17" s="90"/>
      <c r="M17" s="103"/>
      <c r="P17" s="71" t="s">
        <v>264</v>
      </c>
      <c r="Q17" s="43" t="s">
        <v>265</v>
      </c>
      <c r="R17" s="35" t="s">
        <v>255</v>
      </c>
      <c r="S17" s="36" t="s">
        <v>250</v>
      </c>
      <c r="T17" s="66"/>
      <c r="U17" s="67"/>
    </row>
    <row r="18" spans="2:21" ht="15.75" thickBot="1" x14ac:dyDescent="0.3">
      <c r="B18" s="87"/>
      <c r="C18" s="89" t="s">
        <v>51</v>
      </c>
      <c r="D18" s="79">
        <v>6</v>
      </c>
      <c r="E18" s="80">
        <v>180</v>
      </c>
      <c r="F18" s="80" t="s">
        <v>331</v>
      </c>
      <c r="G18" s="80"/>
      <c r="H18" s="79"/>
      <c r="I18" s="79">
        <v>0.45</v>
      </c>
      <c r="J18" s="79">
        <v>8.91</v>
      </c>
      <c r="K18" s="91" t="s">
        <v>196</v>
      </c>
      <c r="L18" s="89" t="s">
        <v>193</v>
      </c>
      <c r="M18" s="95"/>
      <c r="P18" s="71"/>
      <c r="Q18" s="53"/>
      <c r="R18" s="2" t="s">
        <v>266</v>
      </c>
      <c r="S18" s="37" t="s">
        <v>267</v>
      </c>
      <c r="T18" s="2">
        <v>8.4930000000000003</v>
      </c>
      <c r="U18" s="2">
        <v>42.465000000000003</v>
      </c>
    </row>
    <row r="19" spans="2:21" ht="15.75" thickBot="1" x14ac:dyDescent="0.3">
      <c r="B19" s="88"/>
      <c r="C19" s="90"/>
      <c r="D19" s="79">
        <v>6</v>
      </c>
      <c r="E19" s="80">
        <v>180</v>
      </c>
      <c r="F19" s="80">
        <v>-3.3</v>
      </c>
      <c r="G19" s="80">
        <v>2.5000000000000001E-3</v>
      </c>
      <c r="H19" s="79">
        <v>1.4850000000000001</v>
      </c>
      <c r="I19" s="79">
        <v>0.45</v>
      </c>
      <c r="J19" s="79">
        <v>8.91</v>
      </c>
      <c r="K19" s="91" t="s">
        <v>196</v>
      </c>
      <c r="L19" s="90"/>
      <c r="M19" s="95"/>
      <c r="P19" s="71"/>
      <c r="Q19" s="44"/>
      <c r="R19" s="2" t="s">
        <v>266</v>
      </c>
      <c r="S19" s="37" t="s">
        <v>268</v>
      </c>
      <c r="T19" s="2">
        <v>1.9930000000000001</v>
      </c>
      <c r="U19" s="20">
        <v>9.9649999999999999</v>
      </c>
    </row>
    <row r="20" spans="2:21" ht="15.75" thickBot="1" x14ac:dyDescent="0.3">
      <c r="B20" s="86" t="s">
        <v>77</v>
      </c>
      <c r="C20" s="78" t="s">
        <v>204</v>
      </c>
      <c r="D20" s="79">
        <v>1</v>
      </c>
      <c r="E20" s="80">
        <v>1</v>
      </c>
      <c r="F20" s="80">
        <v>12</v>
      </c>
      <c r="G20" s="80">
        <v>4</v>
      </c>
      <c r="H20" s="79">
        <v>4</v>
      </c>
      <c r="I20" s="79">
        <v>4</v>
      </c>
      <c r="J20" s="79">
        <v>48</v>
      </c>
      <c r="K20" s="92" t="s">
        <v>186</v>
      </c>
      <c r="L20" s="89" t="s">
        <v>197</v>
      </c>
      <c r="M20" s="98" t="s">
        <v>198</v>
      </c>
      <c r="P20" s="71"/>
      <c r="Q20" s="43" t="s">
        <v>269</v>
      </c>
      <c r="R20" s="35" t="s">
        <v>255</v>
      </c>
      <c r="S20" s="36" t="s">
        <v>250</v>
      </c>
      <c r="T20" s="66"/>
      <c r="U20" s="67"/>
    </row>
    <row r="21" spans="2:21" ht="26.25" thickBot="1" x14ac:dyDescent="0.3">
      <c r="B21" s="87"/>
      <c r="C21" s="78" t="s">
        <v>205</v>
      </c>
      <c r="D21" s="79">
        <v>1</v>
      </c>
      <c r="E21" s="80">
        <v>1</v>
      </c>
      <c r="F21" s="80">
        <v>12</v>
      </c>
      <c r="G21" s="80">
        <v>2</v>
      </c>
      <c r="H21" s="79">
        <v>2</v>
      </c>
      <c r="I21" s="79">
        <v>2</v>
      </c>
      <c r="J21" s="79">
        <v>24</v>
      </c>
      <c r="K21" s="92" t="s">
        <v>186</v>
      </c>
      <c r="L21" s="94"/>
      <c r="M21" s="96" t="s">
        <v>199</v>
      </c>
      <c r="P21" s="71"/>
      <c r="Q21" s="53"/>
      <c r="R21" s="2" t="s">
        <v>255</v>
      </c>
      <c r="S21" s="37" t="s">
        <v>270</v>
      </c>
      <c r="T21" s="66"/>
      <c r="U21" s="67"/>
    </row>
    <row r="22" spans="2:21" ht="15.75" thickBot="1" x14ac:dyDescent="0.3">
      <c r="B22" s="87"/>
      <c r="C22" s="78" t="s">
        <v>206</v>
      </c>
      <c r="D22" s="79">
        <v>1</v>
      </c>
      <c r="E22" s="80">
        <v>1</v>
      </c>
      <c r="F22" s="80">
        <v>3.3</v>
      </c>
      <c r="G22" s="80">
        <v>0.5</v>
      </c>
      <c r="H22" s="79">
        <v>0.5</v>
      </c>
      <c r="I22" s="79">
        <v>0.5</v>
      </c>
      <c r="J22" s="79">
        <v>1.65</v>
      </c>
      <c r="K22" s="92" t="s">
        <v>186</v>
      </c>
      <c r="L22" s="94"/>
      <c r="M22" s="95"/>
      <c r="P22" s="71"/>
      <c r="Q22" s="53"/>
      <c r="R22" s="2" t="s">
        <v>251</v>
      </c>
      <c r="S22" s="37" t="s">
        <v>271</v>
      </c>
      <c r="T22" s="2">
        <v>0.54</v>
      </c>
      <c r="U22" s="2">
        <v>2.7</v>
      </c>
    </row>
    <row r="23" spans="2:21" ht="15.75" thickBot="1" x14ac:dyDescent="0.3">
      <c r="B23" s="88"/>
      <c r="C23" s="78" t="s">
        <v>207</v>
      </c>
      <c r="D23" s="79">
        <v>1</v>
      </c>
      <c r="E23" s="80">
        <v>1</v>
      </c>
      <c r="F23" s="80">
        <v>5</v>
      </c>
      <c r="G23" s="80">
        <v>1</v>
      </c>
      <c r="H23" s="79">
        <v>1</v>
      </c>
      <c r="I23" s="79">
        <v>1</v>
      </c>
      <c r="J23" s="79">
        <v>5</v>
      </c>
      <c r="K23" s="92" t="s">
        <v>186</v>
      </c>
      <c r="L23" s="90"/>
      <c r="M23" s="95"/>
      <c r="P23" s="71"/>
      <c r="Q23" s="44"/>
      <c r="R23" s="2" t="s">
        <v>251</v>
      </c>
      <c r="S23" s="37" t="s">
        <v>272</v>
      </c>
      <c r="T23" s="2">
        <v>0.54</v>
      </c>
      <c r="U23" s="2">
        <v>2.7</v>
      </c>
    </row>
    <row r="24" spans="2:21" ht="15.75" thickBot="1" x14ac:dyDescent="0.3">
      <c r="B24" s="86" t="s">
        <v>53</v>
      </c>
      <c r="C24" s="78" t="s">
        <v>307</v>
      </c>
      <c r="D24" s="79">
        <v>1</v>
      </c>
      <c r="E24" s="80">
        <v>1</v>
      </c>
      <c r="F24" s="80">
        <v>12</v>
      </c>
      <c r="G24" s="80">
        <v>4</v>
      </c>
      <c r="H24" s="79">
        <v>48</v>
      </c>
      <c r="I24" s="79">
        <v>4</v>
      </c>
      <c r="J24" s="79">
        <v>48</v>
      </c>
      <c r="K24" s="92" t="s">
        <v>186</v>
      </c>
      <c r="L24" s="78" t="s">
        <v>311</v>
      </c>
      <c r="M24" s="95"/>
      <c r="P24" s="71"/>
      <c r="Q24" s="43" t="s">
        <v>273</v>
      </c>
      <c r="R24" s="35" t="s">
        <v>255</v>
      </c>
      <c r="S24" s="36" t="s">
        <v>250</v>
      </c>
      <c r="T24" s="66"/>
      <c r="U24" s="67"/>
    </row>
    <row r="25" spans="2:21" ht="15.75" thickBot="1" x14ac:dyDescent="0.3">
      <c r="B25" s="88"/>
      <c r="C25" s="81" t="s">
        <v>201</v>
      </c>
      <c r="D25" s="79">
        <v>2</v>
      </c>
      <c r="E25" s="80">
        <v>2</v>
      </c>
      <c r="F25" s="80">
        <v>5</v>
      </c>
      <c r="G25" s="80">
        <v>3</v>
      </c>
      <c r="H25" s="79">
        <v>15</v>
      </c>
      <c r="I25" s="79">
        <v>6</v>
      </c>
      <c r="J25" s="79">
        <v>30</v>
      </c>
      <c r="K25" s="91" t="s">
        <v>196</v>
      </c>
      <c r="L25" s="81" t="s">
        <v>215</v>
      </c>
      <c r="M25" s="95"/>
      <c r="P25" s="71"/>
      <c r="Q25" s="53"/>
      <c r="R25" s="2" t="s">
        <v>255</v>
      </c>
      <c r="S25" s="37" t="s">
        <v>270</v>
      </c>
      <c r="T25" s="66"/>
      <c r="U25" s="67"/>
    </row>
    <row r="26" spans="2:21" ht="32.25" thickBot="1" x14ac:dyDescent="0.3">
      <c r="B26" s="82" t="s">
        <v>194</v>
      </c>
      <c r="C26" s="83" t="s">
        <v>308</v>
      </c>
      <c r="D26" s="84">
        <v>1</v>
      </c>
      <c r="E26" s="85">
        <v>1</v>
      </c>
      <c r="F26" s="85">
        <v>5</v>
      </c>
      <c r="G26" s="85">
        <v>1</v>
      </c>
      <c r="H26" s="84">
        <v>5</v>
      </c>
      <c r="I26" s="84">
        <v>5</v>
      </c>
      <c r="J26" s="84">
        <v>5</v>
      </c>
      <c r="K26" s="93" t="s">
        <v>196</v>
      </c>
      <c r="L26" s="83" t="s">
        <v>214</v>
      </c>
      <c r="M26" s="99" t="s">
        <v>195</v>
      </c>
      <c r="P26" s="71"/>
      <c r="Q26" s="53"/>
      <c r="R26" s="2" t="s">
        <v>251</v>
      </c>
      <c r="S26" s="37" t="s">
        <v>271</v>
      </c>
      <c r="T26" s="2">
        <v>2</v>
      </c>
      <c r="U26" s="2">
        <v>10</v>
      </c>
    </row>
    <row r="27" spans="2:21" ht="17.25" thickTop="1" thickBot="1" x14ac:dyDescent="0.3">
      <c r="D27" s="28"/>
      <c r="E27" s="28"/>
      <c r="F27" s="27"/>
      <c r="G27" s="27"/>
      <c r="H27" s="105" t="s">
        <v>202</v>
      </c>
      <c r="I27" s="106">
        <v>67.900000000000006</v>
      </c>
      <c r="J27" s="107">
        <v>413.90300000000002</v>
      </c>
      <c r="K27" s="27"/>
      <c r="P27" s="72"/>
      <c r="Q27" s="44"/>
      <c r="R27" s="2" t="s">
        <v>251</v>
      </c>
      <c r="S27" s="37" t="s">
        <v>272</v>
      </c>
      <c r="T27" s="2">
        <v>2</v>
      </c>
      <c r="U27" s="2">
        <v>10</v>
      </c>
    </row>
    <row r="28" spans="2:21" ht="15.75" thickTop="1" x14ac:dyDescent="0.25">
      <c r="C28" s="27"/>
      <c r="D28" s="27"/>
      <c r="E28" s="27"/>
      <c r="F28" s="27"/>
      <c r="G28" s="27"/>
      <c r="H28" s="27"/>
      <c r="I28" s="27"/>
      <c r="J28" s="27"/>
      <c r="K28" s="27"/>
      <c r="P28" s="68" t="s">
        <v>274</v>
      </c>
      <c r="Q28" s="68" t="s">
        <v>275</v>
      </c>
      <c r="R28" s="35" t="s">
        <v>249</v>
      </c>
      <c r="S28" s="36" t="s">
        <v>250</v>
      </c>
      <c r="T28" s="66"/>
      <c r="U28" s="67"/>
    </row>
    <row r="29" spans="2:21" ht="15.75" x14ac:dyDescent="0.25">
      <c r="C29" s="27"/>
      <c r="D29" s="27"/>
      <c r="E29" s="27"/>
      <c r="F29" s="27"/>
      <c r="G29" s="28"/>
      <c r="H29" s="28"/>
      <c r="I29" s="28"/>
      <c r="J29" s="27"/>
      <c r="P29" s="69"/>
      <c r="Q29" s="69"/>
      <c r="R29" s="4" t="s">
        <v>266</v>
      </c>
      <c r="S29" s="39" t="s">
        <v>267</v>
      </c>
      <c r="T29" s="4">
        <v>8.4930000000000003</v>
      </c>
      <c r="U29" s="4">
        <v>42.465000000000003</v>
      </c>
    </row>
    <row r="30" spans="2:21" x14ac:dyDescent="0.25">
      <c r="P30" s="69"/>
      <c r="Q30" s="70"/>
      <c r="R30" s="4" t="s">
        <v>266</v>
      </c>
      <c r="S30" s="39" t="s">
        <v>268</v>
      </c>
      <c r="T30" s="4">
        <v>1.9930000000000001</v>
      </c>
      <c r="U30" s="40">
        <v>9.9649999999999999</v>
      </c>
    </row>
    <row r="31" spans="2:21" ht="15.75" thickBot="1" x14ac:dyDescent="0.3">
      <c r="P31" s="69"/>
      <c r="Q31" s="68" t="s">
        <v>276</v>
      </c>
      <c r="R31" s="35" t="s">
        <v>249</v>
      </c>
      <c r="S31" s="36" t="s">
        <v>250</v>
      </c>
      <c r="T31" s="66"/>
      <c r="U31" s="67"/>
    </row>
    <row r="32" spans="2:21" ht="42.75" thickTop="1" thickBot="1" x14ac:dyDescent="0.3">
      <c r="B32" s="122" t="s">
        <v>315</v>
      </c>
      <c r="C32" s="123"/>
      <c r="D32" s="123"/>
      <c r="E32" s="123"/>
      <c r="F32" s="123"/>
      <c r="G32" s="123"/>
      <c r="H32" s="123"/>
      <c r="I32" s="123"/>
      <c r="J32" s="123"/>
      <c r="K32" s="123"/>
      <c r="L32" s="123"/>
      <c r="M32" s="124"/>
      <c r="P32" s="69"/>
      <c r="Q32" s="70"/>
      <c r="R32" s="4" t="s">
        <v>251</v>
      </c>
      <c r="S32" s="39" t="s">
        <v>277</v>
      </c>
      <c r="T32" s="4">
        <v>4.4219999999999997</v>
      </c>
      <c r="U32" s="4">
        <v>53.064</v>
      </c>
    </row>
    <row r="33" spans="2:21" ht="27" thickBot="1" x14ac:dyDescent="0.3">
      <c r="B33" s="125" t="s">
        <v>203</v>
      </c>
      <c r="C33" s="126"/>
      <c r="D33" s="126"/>
      <c r="E33" s="126"/>
      <c r="F33" s="126"/>
      <c r="G33" s="126"/>
      <c r="H33" s="126"/>
      <c r="I33" s="126"/>
      <c r="J33" s="126"/>
      <c r="K33" s="126"/>
      <c r="L33" s="126"/>
      <c r="M33" s="127"/>
      <c r="P33" s="69"/>
      <c r="Q33" s="68" t="s">
        <v>278</v>
      </c>
      <c r="R33" s="35" t="s">
        <v>249</v>
      </c>
      <c r="S33" s="36" t="s">
        <v>250</v>
      </c>
      <c r="T33" s="66"/>
      <c r="U33" s="67"/>
    </row>
    <row r="34" spans="2:21" ht="64.5" thickTop="1" thickBot="1" x14ac:dyDescent="0.3">
      <c r="B34" s="108"/>
      <c r="C34" s="109" t="s">
        <v>213</v>
      </c>
      <c r="D34" s="109" t="s">
        <v>304</v>
      </c>
      <c r="E34" s="109" t="s">
        <v>183</v>
      </c>
      <c r="F34" s="109" t="s">
        <v>245</v>
      </c>
      <c r="G34" s="109" t="s">
        <v>316</v>
      </c>
      <c r="H34" s="109" t="s">
        <v>317</v>
      </c>
      <c r="I34" s="109" t="s">
        <v>318</v>
      </c>
      <c r="J34" s="109" t="s">
        <v>319</v>
      </c>
      <c r="K34" s="109" t="s">
        <v>309</v>
      </c>
      <c r="L34" s="109" t="s">
        <v>310</v>
      </c>
      <c r="M34" s="110" t="s">
        <v>312</v>
      </c>
      <c r="P34" s="70"/>
      <c r="Q34" s="70"/>
      <c r="R34" s="4" t="s">
        <v>251</v>
      </c>
      <c r="S34" s="39" t="s">
        <v>279</v>
      </c>
      <c r="T34" s="4">
        <v>20.622</v>
      </c>
      <c r="U34" s="4">
        <v>68.052599999999998</v>
      </c>
    </row>
    <row r="35" spans="2:21" ht="15.75" thickBot="1" x14ac:dyDescent="0.3">
      <c r="B35" s="86" t="s">
        <v>184</v>
      </c>
      <c r="C35" s="78" t="s">
        <v>185</v>
      </c>
      <c r="D35" s="79">
        <v>1</v>
      </c>
      <c r="E35" s="80">
        <v>1</v>
      </c>
      <c r="F35" s="80">
        <v>10000</v>
      </c>
      <c r="G35" s="111"/>
      <c r="H35" s="79">
        <v>0</v>
      </c>
      <c r="I35" s="79">
        <v>0</v>
      </c>
      <c r="J35" s="79">
        <v>0</v>
      </c>
      <c r="K35" s="91" t="s">
        <v>196</v>
      </c>
      <c r="L35" s="78" t="s">
        <v>187</v>
      </c>
      <c r="M35" s="95"/>
      <c r="P35" s="68" t="s">
        <v>280</v>
      </c>
      <c r="Q35" s="68" t="s">
        <v>281</v>
      </c>
      <c r="R35" s="35" t="s">
        <v>255</v>
      </c>
      <c r="S35" s="36" t="s">
        <v>250</v>
      </c>
      <c r="T35" s="66"/>
      <c r="U35" s="67"/>
    </row>
    <row r="36" spans="2:21" ht="15.75" thickBot="1" x14ac:dyDescent="0.3">
      <c r="B36" s="87"/>
      <c r="C36" s="89" t="s">
        <v>305</v>
      </c>
      <c r="D36" s="79">
        <v>1</v>
      </c>
      <c r="E36" s="80">
        <v>1</v>
      </c>
      <c r="F36" s="80">
        <v>5</v>
      </c>
      <c r="G36" s="111"/>
      <c r="H36" s="79">
        <v>0</v>
      </c>
      <c r="I36" s="79">
        <v>0</v>
      </c>
      <c r="J36" s="79">
        <v>0</v>
      </c>
      <c r="K36" s="91" t="s">
        <v>196</v>
      </c>
      <c r="L36" s="89" t="s">
        <v>188</v>
      </c>
      <c r="M36" s="100"/>
      <c r="P36" s="69"/>
      <c r="Q36" s="69"/>
      <c r="R36" s="4" t="s">
        <v>255</v>
      </c>
      <c r="S36" s="39" t="s">
        <v>282</v>
      </c>
      <c r="T36" s="66"/>
      <c r="U36" s="67"/>
    </row>
    <row r="37" spans="2:21" ht="15.75" thickBot="1" x14ac:dyDescent="0.3">
      <c r="B37" s="87"/>
      <c r="C37" s="90"/>
      <c r="D37" s="79">
        <v>1</v>
      </c>
      <c r="E37" s="80">
        <v>1</v>
      </c>
      <c r="F37" s="80">
        <v>-5</v>
      </c>
      <c r="G37" s="111"/>
      <c r="H37" s="79">
        <v>0</v>
      </c>
      <c r="I37" s="79">
        <v>0</v>
      </c>
      <c r="J37" s="79">
        <v>0</v>
      </c>
      <c r="K37" s="91" t="s">
        <v>196</v>
      </c>
      <c r="L37" s="90"/>
      <c r="M37" s="101"/>
      <c r="P37" s="69"/>
      <c r="Q37" s="69"/>
      <c r="R37" s="4" t="s">
        <v>283</v>
      </c>
      <c r="S37" s="39" t="s">
        <v>284</v>
      </c>
      <c r="T37" s="4">
        <v>2.5000000000000001E-3</v>
      </c>
      <c r="U37" s="4">
        <v>1.4850000000000001</v>
      </c>
    </row>
    <row r="38" spans="2:21" ht="15.75" thickBot="1" x14ac:dyDescent="0.3">
      <c r="B38" s="87"/>
      <c r="C38" s="89" t="s">
        <v>208</v>
      </c>
      <c r="D38" s="79">
        <v>1</v>
      </c>
      <c r="E38" s="80">
        <v>3</v>
      </c>
      <c r="F38" s="80">
        <v>2.5</v>
      </c>
      <c r="G38" s="111"/>
      <c r="H38" s="79">
        <v>0</v>
      </c>
      <c r="I38" s="79">
        <v>0</v>
      </c>
      <c r="J38" s="79">
        <v>0</v>
      </c>
      <c r="K38" s="91" t="s">
        <v>196</v>
      </c>
      <c r="L38" s="89" t="s">
        <v>189</v>
      </c>
      <c r="M38" s="100"/>
      <c r="P38" s="70"/>
      <c r="Q38" s="70"/>
      <c r="R38" s="4" t="s">
        <v>283</v>
      </c>
      <c r="S38" s="39" t="s">
        <v>285</v>
      </c>
      <c r="T38" s="4">
        <v>2.5000000000000001E-3</v>
      </c>
      <c r="U38" s="4">
        <v>1.4850000000000001</v>
      </c>
    </row>
    <row r="39" spans="2:21" ht="15.75" thickBot="1" x14ac:dyDescent="0.3">
      <c r="B39" s="87"/>
      <c r="C39" s="90"/>
      <c r="D39" s="79">
        <v>1</v>
      </c>
      <c r="E39" s="80">
        <v>3</v>
      </c>
      <c r="F39" s="80">
        <v>-5</v>
      </c>
      <c r="G39" s="111"/>
      <c r="H39" s="79">
        <v>0</v>
      </c>
      <c r="I39" s="79">
        <v>0</v>
      </c>
      <c r="J39" s="79">
        <v>0</v>
      </c>
      <c r="K39" s="91" t="s">
        <v>196</v>
      </c>
      <c r="L39" s="94"/>
      <c r="M39" s="101"/>
      <c r="P39" s="43" t="s">
        <v>286</v>
      </c>
      <c r="Q39" s="43" t="s">
        <v>287</v>
      </c>
      <c r="R39" s="35" t="s">
        <v>288</v>
      </c>
      <c r="S39" s="36" t="s">
        <v>250</v>
      </c>
      <c r="T39" s="66"/>
      <c r="U39" s="67"/>
    </row>
    <row r="40" spans="2:21" ht="15.75" thickBot="1" x14ac:dyDescent="0.3">
      <c r="B40" s="88"/>
      <c r="C40" s="78" t="s">
        <v>209</v>
      </c>
      <c r="D40" s="79">
        <v>1</v>
      </c>
      <c r="E40" s="80">
        <v>18</v>
      </c>
      <c r="F40" s="80">
        <v>54</v>
      </c>
      <c r="G40" s="111"/>
      <c r="H40" s="79">
        <v>0</v>
      </c>
      <c r="I40" s="79">
        <v>0</v>
      </c>
      <c r="J40" s="79">
        <v>0</v>
      </c>
      <c r="K40" s="91" t="s">
        <v>196</v>
      </c>
      <c r="L40" s="90"/>
      <c r="M40" s="95"/>
      <c r="P40" s="53"/>
      <c r="Q40" s="53"/>
      <c r="R40" s="2" t="s">
        <v>289</v>
      </c>
      <c r="S40" s="37" t="s">
        <v>290</v>
      </c>
      <c r="T40" s="2">
        <v>4.16</v>
      </c>
      <c r="U40" s="2">
        <v>50</v>
      </c>
    </row>
    <row r="41" spans="2:21" ht="15.75" thickBot="1" x14ac:dyDescent="0.3">
      <c r="B41" s="86" t="s">
        <v>191</v>
      </c>
      <c r="C41" s="89" t="s">
        <v>211</v>
      </c>
      <c r="D41" s="79">
        <v>1</v>
      </c>
      <c r="E41" s="80">
        <v>1</v>
      </c>
      <c r="F41" s="80">
        <v>5</v>
      </c>
      <c r="G41" s="80">
        <v>5.0999999999999996</v>
      </c>
      <c r="H41" s="79">
        <v>25.5</v>
      </c>
      <c r="I41" s="79">
        <v>5.0999999999999996</v>
      </c>
      <c r="J41" s="79">
        <v>25.5</v>
      </c>
      <c r="K41" s="92" t="s">
        <v>186</v>
      </c>
      <c r="L41" s="89" t="s">
        <v>192</v>
      </c>
      <c r="M41" s="100"/>
      <c r="P41" s="53"/>
      <c r="Q41" s="53"/>
      <c r="R41" s="2" t="s">
        <v>266</v>
      </c>
      <c r="S41" s="37" t="s">
        <v>291</v>
      </c>
      <c r="T41" s="2">
        <v>1</v>
      </c>
      <c r="U41" s="2"/>
    </row>
    <row r="42" spans="2:21" ht="15.75" thickBot="1" x14ac:dyDescent="0.3">
      <c r="B42" s="87"/>
      <c r="C42" s="90"/>
      <c r="D42" s="79">
        <v>1</v>
      </c>
      <c r="E42" s="80">
        <v>1</v>
      </c>
      <c r="F42" s="80">
        <v>-5</v>
      </c>
      <c r="G42" s="80">
        <v>2.4700000000000002</v>
      </c>
      <c r="H42" s="79">
        <v>12.35</v>
      </c>
      <c r="I42" s="79">
        <v>2.4700000000000002</v>
      </c>
      <c r="J42" s="79">
        <v>12.35</v>
      </c>
      <c r="K42" s="92" t="s">
        <v>186</v>
      </c>
      <c r="L42" s="94"/>
      <c r="M42" s="101"/>
      <c r="P42" s="53"/>
      <c r="Q42" s="53"/>
      <c r="R42" s="2" t="s">
        <v>289</v>
      </c>
      <c r="S42" s="37" t="s">
        <v>292</v>
      </c>
      <c r="T42" s="2">
        <v>1</v>
      </c>
      <c r="U42" s="2"/>
    </row>
    <row r="43" spans="2:21" ht="15.75" thickBot="1" x14ac:dyDescent="0.3">
      <c r="B43" s="87"/>
      <c r="C43" s="78" t="s">
        <v>210</v>
      </c>
      <c r="D43" s="79">
        <v>1</v>
      </c>
      <c r="E43" s="80">
        <v>1</v>
      </c>
      <c r="F43" s="80">
        <v>12</v>
      </c>
      <c r="G43" s="80">
        <v>3.72</v>
      </c>
      <c r="H43" s="79">
        <v>44.64</v>
      </c>
      <c r="I43" s="79">
        <v>3.72</v>
      </c>
      <c r="J43" s="79">
        <v>44.64</v>
      </c>
      <c r="K43" s="92" t="s">
        <v>186</v>
      </c>
      <c r="L43" s="94"/>
      <c r="M43" s="95"/>
      <c r="P43" s="53"/>
      <c r="Q43" s="53"/>
      <c r="R43" s="2" t="s">
        <v>266</v>
      </c>
      <c r="S43" s="37" t="s">
        <v>293</v>
      </c>
      <c r="T43" s="2">
        <v>1</v>
      </c>
      <c r="U43" s="2"/>
    </row>
    <row r="44" spans="2:21" ht="15.75" thickBot="1" x14ac:dyDescent="0.3">
      <c r="B44" s="87"/>
      <c r="C44" s="78" t="s">
        <v>212</v>
      </c>
      <c r="D44" s="79">
        <v>1</v>
      </c>
      <c r="E44" s="80">
        <v>1</v>
      </c>
      <c r="F44" s="80">
        <v>3.3</v>
      </c>
      <c r="G44" s="80">
        <v>8.4600000000000009</v>
      </c>
      <c r="H44" s="79">
        <v>27.917999999999999</v>
      </c>
      <c r="I44" s="79">
        <v>8.4600000000000009</v>
      </c>
      <c r="J44" s="79">
        <v>27.917999999999999</v>
      </c>
      <c r="K44" s="92" t="s">
        <v>186</v>
      </c>
      <c r="L44" s="90"/>
      <c r="M44" s="95"/>
      <c r="P44" s="53"/>
      <c r="Q44" s="44"/>
      <c r="R44" s="2" t="s">
        <v>251</v>
      </c>
      <c r="S44" s="37" t="s">
        <v>294</v>
      </c>
      <c r="T44" s="2">
        <v>1</v>
      </c>
      <c r="U44" s="2">
        <v>5</v>
      </c>
    </row>
    <row r="45" spans="2:21" ht="15.75" thickBot="1" x14ac:dyDescent="0.3">
      <c r="B45" s="87"/>
      <c r="C45" s="89" t="s">
        <v>51</v>
      </c>
      <c r="D45" s="79">
        <v>6</v>
      </c>
      <c r="E45" s="80">
        <v>180</v>
      </c>
      <c r="F45" s="80">
        <v>3.3</v>
      </c>
      <c r="G45" s="111"/>
      <c r="H45" s="79">
        <v>0</v>
      </c>
      <c r="I45" s="79">
        <v>0</v>
      </c>
      <c r="J45" s="79">
        <v>0</v>
      </c>
      <c r="K45" s="91" t="s">
        <v>196</v>
      </c>
      <c r="L45" s="89" t="s">
        <v>193</v>
      </c>
      <c r="M45" s="100"/>
      <c r="P45" s="53"/>
      <c r="Q45" s="43" t="s">
        <v>200</v>
      </c>
      <c r="R45" s="35" t="s">
        <v>249</v>
      </c>
      <c r="S45" s="36" t="s">
        <v>250</v>
      </c>
      <c r="T45" s="66"/>
      <c r="U45" s="67"/>
    </row>
    <row r="46" spans="2:21" ht="15.75" thickBot="1" x14ac:dyDescent="0.3">
      <c r="B46" s="88"/>
      <c r="C46" s="90"/>
      <c r="D46" s="79">
        <v>6</v>
      </c>
      <c r="E46" s="80">
        <v>180</v>
      </c>
      <c r="F46" s="80">
        <v>-3.3</v>
      </c>
      <c r="G46" s="111"/>
      <c r="H46" s="79">
        <v>0</v>
      </c>
      <c r="I46" s="79">
        <v>0</v>
      </c>
      <c r="J46" s="79">
        <v>0</v>
      </c>
      <c r="K46" s="91" t="s">
        <v>196</v>
      </c>
      <c r="L46" s="90"/>
      <c r="M46" s="101"/>
      <c r="P46" s="53"/>
      <c r="Q46" s="53"/>
      <c r="R46" s="2" t="s">
        <v>251</v>
      </c>
      <c r="S46" s="37" t="s">
        <v>295</v>
      </c>
      <c r="T46" s="2">
        <v>4</v>
      </c>
      <c r="U46" s="2">
        <v>48</v>
      </c>
    </row>
    <row r="47" spans="2:21" ht="15.75" thickBot="1" x14ac:dyDescent="0.3">
      <c r="B47" s="86" t="s">
        <v>77</v>
      </c>
      <c r="C47" s="78" t="s">
        <v>204</v>
      </c>
      <c r="D47" s="79">
        <v>1</v>
      </c>
      <c r="E47" s="80">
        <v>1</v>
      </c>
      <c r="F47" s="80">
        <v>12</v>
      </c>
      <c r="G47" s="80">
        <v>3.3</v>
      </c>
      <c r="H47" s="79">
        <v>39.6</v>
      </c>
      <c r="I47" s="79">
        <v>3.3</v>
      </c>
      <c r="J47" s="79">
        <v>39.6</v>
      </c>
      <c r="K47" s="91" t="s">
        <v>196</v>
      </c>
      <c r="L47" s="89" t="s">
        <v>197</v>
      </c>
      <c r="M47" s="95"/>
      <c r="P47" s="44"/>
      <c r="Q47" s="44"/>
      <c r="R47" s="2" t="s">
        <v>251</v>
      </c>
      <c r="S47" s="37" t="s">
        <v>295</v>
      </c>
      <c r="T47" s="2">
        <v>4</v>
      </c>
      <c r="U47" s="2">
        <v>48</v>
      </c>
    </row>
    <row r="48" spans="2:21" ht="15.75" thickBot="1" x14ac:dyDescent="0.3">
      <c r="B48" s="87"/>
      <c r="C48" s="78" t="s">
        <v>205</v>
      </c>
      <c r="D48" s="79">
        <v>1</v>
      </c>
      <c r="E48" s="80">
        <v>1</v>
      </c>
      <c r="F48" s="80">
        <v>12</v>
      </c>
      <c r="G48" s="80">
        <v>0.65</v>
      </c>
      <c r="H48" s="79">
        <v>7.8</v>
      </c>
      <c r="I48" s="79">
        <v>0.65</v>
      </c>
      <c r="J48" s="79">
        <v>7.8</v>
      </c>
      <c r="K48" s="91" t="s">
        <v>196</v>
      </c>
      <c r="L48" s="94"/>
      <c r="M48" s="95"/>
      <c r="P48" s="20" t="s">
        <v>296</v>
      </c>
      <c r="Q48" s="20" t="s">
        <v>297</v>
      </c>
      <c r="R48" s="35" t="s">
        <v>255</v>
      </c>
      <c r="S48" s="36" t="s">
        <v>250</v>
      </c>
      <c r="T48" s="66"/>
      <c r="U48" s="67"/>
    </row>
    <row r="49" spans="2:21" ht="15.75" thickBot="1" x14ac:dyDescent="0.3">
      <c r="B49" s="87"/>
      <c r="C49" s="78" t="s">
        <v>206</v>
      </c>
      <c r="D49" s="79">
        <v>1</v>
      </c>
      <c r="E49" s="80">
        <v>1</v>
      </c>
      <c r="F49" s="80">
        <v>3.3</v>
      </c>
      <c r="G49" s="80">
        <v>7.0000000000000007E-2</v>
      </c>
      <c r="H49" s="79">
        <v>0.23100000000000001</v>
      </c>
      <c r="I49" s="79">
        <v>7.0000000000000007E-2</v>
      </c>
      <c r="J49" s="79">
        <v>0.23100000000000001</v>
      </c>
      <c r="K49" s="92" t="s">
        <v>186</v>
      </c>
      <c r="L49" s="94"/>
      <c r="M49" s="95"/>
      <c r="P49" s="20"/>
      <c r="Q49" s="20"/>
      <c r="R49" s="2" t="s">
        <v>298</v>
      </c>
      <c r="S49" s="37" t="s">
        <v>299</v>
      </c>
      <c r="T49" s="2">
        <v>3.5999999999999997E-2</v>
      </c>
      <c r="U49" s="2">
        <v>263</v>
      </c>
    </row>
    <row r="50" spans="2:21" ht="15.75" thickBot="1" x14ac:dyDescent="0.3">
      <c r="B50" s="88"/>
      <c r="C50" s="78" t="s">
        <v>207</v>
      </c>
      <c r="D50" s="79">
        <v>1</v>
      </c>
      <c r="E50" s="80">
        <v>1</v>
      </c>
      <c r="F50" s="80">
        <v>5</v>
      </c>
      <c r="G50" s="80">
        <v>1</v>
      </c>
      <c r="H50" s="79">
        <v>5</v>
      </c>
      <c r="I50" s="79">
        <v>1</v>
      </c>
      <c r="J50" s="79">
        <v>5</v>
      </c>
      <c r="K50" s="92" t="s">
        <v>186</v>
      </c>
      <c r="L50" s="90"/>
      <c r="M50" s="95"/>
      <c r="P50" s="41" t="s">
        <v>300</v>
      </c>
      <c r="Q50" s="41"/>
      <c r="R50" s="41"/>
      <c r="S50" s="41"/>
      <c r="T50" s="41">
        <f>SUM(T12:T49)</f>
        <v>67.296999999999997</v>
      </c>
      <c r="U50" s="41" t="s">
        <v>301</v>
      </c>
    </row>
    <row r="51" spans="2:21" ht="15.75" thickBot="1" x14ac:dyDescent="0.3">
      <c r="B51" s="86" t="s">
        <v>53</v>
      </c>
      <c r="C51" s="78" t="s">
        <v>307</v>
      </c>
      <c r="D51" s="79">
        <v>1</v>
      </c>
      <c r="E51" s="80">
        <v>1</v>
      </c>
      <c r="F51" s="80">
        <v>12</v>
      </c>
      <c r="G51" s="80">
        <v>2</v>
      </c>
      <c r="H51" s="79">
        <v>24</v>
      </c>
      <c r="I51" s="79">
        <v>2</v>
      </c>
      <c r="J51" s="79">
        <v>24</v>
      </c>
      <c r="K51" s="91" t="s">
        <v>196</v>
      </c>
      <c r="L51" s="78" t="s">
        <v>311</v>
      </c>
      <c r="M51" s="95"/>
      <c r="P51" s="41" t="s">
        <v>302</v>
      </c>
      <c r="Q51" s="41"/>
      <c r="R51" s="41"/>
      <c r="S51" s="41"/>
      <c r="T51" s="42">
        <f>T50/12</f>
        <v>5.6080833333333331</v>
      </c>
      <c r="U51" s="41" t="s">
        <v>303</v>
      </c>
    </row>
    <row r="52" spans="2:21" ht="15.75" thickBot="1" x14ac:dyDescent="0.3">
      <c r="B52" s="88"/>
      <c r="C52" s="81" t="s">
        <v>201</v>
      </c>
      <c r="D52" s="79">
        <v>2</v>
      </c>
      <c r="E52" s="80">
        <v>2</v>
      </c>
      <c r="F52" s="80">
        <v>5</v>
      </c>
      <c r="G52" s="80">
        <v>1.5</v>
      </c>
      <c r="H52" s="79">
        <v>7.5</v>
      </c>
      <c r="I52" s="79">
        <v>3</v>
      </c>
      <c r="J52" s="79">
        <v>15</v>
      </c>
      <c r="K52" s="91" t="s">
        <v>196</v>
      </c>
      <c r="L52" s="112" t="s">
        <v>215</v>
      </c>
      <c r="M52" s="95"/>
    </row>
    <row r="53" spans="2:21" ht="32.25" thickBot="1" x14ac:dyDescent="0.3">
      <c r="B53" s="82" t="s">
        <v>194</v>
      </c>
      <c r="C53" s="83" t="s">
        <v>320</v>
      </c>
      <c r="D53" s="84">
        <v>1</v>
      </c>
      <c r="E53" s="85">
        <v>1</v>
      </c>
      <c r="F53" s="85">
        <v>5</v>
      </c>
      <c r="G53" s="113"/>
      <c r="H53" s="84">
        <v>0</v>
      </c>
      <c r="I53" s="84">
        <v>0</v>
      </c>
      <c r="J53" s="84">
        <v>0</v>
      </c>
      <c r="K53" s="93" t="s">
        <v>196</v>
      </c>
      <c r="L53" s="83" t="s">
        <v>214</v>
      </c>
      <c r="M53" s="114"/>
    </row>
    <row r="54" spans="2:21" ht="17.25" thickTop="1" thickBot="1" x14ac:dyDescent="0.3">
      <c r="B54" s="115"/>
      <c r="C54" s="115"/>
      <c r="D54" s="115"/>
      <c r="E54" s="116"/>
      <c r="F54" s="116"/>
      <c r="G54" s="117"/>
      <c r="H54" s="118" t="s">
        <v>202</v>
      </c>
      <c r="I54" s="118">
        <v>29.8</v>
      </c>
      <c r="J54" s="119">
        <v>202.03899999999999</v>
      </c>
      <c r="K54" s="115"/>
      <c r="L54" s="115"/>
      <c r="M54" s="115"/>
    </row>
    <row r="55" spans="2:21" ht="15.75" thickBot="1" x14ac:dyDescent="0.3">
      <c r="B55" s="115"/>
      <c r="C55" s="115"/>
      <c r="D55" s="115"/>
      <c r="E55" s="115"/>
      <c r="F55" s="115"/>
      <c r="G55" s="115"/>
      <c r="H55" s="115"/>
      <c r="I55" s="115"/>
      <c r="J55" s="115"/>
      <c r="K55" s="115"/>
      <c r="L55" s="115"/>
      <c r="M55" s="115"/>
    </row>
    <row r="56" spans="2:21" ht="15.75" thickBot="1" x14ac:dyDescent="0.3">
      <c r="B56" s="115"/>
      <c r="C56" s="115"/>
      <c r="D56" s="115"/>
      <c r="E56" s="115"/>
      <c r="F56" s="115"/>
      <c r="G56" s="115"/>
      <c r="H56" s="120"/>
      <c r="I56" s="120"/>
      <c r="J56" s="120"/>
      <c r="K56" s="115"/>
      <c r="L56" s="115"/>
      <c r="M56" s="115"/>
    </row>
    <row r="57" spans="2:21" ht="64.5" thickTop="1" thickBot="1" x14ac:dyDescent="0.3">
      <c r="B57" s="115"/>
      <c r="C57" s="115"/>
      <c r="D57" s="115"/>
      <c r="E57" s="116"/>
      <c r="F57" s="116"/>
      <c r="G57" s="117"/>
      <c r="H57" s="118" t="s">
        <v>217</v>
      </c>
      <c r="I57" s="128" t="s">
        <v>218</v>
      </c>
      <c r="J57" s="129"/>
      <c r="K57" s="115"/>
      <c r="L57" s="115"/>
      <c r="M57" s="115"/>
    </row>
    <row r="58" spans="2:21" ht="19.5" thickTop="1" thickBot="1" x14ac:dyDescent="0.3">
      <c r="B58" s="116"/>
      <c r="C58" s="116"/>
      <c r="D58" s="116"/>
      <c r="E58" s="116"/>
      <c r="F58" s="116"/>
      <c r="G58" s="116"/>
      <c r="H58" s="121"/>
      <c r="I58" s="128">
        <v>259.44400000000002</v>
      </c>
      <c r="J58" s="129"/>
      <c r="K58" s="116"/>
      <c r="L58" s="116"/>
      <c r="M58" s="116"/>
    </row>
  </sheetData>
  <mergeCells count="79">
    <mergeCell ref="B2:M2"/>
    <mergeCell ref="C3:F3"/>
    <mergeCell ref="G3:L3"/>
    <mergeCell ref="B6:M6"/>
    <mergeCell ref="B7:M7"/>
    <mergeCell ref="B47:B50"/>
    <mergeCell ref="L47:L50"/>
    <mergeCell ref="B51:B52"/>
    <mergeCell ref="I57:J57"/>
    <mergeCell ref="I58:J58"/>
    <mergeCell ref="L41:L44"/>
    <mergeCell ref="M41:M42"/>
    <mergeCell ref="C45:C46"/>
    <mergeCell ref="L45:L46"/>
    <mergeCell ref="M45:M46"/>
    <mergeCell ref="B20:B23"/>
    <mergeCell ref="L20:L23"/>
    <mergeCell ref="B24:B25"/>
    <mergeCell ref="M9:M10"/>
    <mergeCell ref="M11:M12"/>
    <mergeCell ref="M14:M17"/>
    <mergeCell ref="B14:B19"/>
    <mergeCell ref="C14:C15"/>
    <mergeCell ref="L14:L17"/>
    <mergeCell ref="C18:C19"/>
    <mergeCell ref="L18:L19"/>
    <mergeCell ref="B8:B13"/>
    <mergeCell ref="C9:C10"/>
    <mergeCell ref="L9:L10"/>
    <mergeCell ref="C11:C12"/>
    <mergeCell ref="L11:L13"/>
    <mergeCell ref="B32:M32"/>
    <mergeCell ref="B33:M33"/>
    <mergeCell ref="B35:B40"/>
    <mergeCell ref="C36:C37"/>
    <mergeCell ref="L36:L37"/>
    <mergeCell ref="M36:M37"/>
    <mergeCell ref="C38:C39"/>
    <mergeCell ref="L38:L40"/>
    <mergeCell ref="M38:M39"/>
    <mergeCell ref="B41:B46"/>
    <mergeCell ref="C41:C42"/>
    <mergeCell ref="P8:U8"/>
    <mergeCell ref="P10:P11"/>
    <mergeCell ref="Q10:Q11"/>
    <mergeCell ref="T10:U10"/>
    <mergeCell ref="P12:P16"/>
    <mergeCell ref="Q12:Q13"/>
    <mergeCell ref="T12:U12"/>
    <mergeCell ref="T13:U13"/>
    <mergeCell ref="Q14:Q16"/>
    <mergeCell ref="T14:U14"/>
    <mergeCell ref="T15:U15"/>
    <mergeCell ref="P17:P27"/>
    <mergeCell ref="Q17:Q19"/>
    <mergeCell ref="T17:U17"/>
    <mergeCell ref="Q20:Q23"/>
    <mergeCell ref="T20:U20"/>
    <mergeCell ref="T21:U21"/>
    <mergeCell ref="Q24:Q27"/>
    <mergeCell ref="T24:U24"/>
    <mergeCell ref="T25:U25"/>
    <mergeCell ref="P28:P34"/>
    <mergeCell ref="Q28:Q30"/>
    <mergeCell ref="T28:U28"/>
    <mergeCell ref="Q31:Q32"/>
    <mergeCell ref="T31:U31"/>
    <mergeCell ref="Q33:Q34"/>
    <mergeCell ref="T33:U33"/>
    <mergeCell ref="T48:U48"/>
    <mergeCell ref="P35:P38"/>
    <mergeCell ref="Q35:Q38"/>
    <mergeCell ref="T35:U35"/>
    <mergeCell ref="T36:U36"/>
    <mergeCell ref="P39:P47"/>
    <mergeCell ref="Q39:Q44"/>
    <mergeCell ref="T39:U39"/>
    <mergeCell ref="Q45:Q47"/>
    <mergeCell ref="T45:U45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PDU Harnessing</vt:lpstr>
      <vt:lpstr>PDU Converter Efficiency</vt:lpstr>
      <vt:lpstr>PDU Power Demand</vt:lpstr>
    </vt:vector>
  </TitlesOfParts>
  <Company>NASA OCIO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Durachka, David Ryan. (GSFC-5640)</dc:creator>
  <cp:lastModifiedBy>Ridley, Ryan J. (GSFC-5640)</cp:lastModifiedBy>
  <dcterms:created xsi:type="dcterms:W3CDTF">2024-11-15T16:18:25Z</dcterms:created>
  <dcterms:modified xsi:type="dcterms:W3CDTF">2025-09-10T22:14:13Z</dcterms:modified>
</cp:coreProperties>
</file>