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wilk193/OtherProjects/Misc/csystems/"/>
    </mc:Choice>
  </mc:AlternateContent>
  <xr:revisionPtr revIDLastSave="0" documentId="13_ncr:1_{BD2E2A4E-CACB-BF4D-98A9-1F4BA27B1020}" xr6:coauthVersionLast="45" xr6:coauthVersionMax="45" xr10:uidLastSave="{00000000-0000-0000-0000-000000000000}"/>
  <bookViews>
    <workbookView xWindow="0" yWindow="460" windowWidth="14400" windowHeight="16420" xr2:uid="{00000000-000D-0000-FFFF-FFFF00000000}"/>
  </bookViews>
  <sheets>
    <sheet name="SECT 1" sheetId="4" r:id="rId1"/>
    <sheet name="SECT 2" sheetId="3" r:id="rId2"/>
    <sheet name="SECT 3" sheetId="2" r:id="rId3"/>
    <sheet name="SECT 4" sheetId="1" r:id="rId4"/>
    <sheet name="2nd FL REV." sheetId="5" r:id="rId5"/>
  </sheets>
  <definedNames>
    <definedName name="_xlnm.Print_Area" localSheetId="4">'2nd FL REV.'!$A$1:$J$187</definedName>
    <definedName name="_xlnm.Print_Area" localSheetId="0">'SECT 1'!$A$1:$J$444</definedName>
    <definedName name="_xlnm.Print_Area" localSheetId="1">'SECT 2'!$A$1:$J$483</definedName>
    <definedName name="_xlnm.Print_Area" localSheetId="2">'SECT 3'!$A$1:$J$618</definedName>
    <definedName name="_xlnm.Print_Area" localSheetId="3">'SECT 4'!$A$1:$J$412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5" i="5" l="1"/>
  <c r="J175" i="5" s="1"/>
  <c r="H176" i="5"/>
  <c r="J176" i="5" s="1"/>
  <c r="H177" i="5"/>
  <c r="J177" i="5"/>
  <c r="H178" i="5"/>
  <c r="J178" i="5" s="1"/>
  <c r="H179" i="5"/>
  <c r="J179" i="5" s="1"/>
  <c r="H180" i="5"/>
  <c r="J180" i="5" s="1"/>
  <c r="H181" i="5"/>
  <c r="J181" i="5" s="1"/>
  <c r="H182" i="5"/>
  <c r="J182" i="5" s="1"/>
  <c r="H183" i="5"/>
  <c r="J183" i="5"/>
  <c r="H184" i="5"/>
  <c r="J184" i="5" s="1"/>
  <c r="H185" i="5"/>
  <c r="J185" i="5" s="1"/>
  <c r="H174" i="5"/>
  <c r="J174" i="5" s="1"/>
  <c r="H173" i="5"/>
  <c r="J173" i="5" s="1"/>
  <c r="H172" i="5"/>
  <c r="J172" i="5" s="1"/>
  <c r="H171" i="5"/>
  <c r="J171" i="5" s="1"/>
  <c r="H165" i="5" l="1"/>
  <c r="H164" i="5"/>
  <c r="H117" i="5"/>
  <c r="H116" i="5"/>
  <c r="H62" i="5"/>
  <c r="H61" i="5"/>
  <c r="H15" i="5"/>
  <c r="H14" i="5"/>
  <c r="J14" i="5" s="1"/>
  <c r="H132" i="5"/>
  <c r="J132" i="5" s="1"/>
  <c r="H133" i="5"/>
  <c r="J133" i="5" s="1"/>
  <c r="H134" i="5"/>
  <c r="J134" i="5" s="1"/>
  <c r="H135" i="5"/>
  <c r="J135" i="5" s="1"/>
  <c r="H136" i="5"/>
  <c r="J136" i="5" s="1"/>
  <c r="H137" i="5"/>
  <c r="J137" i="5" s="1"/>
  <c r="H138" i="5"/>
  <c r="J138" i="5" s="1"/>
  <c r="H139" i="5"/>
  <c r="J139" i="5" s="1"/>
  <c r="H140" i="5"/>
  <c r="J140" i="5" s="1"/>
  <c r="H141" i="5"/>
  <c r="J141" i="5" s="1"/>
  <c r="H142" i="5"/>
  <c r="J142" i="5" s="1"/>
  <c r="H143" i="5"/>
  <c r="J143" i="5" s="1"/>
  <c r="H144" i="5"/>
  <c r="J144" i="5" s="1"/>
  <c r="H145" i="5"/>
  <c r="J145" i="5" s="1"/>
  <c r="H146" i="5"/>
  <c r="J146" i="5" s="1"/>
  <c r="H147" i="5"/>
  <c r="J147" i="5" s="1"/>
  <c r="H148" i="5"/>
  <c r="J148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73" i="5"/>
  <c r="J73" i="5" s="1"/>
  <c r="H74" i="5"/>
  <c r="J74" i="5" s="1"/>
  <c r="H75" i="5"/>
  <c r="J75" i="5" s="1"/>
  <c r="H76" i="5"/>
  <c r="J76" i="5" s="1"/>
  <c r="H77" i="5"/>
  <c r="J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99" i="5"/>
  <c r="J99" i="5" s="1"/>
  <c r="H100" i="5"/>
  <c r="J100" i="5" s="1"/>
  <c r="H101" i="5"/>
  <c r="J101" i="5" s="1"/>
  <c r="H102" i="5"/>
  <c r="J102" i="5" s="1"/>
  <c r="H72" i="5"/>
  <c r="J72" i="5" s="1"/>
  <c r="H71" i="5"/>
  <c r="J71" i="5" s="1"/>
  <c r="H70" i="5"/>
  <c r="J70" i="5" s="1"/>
  <c r="H69" i="5"/>
  <c r="J69" i="5" s="1"/>
  <c r="H68" i="5"/>
  <c r="J68" i="5" s="1"/>
  <c r="C52" i="2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J44" i="5" s="1"/>
  <c r="H45" i="5"/>
  <c r="J45" i="5" s="1"/>
  <c r="H46" i="5"/>
  <c r="J46" i="5" s="1"/>
  <c r="H47" i="5"/>
  <c r="J47" i="5" s="1"/>
  <c r="H20" i="5"/>
  <c r="J20" i="5" s="1"/>
  <c r="F16" i="5"/>
  <c r="H17" i="5"/>
  <c r="H167" i="5"/>
  <c r="F166" i="5"/>
  <c r="F165" i="5"/>
  <c r="F164" i="5"/>
  <c r="F169" i="5"/>
  <c r="J169" i="5" s="1"/>
  <c r="C163" i="5"/>
  <c r="H166" i="5" s="1"/>
  <c r="C289" i="2"/>
  <c r="H119" i="5"/>
  <c r="F118" i="5"/>
  <c r="F117" i="5"/>
  <c r="F116" i="5"/>
  <c r="C115" i="5"/>
  <c r="F119" i="5" s="1"/>
  <c r="F121" i="5"/>
  <c r="J121" i="5" s="1"/>
  <c r="H64" i="5"/>
  <c r="F63" i="5"/>
  <c r="F62" i="5"/>
  <c r="F61" i="5"/>
  <c r="F15" i="5"/>
  <c r="F14" i="5"/>
  <c r="C203" i="3"/>
  <c r="F66" i="5"/>
  <c r="J66" i="5" s="1"/>
  <c r="C60" i="5"/>
  <c r="F64" i="5" s="1"/>
  <c r="F18" i="5"/>
  <c r="J18" i="5" s="1"/>
  <c r="C13" i="5"/>
  <c r="H16" i="5" s="1"/>
  <c r="J16" i="5" l="1"/>
  <c r="J62" i="5"/>
  <c r="J166" i="5"/>
  <c r="J165" i="5"/>
  <c r="J116" i="5"/>
  <c r="H118" i="5"/>
  <c r="J118" i="5" s="1"/>
  <c r="F17" i="5"/>
  <c r="J17" i="5" s="1"/>
  <c r="J48" i="5" s="1"/>
  <c r="J49" i="5" s="1"/>
  <c r="J117" i="5"/>
  <c r="H63" i="5"/>
  <c r="J63" i="5" s="1"/>
  <c r="J164" i="5"/>
  <c r="J119" i="5"/>
  <c r="F167" i="5"/>
  <c r="J167" i="5" s="1"/>
  <c r="J61" i="5"/>
  <c r="J64" i="5"/>
  <c r="U23" i="4"/>
  <c r="U22" i="4"/>
  <c r="U21" i="4"/>
  <c r="U20" i="4"/>
  <c r="U24" i="4" s="1"/>
  <c r="S28" i="1"/>
  <c r="S27" i="1"/>
  <c r="S26" i="1"/>
  <c r="S25" i="1"/>
  <c r="S30" i="2"/>
  <c r="S29" i="2"/>
  <c r="S28" i="2"/>
  <c r="S27" i="2"/>
  <c r="S28" i="3"/>
  <c r="S27" i="3"/>
  <c r="S26" i="3"/>
  <c r="S25" i="3"/>
  <c r="S24" i="3"/>
  <c r="S23" i="3"/>
  <c r="S29" i="3" l="1"/>
  <c r="S31" i="2"/>
  <c r="J186" i="5"/>
  <c r="J149" i="5"/>
  <c r="J103" i="5"/>
  <c r="U16" i="5"/>
  <c r="S29" i="1"/>
  <c r="J150" i="5" l="1"/>
  <c r="U18" i="5"/>
  <c r="U19" i="5"/>
  <c r="J187" i="5"/>
  <c r="U17" i="5"/>
  <c r="J104" i="5"/>
  <c r="F254" i="1"/>
  <c r="F253" i="1"/>
  <c r="F251" i="1"/>
  <c r="F250" i="1"/>
  <c r="F314" i="2"/>
  <c r="F313" i="2"/>
  <c r="F311" i="2"/>
  <c r="F310" i="2"/>
  <c r="F148" i="2"/>
  <c r="F147" i="2"/>
  <c r="F145" i="2"/>
  <c r="F144" i="2"/>
  <c r="F231" i="3"/>
  <c r="F230" i="3"/>
  <c r="F228" i="3"/>
  <c r="F227" i="3"/>
  <c r="F225" i="3"/>
  <c r="F224" i="3"/>
  <c r="F246" i="4"/>
  <c r="F245" i="4"/>
  <c r="F243" i="4"/>
  <c r="F242" i="4"/>
  <c r="U20" i="5" l="1"/>
  <c r="F346" i="1" l="1"/>
  <c r="J346" i="1" s="1"/>
  <c r="F460" i="2"/>
  <c r="J460" i="2" s="1"/>
  <c r="F368" i="3"/>
  <c r="J368" i="3" s="1"/>
  <c r="F339" i="4"/>
  <c r="J339" i="4" s="1"/>
  <c r="F270" i="1"/>
  <c r="J270" i="1" s="1"/>
  <c r="F330" i="2"/>
  <c r="J330" i="2" s="1"/>
  <c r="F248" i="3"/>
  <c r="J248" i="3" s="1"/>
  <c r="F261" i="4"/>
  <c r="J261" i="4" s="1"/>
  <c r="F138" i="1"/>
  <c r="J138" i="1" s="1"/>
  <c r="F169" i="2"/>
  <c r="J169" i="2" s="1"/>
  <c r="F135" i="3"/>
  <c r="J135" i="3" s="1"/>
  <c r="F141" i="4"/>
  <c r="J141" i="4" s="1"/>
  <c r="F281" i="2"/>
  <c r="J281" i="2" s="1"/>
  <c r="F217" i="1"/>
  <c r="J217" i="1" s="1"/>
  <c r="F221" i="1"/>
  <c r="J221" i="1" s="1"/>
  <c r="F277" i="2"/>
  <c r="J277" i="2" s="1"/>
  <c r="F43" i="3"/>
  <c r="J43" i="3" s="1"/>
  <c r="F41" i="4"/>
  <c r="J41" i="4" s="1"/>
  <c r="F213" i="1"/>
  <c r="J213" i="1" s="1"/>
  <c r="F273" i="2"/>
  <c r="J273" i="2" s="1"/>
  <c r="J195" i="3"/>
  <c r="F195" i="3"/>
  <c r="F191" i="3"/>
  <c r="J191" i="3" s="1"/>
  <c r="F187" i="3"/>
  <c r="J187" i="3" s="1"/>
  <c r="F216" i="4"/>
  <c r="J216" i="4" s="1"/>
  <c r="F212" i="4"/>
  <c r="J212" i="4" s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351" i="1"/>
  <c r="J350" i="1"/>
  <c r="J349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74" i="1"/>
  <c r="J273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42" i="1"/>
  <c r="J141" i="1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467" i="2"/>
  <c r="J466" i="2"/>
  <c r="J465" i="2"/>
  <c r="J464" i="2"/>
  <c r="J46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333" i="2"/>
  <c r="J332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171" i="2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372" i="3"/>
  <c r="J371" i="3"/>
  <c r="J370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252" i="3"/>
  <c r="J251" i="3"/>
  <c r="J250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39" i="3"/>
  <c r="J140" i="3"/>
  <c r="J141" i="3"/>
  <c r="J142" i="3"/>
  <c r="J143" i="3"/>
  <c r="J144" i="3"/>
  <c r="J145" i="3"/>
  <c r="J146" i="3"/>
  <c r="J147" i="3"/>
  <c r="J148" i="3"/>
  <c r="J149" i="3"/>
  <c r="J138" i="3"/>
  <c r="J137" i="3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343" i="4"/>
  <c r="J342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65" i="4"/>
  <c r="J264" i="4"/>
  <c r="K279" i="4" s="1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43" i="4"/>
  <c r="C340" i="1"/>
  <c r="H343" i="1" s="1"/>
  <c r="H344" i="1"/>
  <c r="F343" i="1"/>
  <c r="H342" i="1"/>
  <c r="F341" i="1"/>
  <c r="B326" i="1"/>
  <c r="F327" i="1" s="1"/>
  <c r="J327" i="1" s="1"/>
  <c r="H315" i="1"/>
  <c r="F315" i="1"/>
  <c r="H314" i="1"/>
  <c r="F314" i="1"/>
  <c r="E310" i="1"/>
  <c r="H312" i="1"/>
  <c r="F312" i="1"/>
  <c r="H311" i="1"/>
  <c r="F311" i="1"/>
  <c r="H268" i="1"/>
  <c r="F267" i="1"/>
  <c r="H266" i="1"/>
  <c r="F265" i="1"/>
  <c r="C264" i="1"/>
  <c r="H267" i="1" s="1"/>
  <c r="H254" i="1"/>
  <c r="H253" i="1"/>
  <c r="H251" i="1"/>
  <c r="H250" i="1"/>
  <c r="H237" i="1"/>
  <c r="F237" i="1"/>
  <c r="H236" i="1"/>
  <c r="J236" i="1" s="1"/>
  <c r="H234" i="1"/>
  <c r="F234" i="1"/>
  <c r="H233" i="1"/>
  <c r="J233" i="1" s="1"/>
  <c r="H220" i="1"/>
  <c r="F220" i="1"/>
  <c r="H219" i="1"/>
  <c r="F219" i="1"/>
  <c r="H216" i="1"/>
  <c r="F216" i="1"/>
  <c r="H215" i="1"/>
  <c r="F215" i="1"/>
  <c r="H212" i="1"/>
  <c r="F212" i="1"/>
  <c r="H211" i="1"/>
  <c r="F211" i="1"/>
  <c r="H209" i="1"/>
  <c r="F209" i="1"/>
  <c r="H208" i="1"/>
  <c r="F208" i="1"/>
  <c r="F206" i="1"/>
  <c r="J206" i="1" s="1"/>
  <c r="F205" i="1"/>
  <c r="J205" i="1" s="1"/>
  <c r="H204" i="1"/>
  <c r="F204" i="1"/>
  <c r="H203" i="1"/>
  <c r="F203" i="1"/>
  <c r="T19" i="1"/>
  <c r="C133" i="1"/>
  <c r="F135" i="1" s="1"/>
  <c r="H137" i="1"/>
  <c r="F136" i="1"/>
  <c r="H135" i="1"/>
  <c r="F134" i="1"/>
  <c r="B121" i="1"/>
  <c r="F122" i="1" s="1"/>
  <c r="J122" i="1" s="1"/>
  <c r="C93" i="1"/>
  <c r="H94" i="1" s="1"/>
  <c r="B96" i="1"/>
  <c r="F96" i="1" s="1"/>
  <c r="J96" i="1" s="1"/>
  <c r="H110" i="1"/>
  <c r="F110" i="1"/>
  <c r="H109" i="1"/>
  <c r="F109" i="1"/>
  <c r="H103" i="1"/>
  <c r="F103" i="1"/>
  <c r="H102" i="1"/>
  <c r="F102" i="1"/>
  <c r="H95" i="1"/>
  <c r="F94" i="1"/>
  <c r="H79" i="1"/>
  <c r="F79" i="1"/>
  <c r="H78" i="1"/>
  <c r="J78" i="1" s="1"/>
  <c r="H76" i="1"/>
  <c r="F76" i="1"/>
  <c r="H75" i="1"/>
  <c r="J75" i="1" s="1"/>
  <c r="H73" i="1"/>
  <c r="F73" i="1"/>
  <c r="H72" i="1"/>
  <c r="J72" i="1" s="1"/>
  <c r="H70" i="1"/>
  <c r="F70" i="1"/>
  <c r="H69" i="1"/>
  <c r="J69" i="1" s="1"/>
  <c r="H67" i="1"/>
  <c r="F67" i="1"/>
  <c r="H66" i="1"/>
  <c r="J66" i="1" s="1"/>
  <c r="H64" i="1"/>
  <c r="F64" i="1"/>
  <c r="H63" i="1"/>
  <c r="J63" i="1" s="1"/>
  <c r="H46" i="1"/>
  <c r="F46" i="1"/>
  <c r="H45" i="1"/>
  <c r="F45" i="1"/>
  <c r="H43" i="1"/>
  <c r="F43" i="1"/>
  <c r="H42" i="1"/>
  <c r="F42" i="1"/>
  <c r="H40" i="1"/>
  <c r="F40" i="1"/>
  <c r="H39" i="1"/>
  <c r="F39" i="1"/>
  <c r="F37" i="1"/>
  <c r="J37" i="1" s="1"/>
  <c r="F36" i="1"/>
  <c r="J36" i="1" s="1"/>
  <c r="H35" i="1"/>
  <c r="F35" i="1"/>
  <c r="H34" i="1"/>
  <c r="F34" i="1"/>
  <c r="F32" i="1"/>
  <c r="J32" i="1" s="1"/>
  <c r="F31" i="1"/>
  <c r="J31" i="1" s="1"/>
  <c r="H30" i="1"/>
  <c r="F30" i="1"/>
  <c r="H29" i="1"/>
  <c r="F29" i="1"/>
  <c r="F27" i="1"/>
  <c r="J27" i="1" s="1"/>
  <c r="F26" i="1"/>
  <c r="J26" i="1" s="1"/>
  <c r="H25" i="1"/>
  <c r="F25" i="1"/>
  <c r="H24" i="1"/>
  <c r="F24" i="1"/>
  <c r="F22" i="1"/>
  <c r="J22" i="1" s="1"/>
  <c r="F21" i="1"/>
  <c r="J21" i="1" s="1"/>
  <c r="H20" i="1"/>
  <c r="F20" i="1"/>
  <c r="H19" i="1"/>
  <c r="F19" i="1"/>
  <c r="T6" i="1"/>
  <c r="T7" i="1"/>
  <c r="T8" i="1"/>
  <c r="T9" i="1"/>
  <c r="T10" i="1"/>
  <c r="T11" i="1"/>
  <c r="T12" i="1"/>
  <c r="T13" i="1"/>
  <c r="T14" i="1"/>
  <c r="T15" i="1"/>
  <c r="T5" i="1"/>
  <c r="B458" i="2"/>
  <c r="F458" i="2" s="1"/>
  <c r="J458" i="2" s="1"/>
  <c r="H457" i="2"/>
  <c r="F456" i="2"/>
  <c r="H455" i="2"/>
  <c r="F454" i="2"/>
  <c r="C453" i="2"/>
  <c r="H456" i="2" s="1"/>
  <c r="B439" i="2"/>
  <c r="F440" i="2" s="1"/>
  <c r="J440" i="2" s="1"/>
  <c r="E425" i="2"/>
  <c r="H427" i="2"/>
  <c r="F427" i="2"/>
  <c r="H426" i="2"/>
  <c r="F426" i="2"/>
  <c r="H413" i="2"/>
  <c r="J413" i="2" s="1"/>
  <c r="J414" i="2" s="1"/>
  <c r="J415" i="2" s="1"/>
  <c r="C412" i="2"/>
  <c r="C324" i="2"/>
  <c r="H327" i="2" s="1"/>
  <c r="H328" i="2"/>
  <c r="F327" i="2"/>
  <c r="H326" i="2"/>
  <c r="F325" i="2"/>
  <c r="H314" i="2"/>
  <c r="H313" i="2"/>
  <c r="H311" i="2"/>
  <c r="H310" i="2"/>
  <c r="H296" i="2"/>
  <c r="F296" i="2"/>
  <c r="H295" i="2"/>
  <c r="J295" i="2" s="1"/>
  <c r="H299" i="2"/>
  <c r="F299" i="2"/>
  <c r="H298" i="2"/>
  <c r="J298" i="2" s="1"/>
  <c r="H280" i="2"/>
  <c r="F280" i="2"/>
  <c r="H279" i="2"/>
  <c r="F279" i="2"/>
  <c r="H276" i="2"/>
  <c r="F276" i="2"/>
  <c r="H275" i="2"/>
  <c r="F275" i="2"/>
  <c r="H272" i="2"/>
  <c r="F272" i="2"/>
  <c r="H271" i="2"/>
  <c r="F271" i="2"/>
  <c r="H269" i="2"/>
  <c r="F269" i="2"/>
  <c r="H268" i="2"/>
  <c r="F268" i="2"/>
  <c r="F266" i="2"/>
  <c r="J266" i="2" s="1"/>
  <c r="F265" i="2"/>
  <c r="J265" i="2" s="1"/>
  <c r="H264" i="2"/>
  <c r="F264" i="2"/>
  <c r="H263" i="2"/>
  <c r="F263" i="2"/>
  <c r="T19" i="2"/>
  <c r="T18" i="2"/>
  <c r="E289" i="2"/>
  <c r="H168" i="2"/>
  <c r="F167" i="2"/>
  <c r="H166" i="2"/>
  <c r="F165" i="2"/>
  <c r="C164" i="2"/>
  <c r="H167" i="2" s="1"/>
  <c r="H163" i="2"/>
  <c r="F162" i="2"/>
  <c r="H161" i="2"/>
  <c r="F160" i="2"/>
  <c r="C159" i="2"/>
  <c r="F163" i="2" s="1"/>
  <c r="H148" i="2"/>
  <c r="H147" i="2"/>
  <c r="H145" i="2"/>
  <c r="H144" i="2"/>
  <c r="B130" i="2"/>
  <c r="F131" i="2" s="1"/>
  <c r="J131" i="2" s="1"/>
  <c r="B106" i="2"/>
  <c r="F106" i="2" s="1"/>
  <c r="J106" i="2" s="1"/>
  <c r="C103" i="2"/>
  <c r="H104" i="2" s="1"/>
  <c r="H120" i="2"/>
  <c r="F120" i="2"/>
  <c r="H119" i="2"/>
  <c r="F119" i="2"/>
  <c r="H113" i="2"/>
  <c r="F113" i="2"/>
  <c r="H112" i="2"/>
  <c r="F112" i="2"/>
  <c r="H105" i="2"/>
  <c r="F104" i="2"/>
  <c r="H90" i="2"/>
  <c r="F90" i="2"/>
  <c r="H89" i="2"/>
  <c r="J89" i="2" s="1"/>
  <c r="H87" i="2"/>
  <c r="F87" i="2"/>
  <c r="H86" i="2"/>
  <c r="J86" i="2" s="1"/>
  <c r="H84" i="2"/>
  <c r="F84" i="2"/>
  <c r="H83" i="2"/>
  <c r="J83" i="2" s="1"/>
  <c r="F81" i="2"/>
  <c r="H80" i="2"/>
  <c r="J80" i="2" s="1"/>
  <c r="H78" i="2"/>
  <c r="F78" i="2"/>
  <c r="H77" i="2"/>
  <c r="J77" i="2" s="1"/>
  <c r="H75" i="2"/>
  <c r="F75" i="2"/>
  <c r="H74" i="2"/>
  <c r="J74" i="2" s="1"/>
  <c r="H72" i="2"/>
  <c r="F72" i="2"/>
  <c r="H71" i="2"/>
  <c r="J71" i="2" s="1"/>
  <c r="H69" i="2"/>
  <c r="F69" i="2"/>
  <c r="H68" i="2"/>
  <c r="J68" i="2" s="1"/>
  <c r="H66" i="2"/>
  <c r="F66" i="2"/>
  <c r="H65" i="2"/>
  <c r="J65" i="2" s="1"/>
  <c r="H63" i="2"/>
  <c r="F63" i="2"/>
  <c r="H62" i="2"/>
  <c r="J62" i="2" s="1"/>
  <c r="H60" i="2"/>
  <c r="F60" i="2"/>
  <c r="H59" i="2"/>
  <c r="J59" i="2" s="1"/>
  <c r="H57" i="2"/>
  <c r="F57" i="2"/>
  <c r="H56" i="2"/>
  <c r="J56" i="2" s="1"/>
  <c r="B79" i="2"/>
  <c r="H81" i="2" s="1"/>
  <c r="S53" i="2"/>
  <c r="H34" i="2"/>
  <c r="F34" i="2"/>
  <c r="H33" i="2"/>
  <c r="F33" i="2"/>
  <c r="H31" i="2"/>
  <c r="F31" i="2"/>
  <c r="H30" i="2"/>
  <c r="F30" i="2"/>
  <c r="H28" i="2"/>
  <c r="F28" i="2"/>
  <c r="H27" i="2"/>
  <c r="F27" i="2"/>
  <c r="F25" i="2"/>
  <c r="J25" i="2" s="1"/>
  <c r="F24" i="2"/>
  <c r="J24" i="2" s="1"/>
  <c r="H23" i="2"/>
  <c r="F23" i="2"/>
  <c r="H22" i="2"/>
  <c r="F22" i="2"/>
  <c r="F20" i="2"/>
  <c r="J20" i="2" s="1"/>
  <c r="F19" i="2"/>
  <c r="J19" i="2" s="1"/>
  <c r="H18" i="2"/>
  <c r="F18" i="2"/>
  <c r="H17" i="2"/>
  <c r="F17" i="2"/>
  <c r="T9" i="2"/>
  <c r="T10" i="2"/>
  <c r="T11" i="2"/>
  <c r="T12" i="2"/>
  <c r="T8" i="2"/>
  <c r="B366" i="3"/>
  <c r="F366" i="3" s="1"/>
  <c r="J366" i="3" s="1"/>
  <c r="H365" i="3"/>
  <c r="F364" i="3"/>
  <c r="H363" i="3"/>
  <c r="F362" i="3"/>
  <c r="C361" i="3"/>
  <c r="H364" i="3" s="1"/>
  <c r="B347" i="3"/>
  <c r="F349" i="3" s="1"/>
  <c r="J349" i="3" s="1"/>
  <c r="H337" i="3"/>
  <c r="F337" i="3"/>
  <c r="H336" i="3"/>
  <c r="F336" i="3"/>
  <c r="H334" i="3"/>
  <c r="F334" i="3"/>
  <c r="H333" i="3"/>
  <c r="F333" i="3"/>
  <c r="H320" i="3"/>
  <c r="J320" i="3" s="1"/>
  <c r="J321" i="3" s="1"/>
  <c r="J322" i="3" s="1"/>
  <c r="C319" i="3"/>
  <c r="H246" i="3"/>
  <c r="F245" i="3"/>
  <c r="H244" i="3"/>
  <c r="F243" i="3"/>
  <c r="C242" i="3"/>
  <c r="F246" i="3" s="1"/>
  <c r="J246" i="3" s="1"/>
  <c r="K410" i="1" l="1"/>
  <c r="J219" i="1"/>
  <c r="J264" i="2"/>
  <c r="J275" i="2"/>
  <c r="J279" i="2"/>
  <c r="J334" i="3"/>
  <c r="J251" i="1"/>
  <c r="J66" i="2"/>
  <c r="J299" i="2"/>
  <c r="J237" i="1"/>
  <c r="J253" i="1"/>
  <c r="J234" i="1"/>
  <c r="J427" i="2"/>
  <c r="J337" i="3"/>
  <c r="J333" i="3"/>
  <c r="F348" i="3"/>
  <c r="J348" i="3" s="1"/>
  <c r="J351" i="3" s="1"/>
  <c r="J352" i="3" s="1"/>
  <c r="J250" i="1"/>
  <c r="J215" i="1"/>
  <c r="J267" i="1"/>
  <c r="J343" i="1"/>
  <c r="J254" i="1"/>
  <c r="F137" i="1"/>
  <c r="J137" i="1" s="1"/>
  <c r="J315" i="1"/>
  <c r="H341" i="1"/>
  <c r="J341" i="1" s="1"/>
  <c r="F344" i="1"/>
  <c r="J344" i="1" s="1"/>
  <c r="F342" i="1"/>
  <c r="J342" i="1" s="1"/>
  <c r="F328" i="1"/>
  <c r="J328" i="1" s="1"/>
  <c r="J330" i="1" s="1"/>
  <c r="J331" i="1" s="1"/>
  <c r="J314" i="1"/>
  <c r="J311" i="1"/>
  <c r="J312" i="1"/>
  <c r="H265" i="1"/>
  <c r="J265" i="1" s="1"/>
  <c r="F268" i="1"/>
  <c r="J268" i="1" s="1"/>
  <c r="F266" i="1"/>
  <c r="J266" i="1" s="1"/>
  <c r="J216" i="1"/>
  <c r="J203" i="1"/>
  <c r="J208" i="1"/>
  <c r="J211" i="1"/>
  <c r="J220" i="1"/>
  <c r="J109" i="1"/>
  <c r="J204" i="1"/>
  <c r="J209" i="1"/>
  <c r="J212" i="1"/>
  <c r="J46" i="1"/>
  <c r="J35" i="1"/>
  <c r="J39" i="1"/>
  <c r="J135" i="1"/>
  <c r="H136" i="1"/>
  <c r="J136" i="1" s="1"/>
  <c r="H134" i="1"/>
  <c r="J134" i="1" s="1"/>
  <c r="F123" i="1"/>
  <c r="J123" i="1" s="1"/>
  <c r="J124" i="1" s="1"/>
  <c r="J125" i="1" s="1"/>
  <c r="T16" i="1"/>
  <c r="J29" i="1"/>
  <c r="J45" i="1"/>
  <c r="J70" i="1"/>
  <c r="J76" i="1"/>
  <c r="J103" i="1"/>
  <c r="J24" i="1"/>
  <c r="J40" i="1"/>
  <c r="J43" i="1"/>
  <c r="J79" i="1"/>
  <c r="J25" i="1"/>
  <c r="J42" i="1"/>
  <c r="J64" i="1"/>
  <c r="J73" i="1"/>
  <c r="J110" i="1"/>
  <c r="J30" i="1"/>
  <c r="J34" i="1"/>
  <c r="J67" i="1"/>
  <c r="J94" i="1"/>
  <c r="J102" i="1"/>
  <c r="F95" i="1"/>
  <c r="J95" i="1" s="1"/>
  <c r="J19" i="1"/>
  <c r="J20" i="1"/>
  <c r="J456" i="2"/>
  <c r="H454" i="2"/>
  <c r="J454" i="2" s="1"/>
  <c r="J617" i="2" s="1"/>
  <c r="F457" i="2"/>
  <c r="J457" i="2" s="1"/>
  <c r="F455" i="2"/>
  <c r="J455" i="2" s="1"/>
  <c r="F441" i="2"/>
  <c r="J441" i="2" s="1"/>
  <c r="J84" i="2"/>
  <c r="J104" i="2"/>
  <c r="J272" i="2"/>
  <c r="J148" i="2"/>
  <c r="T20" i="2"/>
  <c r="J57" i="2"/>
  <c r="J276" i="2"/>
  <c r="J69" i="2"/>
  <c r="J60" i="2"/>
  <c r="J72" i="2"/>
  <c r="J144" i="2"/>
  <c r="J263" i="2"/>
  <c r="J282" i="2" s="1"/>
  <c r="J268" i="2"/>
  <c r="J280" i="2"/>
  <c r="J167" i="2"/>
  <c r="J269" i="2"/>
  <c r="J310" i="2"/>
  <c r="J313" i="2"/>
  <c r="J327" i="2"/>
  <c r="J147" i="2"/>
  <c r="J271" i="2"/>
  <c r="J426" i="2"/>
  <c r="J296" i="2"/>
  <c r="J300" i="2" s="1"/>
  <c r="J301" i="2" s="1"/>
  <c r="J311" i="2"/>
  <c r="H325" i="2"/>
  <c r="J325" i="2" s="1"/>
  <c r="F328" i="2"/>
  <c r="J328" i="2" s="1"/>
  <c r="F326" i="2"/>
  <c r="J326" i="2" s="1"/>
  <c r="J314" i="2"/>
  <c r="J81" i="2"/>
  <c r="J78" i="2"/>
  <c r="J90" i="2"/>
  <c r="J119" i="2"/>
  <c r="J145" i="2"/>
  <c r="J18" i="2"/>
  <c r="J63" i="2"/>
  <c r="J75" i="2"/>
  <c r="J87" i="2"/>
  <c r="J113" i="2"/>
  <c r="H165" i="2"/>
  <c r="J165" i="2" s="1"/>
  <c r="J163" i="2"/>
  <c r="F168" i="2"/>
  <c r="J168" i="2" s="1"/>
  <c r="F161" i="2"/>
  <c r="J161" i="2" s="1"/>
  <c r="H162" i="2"/>
  <c r="J162" i="2" s="1"/>
  <c r="F166" i="2"/>
  <c r="J166" i="2" s="1"/>
  <c r="H160" i="2"/>
  <c r="J160" i="2" s="1"/>
  <c r="F132" i="2"/>
  <c r="J132" i="2" s="1"/>
  <c r="J133" i="2" s="1"/>
  <c r="J134" i="2" s="1"/>
  <c r="J120" i="2"/>
  <c r="J112" i="2"/>
  <c r="F105" i="2"/>
  <c r="J105" i="2" s="1"/>
  <c r="J23" i="2"/>
  <c r="J27" i="2"/>
  <c r="J30" i="2"/>
  <c r="J33" i="2"/>
  <c r="J22" i="2"/>
  <c r="T13" i="2"/>
  <c r="J34" i="2"/>
  <c r="J17" i="2"/>
  <c r="J28" i="2"/>
  <c r="J31" i="2"/>
  <c r="J364" i="3"/>
  <c r="H362" i="3"/>
  <c r="J362" i="3" s="1"/>
  <c r="F365" i="3"/>
  <c r="J365" i="3" s="1"/>
  <c r="F363" i="3"/>
  <c r="J363" i="3" s="1"/>
  <c r="J336" i="3"/>
  <c r="F244" i="3"/>
  <c r="J244" i="3" s="1"/>
  <c r="H245" i="3"/>
  <c r="J245" i="3" s="1"/>
  <c r="H243" i="3"/>
  <c r="J243" i="3" s="1"/>
  <c r="H228" i="3"/>
  <c r="H227" i="3"/>
  <c r="H231" i="3"/>
  <c r="H230" i="3"/>
  <c r="H225" i="3"/>
  <c r="H224" i="3"/>
  <c r="H211" i="3"/>
  <c r="F211" i="3"/>
  <c r="H210" i="3"/>
  <c r="J210" i="3" s="1"/>
  <c r="H208" i="3"/>
  <c r="F208" i="3"/>
  <c r="H207" i="3"/>
  <c r="J207" i="3" s="1"/>
  <c r="H194" i="3"/>
  <c r="F194" i="3"/>
  <c r="H193" i="3"/>
  <c r="F193" i="3"/>
  <c r="H190" i="3"/>
  <c r="F190" i="3"/>
  <c r="H189" i="3"/>
  <c r="F189" i="3"/>
  <c r="H186" i="3"/>
  <c r="F186" i="3"/>
  <c r="H185" i="3"/>
  <c r="F185" i="3"/>
  <c r="H183" i="3"/>
  <c r="F183" i="3"/>
  <c r="H182" i="3"/>
  <c r="F182" i="3"/>
  <c r="F180" i="3"/>
  <c r="J180" i="3" s="1"/>
  <c r="F179" i="3"/>
  <c r="J179" i="3" s="1"/>
  <c r="H178" i="3"/>
  <c r="F178" i="3"/>
  <c r="H177" i="3"/>
  <c r="F177" i="3"/>
  <c r="T16" i="3"/>
  <c r="T15" i="3"/>
  <c r="H133" i="3"/>
  <c r="F132" i="3"/>
  <c r="H131" i="3"/>
  <c r="F130" i="3"/>
  <c r="C129" i="3"/>
  <c r="H132" i="3" s="1"/>
  <c r="B117" i="3"/>
  <c r="F118" i="3" s="1"/>
  <c r="J118" i="3" s="1"/>
  <c r="C88" i="3"/>
  <c r="H89" i="3" s="1"/>
  <c r="B91" i="3"/>
  <c r="F91" i="3" s="1"/>
  <c r="J91" i="3" s="1"/>
  <c r="H105" i="3"/>
  <c r="F105" i="3"/>
  <c r="H104" i="3"/>
  <c r="F104" i="3"/>
  <c r="H98" i="3"/>
  <c r="F98" i="3"/>
  <c r="H97" i="3"/>
  <c r="F97" i="3"/>
  <c r="H90" i="3"/>
  <c r="F89" i="3"/>
  <c r="H76" i="3"/>
  <c r="F76" i="3"/>
  <c r="H75" i="3"/>
  <c r="J75" i="3" s="1"/>
  <c r="H73" i="3"/>
  <c r="F73" i="3"/>
  <c r="H72" i="3"/>
  <c r="J72" i="3" s="1"/>
  <c r="H70" i="3"/>
  <c r="F70" i="3"/>
  <c r="H69" i="3"/>
  <c r="J69" i="3" s="1"/>
  <c r="H67" i="3"/>
  <c r="F67" i="3"/>
  <c r="H66" i="3"/>
  <c r="J66" i="3" s="1"/>
  <c r="H64" i="3"/>
  <c r="F64" i="3"/>
  <c r="H63" i="3"/>
  <c r="J63" i="3" s="1"/>
  <c r="S60" i="3"/>
  <c r="H47" i="3"/>
  <c r="F47" i="3"/>
  <c r="H46" i="3"/>
  <c r="F46" i="3"/>
  <c r="F44" i="3"/>
  <c r="J44" i="3" s="1"/>
  <c r="H42" i="3"/>
  <c r="F42" i="3"/>
  <c r="H41" i="3"/>
  <c r="F41" i="3"/>
  <c r="H39" i="3"/>
  <c r="F39" i="3"/>
  <c r="H38" i="3"/>
  <c r="F38" i="3"/>
  <c r="H36" i="3"/>
  <c r="F36" i="3"/>
  <c r="H35" i="3"/>
  <c r="F35" i="3"/>
  <c r="F33" i="3"/>
  <c r="J33" i="3" s="1"/>
  <c r="F32" i="3"/>
  <c r="J32" i="3" s="1"/>
  <c r="H31" i="3"/>
  <c r="F31" i="3"/>
  <c r="H30" i="3"/>
  <c r="F30" i="3"/>
  <c r="F28" i="3"/>
  <c r="J28" i="3" s="1"/>
  <c r="F27" i="3"/>
  <c r="J27" i="3" s="1"/>
  <c r="H26" i="3"/>
  <c r="F26" i="3"/>
  <c r="H25" i="3"/>
  <c r="F25" i="3"/>
  <c r="F23" i="3"/>
  <c r="J23" i="3" s="1"/>
  <c r="F22" i="3"/>
  <c r="J22" i="3" s="1"/>
  <c r="H21" i="3"/>
  <c r="F21" i="3"/>
  <c r="H20" i="3"/>
  <c r="F20" i="3"/>
  <c r="T8" i="3"/>
  <c r="T7" i="3"/>
  <c r="T6" i="3"/>
  <c r="T5" i="3"/>
  <c r="T4" i="3"/>
  <c r="T3" i="3"/>
  <c r="T9" i="3"/>
  <c r="T10" i="3"/>
  <c r="T11" i="3"/>
  <c r="T12" i="3"/>
  <c r="B318" i="4"/>
  <c r="F319" i="4" s="1"/>
  <c r="J319" i="4" s="1"/>
  <c r="B337" i="4"/>
  <c r="F337" i="4" s="1"/>
  <c r="J337" i="4" s="1"/>
  <c r="F335" i="4"/>
  <c r="F333" i="4"/>
  <c r="C332" i="4"/>
  <c r="H335" i="4" s="1"/>
  <c r="H336" i="4"/>
  <c r="H334" i="4"/>
  <c r="F306" i="4"/>
  <c r="F305" i="4"/>
  <c r="H306" i="4"/>
  <c r="H305" i="4"/>
  <c r="H293" i="4"/>
  <c r="J293" i="4" s="1"/>
  <c r="J294" i="4" s="1"/>
  <c r="J295" i="4" s="1"/>
  <c r="F205" i="4"/>
  <c r="J205" i="4" s="1"/>
  <c r="C292" i="4"/>
  <c r="C256" i="4"/>
  <c r="F260" i="4" s="1"/>
  <c r="H260" i="4"/>
  <c r="F259" i="4"/>
  <c r="H258" i="4"/>
  <c r="F257" i="4"/>
  <c r="H246" i="4"/>
  <c r="H245" i="4"/>
  <c r="H243" i="4"/>
  <c r="H242" i="4"/>
  <c r="F229" i="4"/>
  <c r="H228" i="4"/>
  <c r="J228" i="4" s="1"/>
  <c r="B227" i="4"/>
  <c r="H229" i="4" s="1"/>
  <c r="H215" i="4"/>
  <c r="F215" i="4"/>
  <c r="H214" i="4"/>
  <c r="F214" i="4"/>
  <c r="H211" i="4"/>
  <c r="F211" i="4"/>
  <c r="H210" i="4"/>
  <c r="F210" i="4"/>
  <c r="V11" i="4"/>
  <c r="V12" i="4"/>
  <c r="V10" i="4"/>
  <c r="H208" i="4"/>
  <c r="F208" i="4"/>
  <c r="H207" i="4"/>
  <c r="F207" i="4"/>
  <c r="H204" i="4"/>
  <c r="F204" i="4"/>
  <c r="H203" i="4"/>
  <c r="F203" i="4"/>
  <c r="H140" i="4"/>
  <c r="F139" i="4"/>
  <c r="H138" i="4"/>
  <c r="F137" i="4"/>
  <c r="F134" i="4"/>
  <c r="H135" i="4"/>
  <c r="H133" i="4"/>
  <c r="F132" i="4"/>
  <c r="C136" i="4"/>
  <c r="H139" i="4" s="1"/>
  <c r="C131" i="4"/>
  <c r="H132" i="4" s="1"/>
  <c r="H121" i="4"/>
  <c r="F120" i="4"/>
  <c r="H120" i="4"/>
  <c r="H107" i="4"/>
  <c r="F107" i="4"/>
  <c r="H106" i="4"/>
  <c r="F106" i="4"/>
  <c r="H100" i="4"/>
  <c r="F100" i="4"/>
  <c r="H99" i="4"/>
  <c r="F99" i="4"/>
  <c r="B93" i="4"/>
  <c r="F93" i="4" s="1"/>
  <c r="J93" i="4" s="1"/>
  <c r="F42" i="4"/>
  <c r="J42" i="4" s="1"/>
  <c r="H92" i="4"/>
  <c r="F91" i="4"/>
  <c r="C90" i="4"/>
  <c r="H91" i="4" s="1"/>
  <c r="E55" i="4"/>
  <c r="F76" i="4"/>
  <c r="H75" i="4"/>
  <c r="J75" i="4" s="1"/>
  <c r="F73" i="4"/>
  <c r="H72" i="4"/>
  <c r="J72" i="4" s="1"/>
  <c r="F70" i="4"/>
  <c r="H69" i="4"/>
  <c r="J69" i="4" s="1"/>
  <c r="F67" i="4"/>
  <c r="H66" i="4"/>
  <c r="J66" i="4" s="1"/>
  <c r="F64" i="4"/>
  <c r="H63" i="4"/>
  <c r="J63" i="4" s="1"/>
  <c r="H60" i="4"/>
  <c r="J60" i="4" s="1"/>
  <c r="F61" i="4"/>
  <c r="B62" i="4"/>
  <c r="H64" i="4" s="1"/>
  <c r="B65" i="4"/>
  <c r="H67" i="4" s="1"/>
  <c r="B68" i="4"/>
  <c r="H70" i="4" s="1"/>
  <c r="B71" i="4"/>
  <c r="H73" i="4" s="1"/>
  <c r="B74" i="4"/>
  <c r="H76" i="4" s="1"/>
  <c r="J76" i="4" s="1"/>
  <c r="B59" i="4"/>
  <c r="H61" i="4" s="1"/>
  <c r="F25" i="4"/>
  <c r="J25" i="4" s="1"/>
  <c r="F31" i="4"/>
  <c r="J31" i="4" s="1"/>
  <c r="F30" i="4"/>
  <c r="F26" i="4"/>
  <c r="J26" i="4" s="1"/>
  <c r="F20" i="4"/>
  <c r="J20" i="4" s="1"/>
  <c r="F21" i="4"/>
  <c r="J21" i="4" s="1"/>
  <c r="J30" i="4"/>
  <c r="H40" i="4"/>
  <c r="F40" i="4"/>
  <c r="H39" i="4"/>
  <c r="F39" i="4"/>
  <c r="F37" i="4"/>
  <c r="H37" i="4"/>
  <c r="H36" i="4"/>
  <c r="F36" i="4"/>
  <c r="F33" i="4"/>
  <c r="F34" i="4"/>
  <c r="V4" i="4"/>
  <c r="V5" i="4"/>
  <c r="V6" i="4"/>
  <c r="V7" i="4"/>
  <c r="V3" i="4"/>
  <c r="R8" i="4"/>
  <c r="H34" i="4"/>
  <c r="H33" i="4"/>
  <c r="H29" i="4"/>
  <c r="F29" i="4"/>
  <c r="H28" i="4"/>
  <c r="F28" i="4"/>
  <c r="H24" i="4"/>
  <c r="F24" i="4"/>
  <c r="H23" i="4"/>
  <c r="F23" i="4"/>
  <c r="H19" i="4"/>
  <c r="H18" i="4"/>
  <c r="F19" i="4"/>
  <c r="F18" i="4"/>
  <c r="J222" i="1" l="1"/>
  <c r="J482" i="3"/>
  <c r="J428" i="2"/>
  <c r="J429" i="2" s="1"/>
  <c r="J411" i="1"/>
  <c r="J297" i="1"/>
  <c r="J188" i="1"/>
  <c r="J189" i="1" s="1"/>
  <c r="J104" i="1"/>
  <c r="J105" i="1" s="1"/>
  <c r="J247" i="2"/>
  <c r="J248" i="2" s="1"/>
  <c r="J403" i="2"/>
  <c r="J107" i="2"/>
  <c r="J108" i="2" s="1"/>
  <c r="J309" i="3"/>
  <c r="J193" i="3"/>
  <c r="J225" i="3"/>
  <c r="J132" i="3"/>
  <c r="J238" i="1"/>
  <c r="J239" i="1" s="1"/>
  <c r="J105" i="3"/>
  <c r="J186" i="3"/>
  <c r="J224" i="3"/>
  <c r="J230" i="3"/>
  <c r="J35" i="2"/>
  <c r="J36" i="2" s="1"/>
  <c r="J443" i="2"/>
  <c r="J444" i="2" s="1"/>
  <c r="J231" i="3"/>
  <c r="J228" i="3"/>
  <c r="J338" i="3"/>
  <c r="J339" i="3" s="1"/>
  <c r="J104" i="3"/>
  <c r="T17" i="3"/>
  <c r="J185" i="3"/>
  <c r="J194" i="3"/>
  <c r="J208" i="3"/>
  <c r="J211" i="3"/>
  <c r="J61" i="4"/>
  <c r="J243" i="4"/>
  <c r="J316" i="1"/>
  <c r="J317" i="1" s="1"/>
  <c r="J111" i="1"/>
  <c r="J112" i="1" s="1"/>
  <c r="J412" i="1"/>
  <c r="J255" i="1"/>
  <c r="J256" i="1" s="1"/>
  <c r="J223" i="1"/>
  <c r="J97" i="1"/>
  <c r="J98" i="1" s="1"/>
  <c r="J80" i="1"/>
  <c r="J81" i="1" s="1"/>
  <c r="J47" i="1"/>
  <c r="J48" i="1" s="1"/>
  <c r="J618" i="2"/>
  <c r="J149" i="2"/>
  <c r="J150" i="2" s="1"/>
  <c r="J114" i="2"/>
  <c r="J115" i="2" s="1"/>
  <c r="J315" i="2"/>
  <c r="J316" i="2" s="1"/>
  <c r="J121" i="2"/>
  <c r="J122" i="2" s="1"/>
  <c r="J91" i="2"/>
  <c r="J92" i="2" s="1"/>
  <c r="J283" i="2"/>
  <c r="J483" i="3"/>
  <c r="J227" i="3"/>
  <c r="J178" i="3"/>
  <c r="J182" i="3"/>
  <c r="J189" i="3"/>
  <c r="J183" i="3"/>
  <c r="J70" i="3"/>
  <c r="J177" i="3"/>
  <c r="J190" i="3"/>
  <c r="H130" i="3"/>
  <c r="J130" i="3" s="1"/>
  <c r="F133" i="3"/>
  <c r="J133" i="3" s="1"/>
  <c r="F131" i="3"/>
  <c r="J131" i="3" s="1"/>
  <c r="J25" i="3"/>
  <c r="J31" i="3"/>
  <c r="J35" i="3"/>
  <c r="J41" i="3"/>
  <c r="J76" i="3"/>
  <c r="J97" i="3"/>
  <c r="J38" i="3"/>
  <c r="J67" i="3"/>
  <c r="J30" i="3"/>
  <c r="J39" i="3"/>
  <c r="J46" i="3"/>
  <c r="J73" i="3"/>
  <c r="J64" i="3"/>
  <c r="J89" i="3"/>
  <c r="J21" i="3"/>
  <c r="F119" i="3"/>
  <c r="J119" i="3" s="1"/>
  <c r="J120" i="3" s="1"/>
  <c r="J121" i="3" s="1"/>
  <c r="F90" i="3"/>
  <c r="J90" i="3" s="1"/>
  <c r="J98" i="3"/>
  <c r="J20" i="3"/>
  <c r="J36" i="3"/>
  <c r="J42" i="3"/>
  <c r="J47" i="3"/>
  <c r="J26" i="3"/>
  <c r="T13" i="3"/>
  <c r="F336" i="4"/>
  <c r="J336" i="4" s="1"/>
  <c r="J120" i="4"/>
  <c r="J204" i="4"/>
  <c r="J229" i="4"/>
  <c r="J230" i="4" s="1"/>
  <c r="J231" i="4" s="1"/>
  <c r="F334" i="4"/>
  <c r="J334" i="4" s="1"/>
  <c r="J335" i="4"/>
  <c r="H333" i="4"/>
  <c r="J333" i="4" s="1"/>
  <c r="F320" i="4"/>
  <c r="J320" i="4" s="1"/>
  <c r="J306" i="4"/>
  <c r="J305" i="4"/>
  <c r="V13" i="4"/>
  <c r="J29" i="4"/>
  <c r="J215" i="4"/>
  <c r="J132" i="4"/>
  <c r="J210" i="4"/>
  <c r="J214" i="4"/>
  <c r="J207" i="4"/>
  <c r="J211" i="4"/>
  <c r="F140" i="4"/>
  <c r="J140" i="4" s="1"/>
  <c r="F135" i="4"/>
  <c r="J135" i="4" s="1"/>
  <c r="J246" i="4"/>
  <c r="F138" i="4"/>
  <c r="J138" i="4" s="1"/>
  <c r="F133" i="4"/>
  <c r="J133" i="4" s="1"/>
  <c r="J139" i="4"/>
  <c r="H134" i="4"/>
  <c r="J134" i="4" s="1"/>
  <c r="H137" i="4"/>
  <c r="J137" i="4" s="1"/>
  <c r="J203" i="4"/>
  <c r="J242" i="4"/>
  <c r="J260" i="4"/>
  <c r="F258" i="4"/>
  <c r="J258" i="4" s="1"/>
  <c r="H259" i="4"/>
  <c r="J259" i="4" s="1"/>
  <c r="H257" i="4"/>
  <c r="J257" i="4" s="1"/>
  <c r="J245" i="4"/>
  <c r="J208" i="4"/>
  <c r="J91" i="4"/>
  <c r="J100" i="4"/>
  <c r="J33" i="4"/>
  <c r="J73" i="4"/>
  <c r="J99" i="4"/>
  <c r="F92" i="4"/>
  <c r="J92" i="4" s="1"/>
  <c r="J106" i="4"/>
  <c r="J28" i="4"/>
  <c r="J34" i="4"/>
  <c r="J23" i="4"/>
  <c r="J70" i="4"/>
  <c r="J107" i="4"/>
  <c r="F121" i="4"/>
  <c r="J121" i="4" s="1"/>
  <c r="J18" i="4"/>
  <c r="J40" i="4"/>
  <c r="J67" i="4"/>
  <c r="J19" i="4"/>
  <c r="V8" i="4"/>
  <c r="J39" i="4"/>
  <c r="J64" i="4"/>
  <c r="J36" i="4"/>
  <c r="J37" i="4"/>
  <c r="J24" i="4"/>
  <c r="J298" i="1" l="1"/>
  <c r="S19" i="5"/>
  <c r="W19" i="5" s="1"/>
  <c r="J310" i="3"/>
  <c r="S17" i="5"/>
  <c r="W17" i="5" s="1"/>
  <c r="J247" i="4"/>
  <c r="J443" i="4"/>
  <c r="J444" i="4" s="1"/>
  <c r="J106" i="3"/>
  <c r="J107" i="3" s="1"/>
  <c r="J404" i="2"/>
  <c r="S18" i="5"/>
  <c r="W18" i="5" s="1"/>
  <c r="J196" i="3"/>
  <c r="J217" i="4"/>
  <c r="J218" i="4" s="1"/>
  <c r="J280" i="4"/>
  <c r="J162" i="3"/>
  <c r="J163" i="3" s="1"/>
  <c r="J232" i="3"/>
  <c r="J233" i="3" s="1"/>
  <c r="J212" i="3"/>
  <c r="J213" i="3" s="1"/>
  <c r="J122" i="4"/>
  <c r="J123" i="4" s="1"/>
  <c r="J197" i="3"/>
  <c r="J307" i="4"/>
  <c r="J308" i="4" s="1"/>
  <c r="J99" i="3"/>
  <c r="J100" i="3" s="1"/>
  <c r="J92" i="3"/>
  <c r="J93" i="3" s="1"/>
  <c r="J77" i="3"/>
  <c r="J78" i="3" s="1"/>
  <c r="J48" i="3"/>
  <c r="J49" i="3" s="1"/>
  <c r="J322" i="4"/>
  <c r="J323" i="4" s="1"/>
  <c r="J188" i="4"/>
  <c r="J189" i="4" s="1"/>
  <c r="J94" i="4"/>
  <c r="J95" i="4" s="1"/>
  <c r="J248" i="4"/>
  <c r="J108" i="4"/>
  <c r="J109" i="4" s="1"/>
  <c r="J101" i="4"/>
  <c r="J102" i="4" s="1"/>
  <c r="J77" i="4"/>
  <c r="J78" i="4" s="1"/>
  <c r="J43" i="4"/>
  <c r="J44" i="4" s="1"/>
  <c r="J281" i="4" l="1"/>
  <c r="S16" i="5"/>
  <c r="S19" i="1"/>
  <c r="E195" i="1" s="1"/>
  <c r="S13" i="1"/>
  <c r="S14" i="1"/>
  <c r="S15" i="1"/>
  <c r="S8" i="1"/>
  <c r="S9" i="1"/>
  <c r="S10" i="1"/>
  <c r="S11" i="1"/>
  <c r="S12" i="1"/>
  <c r="S6" i="1"/>
  <c r="S7" i="1"/>
  <c r="S5" i="1"/>
  <c r="S19" i="2"/>
  <c r="S18" i="2"/>
  <c r="S12" i="2"/>
  <c r="S11" i="2"/>
  <c r="S10" i="2"/>
  <c r="S9" i="2"/>
  <c r="S8" i="2"/>
  <c r="S16" i="3"/>
  <c r="S15" i="3"/>
  <c r="S5" i="3"/>
  <c r="S10" i="3"/>
  <c r="S11" i="3"/>
  <c r="S7" i="3"/>
  <c r="S8" i="3"/>
  <c r="S12" i="3"/>
  <c r="S9" i="3"/>
  <c r="S6" i="3"/>
  <c r="S4" i="3"/>
  <c r="S3" i="3"/>
  <c r="U3" i="4"/>
  <c r="U4" i="4"/>
  <c r="U5" i="4"/>
  <c r="U6" i="4"/>
  <c r="U7" i="4"/>
  <c r="U10" i="4"/>
  <c r="U11" i="4"/>
  <c r="U12" i="4"/>
  <c r="U13" i="4"/>
  <c r="U14" i="4"/>
  <c r="S20" i="5" l="1"/>
  <c r="W16" i="5"/>
  <c r="W20" i="5" s="1"/>
  <c r="W21" i="5" s="1"/>
  <c r="S13" i="2"/>
  <c r="E9" i="2" s="1"/>
  <c r="E12" i="2" s="1"/>
  <c r="S13" i="3"/>
  <c r="E10" i="3" s="1"/>
  <c r="U15" i="4"/>
  <c r="E196" i="4" s="1"/>
  <c r="U8" i="4"/>
  <c r="E10" i="4" s="1"/>
  <c r="E13" i="4" s="1"/>
  <c r="S16" i="1"/>
  <c r="E11" i="1" s="1"/>
  <c r="S20" i="2"/>
  <c r="E254" i="2" s="1"/>
  <c r="E258" i="2" s="1"/>
  <c r="S17" i="3"/>
  <c r="E169" i="3" s="1"/>
</calcChain>
</file>

<file path=xl/sharedStrings.xml><?xml version="1.0" encoding="utf-8"?>
<sst xmlns="http://schemas.openxmlformats.org/spreadsheetml/2006/main" count="3350" uniqueCount="607">
  <si>
    <t>Name</t>
  </si>
  <si>
    <t>Description</t>
  </si>
  <si>
    <t>Qty 2</t>
  </si>
  <si>
    <t>Units</t>
  </si>
  <si>
    <t>Qty</t>
  </si>
  <si>
    <t>11'-2''</t>
  </si>
  <si>
    <t>FT</t>
  </si>
  <si>
    <t>CU YD</t>
  </si>
  <si>
    <t>13'-5''</t>
  </si>
  <si>
    <t>11'-8''</t>
  </si>
  <si>
    <t>8'' Walls CW8 Stair 5</t>
  </si>
  <si>
    <t>8'' Ramp Wall CW8  ( 58/S5.02)</t>
  </si>
  <si>
    <t>10'-2''</t>
  </si>
  <si>
    <t>C2A ( 18x24)  FOund/Garaeg PArt 1</t>
  </si>
  <si>
    <t>EA</t>
  </si>
  <si>
    <t>3'-2''</t>
  </si>
  <si>
    <t>C2A ( 18x24) 1st FL/ Found Part 1</t>
  </si>
  <si>
    <t>C2A ( 18x24)1st FL/ Found Part 1</t>
  </si>
  <si>
    <t>C2 ( 18x24)</t>
  </si>
  <si>
    <t>12'</t>
  </si>
  <si>
    <t>13'</t>
  </si>
  <si>
    <t>18'' Elev. Pit Slab (26/S5.01)</t>
  </si>
  <si>
    <t>SQ FT</t>
  </si>
  <si>
    <t>8'' Elev. Pit Wall CW8 (26/S5.01)</t>
  </si>
  <si>
    <t>5'</t>
  </si>
  <si>
    <t>8'' Elev.  Wall CW8 (26/S5.01)</t>
  </si>
  <si>
    <t>DP8-4</t>
  </si>
  <si>
    <t>8' x 8' x 4''</t>
  </si>
  <si>
    <t>10'' Slab 1st FL/ Found.</t>
  </si>
  <si>
    <t>10''  Elevated Slab 1st FL/ Found.</t>
  </si>
  <si>
    <t>12'-5''</t>
  </si>
  <si>
    <t>11'-5''</t>
  </si>
  <si>
    <t>8'' Walls CW8 Stair 6</t>
  </si>
  <si>
    <t>8''  Ramp Walls CW8  (30/S5.01 &amp; 59/S5.02)</t>
  </si>
  <si>
    <t>8'' Walls CW8 Stair 1</t>
  </si>
  <si>
    <t>C1 12X24</t>
  </si>
  <si>
    <t>11'-6''</t>
  </si>
  <si>
    <t>C2 18X24</t>
  </si>
  <si>
    <t>15'-5''</t>
  </si>
  <si>
    <t>SLab Step</t>
  </si>
  <si>
    <t>12''x6''</t>
  </si>
  <si>
    <t>12''x4''</t>
  </si>
  <si>
    <t>8'' Walls CW8 Partial Stair #3</t>
  </si>
  <si>
    <t>8'' Walls CW8 Stair #4  (28/S5.01)</t>
  </si>
  <si>
    <t>4'-2''</t>
  </si>
  <si>
    <t>17'-5''</t>
  </si>
  <si>
    <t>13'-2''</t>
  </si>
  <si>
    <t>Slab Step</t>
  </si>
  <si>
    <t>12'' x 6''</t>
  </si>
  <si>
    <t>8'x8'x 4''</t>
  </si>
  <si>
    <t>DP12-10</t>
  </si>
  <si>
    <t>12'X12'X 10''</t>
  </si>
  <si>
    <t>8'' Walls CW8  Stair #2</t>
  </si>
  <si>
    <t>14'-5''</t>
  </si>
  <si>
    <t>C3 24x24</t>
  </si>
  <si>
    <t>10'</t>
  </si>
  <si>
    <t>8'' Elev.  Wall CW8 (56/S5.02)</t>
  </si>
  <si>
    <t>12'X12'X10''</t>
  </si>
  <si>
    <t>10'' SLAB 2ND FL PART 1</t>
  </si>
  <si>
    <t>C2 ( 12x24)</t>
  </si>
  <si>
    <t>8'x8'x4''</t>
  </si>
  <si>
    <t>DP10-8</t>
  </si>
  <si>
    <t>8'' D</t>
  </si>
  <si>
    <t>10'' D</t>
  </si>
  <si>
    <t>8'' Walls CW8 Stair #4  (57/S5.02)</t>
  </si>
  <si>
    <t>8'' Walls CW8  Stair #3</t>
  </si>
  <si>
    <t>8'' Elev.  Wall CW8 (56/S5.0)</t>
  </si>
  <si>
    <t>C1 12x24</t>
  </si>
  <si>
    <t>8'x8' x 4''</t>
  </si>
  <si>
    <t>C1 (12X24)</t>
  </si>
  <si>
    <t>C3  (24X24)</t>
  </si>
  <si>
    <t>8'X8'X4''</t>
  </si>
  <si>
    <t>10''</t>
  </si>
  <si>
    <t>DP10-12 3RD FLOOR PART 1</t>
  </si>
  <si>
    <t>10'X10'X12''</t>
  </si>
  <si>
    <t>Conc.  Curb (80/S5.03)</t>
  </si>
  <si>
    <t>8'' x 12''</t>
  </si>
  <si>
    <t>12'' x 12''</t>
  </si>
  <si>
    <t>12''x 18''</t>
  </si>
  <si>
    <t>12'' Slab 3RD FL PART 1</t>
  </si>
  <si>
    <t>10'x10'x12''</t>
  </si>
  <si>
    <t>DP-12x12</t>
  </si>
  <si>
    <t>12'' D</t>
  </si>
  <si>
    <t>Col's Cap (49/S5.01) 3rd fl part 2</t>
  </si>
  <si>
    <t>42''x 48'' x 12''</t>
  </si>
  <si>
    <t>8''x12''</t>
  </si>
  <si>
    <t>12''x12''</t>
  </si>
  <si>
    <t>DP10-12</t>
  </si>
  <si>
    <t>Col's Cap (49/S5.01)</t>
  </si>
  <si>
    <t>12''x1'-6''</t>
  </si>
  <si>
    <t>DP12-12</t>
  </si>
  <si>
    <t>12''</t>
  </si>
  <si>
    <t>Slab step</t>
  </si>
  <si>
    <t>Col's Cap (49/S5.01) 3rd fl part 4</t>
  </si>
  <si>
    <t xml:space="preserve">The Jefferson City of Hackensack </t>
  </si>
  <si>
    <t>GARDEN HOMES</t>
  </si>
  <si>
    <t>FOUNDATION</t>
  </si>
  <si>
    <t>WALLS</t>
  </si>
  <si>
    <t>SECTION 1</t>
  </si>
  <si>
    <t>COLUMNS</t>
  </si>
  <si>
    <t>ELEVATOR PIT</t>
  </si>
  <si>
    <t>DROP PANELS</t>
  </si>
  <si>
    <t>SLAB</t>
  </si>
  <si>
    <t>2ND FLOOR</t>
  </si>
  <si>
    <t xml:space="preserve">12'' Walls CW12 ( Remove Windows Opening) </t>
  </si>
  <si>
    <t>3rd  FLOOR</t>
  </si>
  <si>
    <t>CURBS</t>
  </si>
  <si>
    <t>SLAB STEP</t>
  </si>
  <si>
    <t>SECTION 2</t>
  </si>
  <si>
    <t>SECTION 3</t>
  </si>
  <si>
    <t>SECTION 4</t>
  </si>
  <si>
    <t xml:space="preserve">Openings at Walls </t>
  </si>
  <si>
    <t>OPENINGS</t>
  </si>
  <si>
    <t>DESCRIPTION</t>
  </si>
  <si>
    <t>W</t>
  </si>
  <si>
    <t>H</t>
  </si>
  <si>
    <t>QTY</t>
  </si>
  <si>
    <t>TOTAL CYD</t>
  </si>
  <si>
    <t>Window G1</t>
  </si>
  <si>
    <t>Window G2</t>
  </si>
  <si>
    <t>Door S5-1B</t>
  </si>
  <si>
    <t>Door 139B</t>
  </si>
  <si>
    <t>Door 140B</t>
  </si>
  <si>
    <t>2ND FL</t>
  </si>
  <si>
    <t>1ST FL</t>
  </si>
  <si>
    <t>Window G3</t>
  </si>
  <si>
    <t>Door S6-1B</t>
  </si>
  <si>
    <t>Window W3</t>
  </si>
  <si>
    <t>Window W5</t>
  </si>
  <si>
    <t>Door S1-1B</t>
  </si>
  <si>
    <t>Door 143B</t>
  </si>
  <si>
    <t>Door 100E</t>
  </si>
  <si>
    <t>Door 100F</t>
  </si>
  <si>
    <t>Door S4-1B</t>
  </si>
  <si>
    <t>Window W2</t>
  </si>
  <si>
    <t>Window S01</t>
  </si>
  <si>
    <t>Window S02</t>
  </si>
  <si>
    <t>Window S05</t>
  </si>
  <si>
    <t>100A</t>
  </si>
  <si>
    <t>100B</t>
  </si>
  <si>
    <t>111B</t>
  </si>
  <si>
    <t>110A</t>
  </si>
  <si>
    <t>120B</t>
  </si>
  <si>
    <t>2ND  FL</t>
  </si>
  <si>
    <t xml:space="preserve"> REINFORCING </t>
  </si>
  <si>
    <t>L(ft)</t>
  </si>
  <si>
    <t>W(ft)</t>
  </si>
  <si>
    <t>H(ft)</t>
  </si>
  <si>
    <t>Splice (in)</t>
  </si>
  <si>
    <t xml:space="preserve">Bar length </t>
  </si>
  <si>
    <t>Bar weight (lbs/ft)</t>
  </si>
  <si>
    <t>Total weight (Lbs)</t>
  </si>
  <si>
    <t xml:space="preserve">Openings at  CW12 Walls </t>
  </si>
  <si>
    <t xml:space="preserve">#4 @ 24'' Vert. EF </t>
  </si>
  <si>
    <t>Total W</t>
  </si>
  <si>
    <t>lbs</t>
  </si>
  <si>
    <t>Tons</t>
  </si>
  <si>
    <t xml:space="preserve"> Windows Opening</t>
  </si>
  <si>
    <t xml:space="preserve">Slab Dowels #4 @ 12'' </t>
  </si>
  <si>
    <t xml:space="preserve">Slab Dowels #8  @ 12'' </t>
  </si>
  <si>
    <t>Slab Dowels #8  @ 10''  (Match Slab Top Reinf.)</t>
  </si>
  <si>
    <t>18#8 Vert</t>
  </si>
  <si>
    <t>#3 @ 12''</t>
  </si>
  <si>
    <t xml:space="preserve">#6 @ 8'' EW T &amp; B </t>
  </si>
  <si>
    <t>Wall Dowels #4 @ 24 EF</t>
  </si>
  <si>
    <t xml:space="preserve">#4 @ 6'' EW  B </t>
  </si>
  <si>
    <t>#8 @ 10'' EW Top</t>
  </si>
  <si>
    <t>#6 @ 8''  EW Bott.</t>
  </si>
  <si>
    <t xml:space="preserve">#4 @ 24''  H EF </t>
  </si>
  <si>
    <t xml:space="preserve">#4 @ 16'' H. EF </t>
  </si>
  <si>
    <t>Additional Bars</t>
  </si>
  <si>
    <t xml:space="preserve">CMU Dowels </t>
  </si>
  <si>
    <t>2#4 Cont.</t>
  </si>
  <si>
    <t xml:space="preserve">#6 @ 4'' EW  B </t>
  </si>
  <si>
    <t>Z Bars #8 @ 6'' T</t>
  </si>
  <si>
    <t>Z Bars #8 @ 12'' B</t>
  </si>
  <si>
    <t>Slab Step (77/S5.03)</t>
  </si>
  <si>
    <t>Slab Step (84/S5.03)</t>
  </si>
  <si>
    <t>Slab Step( 84/S5.03)</t>
  </si>
  <si>
    <t xml:space="preserve"> Detail 84 Not Provided ,I used Detail 77 for Reinf.</t>
  </si>
  <si>
    <t xml:space="preserve">12''  Depth </t>
  </si>
  <si>
    <t>#8 @ 6'' EW Top</t>
  </si>
  <si>
    <t>#8 @ 12''  EW Bott.</t>
  </si>
  <si>
    <t>Curbs Dowels (80/S5.03) #4 @ 12''</t>
  </si>
  <si>
    <t xml:space="preserve">12'' Walls CW12 </t>
  </si>
  <si>
    <t xml:space="preserve">12'' Walls CW12 ( 2/2A/S5.00)  </t>
  </si>
  <si>
    <t>12'' Walls CW12</t>
  </si>
  <si>
    <t>16#8 Vert</t>
  </si>
  <si>
    <t xml:space="preserve">DP8-4 </t>
  </si>
  <si>
    <t xml:space="preserve">4'-2''      </t>
  </si>
  <si>
    <t>C2A ( 18x24)   (Assumed  as C2)</t>
  </si>
  <si>
    <t xml:space="preserve">10'-2''     </t>
  </si>
  <si>
    <t>C2A ( 18x24)    (Assumed  as C2)</t>
  </si>
  <si>
    <t xml:space="preserve">10''  Elevated Slab  </t>
  </si>
  <si>
    <t>10''  Slab On Grade</t>
  </si>
  <si>
    <t xml:space="preserve">10'' SLab </t>
  </si>
  <si>
    <t>12'' Slab 3RD FL</t>
  </si>
  <si>
    <t>24#8 Vert</t>
  </si>
  <si>
    <t xml:space="preserve">DP10-12 </t>
  </si>
  <si>
    <t>(2) #8  (1ST FL/ SECT. #1)</t>
  </si>
  <si>
    <t>(2) #8 (1ST FL/ SECT. #1)</t>
  </si>
  <si>
    <t>3 #6 (1ST FL/ SECT. #1)</t>
  </si>
  <si>
    <t>(3) #8 (1ST FL/ SECT. #1)</t>
  </si>
  <si>
    <t>(4) #6 (1ST FL/ SECT. #1)</t>
  </si>
  <si>
    <t>(5) #8 (1ST FL/ SECT. #1)</t>
  </si>
  <si>
    <t>(4) #8 (1ST FL/ SECT. #1)</t>
  </si>
  <si>
    <t>(8) #8 (1ST FL/ SECT. #1)</t>
  </si>
  <si>
    <t>(9) #6 (1ST FL/ SECT. #1)</t>
  </si>
  <si>
    <t>(6) #8 (1ST FL/ SECT. #1)</t>
  </si>
  <si>
    <t>(10) #6 (1ST FL/ SECT. #1)</t>
  </si>
  <si>
    <t>(11) #8 (1ST FL/ SECT. #1)</t>
  </si>
  <si>
    <t>(12) #8 (1ST FL/ SECT. #1)</t>
  </si>
  <si>
    <t>(37) #6 (1ST FL/ SECT. #1)</t>
  </si>
  <si>
    <t>(27) #8 (1ST FL/ SECT. #1)</t>
  </si>
  <si>
    <t>(6) #6 (1ST FL/ SECT. #1)</t>
  </si>
  <si>
    <t>(3) #6 (1ST FL/ SECT. #1)</t>
  </si>
  <si>
    <t>(7) #6 (1ST FL/ SECT. #1)</t>
  </si>
  <si>
    <t>(25) #8 (1ST FL/ SECT. #1)</t>
  </si>
  <si>
    <t>(49) #6 (1ST FL/ SECT. #1)</t>
  </si>
  <si>
    <t>(27) #6 (1ST FL/ SECT. #1)</t>
  </si>
  <si>
    <t>(8) #6 (1ST FL/ SECT. #1)</t>
  </si>
  <si>
    <t>(17) #6 (1ST FL/ SECT. #1)</t>
  </si>
  <si>
    <t>16 #8 (1ST FL/ SECT. #1)</t>
  </si>
  <si>
    <t>(14) #8 (1ST FL/ SECT. #1)</t>
  </si>
  <si>
    <t>(21) #8 (1ST FL/ SECT. #1)</t>
  </si>
  <si>
    <t>(2) #6 (1ST FL/ SECT. #1)</t>
  </si>
  <si>
    <t>(15) #6 (1ST FL/ SECT. #1)</t>
  </si>
  <si>
    <t>(23) #6 (1ST FL/ SECT. #1)</t>
  </si>
  <si>
    <t>(16) #8 (1ST FL/ SECT. #1)</t>
  </si>
  <si>
    <t>(26) #6 (1ST FL/ SECT. #1)</t>
  </si>
  <si>
    <t>(24) #8 (1ST FL/ SECT. #1)</t>
  </si>
  <si>
    <t>(33) #6 (1ST FL/ SECT. #1)</t>
  </si>
  <si>
    <t>(5) #6 (1ST FL/ SECT. #2)</t>
  </si>
  <si>
    <t>(2) #6 (1ST FL/ SECT. #2)</t>
  </si>
  <si>
    <t>(2) #6  (1ST FL/ SECT. #2)</t>
  </si>
  <si>
    <t>(4) #6 (1ST FL/ SECT. #2)</t>
  </si>
  <si>
    <t>(3) #6 (1ST FL/ SECT. #2)</t>
  </si>
  <si>
    <t>(8) #6 (1ST FL/ SECT. #2)</t>
  </si>
  <si>
    <t>(11) #6 (1ST FL/ SECT. #2)</t>
  </si>
  <si>
    <t>(5) #8 (1ST FL/ SECT. #2)</t>
  </si>
  <si>
    <t>(3) #8 (1ST FL/ SECT. #2)</t>
  </si>
  <si>
    <t>(11) #8 (1ST FL/ SECT. #2)</t>
  </si>
  <si>
    <t>(2) #8 (1ST FL/ SECT. #2)</t>
  </si>
  <si>
    <t>(10) #8 (1ST FL/ SECT. #2)</t>
  </si>
  <si>
    <t>(10) #6 (1ST FL/ SECT. #2)</t>
  </si>
  <si>
    <t>(7) #6 (1ST FL/ SECT. #2)</t>
  </si>
  <si>
    <t>(13) #6  (1ST FL/ SECT. #2)</t>
  </si>
  <si>
    <t>3 #8 (1ST FL/ SECT. #3)</t>
  </si>
  <si>
    <t>4 #6 (1ST FL/ SECT. #3)</t>
  </si>
  <si>
    <t>5 #6 (1ST FL/ SECT. #3)</t>
  </si>
  <si>
    <t>7 #6 (1ST FL/ SECT. #3)</t>
  </si>
  <si>
    <t>3 #6 (1ST FL/ SECT. #3)</t>
  </si>
  <si>
    <t>6 #6 (1ST FL/ SECT. #3)</t>
  </si>
  <si>
    <t>2 #6 (1ST FL/ SECT. #3)</t>
  </si>
  <si>
    <t>13 #6 (1ST FL/ SECT. #3)</t>
  </si>
  <si>
    <t>12 #8 (1ST FL/ SECT. #3)</t>
  </si>
  <si>
    <t>3 #6  (1ST FL/ SECT. #3)</t>
  </si>
  <si>
    <t>5 #8  (1ST FL/ SECT. #3)</t>
  </si>
  <si>
    <t>11 #8 (1ST FL/ SECT. #3)</t>
  </si>
  <si>
    <t>3 #8  (1ST FL/ SECT. #3)</t>
  </si>
  <si>
    <t>4 #8  (1ST FL/ SECT. #3)</t>
  </si>
  <si>
    <t>2 #8 (1ST FL/ SECT. #3)</t>
  </si>
  <si>
    <t>2 #8  (1ST FL/ SECT. #3)</t>
  </si>
  <si>
    <t>2 #6  (1ST FL/ SECT. #3)</t>
  </si>
  <si>
    <t>7 #8  (1ST FL/ SECT. #3)</t>
  </si>
  <si>
    <t>22 #8  (1ST FL/ SECT. #3)</t>
  </si>
  <si>
    <t>17 #8  (1ST FL/ SECT. #3)</t>
  </si>
  <si>
    <t>41#6  (1ST FL/ SECT. #3)</t>
  </si>
  <si>
    <t>24 #8 (1ST FL/ SECT. #3)</t>
  </si>
  <si>
    <t>16 #8  (1ST FL/ SECT. #3)</t>
  </si>
  <si>
    <t>28 #6  (1ST FL/ SECT. #3)</t>
  </si>
  <si>
    <t>24 #8  (1ST FL/ SECT. #3)</t>
  </si>
  <si>
    <t>9 #6  (1ST FL/ SECT. #3)</t>
  </si>
  <si>
    <t>14 #8  (1ST FL/ SECT. #3)</t>
  </si>
  <si>
    <t>80 #8  (1ST FL/ SECT. #3)</t>
  </si>
  <si>
    <t>65 #6  (1ST FL/ SECT. #3)</t>
  </si>
  <si>
    <t>39 #8  (1ST FL/ SECT. #3)</t>
  </si>
  <si>
    <t>26 #8  (1ST FL/ SECT. #3)</t>
  </si>
  <si>
    <t>18 #8  (1ST FL/ SECT. #3)</t>
  </si>
  <si>
    <t>75 #6  (1ST FL/ SECT. #3)</t>
  </si>
  <si>
    <t>44 #6  (1ST FL/ SECT. #3)</t>
  </si>
  <si>
    <t>10 #6  (1ST FL/ SECT. #3)</t>
  </si>
  <si>
    <t>(5) #8  (1ST FL/ SECT. #3)</t>
  </si>
  <si>
    <t>30 #6  (1ST FL/ SECT. #3)</t>
  </si>
  <si>
    <t>11 #6  (1ST FL/ SECT. #3)</t>
  </si>
  <si>
    <t>9 #8  (1ST FL/ SECT. #3)</t>
  </si>
  <si>
    <t>8 #6  (1ST FL/ SECT. #3)</t>
  </si>
  <si>
    <t>10 #8  (1ST FL/ SECT. #3)</t>
  </si>
  <si>
    <t>??? #8  (1ST FL/ SECT. #3)</t>
  </si>
  <si>
    <t>21 #6  (1ST FL/ SECT. #3)</t>
  </si>
  <si>
    <t>(4) #8 (1ST FL/ SECT. #3)</t>
  </si>
  <si>
    <t>3 #6  (1ST FL/ Sect. #4)</t>
  </si>
  <si>
    <t>2 #8   (1ST FL/ Sect. #4)</t>
  </si>
  <si>
    <t>6 #6   (1ST FL/ Sect. #4)</t>
  </si>
  <si>
    <t>2 #6  (1ST FL/ Sect. #4)</t>
  </si>
  <si>
    <t>32 #6  (1ST FL/ Sect. #4)</t>
  </si>
  <si>
    <t>24 #8  (1ST FL/ Sect. #4)</t>
  </si>
  <si>
    <t>8 #6  (1ST FL/ Sect. #4)</t>
  </si>
  <si>
    <t>9 #6  (1ST FL/ Sect. #4)</t>
  </si>
  <si>
    <t>12 #8  (1ST FL/ Sect. #4)</t>
  </si>
  <si>
    <t>5 #8  (1ST FL/ Sect. #4)</t>
  </si>
  <si>
    <t>2 #8  (1ST FL/ Sect. #4)</t>
  </si>
  <si>
    <t>3 #8  (1ST FL/ Sect. #4)</t>
  </si>
  <si>
    <t>11 #8  (1ST FL/ Sect. #4)</t>
  </si>
  <si>
    <t>4 #8   (1ST FL/ Sect. #4)</t>
  </si>
  <si>
    <t>4 #6  (1ST FL/ Sect. #4)</t>
  </si>
  <si>
    <t>5 #8   (1ST FL/ Sect. #4)</t>
  </si>
  <si>
    <t>3 #6   (1ST FL/ Sect. #4)</t>
  </si>
  <si>
    <t>12 #6  (1ST FL/ Sect. #4)</t>
  </si>
  <si>
    <t>16 #8  (1ST FL/ Sect. #4)</t>
  </si>
  <si>
    <t>7 #6  (1ST FL/ Sect. #4)</t>
  </si>
  <si>
    <t>12 #6   (1ST FL/ Sect. #4)</t>
  </si>
  <si>
    <t>5 #6 (1ST FL/ Sect. #4)</t>
  </si>
  <si>
    <t>11 #8 (1ST FL/ Sect. #4)</t>
  </si>
  <si>
    <t>10 #8 (1ST FL/ Sect. #4)</t>
  </si>
  <si>
    <t>3 #8 2ND FL/ SECT #1</t>
  </si>
  <si>
    <t>23 #6 2ND FL/ SECT #1</t>
  </si>
  <si>
    <t>6 #6 2ND FL/ SECT #1</t>
  </si>
  <si>
    <t>13 #6 2ND FL/ SECT #1</t>
  </si>
  <si>
    <t>7 #6 2ND FL/ SECT #1</t>
  </si>
  <si>
    <t>8 #8 2ND FL/ SECT #1</t>
  </si>
  <si>
    <t>8 #6 2ND FL/ SECT #1</t>
  </si>
  <si>
    <t>18 #6 2ND FL/ SECT #1</t>
  </si>
  <si>
    <t>4 #6 2ND FL/ SECT #1</t>
  </si>
  <si>
    <t>11 #6 2ND FL/ SECT #1</t>
  </si>
  <si>
    <t>2 #8 2ND FL/ SECT #1</t>
  </si>
  <si>
    <t>2 #6 2ND FL/ SECT #1</t>
  </si>
  <si>
    <t>3 #6 2ND FL/ SECT #2</t>
  </si>
  <si>
    <t>10 #8 2ND FL/ SECT #2</t>
  </si>
  <si>
    <t>2 #6 2ND FL/ SECT #2</t>
  </si>
  <si>
    <t>10 #6 2ND FL/ SECT #2</t>
  </si>
  <si>
    <t>4 #8 2ND FL/ SECT #2</t>
  </si>
  <si>
    <t>8 #6 2ND FL/ SECT #2</t>
  </si>
  <si>
    <t>4 #6 2ND FL/ SECT #2</t>
  </si>
  <si>
    <t>5 #6 2ND FL/ SECT #2</t>
  </si>
  <si>
    <t>9 #6 2ND FL/ SECT #2</t>
  </si>
  <si>
    <t>14 #6 2ND FL/ SECT #2</t>
  </si>
  <si>
    <t>13 #6 2ND FL/ SECT #2</t>
  </si>
  <si>
    <t>18 #6 2ND FL/ SECT #2</t>
  </si>
  <si>
    <t>3 #8 2ND FL/ SECT #2</t>
  </si>
  <si>
    <t>32 #6 2ND FL/ SECT #2</t>
  </si>
  <si>
    <t>20 #6 2ND FL/ SECT #2</t>
  </si>
  <si>
    <t>12 #6 2ND FL/ SECT #2</t>
  </si>
  <si>
    <t>64 #6 2ND FL/ SECT #2</t>
  </si>
  <si>
    <t>24 #6 2ND FL/ SECT #2</t>
  </si>
  <si>
    <t>23 #6 2ND FL/ SECT #2</t>
  </si>
  <si>
    <t>41 #8 2ND FL/ SECT #2</t>
  </si>
  <si>
    <t>39 #6 2ND FL/ SECT #2</t>
  </si>
  <si>
    <t>6 #8 2ND FL/ SECT #2</t>
  </si>
  <si>
    <t>7 #8 2ND FL/ SECT #2</t>
  </si>
  <si>
    <t>5 #6 2ND FL/ SECT #3</t>
  </si>
  <si>
    <t>3 #6 2ND FL/ SECT #3</t>
  </si>
  <si>
    <t>4 #6 2ND FL/ SECT #3</t>
  </si>
  <si>
    <t>4 #8 2ND FL/ SECT #3</t>
  </si>
  <si>
    <t>5 #8 2ND FL/ SECT #3</t>
  </si>
  <si>
    <t>9 #6 2ND FL/ SECT #3</t>
  </si>
  <si>
    <t>6 #6 2ND FL/ SECT #3</t>
  </si>
  <si>
    <t>8 #8 2ND FL/ SECT #3</t>
  </si>
  <si>
    <t>10 #6 2ND FL/ SECT #3</t>
  </si>
  <si>
    <t>21 #6 2ND FL/ SECT #3</t>
  </si>
  <si>
    <t>6#6 2ND FL/ SECT #3</t>
  </si>
  <si>
    <t>12 #6 2ND FL/ SECT #3</t>
  </si>
  <si>
    <t>13 #6 2ND FL/ SECT #3</t>
  </si>
  <si>
    <t>22 #6 2ND FL/ SECT #3</t>
  </si>
  <si>
    <t>8 #6 2ND FL/ SECT #3</t>
  </si>
  <si>
    <t>2 #6 2ND FL/ SECT #3</t>
  </si>
  <si>
    <t>19 #6 2ND FL/ SECT #3</t>
  </si>
  <si>
    <t>36 #6 2ND FL/ SECT #3</t>
  </si>
  <si>
    <t>16 #6 2ND FL/ SECT #3</t>
  </si>
  <si>
    <t>11 #6 2ND FL/ SECT #3</t>
  </si>
  <si>
    <t>14 #6 2ND FL/ SECT #3</t>
  </si>
  <si>
    <t>35 #6 2ND FL/ SECT #3</t>
  </si>
  <si>
    <t>60 #6 2ND FL/ SECT #3</t>
  </si>
  <si>
    <t>29 #6 2ND FL/ SECT #3</t>
  </si>
  <si>
    <t>45 #6 2ND FL/ SECT #3</t>
  </si>
  <si>
    <t>23 #6 2ND FL/ SECT #3</t>
  </si>
  <si>
    <t>43 #6 2ND FL/ SECT #3</t>
  </si>
  <si>
    <t>6 #8 2ND FL/ SECT #3</t>
  </si>
  <si>
    <t>7 #6 2ND FL/ SECT #3</t>
  </si>
  <si>
    <t>3 #8 2ND FL/ SECT #4</t>
  </si>
  <si>
    <t>4 #8 2ND FL/ SECT #4</t>
  </si>
  <si>
    <t>5 #6 2ND FL/ SECT #4</t>
  </si>
  <si>
    <t>11 #6 2ND FL/ SECT #4</t>
  </si>
  <si>
    <t>3 #6 2ND FL/ SECT #4</t>
  </si>
  <si>
    <t>62 #6 2ND FL/ SECT #4</t>
  </si>
  <si>
    <t>6 #6 2ND FL/ SECT #4</t>
  </si>
  <si>
    <t>13 #6 2ND FL/ SECT #4</t>
  </si>
  <si>
    <t>9 #6 2ND FL/ SECT #4</t>
  </si>
  <si>
    <t>4 #6 2ND FL/ SECT #4</t>
  </si>
  <si>
    <t>7 #6 2ND FL/ SECT #4</t>
  </si>
  <si>
    <t>2 #8 2ND FL/ SECT #4</t>
  </si>
  <si>
    <t>9 #8 3RD FL/ SECT #1</t>
  </si>
  <si>
    <t>19#8 3RD FL/ SECT #1</t>
  </si>
  <si>
    <t>12 #8 3RD FL/ SECT #1</t>
  </si>
  <si>
    <t>6 #8 3RD FL/ SECT #1</t>
  </si>
  <si>
    <t>8 #8 3RD FL/ SECT #1</t>
  </si>
  <si>
    <t>11 #8 3RD FL/ SECT #1</t>
  </si>
  <si>
    <t>21 #8 3RD FL/ SECT #1</t>
  </si>
  <si>
    <t>13 #8 3RD FL/ SECT #1</t>
  </si>
  <si>
    <t>5 #8 3RD FL/ SECT #1</t>
  </si>
  <si>
    <t>25 #8 3RD FL/ SECT #1</t>
  </si>
  <si>
    <t>29 #8 3RD FL/ SECT #1</t>
  </si>
  <si>
    <t>15 #8 3RD FL/ SECT #1</t>
  </si>
  <si>
    <t>17 #8 3RD FL/ SECT #1</t>
  </si>
  <si>
    <t>30 #8 3RD FL/ SECT #1</t>
  </si>
  <si>
    <t>23 #8 3RD FL/ SECT #1</t>
  </si>
  <si>
    <t>2 #8 3RD FL/ SECT #1</t>
  </si>
  <si>
    <t>16 #8 3RD FL/ SECT #1</t>
  </si>
  <si>
    <t>6#8 3RD FL/ SECT #1</t>
  </si>
  <si>
    <t>26 #8 3RD FL/ SECT #1</t>
  </si>
  <si>
    <t>4 #8 3RD FL/ SECT #1</t>
  </si>
  <si>
    <t>7 #8 3RD FL/ SECT #1</t>
  </si>
  <si>
    <t>10 #8 3RD FL/ SECT #1</t>
  </si>
  <si>
    <t>18 #8 3RD FL/ SECT #1</t>
  </si>
  <si>
    <t>3 #8 3RD FL/ SECT #1</t>
  </si>
  <si>
    <t>22 #8 3RD FL/ SECT #1</t>
  </si>
  <si>
    <t>19 #8 3RD FL/ SECT #1</t>
  </si>
  <si>
    <t>3#8 3RD FL/ SECT #1</t>
  </si>
  <si>
    <t>20 #8 3RD FL/ SECT #1</t>
  </si>
  <si>
    <t>4#8 3RD FL/ SECT #1</t>
  </si>
  <si>
    <t>28 #8 3RD FL/ SECT #1</t>
  </si>
  <si>
    <t>37 #8 3RD FL/ SECT #1</t>
  </si>
  <si>
    <t>31 #8 3RD FL/ SECT #1</t>
  </si>
  <si>
    <t>29#8 3RD FL/ SECT #1</t>
  </si>
  <si>
    <t>2 #8 3RD FL/ SECT  #2</t>
  </si>
  <si>
    <t>11 #8 3RD FL/ SECT  #2</t>
  </si>
  <si>
    <t>6 #8 3RD FL/ SECT  #2</t>
  </si>
  <si>
    <t>3 #8 3RD FL/ SECT  #2</t>
  </si>
  <si>
    <t>33 #8 3RD FL/ SECT  #2</t>
  </si>
  <si>
    <t>30 #8 3RD FL/ SECT  #2</t>
  </si>
  <si>
    <t>9 #8 3RD FL/ SECT  #2</t>
  </si>
  <si>
    <t>10 #8 3RD FL/ SECT  #2</t>
  </si>
  <si>
    <t>22 #8 3RD FL/ SECT  #2</t>
  </si>
  <si>
    <t>13 #8 3RD FL/ SECT  #2</t>
  </si>
  <si>
    <t>64 #8 3RD FL/ SECT  #2</t>
  </si>
  <si>
    <t>55 #8 3RD FL/ SECT  #2</t>
  </si>
  <si>
    <t>8 #8 3RD FL/ SECT  #2</t>
  </si>
  <si>
    <t>25 #8 3RD FL/ SECT  #2</t>
  </si>
  <si>
    <t>12 #8 3RD FL/ SECT  #2</t>
  </si>
  <si>
    <t>16 #8 3RD FL/ SECT  #2</t>
  </si>
  <si>
    <t>50 #8 3RD FL/ SECT  #2</t>
  </si>
  <si>
    <t>23 #8 3RD FL/ SECT  #2</t>
  </si>
  <si>
    <t>24 #8 3RD FL/ SECT  #2</t>
  </si>
  <si>
    <t>95 #8 3RD FL/ SECT  #2</t>
  </si>
  <si>
    <t>80 #8 3RD FL/ SECT  #2</t>
  </si>
  <si>
    <t>36 #8 3RD FL/ SECT  #2</t>
  </si>
  <si>
    <t>17 #8 3RD FL/ SECT  #2</t>
  </si>
  <si>
    <t>5 #8 3RD FL/ SECT  #2</t>
  </si>
  <si>
    <t>14 #8 3RD FL/ SECT  #2</t>
  </si>
  <si>
    <t>20 #8 3RD FL/ SECT  #2</t>
  </si>
  <si>
    <t>29  #8 3RD FL/ SECT  #2</t>
  </si>
  <si>
    <t>37 #8 3RD FL/ SECT  #2</t>
  </si>
  <si>
    <t>19 #8 3RD FL/ SECT  #2</t>
  </si>
  <si>
    <t>7 #8 3RD FL/ SECT  #2</t>
  </si>
  <si>
    <t>4 #8 3RD FL/ SECT  #2</t>
  </si>
  <si>
    <t>17#8 3RD FL/ SECT  #2</t>
  </si>
  <si>
    <t>29 #8 3RD FL/ SECT  #2</t>
  </si>
  <si>
    <t>15 #8 3RD FL/ SECT  #2</t>
  </si>
  <si>
    <t>14  #8 3RD FL/ SECT  #2</t>
  </si>
  <si>
    <t>7 #8 3RD FL/ SECT #2</t>
  </si>
  <si>
    <t>5 #8 3RD FL/ SECT #2</t>
  </si>
  <si>
    <t>9 #8 3RD FL/ SECT #2</t>
  </si>
  <si>
    <t>4 #8 3RD FL/ SECT  #3</t>
  </si>
  <si>
    <t>6 #8 3RD FL/ SECT  #3</t>
  </si>
  <si>
    <t>27 #8 3RD FL/ SECT  #3</t>
  </si>
  <si>
    <t>3 #8 3RD FL/ SECT  #3</t>
  </si>
  <si>
    <t>20 #8 3RD FL/ SECT  #3</t>
  </si>
  <si>
    <t>10 #8 3RD FL/ SECT  #3</t>
  </si>
  <si>
    <t>2 #8 3RD FL/ SECT  #3</t>
  </si>
  <si>
    <t>24 #8 3RD FL/ SECT  #3</t>
  </si>
  <si>
    <t>16 #8 3RD FL/ SECT  #3</t>
  </si>
  <si>
    <t>13 #8 3RD FL/ SECT  #3</t>
  </si>
  <si>
    <t>12 #8 3RD FL/ SECT  #3</t>
  </si>
  <si>
    <t>42 #8 3RD FL/ SECT  #3</t>
  </si>
  <si>
    <t>17 #8 3RD FL/ SECT  #3</t>
  </si>
  <si>
    <t>23 #8 3RD FL/ SECT  #3</t>
  </si>
  <si>
    <t>19 #8 3RD FL/ SECT  #3</t>
  </si>
  <si>
    <t>18 #8 3RD FL/ SECT  #3</t>
  </si>
  <si>
    <t>15 #8 3RD FL/ SECT  #3</t>
  </si>
  <si>
    <t>9 #8 3RD FL/ SECT  #3</t>
  </si>
  <si>
    <t>14 #8 3RD FL/ SECT  #3</t>
  </si>
  <si>
    <t>7 #8 3RD FL/ SECT  #3</t>
  </si>
  <si>
    <t>5 #8 3RD FL/ SECT  #3</t>
  </si>
  <si>
    <t>11 #8 3RD FL/ SECT  #3</t>
  </si>
  <si>
    <t>25 #8 3RD FL/ SECT  #3</t>
  </si>
  <si>
    <t>21 #8 3RD FL/ SECT  #3</t>
  </si>
  <si>
    <t>8 #8 3RD FL/ SECT  #3</t>
  </si>
  <si>
    <t>21  #8 3RD FL/ SECT  #3</t>
  </si>
  <si>
    <t>29 #8 3RD FL/ SECT  #3</t>
  </si>
  <si>
    <t>48 #8 3RD FL/ SECT  #3</t>
  </si>
  <si>
    <t>28 #8 3RD FL/ SECT  #3</t>
  </si>
  <si>
    <t>30 #8 3RD FL/ SECT  #3</t>
  </si>
  <si>
    <t>46 #8 3RD FL/ SECT  #3</t>
  </si>
  <si>
    <t>14#8 3RD FL/ SECT  #3</t>
  </si>
  <si>
    <t>34 #8 3RD FL/ SECT  #3</t>
  </si>
  <si>
    <t>38 #8 3RD FL/ SECT  #3</t>
  </si>
  <si>
    <t>47 #8 3RD FL/ SECT  #3</t>
  </si>
  <si>
    <t>22 #8 3RD FL/ SECT  #3</t>
  </si>
  <si>
    <t>7 #8 3RD FL/ SECT  #4</t>
  </si>
  <si>
    <t>2 #8 3RD FL/ SECT  #4</t>
  </si>
  <si>
    <t>5 #8 3RD FL/ SECT  #4</t>
  </si>
  <si>
    <t>4 #8 3RD FL/ SECT  #4</t>
  </si>
  <si>
    <t>13 #8 3RD FL/ SECT  #4</t>
  </si>
  <si>
    <t>8 #8 3RD FL/ SECT  #4</t>
  </si>
  <si>
    <t>15 #8 3RD FL/ SECT  #4</t>
  </si>
  <si>
    <t>22 #8 3RD FL/ SECT  #4</t>
  </si>
  <si>
    <t>6#8 3RD FL/ SECT  #4</t>
  </si>
  <si>
    <t>3 #8 3RD FL/ SECT  #4</t>
  </si>
  <si>
    <t>9 #8 3RD FL/ SECT  #4</t>
  </si>
  <si>
    <t>44 #8 3RD FL/ SECT  #4</t>
  </si>
  <si>
    <t>36 #8 3RD FL/ SECT  #4</t>
  </si>
  <si>
    <t>11 #8 3RD FL/ SECT  #4</t>
  </si>
  <si>
    <t>4 #8  3RD FL/ SECT  #4</t>
  </si>
  <si>
    <t>25 #8 3RD FL/ SECT  #4</t>
  </si>
  <si>
    <t>31 #8 3RD FL/ SECT  #4</t>
  </si>
  <si>
    <t>10 #8 3RD FL/ SECT  #4</t>
  </si>
  <si>
    <t>26 #8 3RD FL/ SECT  #4</t>
  </si>
  <si>
    <t>131 #8 3RD FL/ SECT  #4</t>
  </si>
  <si>
    <t>11#8 3RD FL/ SECT  #4</t>
  </si>
  <si>
    <t>6 #8 3RD FL/ SECT  #4</t>
  </si>
  <si>
    <t>24 #8 3RD FL/ SECT  #4</t>
  </si>
  <si>
    <t>21 #8 3RD FL/ SECT  #4</t>
  </si>
  <si>
    <t>CMU Dowels  #5 @ 16''</t>
  </si>
  <si>
    <t xml:space="preserve">12'' Walls CW12 ( </t>
  </si>
  <si>
    <t>CMU Dowels  #5 @ 32''</t>
  </si>
  <si>
    <t>CMU DOWELS  #5 @ 32''</t>
  </si>
  <si>
    <t>10'' SLAB  (SL-1)</t>
  </si>
  <si>
    <t>12'' Slab (SL-2)</t>
  </si>
  <si>
    <t>10'' Slab On Grade  (SL-1)</t>
  </si>
  <si>
    <t>10''  Elevated Slab (SL-1)</t>
  </si>
  <si>
    <t>Column Haunch</t>
  </si>
  <si>
    <t>PC4</t>
  </si>
  <si>
    <t>PC5</t>
  </si>
  <si>
    <t>PC6</t>
  </si>
  <si>
    <t>PC7</t>
  </si>
  <si>
    <t>PC8</t>
  </si>
  <si>
    <t xml:space="preserve">PC3   </t>
  </si>
  <si>
    <t>46.7 Sq.ft  X 12'' D</t>
  </si>
  <si>
    <t>10'-4¾'' x 10'-4¾'' X 12''</t>
  </si>
  <si>
    <t>8'-4'' X 13'-4'' X 12''</t>
  </si>
  <si>
    <t>12'-0'' X 13'-4'' X 12''</t>
  </si>
  <si>
    <t>cu yd</t>
  </si>
  <si>
    <t>CYD</t>
  </si>
  <si>
    <t>8'-4'' X 8'-4'' X12'' D</t>
  </si>
  <si>
    <t>#6 @ 12'' EW Top (Col.Strip Only)</t>
  </si>
  <si>
    <t>#6 @ 12''  EW Bott.</t>
  </si>
  <si>
    <t>50 Col's</t>
  </si>
  <si>
    <t>64 Col's</t>
  </si>
  <si>
    <t>95 Col's</t>
  </si>
  <si>
    <t>24 Col's</t>
  </si>
  <si>
    <t>3#6 (SECT 1)</t>
  </si>
  <si>
    <t>5#6</t>
  </si>
  <si>
    <t>1#6</t>
  </si>
  <si>
    <t>9#6</t>
  </si>
  <si>
    <t>6#6</t>
  </si>
  <si>
    <t>7#6</t>
  </si>
  <si>
    <t>8#6</t>
  </si>
  <si>
    <t>37#6</t>
  </si>
  <si>
    <t>4#6</t>
  </si>
  <si>
    <t>2#6</t>
  </si>
  <si>
    <t>15#6</t>
  </si>
  <si>
    <t>11#6</t>
  </si>
  <si>
    <t>10#6</t>
  </si>
  <si>
    <t>12#6</t>
  </si>
  <si>
    <t>16#6</t>
  </si>
  <si>
    <t>29#6</t>
  </si>
  <si>
    <t>13#6</t>
  </si>
  <si>
    <t>18#6</t>
  </si>
  <si>
    <t>14#6</t>
  </si>
  <si>
    <t>27#6</t>
  </si>
  <si>
    <t>23#6</t>
  </si>
  <si>
    <t>53#8</t>
  </si>
  <si>
    <t>36#8</t>
  </si>
  <si>
    <t>24#8</t>
  </si>
  <si>
    <t>73#8</t>
  </si>
  <si>
    <t>2ND FL SLAB REINF.</t>
  </si>
  <si>
    <t>SECT 1</t>
  </si>
  <si>
    <t>SECT 2</t>
  </si>
  <si>
    <t>SECT 3</t>
  </si>
  <si>
    <t>SECT 4</t>
  </si>
  <si>
    <t>BEFORE</t>
  </si>
  <si>
    <t>AFTER</t>
  </si>
  <si>
    <t>DIFFERENCE</t>
  </si>
  <si>
    <t>LBS</t>
  </si>
  <si>
    <t>TONS</t>
  </si>
  <si>
    <t>15#8</t>
  </si>
  <si>
    <t>20#8</t>
  </si>
  <si>
    <t>55#8</t>
  </si>
  <si>
    <t>65#8</t>
  </si>
  <si>
    <t>35#6</t>
  </si>
  <si>
    <t>54#6</t>
  </si>
  <si>
    <t>30#6</t>
  </si>
  <si>
    <t>24#6</t>
  </si>
  <si>
    <t>32#6</t>
  </si>
  <si>
    <t>17#6</t>
  </si>
  <si>
    <t>20#6</t>
  </si>
  <si>
    <t>3#6</t>
  </si>
  <si>
    <t>6#6 (2ND FL SECT 2)</t>
  </si>
  <si>
    <t>43#8</t>
  </si>
  <si>
    <t>37#8</t>
  </si>
  <si>
    <t>16#8</t>
  </si>
  <si>
    <t>10#8</t>
  </si>
  <si>
    <t>14#8</t>
  </si>
  <si>
    <t>1#6 ( 2ND FL SETC 3)</t>
  </si>
  <si>
    <t>6#6 (2ND FL SECT 4)</t>
  </si>
  <si>
    <t>2ND FLOOR SLAB REINF.</t>
  </si>
  <si>
    <t>REVISION 06/28/19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</si>
</sst>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24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6" fillId="3" borderId="0" xfId="0" applyFont="1" applyFill="1"/>
    <xf numFmtId="0" fontId="7" fillId="4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0" fontId="3" fillId="0" borderId="0" xfId="0" applyFont="1"/>
    <xf numFmtId="0" fontId="9" fillId="5" borderId="0" xfId="0" applyFont="1" applyFill="1"/>
    <xf numFmtId="0" fontId="1" fillId="0" borderId="2" xfId="1" applyBorder="1" applyAlignment="1">
      <alignment horizontal="center"/>
    </xf>
    <xf numFmtId="0" fontId="1" fillId="0" borderId="2" xfId="1" applyBorder="1" applyAlignment="1"/>
    <xf numFmtId="0" fontId="3" fillId="6" borderId="1" xfId="0" applyFont="1" applyFill="1" applyBorder="1" applyAlignment="1">
      <alignment vertical="center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/>
    <xf numFmtId="2" fontId="0" fillId="0" borderId="1" xfId="0" applyNumberFormat="1" applyFont="1" applyBorder="1"/>
    <xf numFmtId="164" fontId="0" fillId="0" borderId="1" xfId="0" applyNumberFormat="1" applyFont="1" applyBorder="1"/>
    <xf numFmtId="0" fontId="0" fillId="0" borderId="3" xfId="0" applyFill="1" applyBorder="1"/>
    <xf numFmtId="2" fontId="3" fillId="0" borderId="1" xfId="0" applyNumberFormat="1" applyFont="1" applyFill="1" applyBorder="1"/>
    <xf numFmtId="2" fontId="0" fillId="0" borderId="1" xfId="0" applyNumberFormat="1" applyBorder="1"/>
    <xf numFmtId="2" fontId="3" fillId="0" borderId="1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/>
    <xf numFmtId="2" fontId="0" fillId="0" borderId="0" xfId="0" applyNumberFormat="1" applyFont="1" applyBorder="1"/>
    <xf numFmtId="1" fontId="0" fillId="0" borderId="1" xfId="0" applyNumberFormat="1" applyBorder="1"/>
    <xf numFmtId="1" fontId="0" fillId="0" borderId="0" xfId="0" applyNumberFormat="1" applyBorder="1"/>
    <xf numFmtId="0" fontId="3" fillId="0" borderId="1" xfId="0" applyFont="1" applyFill="1" applyBorder="1"/>
    <xf numFmtId="2" fontId="2" fillId="0" borderId="1" xfId="0" applyNumberFormat="1" applyFont="1" applyBorder="1"/>
    <xf numFmtId="164" fontId="0" fillId="0" borderId="0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1"/>
    <xf numFmtId="164" fontId="11" fillId="0" borderId="1" xfId="0" applyNumberFormat="1" applyFont="1" applyBorder="1"/>
    <xf numFmtId="0" fontId="12" fillId="0" borderId="0" xfId="0" applyFont="1"/>
    <xf numFmtId="0" fontId="3" fillId="0" borderId="0" xfId="0" applyFont="1" applyBorder="1"/>
    <xf numFmtId="0" fontId="3" fillId="0" borderId="4" xfId="0" applyFont="1" applyBorder="1"/>
    <xf numFmtId="2" fontId="3" fillId="0" borderId="4" xfId="0" applyNumberFormat="1" applyFont="1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0" fillId="0" borderId="6" xfId="0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2" fontId="0" fillId="0" borderId="5" xfId="0" applyNumberFormat="1" applyBorder="1"/>
    <xf numFmtId="0" fontId="7" fillId="3" borderId="2" xfId="0" applyFont="1" applyFill="1" applyBorder="1" applyAlignment="1">
      <alignment horizontal="center"/>
    </xf>
    <xf numFmtId="2" fontId="11" fillId="0" borderId="1" xfId="0" applyNumberFormat="1" applyFont="1" applyBorder="1"/>
    <xf numFmtId="0" fontId="13" fillId="0" borderId="1" xfId="0" applyFont="1" applyBorder="1"/>
    <xf numFmtId="2" fontId="0" fillId="0" borderId="7" xfId="0" applyNumberFormat="1" applyBorder="1"/>
    <xf numFmtId="0" fontId="5" fillId="0" borderId="0" xfId="0" applyFont="1" applyBorder="1" applyAlignment="1"/>
    <xf numFmtId="0" fontId="4" fillId="0" borderId="0" xfId="0" applyFont="1" applyAlignment="1"/>
    <xf numFmtId="0" fontId="14" fillId="0" borderId="0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4"/>
  <sheetViews>
    <sheetView tabSelected="1" zoomScaleNormal="100" workbookViewId="0">
      <selection activeCell="A7" sqref="A7"/>
    </sheetView>
  </sheetViews>
  <sheetFormatPr baseColWidth="10" defaultColWidth="8.83203125" defaultRowHeight="15" x14ac:dyDescent="0.2"/>
  <cols>
    <col min="1" max="1" width="40" customWidth="1"/>
    <col min="2" max="2" width="23.83203125" style="1" bestFit="1" customWidth="1"/>
    <col min="3" max="3" width="9" bestFit="1" customWidth="1"/>
    <col min="4" max="4" width="5.83203125" bestFit="1" customWidth="1"/>
    <col min="5" max="5" width="8" bestFit="1" customWidth="1"/>
    <col min="6" max="6" width="6.1640625" bestFit="1" customWidth="1"/>
    <col min="10" max="10" width="10.83203125" customWidth="1"/>
    <col min="13" max="13" width="10.5" bestFit="1" customWidth="1"/>
    <col min="17" max="17" width="19" customWidth="1"/>
    <col min="18" max="18" width="24.1640625" customWidth="1"/>
    <col min="21" max="21" width="11" customWidth="1"/>
  </cols>
  <sheetData>
    <row r="1" spans="1:22" ht="31" x14ac:dyDescent="0.35">
      <c r="A1" s="73" t="s">
        <v>94</v>
      </c>
      <c r="B1" s="73"/>
      <c r="C1" s="73"/>
      <c r="D1" s="73"/>
      <c r="E1" s="73"/>
      <c r="F1" s="73"/>
      <c r="G1" s="73"/>
      <c r="H1" s="73"/>
      <c r="I1" s="73"/>
      <c r="R1" s="1" t="s">
        <v>112</v>
      </c>
      <c r="S1" s="1"/>
      <c r="T1" s="1"/>
    </row>
    <row r="2" spans="1:22" ht="31" x14ac:dyDescent="0.35">
      <c r="A2" s="74" t="s">
        <v>95</v>
      </c>
      <c r="B2" s="74"/>
      <c r="C2" s="74"/>
      <c r="D2" s="74"/>
      <c r="E2" s="74"/>
      <c r="F2" s="74"/>
      <c r="G2" s="74"/>
      <c r="H2" s="74"/>
      <c r="I2" s="74"/>
      <c r="P2" s="15" t="s">
        <v>124</v>
      </c>
      <c r="Q2" s="4" t="s">
        <v>113</v>
      </c>
      <c r="R2" s="4" t="s">
        <v>114</v>
      </c>
      <c r="S2" s="4" t="s">
        <v>115</v>
      </c>
      <c r="T2" s="4" t="s">
        <v>116</v>
      </c>
      <c r="U2" s="4" t="s">
        <v>117</v>
      </c>
      <c r="V2" s="31" t="s">
        <v>154</v>
      </c>
    </row>
    <row r="3" spans="1:22" ht="24" x14ac:dyDescent="0.3">
      <c r="A3" s="75" t="s">
        <v>98</v>
      </c>
      <c r="B3" s="75"/>
      <c r="C3" s="75"/>
      <c r="D3" s="75"/>
      <c r="E3" s="75"/>
      <c r="F3" s="75"/>
      <c r="G3" s="75"/>
      <c r="H3" s="75"/>
      <c r="I3" s="75"/>
      <c r="Q3" s="4" t="s">
        <v>118</v>
      </c>
      <c r="R3" s="4">
        <v>5.33</v>
      </c>
      <c r="S3" s="4">
        <v>6</v>
      </c>
      <c r="T3" s="4">
        <v>28</v>
      </c>
      <c r="U3" s="13">
        <f>((R3*S3*1)/27)*T3</f>
        <v>33.164444444444442</v>
      </c>
      <c r="V3">
        <f>R3*T3</f>
        <v>149.24</v>
      </c>
    </row>
    <row r="4" spans="1:22" ht="21" x14ac:dyDescent="0.25">
      <c r="A4" s="2" t="s">
        <v>96</v>
      </c>
      <c r="Q4" s="4" t="s">
        <v>119</v>
      </c>
      <c r="R4" s="4">
        <v>7.5</v>
      </c>
      <c r="S4" s="4">
        <v>6</v>
      </c>
      <c r="T4" s="4">
        <v>15</v>
      </c>
      <c r="U4" s="13">
        <f>((R4*S4*1)/27)*T4</f>
        <v>25</v>
      </c>
      <c r="V4">
        <f t="shared" ref="V4:V7" si="0">R4*T4</f>
        <v>112.5</v>
      </c>
    </row>
    <row r="5" spans="1:22" ht="19" x14ac:dyDescent="0.25">
      <c r="A5" s="3" t="s">
        <v>97</v>
      </c>
      <c r="Q5" s="4" t="s">
        <v>120</v>
      </c>
      <c r="R5" s="4">
        <v>3</v>
      </c>
      <c r="S5" s="4">
        <v>7</v>
      </c>
      <c r="T5" s="4">
        <v>1</v>
      </c>
      <c r="U5" s="13">
        <f>((R5*S5*1)/27)*T5</f>
        <v>0.77777777777777779</v>
      </c>
      <c r="V5">
        <f t="shared" si="0"/>
        <v>3</v>
      </c>
    </row>
    <row r="6" spans="1:22" x14ac:dyDescent="0.2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Q6" s="4" t="s">
        <v>121</v>
      </c>
      <c r="R6" s="4">
        <v>3</v>
      </c>
      <c r="S6" s="4">
        <v>7</v>
      </c>
      <c r="T6" s="4">
        <v>1</v>
      </c>
      <c r="U6" s="13">
        <f>((R6*S6*1)/27)*T6</f>
        <v>0.77777777777777779</v>
      </c>
      <c r="V6">
        <f t="shared" si="0"/>
        <v>3</v>
      </c>
    </row>
    <row r="7" spans="1:22" x14ac:dyDescent="0.2">
      <c r="A7" s="4" t="s">
        <v>184</v>
      </c>
      <c r="B7" s="9" t="s">
        <v>5</v>
      </c>
      <c r="C7" s="4">
        <v>324.52</v>
      </c>
      <c r="D7" s="4" t="s">
        <v>6</v>
      </c>
      <c r="E7" s="4">
        <v>134.26</v>
      </c>
      <c r="F7" s="4" t="s">
        <v>7</v>
      </c>
      <c r="Q7" s="4" t="s">
        <v>122</v>
      </c>
      <c r="R7" s="4">
        <v>3</v>
      </c>
      <c r="S7" s="4">
        <v>7</v>
      </c>
      <c r="T7" s="4">
        <v>1</v>
      </c>
      <c r="U7" s="13">
        <f>((R7*S7*1)/27)*T7</f>
        <v>0.77777777777777779</v>
      </c>
      <c r="V7">
        <f t="shared" si="0"/>
        <v>3</v>
      </c>
    </row>
    <row r="8" spans="1:22" x14ac:dyDescent="0.2">
      <c r="A8" s="4" t="s">
        <v>184</v>
      </c>
      <c r="B8" s="9" t="s">
        <v>8</v>
      </c>
      <c r="C8" s="4">
        <v>241.83</v>
      </c>
      <c r="D8" s="4" t="s">
        <v>6</v>
      </c>
      <c r="E8" s="4">
        <v>120.2</v>
      </c>
      <c r="F8" s="4" t="s">
        <v>7</v>
      </c>
      <c r="R8">
        <f>SUM(R3:R7)</f>
        <v>21.83</v>
      </c>
      <c r="U8" s="14">
        <f>SUM(U3:U7)</f>
        <v>60.497777777777777</v>
      </c>
      <c r="V8">
        <f>SUM(V3:V7)</f>
        <v>270.74</v>
      </c>
    </row>
    <row r="9" spans="1:22" x14ac:dyDescent="0.2">
      <c r="A9" s="4" t="s">
        <v>186</v>
      </c>
      <c r="B9" s="9" t="s">
        <v>9</v>
      </c>
      <c r="C9" s="4">
        <v>67.8</v>
      </c>
      <c r="D9" s="4" t="s">
        <v>6</v>
      </c>
      <c r="E9" s="4">
        <v>29.3</v>
      </c>
      <c r="F9" s="4" t="s">
        <v>7</v>
      </c>
      <c r="G9" s="12"/>
      <c r="P9" s="15" t="s">
        <v>123</v>
      </c>
      <c r="Q9" s="4" t="s">
        <v>113</v>
      </c>
      <c r="R9" s="4" t="s">
        <v>114</v>
      </c>
      <c r="S9" s="4" t="s">
        <v>115</v>
      </c>
      <c r="T9" s="4" t="s">
        <v>116</v>
      </c>
      <c r="U9" s="4" t="s">
        <v>117</v>
      </c>
      <c r="V9" s="31" t="s">
        <v>154</v>
      </c>
    </row>
    <row r="10" spans="1:22" x14ac:dyDescent="0.2">
      <c r="A10" s="4" t="s">
        <v>152</v>
      </c>
      <c r="B10" s="9"/>
      <c r="C10" s="4"/>
      <c r="D10" s="4"/>
      <c r="E10" s="14">
        <f>-'SECT 1'!U8</f>
        <v>-60.497777777777777</v>
      </c>
      <c r="F10" s="4" t="s">
        <v>7</v>
      </c>
      <c r="Q10" s="4" t="s">
        <v>118</v>
      </c>
      <c r="R10" s="4">
        <v>5.33</v>
      </c>
      <c r="S10" s="4">
        <v>6</v>
      </c>
      <c r="T10" s="4">
        <v>28</v>
      </c>
      <c r="U10" s="13">
        <f>((R10*S10*1)/27)*T10</f>
        <v>33.164444444444442</v>
      </c>
      <c r="V10">
        <f>R10*T10</f>
        <v>149.24</v>
      </c>
    </row>
    <row r="11" spans="1:22" x14ac:dyDescent="0.2">
      <c r="A11" s="4" t="s">
        <v>10</v>
      </c>
      <c r="B11" s="9" t="s">
        <v>5</v>
      </c>
      <c r="C11" s="4">
        <v>58.38</v>
      </c>
      <c r="D11" s="4" t="s">
        <v>6</v>
      </c>
      <c r="E11" s="4">
        <v>16.100000000000001</v>
      </c>
      <c r="F11" s="4" t="s">
        <v>7</v>
      </c>
      <c r="Q11" s="4" t="s">
        <v>119</v>
      </c>
      <c r="R11" s="4">
        <v>7.5</v>
      </c>
      <c r="S11" s="4">
        <v>6</v>
      </c>
      <c r="T11" s="4">
        <v>17</v>
      </c>
      <c r="U11" s="13">
        <f>((R11*S11*1)/27)*T11</f>
        <v>28.333333333333336</v>
      </c>
      <c r="V11">
        <f t="shared" ref="V11:V12" si="1">R11*T11</f>
        <v>127.5</v>
      </c>
    </row>
    <row r="12" spans="1:22" x14ac:dyDescent="0.2">
      <c r="A12" s="4" t="s">
        <v>11</v>
      </c>
      <c r="B12" s="9" t="s">
        <v>12</v>
      </c>
      <c r="C12" s="4">
        <v>81.02</v>
      </c>
      <c r="D12" s="4" t="s">
        <v>6</v>
      </c>
      <c r="E12" s="4">
        <v>20.350000000000001</v>
      </c>
      <c r="F12" s="4" t="s">
        <v>7</v>
      </c>
      <c r="Q12" s="4" t="s">
        <v>125</v>
      </c>
      <c r="R12" s="4">
        <v>6.33</v>
      </c>
      <c r="S12" s="4">
        <v>6</v>
      </c>
      <c r="T12" s="4">
        <v>1</v>
      </c>
      <c r="U12" s="13">
        <f>((R12*S12*1)/27)*T12</f>
        <v>1.4066666666666667</v>
      </c>
      <c r="V12">
        <f t="shared" si="1"/>
        <v>6.33</v>
      </c>
    </row>
    <row r="13" spans="1:22" x14ac:dyDescent="0.2">
      <c r="A13" s="6"/>
      <c r="B13" s="10"/>
      <c r="C13" s="6"/>
      <c r="D13" s="6"/>
      <c r="E13" s="24">
        <f>SUM(E7:E12)</f>
        <v>259.71222222222224</v>
      </c>
      <c r="F13" s="6"/>
      <c r="Q13" s="4"/>
      <c r="R13" s="4"/>
      <c r="S13" s="4"/>
      <c r="T13" s="4"/>
      <c r="U13" s="13">
        <f>((R13*S13*1)/27)*T13</f>
        <v>0</v>
      </c>
      <c r="V13">
        <f>SUM(V10:V12)</f>
        <v>283.07</v>
      </c>
    </row>
    <row r="14" spans="1:22" x14ac:dyDescent="0.2">
      <c r="A14" s="6"/>
      <c r="B14" s="10"/>
      <c r="C14" s="6"/>
      <c r="D14" s="6"/>
      <c r="E14" s="6"/>
      <c r="F14" s="6"/>
      <c r="Q14" s="4"/>
      <c r="R14" s="4"/>
      <c r="S14" s="4"/>
      <c r="T14" s="4"/>
      <c r="U14" s="13">
        <f>((R14*S14*1)/27)*T14</f>
        <v>0</v>
      </c>
    </row>
    <row r="15" spans="1:22" ht="17" x14ac:dyDescent="0.2">
      <c r="A15" s="16" t="s">
        <v>144</v>
      </c>
      <c r="B15" s="17"/>
      <c r="C15" s="18"/>
      <c r="U15" s="14">
        <f>SUM(U10:U14)</f>
        <v>62.904444444444444</v>
      </c>
    </row>
    <row r="16" spans="1:22" ht="48" x14ac:dyDescent="0.2">
      <c r="A16" s="19" t="s">
        <v>1</v>
      </c>
      <c r="B16" s="20" t="s">
        <v>145</v>
      </c>
      <c r="C16" s="21" t="s">
        <v>146</v>
      </c>
      <c r="D16" s="21" t="s">
        <v>147</v>
      </c>
      <c r="E16" s="20" t="s">
        <v>4</v>
      </c>
      <c r="F16" s="20" t="s">
        <v>3</v>
      </c>
      <c r="G16" s="19" t="s">
        <v>148</v>
      </c>
      <c r="H16" s="19" t="s">
        <v>149</v>
      </c>
      <c r="I16" s="22" t="s">
        <v>150</v>
      </c>
      <c r="J16" s="23" t="s">
        <v>151</v>
      </c>
    </row>
    <row r="17" spans="1:22" x14ac:dyDescent="0.2">
      <c r="A17" s="24" t="s">
        <v>186</v>
      </c>
      <c r="B17" s="25">
        <v>324.52</v>
      </c>
      <c r="C17" s="25"/>
      <c r="D17" s="25">
        <v>11.17</v>
      </c>
      <c r="E17" s="24"/>
      <c r="F17" s="24"/>
      <c r="G17" s="24"/>
      <c r="H17" s="24"/>
      <c r="I17" s="24"/>
      <c r="J17" s="24"/>
    </row>
    <row r="18" spans="1:22" x14ac:dyDescent="0.2">
      <c r="A18" s="26" t="s">
        <v>153</v>
      </c>
      <c r="B18" s="27"/>
      <c r="C18" s="27"/>
      <c r="D18" s="27"/>
      <c r="E18" s="26">
        <v>2</v>
      </c>
      <c r="F18" s="28">
        <f>B17/(24/12)+1</f>
        <v>163.26</v>
      </c>
      <c r="G18" s="26">
        <v>30</v>
      </c>
      <c r="H18" s="26">
        <f>D17+G18/12</f>
        <v>13.67</v>
      </c>
      <c r="I18" s="26">
        <v>0.66800000000000004</v>
      </c>
      <c r="J18" s="29">
        <f>I18*H18*F18*E18</f>
        <v>2981.6369712000001</v>
      </c>
      <c r="Q18" s="76" t="s">
        <v>530</v>
      </c>
      <c r="R18" s="76"/>
      <c r="S18" s="76"/>
      <c r="T18" s="76"/>
      <c r="U18" s="76"/>
    </row>
    <row r="19" spans="1:22" x14ac:dyDescent="0.2">
      <c r="A19" s="26" t="s">
        <v>169</v>
      </c>
      <c r="B19" s="27"/>
      <c r="C19" s="27"/>
      <c r="D19" s="27"/>
      <c r="E19" s="26">
        <v>2</v>
      </c>
      <c r="F19" s="28">
        <f>D17/(16/12)+1</f>
        <v>9.3775000000000013</v>
      </c>
      <c r="G19" s="26">
        <v>30</v>
      </c>
      <c r="H19" s="29">
        <f>B17+(B17/20*G19/12)</f>
        <v>365.08499999999998</v>
      </c>
      <c r="I19" s="26">
        <v>0.66800000000000004</v>
      </c>
      <c r="J19" s="29">
        <f>I19*H19*F19*E19</f>
        <v>4573.9090089000001</v>
      </c>
      <c r="Q19" s="7" t="s">
        <v>0</v>
      </c>
      <c r="R19" s="8" t="s">
        <v>1</v>
      </c>
      <c r="S19" s="7" t="s">
        <v>2</v>
      </c>
      <c r="T19" s="7" t="s">
        <v>3</v>
      </c>
      <c r="U19" s="7" t="s">
        <v>4</v>
      </c>
      <c r="V19" s="7" t="s">
        <v>3</v>
      </c>
    </row>
    <row r="20" spans="1:22" x14ac:dyDescent="0.2">
      <c r="A20" s="26" t="s">
        <v>158</v>
      </c>
      <c r="B20" s="27"/>
      <c r="C20" s="27"/>
      <c r="D20" s="27"/>
      <c r="E20" s="26"/>
      <c r="F20" s="28">
        <f>B17/(12/12)+1</f>
        <v>325.52</v>
      </c>
      <c r="G20" s="26"/>
      <c r="H20" s="29">
        <v>5</v>
      </c>
      <c r="I20" s="26">
        <v>0.66800000000000004</v>
      </c>
      <c r="J20" s="29">
        <f>I20*H20*F20</f>
        <v>1087.2368000000001</v>
      </c>
      <c r="Q20" s="4" t="s">
        <v>531</v>
      </c>
      <c r="R20" s="9" t="s">
        <v>543</v>
      </c>
      <c r="S20" s="4">
        <v>4</v>
      </c>
      <c r="T20" s="4" t="s">
        <v>14</v>
      </c>
      <c r="U20" s="4">
        <f>(2.57*S20)</f>
        <v>10.28</v>
      </c>
      <c r="V20" s="4" t="s">
        <v>542</v>
      </c>
    </row>
    <row r="21" spans="1:22" x14ac:dyDescent="0.2">
      <c r="A21" s="26" t="s">
        <v>159</v>
      </c>
      <c r="B21" s="27"/>
      <c r="C21" s="27"/>
      <c r="D21" s="27"/>
      <c r="E21" s="26"/>
      <c r="F21" s="28">
        <f>B17/(12/12)+1</f>
        <v>325.52</v>
      </c>
      <c r="G21" s="26"/>
      <c r="H21" s="29">
        <v>6</v>
      </c>
      <c r="I21" s="26">
        <v>2.67</v>
      </c>
      <c r="J21" s="29">
        <f>I21*H21*F21</f>
        <v>5214.8303999999998</v>
      </c>
      <c r="Q21" s="4" t="s">
        <v>532</v>
      </c>
      <c r="R21" s="4" t="s">
        <v>538</v>
      </c>
      <c r="S21" s="4">
        <v>11</v>
      </c>
      <c r="T21" s="4" t="s">
        <v>14</v>
      </c>
      <c r="U21" s="4">
        <f>(4*S21)</f>
        <v>44</v>
      </c>
      <c r="V21" s="4" t="s">
        <v>541</v>
      </c>
    </row>
    <row r="22" spans="1:22" x14ac:dyDescent="0.2">
      <c r="A22" s="24" t="s">
        <v>523</v>
      </c>
      <c r="B22" s="25">
        <v>241.83</v>
      </c>
      <c r="C22" s="25"/>
      <c r="D22" s="25">
        <v>13.42</v>
      </c>
      <c r="E22" s="24"/>
      <c r="F22" s="24"/>
      <c r="G22" s="24"/>
      <c r="H22" s="24"/>
      <c r="I22" s="24"/>
      <c r="J22" s="24"/>
      <c r="Q22" s="4" t="s">
        <v>533</v>
      </c>
      <c r="R22" s="4" t="s">
        <v>539</v>
      </c>
      <c r="S22" s="4">
        <v>6</v>
      </c>
      <c r="T22" s="4" t="s">
        <v>14</v>
      </c>
      <c r="U22" s="4">
        <f>(4.11*S22)</f>
        <v>24.660000000000004</v>
      </c>
      <c r="V22" s="4" t="s">
        <v>541</v>
      </c>
    </row>
    <row r="23" spans="1:22" x14ac:dyDescent="0.2">
      <c r="A23" s="26" t="s">
        <v>153</v>
      </c>
      <c r="B23" s="27"/>
      <c r="C23" s="27"/>
      <c r="D23" s="27"/>
      <c r="E23" s="26">
        <v>2</v>
      </c>
      <c r="F23" s="28">
        <f>B22/(24/12)+1</f>
        <v>121.91500000000001</v>
      </c>
      <c r="G23" s="26">
        <v>30</v>
      </c>
      <c r="H23" s="26">
        <f>D22+G23/12</f>
        <v>15.92</v>
      </c>
      <c r="I23" s="26">
        <v>0.66800000000000004</v>
      </c>
      <c r="J23" s="29">
        <f>I23*H23*F23*E23</f>
        <v>2593.0247648000004</v>
      </c>
      <c r="Q23" s="4" t="s">
        <v>534</v>
      </c>
      <c r="R23" s="4" t="s">
        <v>540</v>
      </c>
      <c r="S23" s="4">
        <v>3</v>
      </c>
      <c r="T23" s="4" t="s">
        <v>14</v>
      </c>
      <c r="U23" s="4">
        <f>(5.93*S23)</f>
        <v>17.79</v>
      </c>
      <c r="V23" s="4" t="s">
        <v>541</v>
      </c>
    </row>
    <row r="24" spans="1:22" x14ac:dyDescent="0.2">
      <c r="A24" s="26" t="s">
        <v>169</v>
      </c>
      <c r="B24" s="27"/>
      <c r="C24" s="27"/>
      <c r="D24" s="27"/>
      <c r="E24" s="26">
        <v>2</v>
      </c>
      <c r="F24" s="28">
        <f>D22/(16/12)+1</f>
        <v>11.065000000000001</v>
      </c>
      <c r="G24" s="26">
        <v>30</v>
      </c>
      <c r="H24" s="29">
        <f>B22+(B22/20*G24/12)</f>
        <v>272.05875000000003</v>
      </c>
      <c r="I24" s="26">
        <v>0.66800000000000004</v>
      </c>
      <c r="J24" s="29">
        <f>I24*H24*F24*E24</f>
        <v>4021.8009718500011</v>
      </c>
      <c r="U24" s="24">
        <f>SUM(U20:U23)</f>
        <v>96.72999999999999</v>
      </c>
    </row>
    <row r="25" spans="1:22" x14ac:dyDescent="0.2">
      <c r="A25" s="26" t="s">
        <v>158</v>
      </c>
      <c r="B25" s="27">
        <v>123.96</v>
      </c>
      <c r="C25" s="27"/>
      <c r="D25" s="27"/>
      <c r="E25" s="26"/>
      <c r="F25" s="28">
        <f>B25/(12/12)+1</f>
        <v>124.96</v>
      </c>
      <c r="G25" s="26"/>
      <c r="H25" s="29">
        <v>5</v>
      </c>
      <c r="I25" s="26">
        <v>0.66800000000000004</v>
      </c>
      <c r="J25" s="29">
        <f>I25*H25*F25</f>
        <v>417.3664</v>
      </c>
    </row>
    <row r="26" spans="1:22" x14ac:dyDescent="0.2">
      <c r="A26" s="26" t="s">
        <v>159</v>
      </c>
      <c r="B26" s="27"/>
      <c r="C26" s="27"/>
      <c r="D26" s="27"/>
      <c r="E26" s="26"/>
      <c r="F26" s="28">
        <f>B22/(12/12)+1</f>
        <v>242.83</v>
      </c>
      <c r="G26" s="26"/>
      <c r="H26" s="29">
        <v>6</v>
      </c>
      <c r="I26" s="26">
        <v>2.67</v>
      </c>
      <c r="J26" s="29">
        <f>I26*H26*F26</f>
        <v>3890.1366000000003</v>
      </c>
    </row>
    <row r="27" spans="1:22" x14ac:dyDescent="0.2">
      <c r="A27" s="24" t="s">
        <v>184</v>
      </c>
      <c r="B27" s="25">
        <v>67.8</v>
      </c>
      <c r="C27" s="25"/>
      <c r="D27" s="25">
        <v>11.67</v>
      </c>
      <c r="E27" s="24"/>
      <c r="F27" s="24"/>
      <c r="G27" s="24"/>
      <c r="H27" s="24"/>
      <c r="I27" s="24"/>
      <c r="J27" s="24"/>
    </row>
    <row r="28" spans="1:22" x14ac:dyDescent="0.2">
      <c r="A28" s="26" t="s">
        <v>153</v>
      </c>
      <c r="B28" s="27"/>
      <c r="C28" s="27"/>
      <c r="D28" s="27"/>
      <c r="E28" s="26">
        <v>2</v>
      </c>
      <c r="F28" s="28">
        <f>B27/(24/12)+1</f>
        <v>34.9</v>
      </c>
      <c r="G28" s="26">
        <v>30</v>
      </c>
      <c r="H28" s="26">
        <f>D27+G28/12</f>
        <v>14.17</v>
      </c>
      <c r="I28" s="26">
        <v>0.66800000000000004</v>
      </c>
      <c r="J28" s="29">
        <f>I28*H28*F28*E28</f>
        <v>660.69608799999992</v>
      </c>
    </row>
    <row r="29" spans="1:22" x14ac:dyDescent="0.2">
      <c r="A29" s="26" t="s">
        <v>169</v>
      </c>
      <c r="B29" s="27"/>
      <c r="C29" s="27"/>
      <c r="D29" s="27"/>
      <c r="E29" s="26">
        <v>2</v>
      </c>
      <c r="F29" s="28">
        <f>D27/(16/12)+1</f>
        <v>9.7525000000000013</v>
      </c>
      <c r="G29" s="26">
        <v>30</v>
      </c>
      <c r="H29" s="29">
        <f>B27+(B27/20*G29/12)</f>
        <v>76.274999999999991</v>
      </c>
      <c r="I29" s="26">
        <v>0.66800000000000004</v>
      </c>
      <c r="J29" s="29">
        <f>I29*H29*F29*E29</f>
        <v>993.81290850000005</v>
      </c>
    </row>
    <row r="30" spans="1:22" x14ac:dyDescent="0.2">
      <c r="A30" s="26" t="s">
        <v>158</v>
      </c>
      <c r="B30" s="27"/>
      <c r="C30" s="27"/>
      <c r="D30" s="27"/>
      <c r="E30" s="26"/>
      <c r="F30" s="28">
        <f>B27/(12/12)+1</f>
        <v>68.8</v>
      </c>
      <c r="G30" s="26"/>
      <c r="H30" s="29">
        <v>5</v>
      </c>
      <c r="I30" s="26">
        <v>0.66800000000000004</v>
      </c>
      <c r="J30" s="29">
        <f>I30*H30*F30</f>
        <v>229.792</v>
      </c>
    </row>
    <row r="31" spans="1:22" x14ac:dyDescent="0.2">
      <c r="A31" s="26" t="s">
        <v>159</v>
      </c>
      <c r="B31" s="27"/>
      <c r="C31" s="27"/>
      <c r="D31" s="27"/>
      <c r="E31" s="26"/>
      <c r="F31" s="28">
        <f>B27/(12/12)+1</f>
        <v>68.8</v>
      </c>
      <c r="G31" s="26"/>
      <c r="H31" s="29">
        <v>6</v>
      </c>
      <c r="I31" s="26">
        <v>2.67</v>
      </c>
      <c r="J31" s="29">
        <f>I31*H31*F31</f>
        <v>1102.1759999999999</v>
      </c>
    </row>
    <row r="32" spans="1:22" x14ac:dyDescent="0.2">
      <c r="A32" s="24" t="s">
        <v>157</v>
      </c>
      <c r="B32" s="25">
        <v>270.74</v>
      </c>
      <c r="C32" s="25"/>
      <c r="D32" s="25">
        <v>6</v>
      </c>
      <c r="E32" s="24"/>
      <c r="F32" s="24"/>
      <c r="G32" s="24"/>
      <c r="H32" s="24"/>
      <c r="I32" s="24"/>
      <c r="J32" s="24"/>
    </row>
    <row r="33" spans="1:10" x14ac:dyDescent="0.2">
      <c r="A33" s="26" t="s">
        <v>153</v>
      </c>
      <c r="B33" s="27"/>
      <c r="C33" s="27"/>
      <c r="D33" s="27"/>
      <c r="E33" s="26">
        <v>2</v>
      </c>
      <c r="F33" s="28">
        <f>B32/(24/12)+1</f>
        <v>136.37</v>
      </c>
      <c r="G33" s="26"/>
      <c r="H33" s="26">
        <f>D32+G33/12</f>
        <v>6</v>
      </c>
      <c r="I33" s="26">
        <v>0.66800000000000004</v>
      </c>
      <c r="J33" s="42">
        <f>-(I33*H33*F33*E33)</f>
        <v>-1093.14192</v>
      </c>
    </row>
    <row r="34" spans="1:10" x14ac:dyDescent="0.2">
      <c r="A34" s="26" t="s">
        <v>169</v>
      </c>
      <c r="B34" s="27"/>
      <c r="C34" s="27"/>
      <c r="D34" s="27"/>
      <c r="E34" s="26">
        <v>2</v>
      </c>
      <c r="F34" s="28">
        <f>D32/(16/12)+1</f>
        <v>5.5</v>
      </c>
      <c r="G34" s="26"/>
      <c r="H34" s="29">
        <f>B32+(B32/20*G34/12)</f>
        <v>270.74</v>
      </c>
      <c r="I34" s="26">
        <v>0.66800000000000004</v>
      </c>
      <c r="J34" s="42">
        <f>-(I34*H34*F34*E34)</f>
        <v>-1989.3975200000004</v>
      </c>
    </row>
    <row r="35" spans="1:10" x14ac:dyDescent="0.2">
      <c r="A35" s="24" t="s">
        <v>10</v>
      </c>
      <c r="B35" s="25">
        <v>58.38</v>
      </c>
      <c r="C35" s="25"/>
      <c r="D35" s="25">
        <v>11.17</v>
      </c>
      <c r="E35" s="24"/>
      <c r="F35" s="24"/>
      <c r="G35" s="24"/>
      <c r="H35" s="24"/>
      <c r="I35" s="24"/>
      <c r="J35" s="24"/>
    </row>
    <row r="36" spans="1:10" x14ac:dyDescent="0.2">
      <c r="A36" s="26" t="s">
        <v>153</v>
      </c>
      <c r="B36" s="27"/>
      <c r="C36" s="27"/>
      <c r="D36" s="27"/>
      <c r="E36" s="26">
        <v>2</v>
      </c>
      <c r="F36" s="28">
        <f>B35/(24/12)+1</f>
        <v>30.19</v>
      </c>
      <c r="G36" s="26">
        <v>30</v>
      </c>
      <c r="H36" s="26">
        <f>D35+G36/12</f>
        <v>13.67</v>
      </c>
      <c r="I36" s="26">
        <v>0.66800000000000004</v>
      </c>
      <c r="J36" s="29">
        <f>I36*H36*F36*E36</f>
        <v>551.36359279999999</v>
      </c>
    </row>
    <row r="37" spans="1:10" x14ac:dyDescent="0.2">
      <c r="A37" s="26" t="s">
        <v>168</v>
      </c>
      <c r="B37" s="27"/>
      <c r="C37" s="27"/>
      <c r="D37" s="27"/>
      <c r="E37" s="26">
        <v>2</v>
      </c>
      <c r="F37" s="28">
        <f>D35/(24/12)+1</f>
        <v>6.585</v>
      </c>
      <c r="G37" s="26">
        <v>30</v>
      </c>
      <c r="H37" s="29">
        <f>B35+(B35/20*G37/12)</f>
        <v>65.677500000000009</v>
      </c>
      <c r="I37" s="26">
        <v>0.66800000000000004</v>
      </c>
      <c r="J37" s="29">
        <f>I37*H37*F37*E37</f>
        <v>577.80174690000013</v>
      </c>
    </row>
    <row r="38" spans="1:10" x14ac:dyDescent="0.2">
      <c r="A38" s="24" t="s">
        <v>11</v>
      </c>
      <c r="B38" s="25">
        <v>81.02</v>
      </c>
      <c r="C38" s="25"/>
      <c r="D38" s="25">
        <v>10.17</v>
      </c>
      <c r="E38" s="24"/>
      <c r="F38" s="24"/>
      <c r="G38" s="24"/>
      <c r="H38" s="24"/>
      <c r="I38" s="24"/>
      <c r="J38" s="24"/>
    </row>
    <row r="39" spans="1:10" x14ac:dyDescent="0.2">
      <c r="A39" s="26" t="s">
        <v>153</v>
      </c>
      <c r="B39" s="27"/>
      <c r="C39" s="27"/>
      <c r="D39" s="27"/>
      <c r="E39" s="26">
        <v>2</v>
      </c>
      <c r="F39" s="28">
        <f>B38/(24/12)+1</f>
        <v>41.51</v>
      </c>
      <c r="G39" s="26">
        <v>30</v>
      </c>
      <c r="H39" s="26">
        <f>D38+G39/12</f>
        <v>12.67</v>
      </c>
      <c r="I39" s="26">
        <v>0.66800000000000004</v>
      </c>
      <c r="J39" s="29">
        <f>I39*H39*F39*E39</f>
        <v>702.64475120000009</v>
      </c>
    </row>
    <row r="40" spans="1:10" x14ac:dyDescent="0.2">
      <c r="A40" s="26" t="s">
        <v>168</v>
      </c>
      <c r="B40" s="27"/>
      <c r="C40" s="27"/>
      <c r="D40" s="27"/>
      <c r="E40" s="26">
        <v>2</v>
      </c>
      <c r="F40" s="28">
        <f>D38/(24/12)+1</f>
        <v>6.085</v>
      </c>
      <c r="G40" s="26">
        <v>30</v>
      </c>
      <c r="H40" s="29">
        <f>B38+(B38/20*G40/12)</f>
        <v>91.147499999999994</v>
      </c>
      <c r="I40" s="26">
        <v>0.66800000000000004</v>
      </c>
      <c r="J40" s="29">
        <f>I40*H40*F40*E40</f>
        <v>740.98907010000005</v>
      </c>
    </row>
    <row r="41" spans="1:10" x14ac:dyDescent="0.2">
      <c r="A41" s="26" t="s">
        <v>524</v>
      </c>
      <c r="B41" s="25"/>
      <c r="C41" s="24"/>
      <c r="D41" s="24"/>
      <c r="E41" s="24"/>
      <c r="F41" s="28">
        <f>B38/(32/12)+1</f>
        <v>31.3825</v>
      </c>
      <c r="G41" s="24"/>
      <c r="H41" s="26">
        <v>5</v>
      </c>
      <c r="I41" s="26">
        <v>1.0429999999999999</v>
      </c>
      <c r="J41" s="53">
        <f>I41*H41*F41</f>
        <v>163.65973750000001</v>
      </c>
    </row>
    <row r="42" spans="1:10" x14ac:dyDescent="0.2">
      <c r="A42" s="26" t="s">
        <v>160</v>
      </c>
      <c r="B42" s="27"/>
      <c r="C42" s="27"/>
      <c r="D42" s="27"/>
      <c r="E42" s="26"/>
      <c r="F42" s="28">
        <f>B38/(10/12)+1</f>
        <v>98.22399999999999</v>
      </c>
      <c r="G42" s="26"/>
      <c r="H42" s="29">
        <v>6</v>
      </c>
      <c r="I42" s="26">
        <v>2.67</v>
      </c>
      <c r="J42" s="29">
        <f>I42*H42*F42</f>
        <v>1573.5484799999997</v>
      </c>
    </row>
    <row r="43" spans="1:10" x14ac:dyDescent="0.2">
      <c r="I43" s="24" t="s">
        <v>155</v>
      </c>
      <c r="J43" s="32">
        <f>SUM(J17:J42)</f>
        <v>28993.886851750005</v>
      </c>
    </row>
    <row r="44" spans="1:10" x14ac:dyDescent="0.2">
      <c r="I44" s="24" t="s">
        <v>156</v>
      </c>
      <c r="J44" s="34">
        <f>J43/2000</f>
        <v>14.496943425875003</v>
      </c>
    </row>
    <row r="47" spans="1:10" ht="19" x14ac:dyDescent="0.25">
      <c r="A47" s="3" t="s">
        <v>99</v>
      </c>
    </row>
    <row r="48" spans="1:10" x14ac:dyDescent="0.2">
      <c r="A48" s="7" t="s">
        <v>0</v>
      </c>
      <c r="B48" s="8" t="s">
        <v>1</v>
      </c>
      <c r="C48" s="7" t="s">
        <v>2</v>
      </c>
      <c r="D48" s="7" t="s">
        <v>3</v>
      </c>
      <c r="E48" s="7" t="s">
        <v>4</v>
      </c>
      <c r="F48" s="7" t="s">
        <v>3</v>
      </c>
    </row>
    <row r="49" spans="1:15" x14ac:dyDescent="0.2">
      <c r="A49" s="4" t="s">
        <v>190</v>
      </c>
      <c r="B49" s="9" t="s">
        <v>189</v>
      </c>
      <c r="C49" s="4">
        <v>18</v>
      </c>
      <c r="D49" s="4" t="s">
        <v>14</v>
      </c>
      <c r="E49" s="4">
        <v>8.34</v>
      </c>
      <c r="F49" s="4" t="s">
        <v>7</v>
      </c>
    </row>
    <row r="50" spans="1:15" x14ac:dyDescent="0.2">
      <c r="A50" s="4" t="s">
        <v>192</v>
      </c>
      <c r="B50" s="9" t="s">
        <v>15</v>
      </c>
      <c r="C50" s="4">
        <v>5</v>
      </c>
      <c r="D50" s="4" t="s">
        <v>14</v>
      </c>
      <c r="E50" s="4">
        <v>1.76</v>
      </c>
      <c r="F50" s="4" t="s">
        <v>7</v>
      </c>
    </row>
    <row r="51" spans="1:15" x14ac:dyDescent="0.2">
      <c r="A51" s="4" t="s">
        <v>190</v>
      </c>
      <c r="B51" s="9" t="s">
        <v>191</v>
      </c>
      <c r="C51" s="4">
        <v>18</v>
      </c>
      <c r="D51" s="4" t="s">
        <v>14</v>
      </c>
      <c r="E51" s="4">
        <v>20.34</v>
      </c>
      <c r="F51" s="4" t="s">
        <v>7</v>
      </c>
      <c r="O51" s="11"/>
    </row>
    <row r="52" spans="1:15" x14ac:dyDescent="0.2">
      <c r="A52" s="4" t="s">
        <v>192</v>
      </c>
      <c r="B52" s="9" t="s">
        <v>12</v>
      </c>
      <c r="C52" s="4">
        <v>5</v>
      </c>
      <c r="D52" s="4" t="s">
        <v>14</v>
      </c>
      <c r="E52" s="4">
        <v>5.65</v>
      </c>
      <c r="F52" s="4" t="s">
        <v>7</v>
      </c>
    </row>
    <row r="53" spans="1:15" x14ac:dyDescent="0.2">
      <c r="A53" s="4" t="s">
        <v>18</v>
      </c>
      <c r="B53" s="9" t="s">
        <v>19</v>
      </c>
      <c r="C53" s="4">
        <v>25</v>
      </c>
      <c r="D53" s="4" t="s">
        <v>14</v>
      </c>
      <c r="E53" s="4">
        <v>33.33</v>
      </c>
      <c r="F53" s="4" t="s">
        <v>7</v>
      </c>
    </row>
    <row r="54" spans="1:15" x14ac:dyDescent="0.2">
      <c r="A54" s="4" t="s">
        <v>18</v>
      </c>
      <c r="B54" s="9" t="s">
        <v>20</v>
      </c>
      <c r="C54" s="4">
        <v>2</v>
      </c>
      <c r="D54" s="4" t="s">
        <v>14</v>
      </c>
      <c r="E54" s="4">
        <v>2.89</v>
      </c>
      <c r="F54" s="4" t="s">
        <v>7</v>
      </c>
    </row>
    <row r="55" spans="1:15" x14ac:dyDescent="0.2">
      <c r="E55" s="24">
        <f>SUM(E49:E54)</f>
        <v>72.309999999999988</v>
      </c>
    </row>
    <row r="57" spans="1:15" ht="17" x14ac:dyDescent="0.2">
      <c r="A57" s="16" t="s">
        <v>144</v>
      </c>
      <c r="B57" s="17"/>
      <c r="C57" s="18"/>
    </row>
    <row r="58" spans="1:15" ht="48" x14ac:dyDescent="0.2">
      <c r="A58" s="19" t="s">
        <v>1</v>
      </c>
      <c r="B58" s="20" t="s">
        <v>145</v>
      </c>
      <c r="C58" s="21" t="s">
        <v>146</v>
      </c>
      <c r="D58" s="21" t="s">
        <v>147</v>
      </c>
      <c r="E58" s="20" t="s">
        <v>4</v>
      </c>
      <c r="F58" s="20" t="s">
        <v>3</v>
      </c>
      <c r="G58" s="19" t="s">
        <v>148</v>
      </c>
      <c r="H58" s="19" t="s">
        <v>149</v>
      </c>
      <c r="I58" s="22" t="s">
        <v>150</v>
      </c>
      <c r="J58" s="23" t="s">
        <v>151</v>
      </c>
    </row>
    <row r="59" spans="1:15" x14ac:dyDescent="0.2">
      <c r="A59" s="24" t="s">
        <v>13</v>
      </c>
      <c r="B59" s="25">
        <f>18/12</f>
        <v>1.5</v>
      </c>
      <c r="C59" s="25">
        <v>2</v>
      </c>
      <c r="D59" s="25">
        <v>4.17</v>
      </c>
      <c r="E59" s="24">
        <v>18</v>
      </c>
      <c r="F59" s="4"/>
      <c r="G59" s="4"/>
      <c r="H59" s="4"/>
      <c r="I59" s="4"/>
      <c r="J59" s="4"/>
    </row>
    <row r="60" spans="1:15" x14ac:dyDescent="0.2">
      <c r="A60" s="26" t="s">
        <v>161</v>
      </c>
      <c r="B60" s="27"/>
      <c r="C60" s="27"/>
      <c r="D60" s="27"/>
      <c r="E60" s="26"/>
      <c r="F60" s="26">
        <v>18</v>
      </c>
      <c r="G60" s="26">
        <v>55</v>
      </c>
      <c r="H60" s="29">
        <f>D59+G60/12</f>
        <v>8.7533333333333339</v>
      </c>
      <c r="I60" s="26">
        <v>2.67</v>
      </c>
      <c r="J60" s="29">
        <f>I60*H60*F60*E59</f>
        <v>7572.3335999999999</v>
      </c>
    </row>
    <row r="61" spans="1:15" x14ac:dyDescent="0.2">
      <c r="A61" s="26" t="s">
        <v>162</v>
      </c>
      <c r="B61" s="27"/>
      <c r="C61" s="27"/>
      <c r="D61" s="27"/>
      <c r="E61" s="26"/>
      <c r="F61" s="28">
        <f>D59/(12/12)+1</f>
        <v>5.17</v>
      </c>
      <c r="G61" s="26"/>
      <c r="H61" s="26">
        <f>B59*2+C59*2</f>
        <v>7</v>
      </c>
      <c r="I61" s="26">
        <v>0.376</v>
      </c>
      <c r="J61" s="29">
        <f>I61*H61*F61*E59</f>
        <v>244.93392</v>
      </c>
    </row>
    <row r="62" spans="1:15" x14ac:dyDescent="0.2">
      <c r="A62" s="24" t="s">
        <v>13</v>
      </c>
      <c r="B62" s="25">
        <f t="shared" ref="B62:B74" si="2">18/12</f>
        <v>1.5</v>
      </c>
      <c r="C62" s="25">
        <v>2</v>
      </c>
      <c r="D62" s="25">
        <v>3.17</v>
      </c>
      <c r="E62" s="24">
        <v>5</v>
      </c>
      <c r="F62" s="4"/>
      <c r="G62" s="4"/>
      <c r="H62" s="4"/>
      <c r="I62" s="4"/>
      <c r="J62" s="4"/>
    </row>
    <row r="63" spans="1:15" x14ac:dyDescent="0.2">
      <c r="A63" s="26" t="s">
        <v>161</v>
      </c>
      <c r="B63" s="27"/>
      <c r="C63" s="27"/>
      <c r="D63" s="27"/>
      <c r="E63" s="26"/>
      <c r="F63" s="26">
        <v>18</v>
      </c>
      <c r="G63" s="26">
        <v>55</v>
      </c>
      <c r="H63" s="29">
        <f>D62+G63/12</f>
        <v>7.753333333333333</v>
      </c>
      <c r="I63" s="26">
        <v>2.67</v>
      </c>
      <c r="J63" s="29">
        <f>I63*H63*F63*E62</f>
        <v>1863.126</v>
      </c>
    </row>
    <row r="64" spans="1:15" x14ac:dyDescent="0.2">
      <c r="A64" s="26" t="s">
        <v>162</v>
      </c>
      <c r="B64" s="27"/>
      <c r="C64" s="27"/>
      <c r="D64" s="27"/>
      <c r="E64" s="26"/>
      <c r="F64" s="28">
        <f>D62/(12/12)+1</f>
        <v>4.17</v>
      </c>
      <c r="G64" s="26"/>
      <c r="H64" s="26">
        <f>B62*2+C62*2</f>
        <v>7</v>
      </c>
      <c r="I64" s="26">
        <v>0.376</v>
      </c>
      <c r="J64" s="29">
        <f>I64*H64*F64*E62</f>
        <v>54.877200000000002</v>
      </c>
    </row>
    <row r="65" spans="1:10" x14ac:dyDescent="0.2">
      <c r="A65" s="24" t="s">
        <v>16</v>
      </c>
      <c r="B65" s="25">
        <f t="shared" si="2"/>
        <v>1.5</v>
      </c>
      <c r="C65" s="25">
        <v>2</v>
      </c>
      <c r="D65" s="25">
        <v>10.17</v>
      </c>
      <c r="E65" s="24">
        <v>18</v>
      </c>
      <c r="F65" s="4"/>
      <c r="G65" s="4"/>
      <c r="H65" s="4"/>
      <c r="I65" s="4"/>
      <c r="J65" s="4"/>
    </row>
    <row r="66" spans="1:10" x14ac:dyDescent="0.2">
      <c r="A66" s="26" t="s">
        <v>161</v>
      </c>
      <c r="B66" s="27"/>
      <c r="C66" s="27"/>
      <c r="D66" s="27"/>
      <c r="E66" s="26"/>
      <c r="F66" s="26">
        <v>18</v>
      </c>
      <c r="G66" s="26">
        <v>55</v>
      </c>
      <c r="H66" s="30">
        <f>D65+G66/12</f>
        <v>14.753333333333334</v>
      </c>
      <c r="I66" s="26">
        <v>2.67</v>
      </c>
      <c r="J66" s="29">
        <f>I66*H66*F66*E65</f>
        <v>12762.813599999998</v>
      </c>
    </row>
    <row r="67" spans="1:10" x14ac:dyDescent="0.2">
      <c r="A67" s="26" t="s">
        <v>162</v>
      </c>
      <c r="B67" s="27"/>
      <c r="C67" s="27"/>
      <c r="D67" s="27"/>
      <c r="E67" s="26"/>
      <c r="F67" s="28">
        <f>D65/(12/12)+1</f>
        <v>11.17</v>
      </c>
      <c r="G67" s="26"/>
      <c r="H67" s="26">
        <f>B65*2+C65*2</f>
        <v>7</v>
      </c>
      <c r="I67" s="26">
        <v>0.376</v>
      </c>
      <c r="J67" s="29">
        <f>I67*H67*F67*E65</f>
        <v>529.18992000000003</v>
      </c>
    </row>
    <row r="68" spans="1:10" x14ac:dyDescent="0.2">
      <c r="A68" s="24" t="s">
        <v>17</v>
      </c>
      <c r="B68" s="25">
        <f t="shared" si="2"/>
        <v>1.5</v>
      </c>
      <c r="C68" s="25">
        <v>2</v>
      </c>
      <c r="D68" s="25">
        <v>10.17</v>
      </c>
      <c r="E68" s="24">
        <v>5</v>
      </c>
      <c r="F68" s="4"/>
      <c r="G68" s="4"/>
      <c r="H68" s="4"/>
      <c r="I68" s="4"/>
      <c r="J68" s="4"/>
    </row>
    <row r="69" spans="1:10" x14ac:dyDescent="0.2">
      <c r="A69" s="26" t="s">
        <v>161</v>
      </c>
      <c r="B69" s="27"/>
      <c r="C69" s="27"/>
      <c r="D69" s="27"/>
      <c r="E69" s="26"/>
      <c r="F69" s="26">
        <v>18</v>
      </c>
      <c r="G69" s="26">
        <v>55</v>
      </c>
      <c r="H69" s="30">
        <f>D68+G69/12</f>
        <v>14.753333333333334</v>
      </c>
      <c r="I69" s="26">
        <v>2.67</v>
      </c>
      <c r="J69" s="29">
        <f>I69*H69*F69*E68</f>
        <v>3545.2259999999997</v>
      </c>
    </row>
    <row r="70" spans="1:10" x14ac:dyDescent="0.2">
      <c r="A70" s="26" t="s">
        <v>162</v>
      </c>
      <c r="B70" s="27"/>
      <c r="C70" s="27"/>
      <c r="D70" s="27"/>
      <c r="E70" s="26"/>
      <c r="F70" s="28">
        <f>D68/(12/12)+1</f>
        <v>11.17</v>
      </c>
      <c r="G70" s="26"/>
      <c r="H70" s="26">
        <f>B68*2+C68*2</f>
        <v>7</v>
      </c>
      <c r="I70" s="26">
        <v>0.376</v>
      </c>
      <c r="J70" s="29">
        <f>I70*H70*F70*E68</f>
        <v>146.99720000000002</v>
      </c>
    </row>
    <row r="71" spans="1:10" x14ac:dyDescent="0.2">
      <c r="A71" s="24" t="s">
        <v>18</v>
      </c>
      <c r="B71" s="25">
        <f t="shared" si="2"/>
        <v>1.5</v>
      </c>
      <c r="C71" s="25">
        <v>2</v>
      </c>
      <c r="D71" s="25">
        <v>12</v>
      </c>
      <c r="E71" s="24">
        <v>25</v>
      </c>
      <c r="F71" s="4"/>
      <c r="G71" s="4"/>
      <c r="H71" s="4"/>
      <c r="I71" s="4"/>
      <c r="J71" s="4"/>
    </row>
    <row r="72" spans="1:10" x14ac:dyDescent="0.2">
      <c r="A72" s="26" t="s">
        <v>161</v>
      </c>
      <c r="B72" s="27"/>
      <c r="C72" s="27"/>
      <c r="D72" s="27"/>
      <c r="E72" s="26"/>
      <c r="F72" s="26">
        <v>18</v>
      </c>
      <c r="G72" s="26">
        <v>55</v>
      </c>
      <c r="H72" s="30">
        <f>D71+G72/12</f>
        <v>16.583333333333332</v>
      </c>
      <c r="I72" s="26">
        <v>2.67</v>
      </c>
      <c r="J72" s="29">
        <f>I72*H72*F72*E71</f>
        <v>19924.874999999996</v>
      </c>
    </row>
    <row r="73" spans="1:10" x14ac:dyDescent="0.2">
      <c r="A73" s="26" t="s">
        <v>162</v>
      </c>
      <c r="B73" s="27"/>
      <c r="C73" s="27"/>
      <c r="D73" s="27"/>
      <c r="E73" s="26"/>
      <c r="F73" s="28">
        <f>D71/(12/12)+1</f>
        <v>13</v>
      </c>
      <c r="G73" s="26"/>
      <c r="H73" s="26">
        <f>B71*2+C71*2</f>
        <v>7</v>
      </c>
      <c r="I73" s="26">
        <v>0.376</v>
      </c>
      <c r="J73" s="29">
        <f>I73*H73*F73*E71</f>
        <v>855.4</v>
      </c>
    </row>
    <row r="74" spans="1:10" x14ac:dyDescent="0.2">
      <c r="A74" s="24" t="s">
        <v>18</v>
      </c>
      <c r="B74" s="25">
        <f t="shared" si="2"/>
        <v>1.5</v>
      </c>
      <c r="C74" s="25">
        <v>2</v>
      </c>
      <c r="D74" s="25">
        <v>13</v>
      </c>
      <c r="E74" s="24">
        <v>2</v>
      </c>
      <c r="F74" s="4"/>
      <c r="G74" s="4"/>
      <c r="H74" s="4"/>
      <c r="I74" s="4"/>
      <c r="J74" s="4"/>
    </row>
    <row r="75" spans="1:10" x14ac:dyDescent="0.2">
      <c r="A75" s="26" t="s">
        <v>161</v>
      </c>
      <c r="B75" s="27"/>
      <c r="C75" s="27"/>
      <c r="D75" s="27"/>
      <c r="E75" s="26"/>
      <c r="F75" s="26">
        <v>18</v>
      </c>
      <c r="G75" s="26">
        <v>55</v>
      </c>
      <c r="H75" s="30">
        <f>D74+G75/12</f>
        <v>17.583333333333332</v>
      </c>
      <c r="I75" s="26">
        <v>2.67</v>
      </c>
      <c r="J75" s="29">
        <f>I75*H75*F75*E74</f>
        <v>1690.11</v>
      </c>
    </row>
    <row r="76" spans="1:10" x14ac:dyDescent="0.2">
      <c r="A76" s="26" t="s">
        <v>162</v>
      </c>
      <c r="B76" s="27"/>
      <c r="C76" s="27"/>
      <c r="D76" s="27"/>
      <c r="E76" s="26"/>
      <c r="F76" s="28">
        <f>D74/(12/12)+1</f>
        <v>14</v>
      </c>
      <c r="G76" s="26"/>
      <c r="H76" s="26">
        <f>B74*2+C74*2</f>
        <v>7</v>
      </c>
      <c r="I76" s="26">
        <v>0.376</v>
      </c>
      <c r="J76" s="29">
        <f>I76*H76*F76*E74</f>
        <v>73.695999999999998</v>
      </c>
    </row>
    <row r="77" spans="1:10" x14ac:dyDescent="0.2">
      <c r="I77" s="24" t="s">
        <v>155</v>
      </c>
      <c r="J77" s="32">
        <f>SUM(J59:J76)</f>
        <v>49263.578439999997</v>
      </c>
    </row>
    <row r="78" spans="1:10" x14ac:dyDescent="0.2">
      <c r="I78" s="24" t="s">
        <v>156</v>
      </c>
      <c r="J78" s="34">
        <f>J77/2000</f>
        <v>24.631789219999998</v>
      </c>
    </row>
    <row r="81" spans="1:10" ht="19" x14ac:dyDescent="0.25">
      <c r="A81" s="3" t="s">
        <v>100</v>
      </c>
    </row>
    <row r="82" spans="1:10" x14ac:dyDescent="0.2">
      <c r="A82" s="7" t="s">
        <v>0</v>
      </c>
      <c r="B82" s="8" t="s">
        <v>1</v>
      </c>
      <c r="C82" s="7" t="s">
        <v>2</v>
      </c>
      <c r="D82" s="7" t="s">
        <v>3</v>
      </c>
      <c r="E82" s="7" t="s">
        <v>4</v>
      </c>
      <c r="F82" s="7" t="s">
        <v>3</v>
      </c>
    </row>
    <row r="83" spans="1:10" x14ac:dyDescent="0.2">
      <c r="A83" s="4" t="s">
        <v>21</v>
      </c>
      <c r="B83" s="9"/>
      <c r="C83" s="4">
        <v>118.59</v>
      </c>
      <c r="D83" s="4" t="s">
        <v>22</v>
      </c>
      <c r="E83" s="4">
        <v>6.59</v>
      </c>
      <c r="F83" s="4" t="s">
        <v>7</v>
      </c>
    </row>
    <row r="84" spans="1:10" x14ac:dyDescent="0.2">
      <c r="A84" s="4" t="s">
        <v>23</v>
      </c>
      <c r="B84" s="9" t="s">
        <v>24</v>
      </c>
      <c r="C84" s="4">
        <v>33.450000000000003</v>
      </c>
      <c r="D84" s="4" t="s">
        <v>6</v>
      </c>
      <c r="E84" s="4">
        <v>4.13</v>
      </c>
      <c r="F84" s="4" t="s">
        <v>7</v>
      </c>
    </row>
    <row r="85" spans="1:10" x14ac:dyDescent="0.2">
      <c r="A85" s="4" t="s">
        <v>25</v>
      </c>
      <c r="B85" s="9" t="s">
        <v>12</v>
      </c>
      <c r="C85" s="4">
        <v>37.49</v>
      </c>
      <c r="D85" s="4" t="s">
        <v>6</v>
      </c>
      <c r="E85" s="4">
        <v>9.41</v>
      </c>
      <c r="F85" s="4" t="s">
        <v>7</v>
      </c>
    </row>
    <row r="86" spans="1:10" x14ac:dyDescent="0.2">
      <c r="A86" s="6"/>
      <c r="B86" s="10"/>
      <c r="C86" s="6"/>
      <c r="D86" s="6"/>
      <c r="E86" s="6"/>
      <c r="F86" s="6"/>
    </row>
    <row r="87" spans="1:10" x14ac:dyDescent="0.2">
      <c r="A87" s="6"/>
      <c r="B87" s="10"/>
      <c r="C87" s="6"/>
      <c r="D87" s="6"/>
      <c r="E87" s="6"/>
      <c r="F87" s="6"/>
    </row>
    <row r="88" spans="1:10" ht="17" x14ac:dyDescent="0.2">
      <c r="A88" s="16" t="s">
        <v>144</v>
      </c>
      <c r="B88" s="17"/>
      <c r="C88" s="18"/>
    </row>
    <row r="89" spans="1:10" ht="48" x14ac:dyDescent="0.2">
      <c r="A89" s="19" t="s">
        <v>1</v>
      </c>
      <c r="B89" s="20" t="s">
        <v>145</v>
      </c>
      <c r="C89" s="21" t="s">
        <v>146</v>
      </c>
      <c r="D89" s="21" t="s">
        <v>147</v>
      </c>
      <c r="E89" s="20" t="s">
        <v>4</v>
      </c>
      <c r="F89" s="20" t="s">
        <v>3</v>
      </c>
      <c r="G89" s="19" t="s">
        <v>148</v>
      </c>
      <c r="H89" s="19" t="s">
        <v>149</v>
      </c>
      <c r="I89" s="22" t="s">
        <v>150</v>
      </c>
      <c r="J89" s="23" t="s">
        <v>151</v>
      </c>
    </row>
    <row r="90" spans="1:10" x14ac:dyDescent="0.2">
      <c r="A90" s="24" t="s">
        <v>21</v>
      </c>
      <c r="B90" s="25">
        <v>11</v>
      </c>
      <c r="C90" s="34">
        <f>118.59/B90</f>
        <v>10.780909090909091</v>
      </c>
      <c r="D90" s="4"/>
      <c r="E90" s="4"/>
      <c r="F90" s="4"/>
      <c r="G90" s="4"/>
      <c r="H90" s="4"/>
      <c r="I90" s="4"/>
      <c r="J90" s="4"/>
    </row>
    <row r="91" spans="1:10" x14ac:dyDescent="0.2">
      <c r="A91" s="4" t="s">
        <v>163</v>
      </c>
      <c r="B91" s="4"/>
      <c r="C91" s="4"/>
      <c r="D91" s="4"/>
      <c r="E91" s="4">
        <v>2</v>
      </c>
      <c r="F91" s="39">
        <f>B90/(8/12)+1</f>
        <v>17.5</v>
      </c>
      <c r="G91" s="4"/>
      <c r="H91" s="33">
        <f>C90</f>
        <v>10.780909090909091</v>
      </c>
      <c r="I91" s="4">
        <v>1.502</v>
      </c>
      <c r="J91" s="33">
        <f>I91*H91*F91*E91</f>
        <v>566.75239090909099</v>
      </c>
    </row>
    <row r="92" spans="1:10" x14ac:dyDescent="0.2">
      <c r="A92" s="4"/>
      <c r="B92" s="4"/>
      <c r="C92" s="4"/>
      <c r="D92" s="4"/>
      <c r="E92" s="4">
        <v>2</v>
      </c>
      <c r="F92" s="39">
        <f>C90/(8/12)+1</f>
        <v>17.171363636363637</v>
      </c>
      <c r="G92" s="4"/>
      <c r="H92" s="4">
        <f>B90</f>
        <v>11</v>
      </c>
      <c r="I92" s="4">
        <v>1.502</v>
      </c>
      <c r="J92" s="33">
        <f>I92*H92*F92*E92</f>
        <v>567.41053999999997</v>
      </c>
    </row>
    <row r="93" spans="1:10" x14ac:dyDescent="0.2">
      <c r="A93" s="4" t="s">
        <v>164</v>
      </c>
      <c r="B93" s="4">
        <f>C84</f>
        <v>33.450000000000003</v>
      </c>
      <c r="C93" s="4"/>
      <c r="D93" s="4"/>
      <c r="E93" s="4">
        <v>2</v>
      </c>
      <c r="F93" s="39">
        <f>B93/(24/12)+1</f>
        <v>17.725000000000001</v>
      </c>
      <c r="G93" s="4"/>
      <c r="H93" s="4">
        <v>3</v>
      </c>
      <c r="I93" s="4">
        <v>0.66800000000000004</v>
      </c>
      <c r="J93" s="33">
        <f>I93*H93*F93*E93</f>
        <v>71.041800000000009</v>
      </c>
    </row>
    <row r="94" spans="1:10" x14ac:dyDescent="0.2">
      <c r="I94" s="24" t="s">
        <v>155</v>
      </c>
      <c r="J94" s="32">
        <f>SUM(J91:J93)</f>
        <v>1205.2047309090908</v>
      </c>
    </row>
    <row r="95" spans="1:10" x14ac:dyDescent="0.2">
      <c r="I95" s="24" t="s">
        <v>156</v>
      </c>
      <c r="J95" s="34">
        <f>J94/2000</f>
        <v>0.60260236545454537</v>
      </c>
    </row>
    <row r="96" spans="1:10" x14ac:dyDescent="0.2">
      <c r="B96"/>
    </row>
    <row r="97" spans="1:10" x14ac:dyDescent="0.2">
      <c r="B97"/>
    </row>
    <row r="98" spans="1:10" x14ac:dyDescent="0.2">
      <c r="A98" s="24" t="s">
        <v>23</v>
      </c>
      <c r="B98" s="25">
        <v>33.450000000000003</v>
      </c>
      <c r="C98" s="24"/>
      <c r="D98" s="24">
        <v>5</v>
      </c>
      <c r="E98" s="4"/>
      <c r="F98" s="4"/>
      <c r="G98" s="4"/>
      <c r="H98" s="4"/>
      <c r="I98" s="4"/>
      <c r="J98" s="4"/>
    </row>
    <row r="99" spans="1:10" x14ac:dyDescent="0.2">
      <c r="A99" s="26" t="s">
        <v>153</v>
      </c>
      <c r="B99" s="27"/>
      <c r="C99" s="27"/>
      <c r="D99" s="27"/>
      <c r="E99" s="26">
        <v>2</v>
      </c>
      <c r="F99" s="28">
        <f>B98/(24/12)+1</f>
        <v>17.725000000000001</v>
      </c>
      <c r="G99" s="26">
        <v>30</v>
      </c>
      <c r="H99" s="26">
        <f>D98+G99/12</f>
        <v>7.5</v>
      </c>
      <c r="I99" s="26">
        <v>0.66800000000000004</v>
      </c>
      <c r="J99" s="29">
        <f>I99*H99*F99*E99</f>
        <v>177.60450000000003</v>
      </c>
    </row>
    <row r="100" spans="1:10" x14ac:dyDescent="0.2">
      <c r="A100" s="26" t="s">
        <v>168</v>
      </c>
      <c r="B100" s="27"/>
      <c r="C100" s="27"/>
      <c r="D100" s="27"/>
      <c r="E100" s="26">
        <v>2</v>
      </c>
      <c r="F100" s="28">
        <f>D98/(24/12)+1</f>
        <v>3.5</v>
      </c>
      <c r="G100" s="26">
        <v>30</v>
      </c>
      <c r="H100" s="29">
        <f>B98+(B98/20*G100/12)</f>
        <v>37.631250000000001</v>
      </c>
      <c r="I100" s="26">
        <v>0.66800000000000004</v>
      </c>
      <c r="J100" s="29">
        <f>I100*H100*F100*E100</f>
        <v>175.96372500000001</v>
      </c>
    </row>
    <row r="101" spans="1:10" x14ac:dyDescent="0.2">
      <c r="I101" s="24" t="s">
        <v>155</v>
      </c>
      <c r="J101" s="32">
        <f>SUM(J98:J100)</f>
        <v>353.56822500000004</v>
      </c>
    </row>
    <row r="102" spans="1:10" x14ac:dyDescent="0.2">
      <c r="I102" s="24" t="s">
        <v>156</v>
      </c>
      <c r="J102" s="34">
        <f>J101/2000</f>
        <v>0.17678411250000001</v>
      </c>
    </row>
    <row r="103" spans="1:10" x14ac:dyDescent="0.2">
      <c r="B103"/>
    </row>
    <row r="104" spans="1:10" x14ac:dyDescent="0.2">
      <c r="B104"/>
    </row>
    <row r="105" spans="1:10" x14ac:dyDescent="0.2">
      <c r="A105" s="24" t="s">
        <v>25</v>
      </c>
      <c r="B105" s="25">
        <v>37.49</v>
      </c>
      <c r="C105" s="24"/>
      <c r="D105" s="24">
        <v>10.17</v>
      </c>
      <c r="E105" s="24"/>
      <c r="F105" s="24"/>
      <c r="G105" s="24"/>
      <c r="H105" s="24"/>
      <c r="I105" s="24"/>
      <c r="J105" s="24"/>
    </row>
    <row r="106" spans="1:10" x14ac:dyDescent="0.2">
      <c r="A106" s="26" t="s">
        <v>153</v>
      </c>
      <c r="B106" s="27"/>
      <c r="C106" s="27"/>
      <c r="D106" s="27"/>
      <c r="E106" s="26">
        <v>2</v>
      </c>
      <c r="F106" s="28">
        <f>B105/(24/12)+1</f>
        <v>19.745000000000001</v>
      </c>
      <c r="G106" s="26">
        <v>30</v>
      </c>
      <c r="H106" s="26">
        <f>D105+G106/12</f>
        <v>12.67</v>
      </c>
      <c r="I106" s="26">
        <v>0.66800000000000004</v>
      </c>
      <c r="J106" s="29">
        <f>I106*H106*F106*E106</f>
        <v>334.22598440000007</v>
      </c>
    </row>
    <row r="107" spans="1:10" x14ac:dyDescent="0.2">
      <c r="A107" s="26" t="s">
        <v>168</v>
      </c>
      <c r="B107" s="27"/>
      <c r="C107" s="27"/>
      <c r="D107" s="27"/>
      <c r="E107" s="26">
        <v>2</v>
      </c>
      <c r="F107" s="28">
        <f>D105/(24/12)+1</f>
        <v>6.085</v>
      </c>
      <c r="G107" s="26">
        <v>30</v>
      </c>
      <c r="H107" s="29">
        <f>B105+(B105/20*G107/12)</f>
        <v>42.176250000000003</v>
      </c>
      <c r="I107" s="26">
        <v>0.66800000000000004</v>
      </c>
      <c r="J107" s="29">
        <f>I107*H107*F107*E107</f>
        <v>342.87435495000005</v>
      </c>
    </row>
    <row r="108" spans="1:10" x14ac:dyDescent="0.2">
      <c r="I108" s="24" t="s">
        <v>155</v>
      </c>
      <c r="J108" s="32">
        <f>SUM(J105:J107)</f>
        <v>677.10033935000013</v>
      </c>
    </row>
    <row r="109" spans="1:10" x14ac:dyDescent="0.2">
      <c r="I109" s="24" t="s">
        <v>156</v>
      </c>
      <c r="J109" s="34">
        <f>J108/2000</f>
        <v>0.33855016967500007</v>
      </c>
    </row>
    <row r="110" spans="1:10" x14ac:dyDescent="0.2">
      <c r="A110" s="6"/>
      <c r="B110" s="10"/>
      <c r="C110" s="6"/>
      <c r="D110" s="6"/>
      <c r="E110" s="6"/>
      <c r="F110" s="6"/>
    </row>
    <row r="111" spans="1:10" x14ac:dyDescent="0.2">
      <c r="A111" s="6"/>
      <c r="B111" s="10"/>
      <c r="C111" s="6"/>
      <c r="D111" s="6"/>
      <c r="E111" s="6"/>
      <c r="F111" s="6"/>
    </row>
    <row r="112" spans="1:10" x14ac:dyDescent="0.2">
      <c r="A112" s="6"/>
      <c r="B112" s="10"/>
      <c r="C112" s="6"/>
      <c r="D112" s="6"/>
      <c r="E112" s="6"/>
      <c r="F112" s="6"/>
    </row>
    <row r="113" spans="1:10" ht="19" x14ac:dyDescent="0.25">
      <c r="A113" s="3" t="s">
        <v>101</v>
      </c>
    </row>
    <row r="114" spans="1:10" x14ac:dyDescent="0.2">
      <c r="A114" s="7" t="s">
        <v>0</v>
      </c>
      <c r="B114" s="8" t="s">
        <v>1</v>
      </c>
      <c r="C114" s="7" t="s">
        <v>2</v>
      </c>
      <c r="D114" s="7" t="s">
        <v>3</v>
      </c>
      <c r="E114" s="7" t="s">
        <v>4</v>
      </c>
      <c r="F114" s="7" t="s">
        <v>3</v>
      </c>
    </row>
    <row r="115" spans="1:10" x14ac:dyDescent="0.2">
      <c r="A115" s="4" t="s">
        <v>26</v>
      </c>
      <c r="B115" s="9" t="s">
        <v>27</v>
      </c>
      <c r="C115" s="4">
        <v>23</v>
      </c>
      <c r="D115" s="4" t="s">
        <v>14</v>
      </c>
      <c r="E115" s="4">
        <v>18.170000000000002</v>
      </c>
      <c r="F115" s="4" t="s">
        <v>7</v>
      </c>
    </row>
    <row r="117" spans="1:10" ht="17" x14ac:dyDescent="0.2">
      <c r="A117" s="16" t="s">
        <v>144</v>
      </c>
      <c r="B117" s="17"/>
      <c r="C117" s="18"/>
    </row>
    <row r="118" spans="1:10" ht="48" x14ac:dyDescent="0.2">
      <c r="A118" s="19" t="s">
        <v>1</v>
      </c>
      <c r="B118" s="20" t="s">
        <v>145</v>
      </c>
      <c r="C118" s="21" t="s">
        <v>146</v>
      </c>
      <c r="D118" s="21" t="s">
        <v>147</v>
      </c>
      <c r="E118" s="20" t="s">
        <v>4</v>
      </c>
      <c r="F118" s="20" t="s">
        <v>3</v>
      </c>
      <c r="G118" s="19" t="s">
        <v>148</v>
      </c>
      <c r="H118" s="19" t="s">
        <v>149</v>
      </c>
      <c r="I118" s="22" t="s">
        <v>150</v>
      </c>
      <c r="J118" s="23" t="s">
        <v>151</v>
      </c>
    </row>
    <row r="119" spans="1:10" x14ac:dyDescent="0.2">
      <c r="A119" s="24" t="s">
        <v>26</v>
      </c>
      <c r="B119" s="25">
        <v>8</v>
      </c>
      <c r="C119" s="34">
        <v>8</v>
      </c>
      <c r="D119" s="4"/>
      <c r="E119" s="4">
        <v>23</v>
      </c>
      <c r="F119" s="4"/>
      <c r="G119" s="4"/>
      <c r="H119" s="4"/>
      <c r="I119" s="4"/>
      <c r="J119" s="4"/>
    </row>
    <row r="120" spans="1:10" x14ac:dyDescent="0.2">
      <c r="A120" s="4" t="s">
        <v>165</v>
      </c>
      <c r="B120" s="4"/>
      <c r="C120" s="4"/>
      <c r="D120" s="4"/>
      <c r="E120" s="4"/>
      <c r="F120" s="39">
        <f>B119/(8/12)+1</f>
        <v>13</v>
      </c>
      <c r="G120" s="4"/>
      <c r="H120" s="33">
        <f>C119</f>
        <v>8</v>
      </c>
      <c r="I120" s="4">
        <v>0.66800000000000004</v>
      </c>
      <c r="J120" s="33">
        <f>I120*H120*F120*E119</f>
        <v>1597.8560000000002</v>
      </c>
    </row>
    <row r="121" spans="1:10" x14ac:dyDescent="0.2">
      <c r="A121" s="4"/>
      <c r="B121" s="4"/>
      <c r="C121" s="4"/>
      <c r="D121" s="4"/>
      <c r="E121" s="4"/>
      <c r="F121" s="39">
        <f>C119/(8/12)+1</f>
        <v>13</v>
      </c>
      <c r="G121" s="4"/>
      <c r="H121" s="4">
        <f>B119+2.33</f>
        <v>10.33</v>
      </c>
      <c r="I121" s="4">
        <v>0.66800000000000004</v>
      </c>
      <c r="J121" s="33">
        <f>I121*H121*F121*E119</f>
        <v>2063.2315600000002</v>
      </c>
    </row>
    <row r="122" spans="1:10" x14ac:dyDescent="0.2">
      <c r="I122" s="24" t="s">
        <v>155</v>
      </c>
      <c r="J122" s="32">
        <f>SUM(J120:J121)</f>
        <v>3661.0875600000004</v>
      </c>
    </row>
    <row r="123" spans="1:10" x14ac:dyDescent="0.2">
      <c r="I123" s="24" t="s">
        <v>156</v>
      </c>
      <c r="J123" s="34">
        <f>J122/2000</f>
        <v>1.8305437800000002</v>
      </c>
    </row>
    <row r="124" spans="1:10" ht="19" x14ac:dyDescent="0.25">
      <c r="A124" s="3" t="s">
        <v>102</v>
      </c>
    </row>
    <row r="125" spans="1:10" x14ac:dyDescent="0.2">
      <c r="A125" s="7" t="s">
        <v>0</v>
      </c>
      <c r="B125" s="8" t="s">
        <v>1</v>
      </c>
      <c r="C125" s="7" t="s">
        <v>2</v>
      </c>
      <c r="D125" s="7" t="s">
        <v>3</v>
      </c>
      <c r="E125" s="7" t="s">
        <v>4</v>
      </c>
      <c r="F125" s="7" t="s">
        <v>3</v>
      </c>
    </row>
    <row r="126" spans="1:10" x14ac:dyDescent="0.2">
      <c r="A126" s="4" t="s">
        <v>528</v>
      </c>
      <c r="B126" s="9"/>
      <c r="C126" s="4">
        <v>27609.89</v>
      </c>
      <c r="D126" s="4" t="s">
        <v>22</v>
      </c>
      <c r="E126" s="4">
        <v>852.16</v>
      </c>
      <c r="F126" s="4" t="s">
        <v>7</v>
      </c>
    </row>
    <row r="127" spans="1:10" x14ac:dyDescent="0.2">
      <c r="A127" s="4" t="s">
        <v>529</v>
      </c>
      <c r="B127" s="9"/>
      <c r="C127" s="4">
        <v>21492.59</v>
      </c>
      <c r="D127" s="4" t="s">
        <v>22</v>
      </c>
      <c r="E127" s="4">
        <v>663.35</v>
      </c>
      <c r="F127" s="4" t="s">
        <v>7</v>
      </c>
    </row>
    <row r="129" spans="1:10" ht="17" x14ac:dyDescent="0.2">
      <c r="A129" s="16" t="s">
        <v>144</v>
      </c>
      <c r="B129" s="17"/>
      <c r="C129" s="18"/>
    </row>
    <row r="130" spans="1:10" ht="48" x14ac:dyDescent="0.2">
      <c r="A130" s="19" t="s">
        <v>1</v>
      </c>
      <c r="B130" s="20" t="s">
        <v>145</v>
      </c>
      <c r="C130" s="21" t="s">
        <v>146</v>
      </c>
      <c r="D130" s="21" t="s">
        <v>147</v>
      </c>
      <c r="E130" s="20" t="s">
        <v>4</v>
      </c>
      <c r="F130" s="20" t="s">
        <v>3</v>
      </c>
      <c r="G130" s="19" t="s">
        <v>148</v>
      </c>
      <c r="H130" s="19" t="s">
        <v>149</v>
      </c>
      <c r="I130" s="22" t="s">
        <v>150</v>
      </c>
      <c r="J130" s="23" t="s">
        <v>151</v>
      </c>
    </row>
    <row r="131" spans="1:10" x14ac:dyDescent="0.2">
      <c r="A131" s="24" t="s">
        <v>28</v>
      </c>
      <c r="B131" s="25">
        <v>177.17</v>
      </c>
      <c r="C131" s="34">
        <f>C126/B131</f>
        <v>155.83840379296723</v>
      </c>
      <c r="D131" s="24"/>
      <c r="E131" s="24"/>
      <c r="F131" s="24"/>
      <c r="G131" s="24"/>
      <c r="H131" s="24"/>
      <c r="I131" s="24"/>
      <c r="J131" s="24"/>
    </row>
    <row r="132" spans="1:10" x14ac:dyDescent="0.2">
      <c r="A132" s="26" t="s">
        <v>166</v>
      </c>
      <c r="B132" s="27"/>
      <c r="C132" s="29"/>
      <c r="D132" s="26"/>
      <c r="E132" s="26"/>
      <c r="F132" s="28">
        <f>B131/(10/12)+1</f>
        <v>213.60399999999998</v>
      </c>
      <c r="G132" s="26">
        <v>55</v>
      </c>
      <c r="H132" s="30">
        <f>C131+(C131/20*G132/12)</f>
        <v>191.55137132885554</v>
      </c>
      <c r="I132" s="26">
        <v>2.67</v>
      </c>
      <c r="J132" s="29">
        <f>I132*H132*F132</f>
        <v>109246.09145394804</v>
      </c>
    </row>
    <row r="133" spans="1:10" x14ac:dyDescent="0.2">
      <c r="A133" s="26"/>
      <c r="B133" s="27"/>
      <c r="C133" s="29"/>
      <c r="D133" s="26"/>
      <c r="E133" s="26"/>
      <c r="F133" s="28">
        <f>C131/(10/12)+1</f>
        <v>188.00608455156066</v>
      </c>
      <c r="G133" s="26">
        <v>55</v>
      </c>
      <c r="H133" s="30">
        <f>B131+(B131/20*G133/12)</f>
        <v>217.77145833333333</v>
      </c>
      <c r="I133" s="26">
        <v>2.67</v>
      </c>
      <c r="J133" s="29">
        <f t="shared" ref="J133:J135" si="3">I133*H133*F133</f>
        <v>109316.09908625002</v>
      </c>
    </row>
    <row r="134" spans="1:10" x14ac:dyDescent="0.2">
      <c r="A134" s="26" t="s">
        <v>167</v>
      </c>
      <c r="B134" s="27"/>
      <c r="C134" s="29"/>
      <c r="D134" s="26"/>
      <c r="E134" s="26"/>
      <c r="F134" s="28">
        <f>B131/(8/12)+1</f>
        <v>266.755</v>
      </c>
      <c r="G134" s="26">
        <v>40</v>
      </c>
      <c r="H134" s="30">
        <f>C131+(C131/20*G134/12)</f>
        <v>181.81147109179511</v>
      </c>
      <c r="I134" s="26">
        <v>1.502</v>
      </c>
      <c r="J134" s="29">
        <f t="shared" si="3"/>
        <v>72845.676694579888</v>
      </c>
    </row>
    <row r="135" spans="1:10" x14ac:dyDescent="0.2">
      <c r="A135" s="26"/>
      <c r="B135" s="27"/>
      <c r="C135" s="29"/>
      <c r="D135" s="26"/>
      <c r="E135" s="26"/>
      <c r="F135" s="28">
        <f>C131/(8/12)+1</f>
        <v>234.75760568945086</v>
      </c>
      <c r="G135" s="26">
        <v>40</v>
      </c>
      <c r="H135" s="30">
        <f>B131+(B131/20*G135/12)</f>
        <v>206.69833333333332</v>
      </c>
      <c r="I135" s="26">
        <v>1.502</v>
      </c>
      <c r="J135" s="29">
        <f t="shared" si="3"/>
        <v>72883.056761666681</v>
      </c>
    </row>
    <row r="136" spans="1:10" x14ac:dyDescent="0.2">
      <c r="A136" s="24" t="s">
        <v>29</v>
      </c>
      <c r="B136" s="25">
        <v>177.17</v>
      </c>
      <c r="C136" s="34">
        <f>C127/B136</f>
        <v>121.31054919004347</v>
      </c>
      <c r="D136" s="24"/>
      <c r="E136" s="24"/>
      <c r="F136" s="24"/>
      <c r="G136" s="24"/>
      <c r="H136" s="24"/>
      <c r="I136" s="24"/>
      <c r="J136" s="24"/>
    </row>
    <row r="137" spans="1:10" x14ac:dyDescent="0.2">
      <c r="A137" s="26" t="s">
        <v>166</v>
      </c>
      <c r="B137" s="27"/>
      <c r="C137" s="29"/>
      <c r="D137" s="26"/>
      <c r="E137" s="26"/>
      <c r="F137" s="28">
        <f>B136/(10/12)+1</f>
        <v>213.60399999999998</v>
      </c>
      <c r="G137" s="26">
        <v>55</v>
      </c>
      <c r="H137" s="30">
        <f>C136+(C136/20*G137/12)</f>
        <v>149.11088337942843</v>
      </c>
      <c r="I137" s="26">
        <v>2.67</v>
      </c>
      <c r="J137" s="29">
        <f>I137*H137*F137</f>
        <v>85041.318626123073</v>
      </c>
    </row>
    <row r="138" spans="1:10" x14ac:dyDescent="0.2">
      <c r="A138" s="26"/>
      <c r="B138" s="27"/>
      <c r="C138" s="29"/>
      <c r="D138" s="26"/>
      <c r="E138" s="26"/>
      <c r="F138" s="28">
        <f>C136/(10/12)+1</f>
        <v>146.57265902805216</v>
      </c>
      <c r="G138" s="26">
        <v>55</v>
      </c>
      <c r="H138" s="30">
        <f>B136+(B136/20*G138/12)</f>
        <v>217.77145833333333</v>
      </c>
      <c r="I138" s="26">
        <v>2.67</v>
      </c>
      <c r="J138" s="29">
        <f t="shared" ref="J138:J140" si="4">I138*H138*F138</f>
        <v>85224.642361250008</v>
      </c>
    </row>
    <row r="139" spans="1:10" x14ac:dyDescent="0.2">
      <c r="A139" s="26" t="s">
        <v>167</v>
      </c>
      <c r="B139" s="27"/>
      <c r="C139" s="29"/>
      <c r="D139" s="26"/>
      <c r="E139" s="26"/>
      <c r="F139" s="28">
        <f>B136/(8/12)+1</f>
        <v>266.755</v>
      </c>
      <c r="G139" s="26">
        <v>40</v>
      </c>
      <c r="H139" s="30">
        <f>C136+(C136/20*G139/12)</f>
        <v>141.52897405505072</v>
      </c>
      <c r="I139" s="26">
        <v>1.502</v>
      </c>
      <c r="J139" s="29">
        <f t="shared" si="4"/>
        <v>56705.849334030696</v>
      </c>
    </row>
    <row r="140" spans="1:10" x14ac:dyDescent="0.2">
      <c r="A140" s="26"/>
      <c r="B140" s="27"/>
      <c r="C140" s="29"/>
      <c r="D140" s="26"/>
      <c r="E140" s="26"/>
      <c r="F140" s="28">
        <f>C136/(8/12)+1</f>
        <v>182.96582378506523</v>
      </c>
      <c r="G140" s="26">
        <v>40</v>
      </c>
      <c r="H140" s="30">
        <f>B136+(B136/20*G140/12)</f>
        <v>206.69833333333332</v>
      </c>
      <c r="I140" s="26">
        <v>1.502</v>
      </c>
      <c r="J140" s="29">
        <f t="shared" si="4"/>
        <v>56803.733711666675</v>
      </c>
    </row>
    <row r="141" spans="1:10" x14ac:dyDescent="0.2">
      <c r="A141" s="4" t="s">
        <v>525</v>
      </c>
      <c r="B141" s="4">
        <v>271.95</v>
      </c>
      <c r="C141" s="4"/>
      <c r="D141" s="4"/>
      <c r="E141" s="4"/>
      <c r="F141" s="28">
        <f>B141/(32/12)+1</f>
        <v>102.98125</v>
      </c>
      <c r="G141" s="4"/>
      <c r="H141" s="4">
        <v>5</v>
      </c>
      <c r="I141" s="4">
        <v>1.0429999999999999</v>
      </c>
      <c r="J141" s="52">
        <f>I141*H141*F141</f>
        <v>537.04721874999996</v>
      </c>
    </row>
    <row r="142" spans="1:10" x14ac:dyDescent="0.2">
      <c r="A142" s="41" t="s">
        <v>170</v>
      </c>
      <c r="B142" s="25"/>
      <c r="C142" s="24"/>
      <c r="D142" s="24"/>
      <c r="E142" s="24"/>
      <c r="F142" s="24"/>
      <c r="G142" s="24"/>
      <c r="H142" s="24"/>
      <c r="I142" s="24"/>
      <c r="J142" s="24"/>
    </row>
    <row r="143" spans="1:10" x14ac:dyDescent="0.2">
      <c r="A143" s="4" t="s">
        <v>231</v>
      </c>
      <c r="B143" s="4">
        <v>28.97</v>
      </c>
      <c r="C143" s="4"/>
      <c r="D143" s="4"/>
      <c r="E143" s="4"/>
      <c r="F143" s="4">
        <v>33</v>
      </c>
      <c r="G143" s="4"/>
      <c r="H143" s="4"/>
      <c r="I143" s="4">
        <v>1.502</v>
      </c>
      <c r="J143" s="33">
        <f>I143*F143*B143</f>
        <v>1435.9270200000001</v>
      </c>
    </row>
    <row r="144" spans="1:10" x14ac:dyDescent="0.2">
      <c r="A144" s="4" t="s">
        <v>209</v>
      </c>
      <c r="B144" s="4">
        <v>104.23</v>
      </c>
      <c r="C144" s="4"/>
      <c r="D144" s="4"/>
      <c r="E144" s="4"/>
      <c r="F144" s="4">
        <v>10</v>
      </c>
      <c r="G144" s="4"/>
      <c r="H144" s="4"/>
      <c r="I144" s="4">
        <v>1.502</v>
      </c>
      <c r="J144" s="33">
        <f t="shared" ref="J144:J187" si="5">I144*F144*B144</f>
        <v>1565.5346</v>
      </c>
    </row>
    <row r="145" spans="1:10" x14ac:dyDescent="0.2">
      <c r="A145" s="4" t="s">
        <v>229</v>
      </c>
      <c r="B145" s="4">
        <v>29.09</v>
      </c>
      <c r="C145" s="4"/>
      <c r="D145" s="4"/>
      <c r="E145" s="4"/>
      <c r="F145" s="4">
        <v>26</v>
      </c>
      <c r="G145" s="4"/>
      <c r="H145" s="4"/>
      <c r="I145" s="4">
        <v>1.502</v>
      </c>
      <c r="J145" s="33">
        <f t="shared" si="5"/>
        <v>1136.02268</v>
      </c>
    </row>
    <row r="146" spans="1:10" x14ac:dyDescent="0.2">
      <c r="A146" s="4" t="s">
        <v>227</v>
      </c>
      <c r="B146" s="4">
        <v>65.11</v>
      </c>
      <c r="C146" s="4"/>
      <c r="D146" s="4"/>
      <c r="E146" s="4"/>
      <c r="F146" s="4">
        <v>23</v>
      </c>
      <c r="G146" s="4"/>
      <c r="H146" s="4"/>
      <c r="I146" s="4">
        <v>1.502</v>
      </c>
      <c r="J146" s="33">
        <f t="shared" si="5"/>
        <v>2249.2900599999998</v>
      </c>
    </row>
    <row r="147" spans="1:10" x14ac:dyDescent="0.2">
      <c r="A147" s="4" t="s">
        <v>226</v>
      </c>
      <c r="B147" s="4">
        <v>123.17</v>
      </c>
      <c r="C147" s="4"/>
      <c r="D147" s="4"/>
      <c r="E147" s="4"/>
      <c r="F147" s="4">
        <v>15</v>
      </c>
      <c r="G147" s="4"/>
      <c r="H147" s="4"/>
      <c r="I147" s="4">
        <v>1.502</v>
      </c>
      <c r="J147" s="33">
        <f t="shared" si="5"/>
        <v>2775.0201000000002</v>
      </c>
    </row>
    <row r="148" spans="1:10" x14ac:dyDescent="0.2">
      <c r="A148" s="4" t="s">
        <v>225</v>
      </c>
      <c r="B148" s="4">
        <v>29.12</v>
      </c>
      <c r="C148" s="4"/>
      <c r="D148" s="4"/>
      <c r="E148" s="4"/>
      <c r="F148" s="4">
        <v>2</v>
      </c>
      <c r="G148" s="4"/>
      <c r="H148" s="4"/>
      <c r="I148" s="4">
        <v>1.502</v>
      </c>
      <c r="J148" s="33">
        <f t="shared" si="5"/>
        <v>87.476480000000009</v>
      </c>
    </row>
    <row r="149" spans="1:10" x14ac:dyDescent="0.2">
      <c r="A149" s="4" t="s">
        <v>221</v>
      </c>
      <c r="B149" s="4">
        <v>7.07</v>
      </c>
      <c r="C149" s="4"/>
      <c r="D149" s="4"/>
      <c r="E149" s="4"/>
      <c r="F149" s="4">
        <v>17</v>
      </c>
      <c r="G149" s="4"/>
      <c r="H149" s="4"/>
      <c r="I149" s="4">
        <v>1.502</v>
      </c>
      <c r="J149" s="33">
        <f t="shared" si="5"/>
        <v>180.52538000000001</v>
      </c>
    </row>
    <row r="150" spans="1:10" x14ac:dyDescent="0.2">
      <c r="A150" s="4" t="s">
        <v>220</v>
      </c>
      <c r="B150" s="4">
        <v>71.05</v>
      </c>
      <c r="C150" s="4"/>
      <c r="D150" s="4"/>
      <c r="E150" s="4"/>
      <c r="F150" s="4">
        <v>8</v>
      </c>
      <c r="G150" s="4"/>
      <c r="H150" s="4"/>
      <c r="I150" s="4">
        <v>1.502</v>
      </c>
      <c r="J150" s="33">
        <f t="shared" si="5"/>
        <v>853.73680000000002</v>
      </c>
    </row>
    <row r="151" spans="1:10" x14ac:dyDescent="0.2">
      <c r="A151" s="4" t="s">
        <v>216</v>
      </c>
      <c r="B151" s="4">
        <v>3.61</v>
      </c>
      <c r="C151" s="4"/>
      <c r="D151" s="4"/>
      <c r="E151" s="4"/>
      <c r="F151" s="4">
        <v>7</v>
      </c>
      <c r="G151" s="4"/>
      <c r="H151" s="4"/>
      <c r="I151" s="4">
        <v>1.502</v>
      </c>
      <c r="J151" s="33">
        <f t="shared" si="5"/>
        <v>37.955539999999999</v>
      </c>
    </row>
    <row r="152" spans="1:10" x14ac:dyDescent="0.2">
      <c r="A152" s="4" t="s">
        <v>219</v>
      </c>
      <c r="B152" s="4">
        <v>8.5500000000000007</v>
      </c>
      <c r="C152" s="4"/>
      <c r="D152" s="4"/>
      <c r="E152" s="4"/>
      <c r="F152" s="4">
        <v>27</v>
      </c>
      <c r="G152" s="4"/>
      <c r="H152" s="4"/>
      <c r="I152" s="4">
        <v>1.502</v>
      </c>
      <c r="J152" s="33">
        <f t="shared" si="5"/>
        <v>346.73670000000004</v>
      </c>
    </row>
    <row r="153" spans="1:10" x14ac:dyDescent="0.2">
      <c r="A153" s="4" t="s">
        <v>218</v>
      </c>
      <c r="B153" s="4">
        <v>49.67</v>
      </c>
      <c r="C153" s="4"/>
      <c r="D153" s="4"/>
      <c r="E153" s="4"/>
      <c r="F153" s="4">
        <v>49</v>
      </c>
      <c r="G153" s="4"/>
      <c r="H153" s="4"/>
      <c r="I153" s="4">
        <v>1.502</v>
      </c>
      <c r="J153" s="33">
        <f t="shared" si="5"/>
        <v>3655.6126600000002</v>
      </c>
    </row>
    <row r="154" spans="1:10" x14ac:dyDescent="0.2">
      <c r="A154" s="4" t="s">
        <v>215</v>
      </c>
      <c r="B154" s="4">
        <v>18.02</v>
      </c>
      <c r="C154" s="4"/>
      <c r="D154" s="4"/>
      <c r="E154" s="4"/>
      <c r="F154" s="4">
        <v>3</v>
      </c>
      <c r="G154" s="4"/>
      <c r="H154" s="4"/>
      <c r="I154" s="4">
        <v>1.502</v>
      </c>
      <c r="J154" s="33">
        <f t="shared" si="5"/>
        <v>81.198120000000003</v>
      </c>
    </row>
    <row r="155" spans="1:10" x14ac:dyDescent="0.2">
      <c r="A155" s="4" t="s">
        <v>214</v>
      </c>
      <c r="B155" s="4">
        <v>6.08</v>
      </c>
      <c r="C155" s="4"/>
      <c r="D155" s="4"/>
      <c r="E155" s="4"/>
      <c r="F155" s="4">
        <v>6</v>
      </c>
      <c r="G155" s="4"/>
      <c r="H155" s="4"/>
      <c r="I155" s="4">
        <v>1.502</v>
      </c>
      <c r="J155" s="33">
        <f t="shared" si="5"/>
        <v>54.792960000000001</v>
      </c>
    </row>
    <row r="156" spans="1:10" x14ac:dyDescent="0.2">
      <c r="A156" s="4" t="s">
        <v>209</v>
      </c>
      <c r="B156" s="4">
        <v>88.56</v>
      </c>
      <c r="C156" s="4"/>
      <c r="D156" s="4"/>
      <c r="E156" s="4"/>
      <c r="F156" s="4">
        <v>10</v>
      </c>
      <c r="G156" s="4"/>
      <c r="H156" s="4"/>
      <c r="I156" s="4">
        <v>1.502</v>
      </c>
      <c r="J156" s="33">
        <f t="shared" si="5"/>
        <v>1330.1712</v>
      </c>
    </row>
    <row r="157" spans="1:10" x14ac:dyDescent="0.2">
      <c r="A157" s="4" t="s">
        <v>207</v>
      </c>
      <c r="B157" s="4">
        <v>30.59</v>
      </c>
      <c r="C157" s="4"/>
      <c r="D157" s="4"/>
      <c r="E157" s="4"/>
      <c r="F157" s="4">
        <v>9</v>
      </c>
      <c r="G157" s="4"/>
      <c r="H157" s="4"/>
      <c r="I157" s="4">
        <v>1.502</v>
      </c>
      <c r="J157" s="33">
        <f t="shared" si="5"/>
        <v>413.51562000000001</v>
      </c>
    </row>
    <row r="158" spans="1:10" x14ac:dyDescent="0.2">
      <c r="A158" s="4" t="s">
        <v>212</v>
      </c>
      <c r="B158" s="4">
        <v>34.11</v>
      </c>
      <c r="C158" s="4"/>
      <c r="D158" s="4"/>
      <c r="E158" s="4"/>
      <c r="F158" s="4">
        <v>37</v>
      </c>
      <c r="G158" s="4"/>
      <c r="H158" s="4"/>
      <c r="I158" s="4">
        <v>1.502</v>
      </c>
      <c r="J158" s="33">
        <f t="shared" si="5"/>
        <v>1895.62914</v>
      </c>
    </row>
    <row r="159" spans="1:10" x14ac:dyDescent="0.2">
      <c r="A159" s="4" t="s">
        <v>201</v>
      </c>
      <c r="B159" s="4">
        <v>6.7</v>
      </c>
      <c r="C159" s="4"/>
      <c r="D159" s="4"/>
      <c r="E159" s="4"/>
      <c r="F159" s="4">
        <v>3</v>
      </c>
      <c r="G159" s="4"/>
      <c r="H159" s="4"/>
      <c r="I159" s="4">
        <v>1.502</v>
      </c>
      <c r="J159" s="33">
        <f t="shared" si="5"/>
        <v>30.190200000000001</v>
      </c>
    </row>
    <row r="160" spans="1:10" x14ac:dyDescent="0.2">
      <c r="A160" s="4" t="s">
        <v>203</v>
      </c>
      <c r="B160" s="4">
        <v>6.12</v>
      </c>
      <c r="C160" s="4"/>
      <c r="D160" s="4"/>
      <c r="E160" s="4"/>
      <c r="F160" s="4">
        <v>4</v>
      </c>
      <c r="G160" s="4"/>
      <c r="H160" s="4"/>
      <c r="I160" s="4">
        <v>1.502</v>
      </c>
      <c r="J160" s="33">
        <f t="shared" si="5"/>
        <v>36.76896</v>
      </c>
    </row>
    <row r="161" spans="1:10" x14ac:dyDescent="0.2">
      <c r="A161" s="4" t="s">
        <v>230</v>
      </c>
      <c r="B161" s="4">
        <v>48.18</v>
      </c>
      <c r="C161" s="4"/>
      <c r="D161" s="4"/>
      <c r="E161" s="4"/>
      <c r="F161" s="4">
        <v>24</v>
      </c>
      <c r="G161" s="4"/>
      <c r="H161" s="4"/>
      <c r="I161" s="4">
        <v>2.67</v>
      </c>
      <c r="J161" s="33">
        <f t="shared" si="5"/>
        <v>3087.3743999999997</v>
      </c>
    </row>
    <row r="162" spans="1:10" x14ac:dyDescent="0.2">
      <c r="A162" s="4" t="s">
        <v>205</v>
      </c>
      <c r="B162" s="4">
        <v>8.6199999999999992</v>
      </c>
      <c r="C162" s="4"/>
      <c r="D162" s="4"/>
      <c r="E162" s="4"/>
      <c r="F162" s="4">
        <v>4</v>
      </c>
      <c r="G162" s="4"/>
      <c r="H162" s="4"/>
      <c r="I162" s="4">
        <v>2.67</v>
      </c>
      <c r="J162" s="33">
        <f t="shared" si="5"/>
        <v>92.061599999999984</v>
      </c>
    </row>
    <row r="163" spans="1:10" x14ac:dyDescent="0.2">
      <c r="A163" s="4" t="s">
        <v>204</v>
      </c>
      <c r="B163" s="4">
        <v>43.24</v>
      </c>
      <c r="C163" s="4"/>
      <c r="D163" s="4"/>
      <c r="E163" s="4"/>
      <c r="F163" s="4">
        <v>5</v>
      </c>
      <c r="G163" s="4"/>
      <c r="H163" s="4"/>
      <c r="I163" s="4">
        <v>2.67</v>
      </c>
      <c r="J163" s="33">
        <f t="shared" si="5"/>
        <v>577.25400000000002</v>
      </c>
    </row>
    <row r="164" spans="1:10" x14ac:dyDescent="0.2">
      <c r="A164" s="4" t="s">
        <v>202</v>
      </c>
      <c r="B164" s="4">
        <v>8.1199999999999992</v>
      </c>
      <c r="C164" s="4"/>
      <c r="D164" s="4"/>
      <c r="E164" s="4"/>
      <c r="F164" s="4">
        <v>3</v>
      </c>
      <c r="G164" s="4"/>
      <c r="H164" s="4"/>
      <c r="I164" s="4">
        <v>2.67</v>
      </c>
      <c r="J164" s="33">
        <f t="shared" si="5"/>
        <v>65.041199999999989</v>
      </c>
    </row>
    <row r="165" spans="1:10" x14ac:dyDescent="0.2">
      <c r="A165" s="4" t="s">
        <v>228</v>
      </c>
      <c r="B165" s="4">
        <v>13.16</v>
      </c>
      <c r="C165" s="4"/>
      <c r="D165" s="4"/>
      <c r="E165" s="4"/>
      <c r="F165" s="4">
        <v>16</v>
      </c>
      <c r="G165" s="4"/>
      <c r="H165" s="4"/>
      <c r="I165" s="4">
        <v>2.67</v>
      </c>
      <c r="J165" s="33">
        <f t="shared" si="5"/>
        <v>562.1952</v>
      </c>
    </row>
    <row r="166" spans="1:10" x14ac:dyDescent="0.2">
      <c r="A166" s="4" t="s">
        <v>206</v>
      </c>
      <c r="B166" s="4">
        <v>72.69</v>
      </c>
      <c r="C166" s="4"/>
      <c r="D166" s="4"/>
      <c r="E166" s="4"/>
      <c r="F166" s="4">
        <v>8</v>
      </c>
      <c r="G166" s="4"/>
      <c r="H166" s="4"/>
      <c r="I166" s="4">
        <v>2.67</v>
      </c>
      <c r="J166" s="33">
        <f t="shared" si="5"/>
        <v>1552.6583999999998</v>
      </c>
    </row>
    <row r="167" spans="1:10" x14ac:dyDescent="0.2">
      <c r="A167" s="4" t="s">
        <v>224</v>
      </c>
      <c r="B167" s="4">
        <v>10.61</v>
      </c>
      <c r="C167" s="4"/>
      <c r="D167" s="4"/>
      <c r="E167" s="4"/>
      <c r="F167" s="4">
        <v>21</v>
      </c>
      <c r="G167" s="4"/>
      <c r="H167" s="4"/>
      <c r="I167" s="4">
        <v>2.67</v>
      </c>
      <c r="J167" s="33">
        <f t="shared" si="5"/>
        <v>594.90269999999998</v>
      </c>
    </row>
    <row r="168" spans="1:10" x14ac:dyDescent="0.2">
      <c r="A168" s="4" t="s">
        <v>205</v>
      </c>
      <c r="B168" s="4">
        <v>8.2100000000000009</v>
      </c>
      <c r="C168" s="4"/>
      <c r="D168" s="4"/>
      <c r="E168" s="4"/>
      <c r="F168" s="4">
        <v>4</v>
      </c>
      <c r="G168" s="4"/>
      <c r="H168" s="4"/>
      <c r="I168" s="4">
        <v>2.67</v>
      </c>
      <c r="J168" s="33">
        <f t="shared" si="5"/>
        <v>87.6828</v>
      </c>
    </row>
    <row r="169" spans="1:10" x14ac:dyDescent="0.2">
      <c r="A169" s="4" t="s">
        <v>223</v>
      </c>
      <c r="B169" s="4">
        <v>15.14</v>
      </c>
      <c r="C169" s="4"/>
      <c r="D169" s="4"/>
      <c r="E169" s="4"/>
      <c r="F169" s="4">
        <v>14</v>
      </c>
      <c r="G169" s="4"/>
      <c r="H169" s="4"/>
      <c r="I169" s="4">
        <v>2.67</v>
      </c>
      <c r="J169" s="33">
        <f t="shared" si="5"/>
        <v>565.93319999999994</v>
      </c>
    </row>
    <row r="170" spans="1:10" x14ac:dyDescent="0.2">
      <c r="A170" s="4" t="s">
        <v>222</v>
      </c>
      <c r="B170" s="4">
        <v>6.15</v>
      </c>
      <c r="C170" s="4"/>
      <c r="D170" s="4"/>
      <c r="E170" s="4"/>
      <c r="F170" s="4">
        <v>16</v>
      </c>
      <c r="G170" s="4"/>
      <c r="H170" s="4"/>
      <c r="I170" s="4">
        <v>2.67</v>
      </c>
      <c r="J170" s="33">
        <f t="shared" si="5"/>
        <v>262.72800000000001</v>
      </c>
    </row>
    <row r="171" spans="1:10" x14ac:dyDescent="0.2">
      <c r="A171" s="4" t="s">
        <v>217</v>
      </c>
      <c r="B171" s="4">
        <v>48.17</v>
      </c>
      <c r="C171" s="4"/>
      <c r="D171" s="4"/>
      <c r="E171" s="4"/>
      <c r="F171" s="4">
        <v>25</v>
      </c>
      <c r="G171" s="4"/>
      <c r="H171" s="4"/>
      <c r="I171" s="4">
        <v>2.67</v>
      </c>
      <c r="J171" s="33">
        <f t="shared" si="5"/>
        <v>3215.3475000000003</v>
      </c>
    </row>
    <row r="172" spans="1:10" x14ac:dyDescent="0.2">
      <c r="A172" s="4" t="s">
        <v>200</v>
      </c>
      <c r="B172" s="4">
        <v>7.2</v>
      </c>
      <c r="C172" s="4"/>
      <c r="D172" s="4"/>
      <c r="E172" s="4"/>
      <c r="F172" s="4">
        <v>2</v>
      </c>
      <c r="G172" s="4"/>
      <c r="H172" s="4"/>
      <c r="I172" s="4">
        <v>2.67</v>
      </c>
      <c r="J172" s="33">
        <f t="shared" si="5"/>
        <v>38.448</v>
      </c>
    </row>
    <row r="173" spans="1:10" x14ac:dyDescent="0.2">
      <c r="A173" s="4" t="s">
        <v>208</v>
      </c>
      <c r="B173" s="4">
        <v>8.59</v>
      </c>
      <c r="C173" s="4"/>
      <c r="D173" s="4"/>
      <c r="E173" s="4"/>
      <c r="F173" s="4">
        <v>6</v>
      </c>
      <c r="G173" s="4"/>
      <c r="H173" s="4"/>
      <c r="I173" s="4">
        <v>2.67</v>
      </c>
      <c r="J173" s="33">
        <f t="shared" si="5"/>
        <v>137.61179999999999</v>
      </c>
    </row>
    <row r="174" spans="1:10" x14ac:dyDescent="0.2">
      <c r="A174" s="4" t="s">
        <v>200</v>
      </c>
      <c r="B174" s="4">
        <v>16.18</v>
      </c>
      <c r="C174" s="4"/>
      <c r="D174" s="4"/>
      <c r="E174" s="4"/>
      <c r="F174" s="4">
        <v>2</v>
      </c>
      <c r="G174" s="4"/>
      <c r="H174" s="4"/>
      <c r="I174" s="4">
        <v>2.67</v>
      </c>
      <c r="J174" s="33">
        <f t="shared" si="5"/>
        <v>86.401200000000003</v>
      </c>
    </row>
    <row r="175" spans="1:10" x14ac:dyDescent="0.2">
      <c r="A175" s="4" t="s">
        <v>213</v>
      </c>
      <c r="B175" s="4">
        <v>14.2</v>
      </c>
      <c r="C175" s="4"/>
      <c r="D175" s="4"/>
      <c r="E175" s="4"/>
      <c r="F175" s="4">
        <v>27</v>
      </c>
      <c r="G175" s="4"/>
      <c r="H175" s="4"/>
      <c r="I175" s="4">
        <v>2.67</v>
      </c>
      <c r="J175" s="33">
        <f t="shared" si="5"/>
        <v>1023.678</v>
      </c>
    </row>
    <row r="176" spans="1:10" x14ac:dyDescent="0.2">
      <c r="A176" s="4" t="s">
        <v>211</v>
      </c>
      <c r="B176" s="4">
        <v>13.55</v>
      </c>
      <c r="C176" s="4"/>
      <c r="D176" s="4"/>
      <c r="E176" s="4"/>
      <c r="F176" s="4">
        <v>12</v>
      </c>
      <c r="G176" s="4"/>
      <c r="H176" s="4"/>
      <c r="I176" s="4">
        <v>2.67</v>
      </c>
      <c r="J176" s="33">
        <f t="shared" si="5"/>
        <v>434.142</v>
      </c>
    </row>
    <row r="177" spans="1:10" x14ac:dyDescent="0.2">
      <c r="A177" s="4" t="s">
        <v>202</v>
      </c>
      <c r="B177" s="4">
        <v>8.76</v>
      </c>
      <c r="C177" s="4"/>
      <c r="D177" s="4"/>
      <c r="E177" s="4"/>
      <c r="F177" s="4">
        <v>3</v>
      </c>
      <c r="G177" s="4"/>
      <c r="H177" s="4"/>
      <c r="I177" s="4">
        <v>2.67</v>
      </c>
      <c r="J177" s="33">
        <f t="shared" si="5"/>
        <v>70.167599999999993</v>
      </c>
    </row>
    <row r="178" spans="1:10" x14ac:dyDescent="0.2">
      <c r="A178" s="4" t="s">
        <v>210</v>
      </c>
      <c r="B178" s="4">
        <v>18.3</v>
      </c>
      <c r="C178" s="4"/>
      <c r="D178" s="4"/>
      <c r="E178" s="4"/>
      <c r="F178" s="4">
        <v>11</v>
      </c>
      <c r="G178" s="4"/>
      <c r="H178" s="4"/>
      <c r="I178" s="4">
        <v>2.67</v>
      </c>
      <c r="J178" s="33">
        <f t="shared" si="5"/>
        <v>537.471</v>
      </c>
    </row>
    <row r="179" spans="1:10" x14ac:dyDescent="0.2">
      <c r="A179" s="4" t="s">
        <v>200</v>
      </c>
      <c r="B179" s="4">
        <v>16.39</v>
      </c>
      <c r="C179" s="4"/>
      <c r="D179" s="4"/>
      <c r="E179" s="4"/>
      <c r="F179" s="4">
        <v>2</v>
      </c>
      <c r="G179" s="4"/>
      <c r="H179" s="4"/>
      <c r="I179" s="4">
        <v>2.67</v>
      </c>
      <c r="J179" s="33">
        <f t="shared" si="5"/>
        <v>87.522599999999997</v>
      </c>
    </row>
    <row r="180" spans="1:10" x14ac:dyDescent="0.2">
      <c r="A180" s="4" t="s">
        <v>208</v>
      </c>
      <c r="B180" s="4">
        <v>10.19</v>
      </c>
      <c r="C180" s="4"/>
      <c r="D180" s="4"/>
      <c r="E180" s="4"/>
      <c r="F180" s="4">
        <v>6</v>
      </c>
      <c r="G180" s="4"/>
      <c r="H180" s="4"/>
      <c r="I180" s="4">
        <v>2.67</v>
      </c>
      <c r="J180" s="33">
        <f t="shared" si="5"/>
        <v>163.24379999999999</v>
      </c>
    </row>
    <row r="181" spans="1:10" x14ac:dyDescent="0.2">
      <c r="A181" s="4" t="s">
        <v>202</v>
      </c>
      <c r="B181" s="4">
        <v>9.23</v>
      </c>
      <c r="C181" s="4"/>
      <c r="D181" s="4"/>
      <c r="E181" s="4"/>
      <c r="F181" s="4">
        <v>3</v>
      </c>
      <c r="G181" s="4"/>
      <c r="H181" s="4"/>
      <c r="I181" s="4">
        <v>2.67</v>
      </c>
      <c r="J181" s="33">
        <f t="shared" si="5"/>
        <v>73.932299999999998</v>
      </c>
    </row>
    <row r="182" spans="1:10" x14ac:dyDescent="0.2">
      <c r="A182" s="4" t="s">
        <v>206</v>
      </c>
      <c r="B182" s="4">
        <v>18.12</v>
      </c>
      <c r="C182" s="4"/>
      <c r="D182" s="4"/>
      <c r="E182" s="4"/>
      <c r="F182" s="4">
        <v>8</v>
      </c>
      <c r="G182" s="4"/>
      <c r="H182" s="4"/>
      <c r="I182" s="4">
        <v>2.67</v>
      </c>
      <c r="J182" s="33">
        <f t="shared" si="5"/>
        <v>387.04320000000001</v>
      </c>
    </row>
    <row r="183" spans="1:10" x14ac:dyDescent="0.2">
      <c r="A183" s="4" t="s">
        <v>205</v>
      </c>
      <c r="B183" s="4">
        <v>10.25</v>
      </c>
      <c r="C183" s="4"/>
      <c r="D183" s="4"/>
      <c r="E183" s="4"/>
      <c r="F183" s="4">
        <v>4</v>
      </c>
      <c r="G183" s="4"/>
      <c r="H183" s="4"/>
      <c r="I183" s="4">
        <v>2.67</v>
      </c>
      <c r="J183" s="33">
        <f t="shared" si="5"/>
        <v>109.47</v>
      </c>
    </row>
    <row r="184" spans="1:10" x14ac:dyDescent="0.2">
      <c r="A184" s="4" t="s">
        <v>204</v>
      </c>
      <c r="B184" s="4">
        <v>6.74</v>
      </c>
      <c r="C184" s="4"/>
      <c r="D184" s="4"/>
      <c r="E184" s="4"/>
      <c r="F184" s="4">
        <v>5</v>
      </c>
      <c r="G184" s="4"/>
      <c r="H184" s="4"/>
      <c r="I184" s="4">
        <v>2.67</v>
      </c>
      <c r="J184" s="33">
        <f t="shared" si="5"/>
        <v>89.978999999999999</v>
      </c>
    </row>
    <row r="185" spans="1:10" x14ac:dyDescent="0.2">
      <c r="A185" s="4" t="s">
        <v>202</v>
      </c>
      <c r="B185" s="4">
        <v>7.62</v>
      </c>
      <c r="C185" s="4"/>
      <c r="D185" s="4"/>
      <c r="E185" s="4"/>
      <c r="F185" s="4">
        <v>3</v>
      </c>
      <c r="G185" s="4"/>
      <c r="H185" s="4"/>
      <c r="I185" s="4">
        <v>2.67</v>
      </c>
      <c r="J185" s="33">
        <f t="shared" si="5"/>
        <v>61.036200000000001</v>
      </c>
    </row>
    <row r="186" spans="1:10" x14ac:dyDescent="0.2">
      <c r="A186" s="4" t="s">
        <v>200</v>
      </c>
      <c r="B186" s="4">
        <v>5.87</v>
      </c>
      <c r="C186" s="4"/>
      <c r="D186" s="4"/>
      <c r="E186" s="4"/>
      <c r="F186" s="4">
        <v>2</v>
      </c>
      <c r="G186" s="4"/>
      <c r="H186" s="4"/>
      <c r="I186" s="4">
        <v>2.67</v>
      </c>
      <c r="J186" s="33">
        <f t="shared" si="5"/>
        <v>31.345800000000001</v>
      </c>
    </row>
    <row r="187" spans="1:10" x14ac:dyDescent="0.2">
      <c r="A187" s="4" t="s">
        <v>199</v>
      </c>
      <c r="B187" s="4">
        <v>10.199999999999999</v>
      </c>
      <c r="C187" s="4"/>
      <c r="D187" s="4"/>
      <c r="E187" s="4"/>
      <c r="F187" s="4">
        <v>2</v>
      </c>
      <c r="G187" s="4"/>
      <c r="H187" s="4"/>
      <c r="I187" s="4">
        <v>2.67</v>
      </c>
      <c r="J187" s="33">
        <f t="shared" si="5"/>
        <v>54.467999999999996</v>
      </c>
    </row>
    <row r="188" spans="1:10" x14ac:dyDescent="0.2">
      <c r="I188" s="24" t="s">
        <v>155</v>
      </c>
      <c r="J188" s="32">
        <f>SUM(J131:J187)</f>
        <v>680818.75896826445</v>
      </c>
    </row>
    <row r="189" spans="1:10" x14ac:dyDescent="0.2">
      <c r="I189" s="24" t="s">
        <v>156</v>
      </c>
      <c r="J189" s="34">
        <f>J188/2000</f>
        <v>340.40937948413222</v>
      </c>
    </row>
    <row r="192" spans="1:10" ht="21" x14ac:dyDescent="0.25">
      <c r="A192" s="2" t="s">
        <v>103</v>
      </c>
    </row>
    <row r="193" spans="1:10" ht="19" x14ac:dyDescent="0.25">
      <c r="A193" s="3" t="s">
        <v>97</v>
      </c>
    </row>
    <row r="194" spans="1:10" x14ac:dyDescent="0.2">
      <c r="A194" s="7" t="s">
        <v>0</v>
      </c>
      <c r="B194" s="8" t="s">
        <v>1</v>
      </c>
      <c r="C194" s="7" t="s">
        <v>2</v>
      </c>
      <c r="D194" s="7" t="s">
        <v>3</v>
      </c>
      <c r="E194" s="7" t="s">
        <v>4</v>
      </c>
      <c r="F194" s="7" t="s">
        <v>3</v>
      </c>
    </row>
    <row r="195" spans="1:10" x14ac:dyDescent="0.2">
      <c r="A195" s="4" t="s">
        <v>184</v>
      </c>
      <c r="B195" s="9" t="s">
        <v>55</v>
      </c>
      <c r="C195" s="4">
        <v>633.82000000000005</v>
      </c>
      <c r="D195" s="4" t="s">
        <v>6</v>
      </c>
      <c r="E195" s="4">
        <v>234.75</v>
      </c>
      <c r="F195" s="4" t="s">
        <v>7</v>
      </c>
    </row>
    <row r="196" spans="1:10" x14ac:dyDescent="0.2">
      <c r="A196" s="4" t="s">
        <v>111</v>
      </c>
      <c r="B196" s="9"/>
      <c r="C196" s="4"/>
      <c r="D196" s="4"/>
      <c r="E196" s="14">
        <f>-U15</f>
        <v>-62.904444444444444</v>
      </c>
      <c r="F196" s="4" t="s">
        <v>7</v>
      </c>
    </row>
    <row r="197" spans="1:10" x14ac:dyDescent="0.2">
      <c r="A197" s="4" t="s">
        <v>10</v>
      </c>
      <c r="B197" s="9" t="s">
        <v>55</v>
      </c>
      <c r="C197" s="4">
        <v>43.61</v>
      </c>
      <c r="D197" s="4" t="s">
        <v>6</v>
      </c>
      <c r="E197" s="4">
        <v>10.77</v>
      </c>
      <c r="F197" s="4" t="s">
        <v>7</v>
      </c>
    </row>
    <row r="198" spans="1:10" x14ac:dyDescent="0.2">
      <c r="A198" s="4" t="s">
        <v>56</v>
      </c>
      <c r="B198" s="9" t="s">
        <v>55</v>
      </c>
      <c r="C198" s="4">
        <v>33.94</v>
      </c>
      <c r="D198" s="4" t="s">
        <v>6</v>
      </c>
      <c r="E198" s="4">
        <v>8.3800000000000008</v>
      </c>
      <c r="F198" s="4" t="s">
        <v>7</v>
      </c>
    </row>
    <row r="200" spans="1:10" ht="17" x14ac:dyDescent="0.2">
      <c r="A200" s="16" t="s">
        <v>144</v>
      </c>
      <c r="B200" s="17"/>
      <c r="C200" s="18"/>
    </row>
    <row r="201" spans="1:10" ht="48" x14ac:dyDescent="0.2">
      <c r="A201" s="19" t="s">
        <v>1</v>
      </c>
      <c r="B201" s="20" t="s">
        <v>145</v>
      </c>
      <c r="C201" s="21" t="s">
        <v>146</v>
      </c>
      <c r="D201" s="21" t="s">
        <v>147</v>
      </c>
      <c r="E201" s="20" t="s">
        <v>4</v>
      </c>
      <c r="F201" s="20" t="s">
        <v>3</v>
      </c>
      <c r="G201" s="19" t="s">
        <v>148</v>
      </c>
      <c r="H201" s="19" t="s">
        <v>149</v>
      </c>
      <c r="I201" s="22" t="s">
        <v>150</v>
      </c>
      <c r="J201" s="23" t="s">
        <v>151</v>
      </c>
    </row>
    <row r="202" spans="1:10" x14ac:dyDescent="0.2">
      <c r="A202" s="24" t="s">
        <v>104</v>
      </c>
      <c r="B202" s="25">
        <v>633.82000000000005</v>
      </c>
      <c r="C202" s="24"/>
      <c r="D202" s="24">
        <v>10</v>
      </c>
      <c r="E202" s="4"/>
      <c r="F202" s="4"/>
      <c r="G202" s="4"/>
      <c r="H202" s="4"/>
      <c r="I202" s="4"/>
      <c r="J202" s="4"/>
    </row>
    <row r="203" spans="1:10" x14ac:dyDescent="0.2">
      <c r="A203" s="26" t="s">
        <v>153</v>
      </c>
      <c r="B203" s="27"/>
      <c r="C203" s="27"/>
      <c r="D203" s="27"/>
      <c r="E203" s="26">
        <v>2</v>
      </c>
      <c r="F203" s="28">
        <f>B202/(24/12)+1</f>
        <v>317.91000000000003</v>
      </c>
      <c r="G203" s="26">
        <v>30</v>
      </c>
      <c r="H203" s="26">
        <f>D202+G203/12</f>
        <v>12.5</v>
      </c>
      <c r="I203" s="26">
        <v>0.66800000000000004</v>
      </c>
      <c r="J203" s="29">
        <f>I203*H203*F203*E203</f>
        <v>5309.0969999999998</v>
      </c>
    </row>
    <row r="204" spans="1:10" x14ac:dyDescent="0.2">
      <c r="A204" s="26" t="s">
        <v>169</v>
      </c>
      <c r="B204" s="27"/>
      <c r="C204" s="27"/>
      <c r="D204" s="27"/>
      <c r="E204" s="26">
        <v>2</v>
      </c>
      <c r="F204" s="28">
        <f>D202/(16/12)+1</f>
        <v>8.5</v>
      </c>
      <c r="G204" s="26">
        <v>30</v>
      </c>
      <c r="H204" s="29">
        <f>B202+(B202/20*G204/12)</f>
        <v>713.04750000000001</v>
      </c>
      <c r="I204" s="26">
        <v>0.66800000000000004</v>
      </c>
      <c r="J204" s="29">
        <f>I204*H204*F204*E204</f>
        <v>8097.3674100000007</v>
      </c>
    </row>
    <row r="205" spans="1:10" x14ac:dyDescent="0.2">
      <c r="A205" s="26" t="s">
        <v>159</v>
      </c>
      <c r="B205" s="27"/>
      <c r="C205" s="27"/>
      <c r="D205" s="27"/>
      <c r="E205" s="26"/>
      <c r="F205" s="28">
        <f>B202/(12/12)+1</f>
        <v>634.82000000000005</v>
      </c>
      <c r="G205" s="26"/>
      <c r="H205" s="29">
        <v>6</v>
      </c>
      <c r="I205" s="26">
        <v>2.67</v>
      </c>
      <c r="J205" s="29">
        <f>I205*H205*F205</f>
        <v>10169.8164</v>
      </c>
    </row>
    <row r="206" spans="1:10" x14ac:dyDescent="0.2">
      <c r="A206" s="24" t="s">
        <v>111</v>
      </c>
      <c r="B206" s="25">
        <v>283.07</v>
      </c>
      <c r="C206" s="24"/>
      <c r="D206" s="24">
        <v>6</v>
      </c>
      <c r="E206" s="14"/>
      <c r="F206" s="4"/>
      <c r="G206" s="4"/>
      <c r="H206" s="4"/>
      <c r="I206" s="4"/>
      <c r="J206" s="4"/>
    </row>
    <row r="207" spans="1:10" x14ac:dyDescent="0.2">
      <c r="A207" s="26" t="s">
        <v>153</v>
      </c>
      <c r="B207" s="27"/>
      <c r="C207" s="27"/>
      <c r="D207" s="27"/>
      <c r="E207" s="26">
        <v>2</v>
      </c>
      <c r="F207" s="28">
        <f>B206/(24/12)+1</f>
        <v>142.535</v>
      </c>
      <c r="G207" s="26"/>
      <c r="H207" s="26">
        <f>D206+G207/12</f>
        <v>6</v>
      </c>
      <c r="I207" s="26">
        <v>0.66800000000000004</v>
      </c>
      <c r="J207" s="42">
        <f>-(I207*H207*F207*E207)</f>
        <v>-1142.5605599999999</v>
      </c>
    </row>
    <row r="208" spans="1:10" x14ac:dyDescent="0.2">
      <c r="A208" s="26" t="s">
        <v>169</v>
      </c>
      <c r="B208" s="27"/>
      <c r="C208" s="27"/>
      <c r="D208" s="27"/>
      <c r="E208" s="26">
        <v>2</v>
      </c>
      <c r="F208" s="28">
        <f>D206/(16/12)+1</f>
        <v>5.5</v>
      </c>
      <c r="G208" s="26"/>
      <c r="H208" s="29">
        <f>B206+(B206/20*G208/12)</f>
        <v>283.07</v>
      </c>
      <c r="I208" s="26">
        <v>0.66800000000000004</v>
      </c>
      <c r="J208" s="42">
        <f>-(I208*H208*F208*E208)</f>
        <v>-2079.99836</v>
      </c>
    </row>
    <row r="209" spans="1:10" x14ac:dyDescent="0.2">
      <c r="A209" s="24" t="s">
        <v>10</v>
      </c>
      <c r="B209" s="25">
        <v>43.61</v>
      </c>
      <c r="C209" s="24"/>
      <c r="D209" s="24">
        <v>10</v>
      </c>
      <c r="E209" s="4"/>
      <c r="F209" s="4"/>
      <c r="G209" s="4"/>
      <c r="H209" s="4"/>
      <c r="I209" s="4"/>
      <c r="J209" s="4"/>
    </row>
    <row r="210" spans="1:10" x14ac:dyDescent="0.2">
      <c r="A210" s="26" t="s">
        <v>153</v>
      </c>
      <c r="B210" s="27"/>
      <c r="C210" s="27"/>
      <c r="D210" s="27"/>
      <c r="E210" s="26">
        <v>2</v>
      </c>
      <c r="F210" s="28">
        <f>B209/(24/12)+1</f>
        <v>22.805</v>
      </c>
      <c r="G210" s="26">
        <v>30</v>
      </c>
      <c r="H210" s="26">
        <f>D209+G210/12</f>
        <v>12.5</v>
      </c>
      <c r="I210" s="26">
        <v>0.66800000000000004</v>
      </c>
      <c r="J210" s="29">
        <f>I210*H210*F210*E210</f>
        <v>380.84350000000001</v>
      </c>
    </row>
    <row r="211" spans="1:10" x14ac:dyDescent="0.2">
      <c r="A211" s="26" t="s">
        <v>168</v>
      </c>
      <c r="B211" s="27"/>
      <c r="C211" s="27"/>
      <c r="D211" s="27"/>
      <c r="E211" s="26">
        <v>2</v>
      </c>
      <c r="F211" s="28">
        <f>D209/(24/12)+1</f>
        <v>6</v>
      </c>
      <c r="G211" s="26">
        <v>30</v>
      </c>
      <c r="H211" s="29">
        <f>B209+(B209/20*G211/12)</f>
        <v>49.061250000000001</v>
      </c>
      <c r="I211" s="26">
        <v>0.66800000000000004</v>
      </c>
      <c r="J211" s="29">
        <f>I211*H211*F211*E211</f>
        <v>393.27498000000003</v>
      </c>
    </row>
    <row r="212" spans="1:10" x14ac:dyDescent="0.2">
      <c r="A212" s="26" t="s">
        <v>522</v>
      </c>
      <c r="B212" s="25"/>
      <c r="C212" s="24"/>
      <c r="D212" s="24"/>
      <c r="E212" s="24"/>
      <c r="F212" s="28">
        <f>B209/(16/12)+1</f>
        <v>33.707500000000003</v>
      </c>
      <c r="G212" s="24"/>
      <c r="H212" s="26">
        <v>5</v>
      </c>
      <c r="I212" s="26">
        <v>1.0429999999999999</v>
      </c>
      <c r="J212" s="53">
        <f>I212*H212*F212</f>
        <v>175.78461250000001</v>
      </c>
    </row>
    <row r="213" spans="1:10" x14ac:dyDescent="0.2">
      <c r="A213" s="24" t="s">
        <v>56</v>
      </c>
      <c r="B213" s="25">
        <v>33.94</v>
      </c>
      <c r="C213" s="24"/>
      <c r="D213" s="24">
        <v>10</v>
      </c>
      <c r="E213" s="4"/>
      <c r="F213" s="4"/>
      <c r="G213" s="4"/>
      <c r="H213" s="4"/>
      <c r="I213" s="4"/>
      <c r="J213" s="4"/>
    </row>
    <row r="214" spans="1:10" x14ac:dyDescent="0.2">
      <c r="A214" s="26" t="s">
        <v>153</v>
      </c>
      <c r="B214" s="27"/>
      <c r="C214" s="27"/>
      <c r="D214" s="27"/>
      <c r="E214" s="26">
        <v>2</v>
      </c>
      <c r="F214" s="28">
        <f>B213/(24/12)+1</f>
        <v>17.97</v>
      </c>
      <c r="G214" s="26">
        <v>30</v>
      </c>
      <c r="H214" s="26">
        <f>D213+G214/12</f>
        <v>12.5</v>
      </c>
      <c r="I214" s="26">
        <v>0.66800000000000004</v>
      </c>
      <c r="J214" s="29">
        <f>I214*H214*F214*E214</f>
        <v>300.09899999999999</v>
      </c>
    </row>
    <row r="215" spans="1:10" x14ac:dyDescent="0.2">
      <c r="A215" s="26" t="s">
        <v>168</v>
      </c>
      <c r="B215" s="27"/>
      <c r="C215" s="27"/>
      <c r="D215" s="27"/>
      <c r="E215" s="26">
        <v>2</v>
      </c>
      <c r="F215" s="28">
        <f>D213/(24/12)+1</f>
        <v>6</v>
      </c>
      <c r="G215" s="26">
        <v>30</v>
      </c>
      <c r="H215" s="29">
        <f>B213+(B213/20*G215/12)</f>
        <v>38.182499999999997</v>
      </c>
      <c r="I215" s="26">
        <v>0.66800000000000004</v>
      </c>
      <c r="J215" s="29">
        <f>I215*H215*F215*E215</f>
        <v>306.07092</v>
      </c>
    </row>
    <row r="216" spans="1:10" x14ac:dyDescent="0.2">
      <c r="A216" s="26" t="s">
        <v>522</v>
      </c>
      <c r="B216" s="25"/>
      <c r="C216" s="24"/>
      <c r="D216" s="24"/>
      <c r="E216" s="24"/>
      <c r="F216" s="28">
        <f>B213/(16/12)+1</f>
        <v>26.454999999999998</v>
      </c>
      <c r="G216" s="24"/>
      <c r="H216" s="26">
        <v>5</v>
      </c>
      <c r="I216" s="26">
        <v>1.0429999999999999</v>
      </c>
      <c r="J216" s="53">
        <f>I216*H216*F216</f>
        <v>137.96282499999998</v>
      </c>
    </row>
    <row r="217" spans="1:10" x14ac:dyDescent="0.2">
      <c r="I217" s="24" t="s">
        <v>155</v>
      </c>
      <c r="J217" s="32">
        <f>SUM(J202:J216)</f>
        <v>22047.757727499989</v>
      </c>
    </row>
    <row r="218" spans="1:10" x14ac:dyDescent="0.2">
      <c r="I218" s="24" t="s">
        <v>156</v>
      </c>
      <c r="J218" s="34">
        <f>J217/2000</f>
        <v>11.023878863749994</v>
      </c>
    </row>
    <row r="219" spans="1:10" x14ac:dyDescent="0.2">
      <c r="A219" s="6"/>
      <c r="B219" s="10"/>
      <c r="C219" s="6"/>
      <c r="D219" s="6"/>
      <c r="E219" s="6"/>
      <c r="F219" s="6"/>
    </row>
    <row r="220" spans="1:10" x14ac:dyDescent="0.2">
      <c r="A220" s="6"/>
      <c r="B220" s="10"/>
      <c r="C220" s="6"/>
      <c r="D220" s="6"/>
      <c r="E220" s="6"/>
      <c r="F220" s="6"/>
    </row>
    <row r="221" spans="1:10" ht="19" x14ac:dyDescent="0.25">
      <c r="A221" s="3" t="s">
        <v>99</v>
      </c>
    </row>
    <row r="222" spans="1:10" x14ac:dyDescent="0.2">
      <c r="A222" s="7" t="s">
        <v>0</v>
      </c>
      <c r="B222" s="8" t="s">
        <v>1</v>
      </c>
      <c r="C222" s="7" t="s">
        <v>2</v>
      </c>
      <c r="D222" s="7" t="s">
        <v>3</v>
      </c>
      <c r="E222" s="7" t="s">
        <v>4</v>
      </c>
      <c r="F222" s="7" t="s">
        <v>3</v>
      </c>
    </row>
    <row r="223" spans="1:10" x14ac:dyDescent="0.2">
      <c r="A223" s="4" t="s">
        <v>18</v>
      </c>
      <c r="B223" s="9" t="s">
        <v>55</v>
      </c>
      <c r="C223" s="4">
        <v>50</v>
      </c>
      <c r="D223" s="4" t="s">
        <v>14</v>
      </c>
      <c r="E223" s="4">
        <v>55.56</v>
      </c>
      <c r="F223" s="4" t="s">
        <v>7</v>
      </c>
    </row>
    <row r="225" spans="1:10" ht="17" x14ac:dyDescent="0.2">
      <c r="A225" s="16" t="s">
        <v>144</v>
      </c>
      <c r="B225" s="17"/>
      <c r="C225" s="18"/>
    </row>
    <row r="226" spans="1:10" ht="48" x14ac:dyDescent="0.2">
      <c r="A226" s="19" t="s">
        <v>1</v>
      </c>
      <c r="B226" s="20" t="s">
        <v>145</v>
      </c>
      <c r="C226" s="21" t="s">
        <v>146</v>
      </c>
      <c r="D226" s="21" t="s">
        <v>147</v>
      </c>
      <c r="E226" s="20" t="s">
        <v>4</v>
      </c>
      <c r="F226" s="20" t="s">
        <v>3</v>
      </c>
      <c r="G226" s="19" t="s">
        <v>148</v>
      </c>
      <c r="H226" s="19" t="s">
        <v>149</v>
      </c>
      <c r="I226" s="22" t="s">
        <v>150</v>
      </c>
      <c r="J226" s="23" t="s">
        <v>151</v>
      </c>
    </row>
    <row r="227" spans="1:10" x14ac:dyDescent="0.2">
      <c r="A227" s="24" t="s">
        <v>18</v>
      </c>
      <c r="B227" s="25">
        <f>18/12</f>
        <v>1.5</v>
      </c>
      <c r="C227" s="25">
        <v>2</v>
      </c>
      <c r="D227" s="25">
        <v>10</v>
      </c>
      <c r="E227" s="24">
        <v>50</v>
      </c>
      <c r="F227" s="4"/>
      <c r="G227" s="4"/>
      <c r="H227" s="4"/>
      <c r="I227" s="4"/>
      <c r="J227" s="4"/>
    </row>
    <row r="228" spans="1:10" x14ac:dyDescent="0.2">
      <c r="A228" s="26" t="s">
        <v>161</v>
      </c>
      <c r="B228" s="27"/>
      <c r="C228" s="27"/>
      <c r="D228" s="27"/>
      <c r="E228" s="26"/>
      <c r="F228" s="26">
        <v>18</v>
      </c>
      <c r="G228" s="26">
        <v>55</v>
      </c>
      <c r="H228" s="29">
        <f>D227+G228/12</f>
        <v>14.583333333333332</v>
      </c>
      <c r="I228" s="26">
        <v>2.67</v>
      </c>
      <c r="J228" s="29">
        <f>I228*H228*F228*E227</f>
        <v>35043.749999999993</v>
      </c>
    </row>
    <row r="229" spans="1:10" x14ac:dyDescent="0.2">
      <c r="A229" s="26" t="s">
        <v>162</v>
      </c>
      <c r="B229" s="27"/>
      <c r="C229" s="27"/>
      <c r="D229" s="27"/>
      <c r="E229" s="26"/>
      <c r="F229" s="28">
        <f>D227/(12/12)+1</f>
        <v>11</v>
      </c>
      <c r="G229" s="26"/>
      <c r="H229" s="26">
        <f>B227*2+C227*2</f>
        <v>7</v>
      </c>
      <c r="I229" s="26">
        <v>0.376</v>
      </c>
      <c r="J229" s="29">
        <f>I229*H229*F229*E227</f>
        <v>1447.6000000000001</v>
      </c>
    </row>
    <row r="230" spans="1:10" x14ac:dyDescent="0.2">
      <c r="I230" s="24" t="s">
        <v>155</v>
      </c>
      <c r="J230" s="32">
        <f>SUM(J227:J229)</f>
        <v>36491.349999999991</v>
      </c>
    </row>
    <row r="231" spans="1:10" x14ac:dyDescent="0.2">
      <c r="I231" s="24" t="s">
        <v>156</v>
      </c>
      <c r="J231" s="34">
        <f>J230/2000</f>
        <v>18.245674999999995</v>
      </c>
    </row>
    <row r="232" spans="1:10" x14ac:dyDescent="0.2">
      <c r="A232" s="35"/>
      <c r="B232" s="36"/>
      <c r="C232" s="36"/>
      <c r="D232" s="36"/>
      <c r="E232" s="35"/>
      <c r="F232" s="37"/>
      <c r="G232" s="35"/>
      <c r="H232" s="35"/>
      <c r="I232" s="35"/>
      <c r="J232" s="38"/>
    </row>
    <row r="233" spans="1:10" x14ac:dyDescent="0.2">
      <c r="A233" s="35"/>
      <c r="B233" s="36"/>
      <c r="C233" s="36"/>
      <c r="D233" s="36"/>
      <c r="E233" s="35"/>
      <c r="F233" s="37"/>
      <c r="G233" s="35"/>
      <c r="H233" s="35"/>
      <c r="I233" s="35"/>
      <c r="J233" s="38"/>
    </row>
    <row r="234" spans="1:10" ht="19" x14ac:dyDescent="0.25">
      <c r="A234" s="3" t="s">
        <v>101</v>
      </c>
    </row>
    <row r="235" spans="1:10" x14ac:dyDescent="0.2">
      <c r="A235" s="7" t="s">
        <v>0</v>
      </c>
      <c r="B235" s="8" t="s">
        <v>1</v>
      </c>
      <c r="C235" s="7" t="s">
        <v>2</v>
      </c>
      <c r="D235" s="7" t="s">
        <v>3</v>
      </c>
      <c r="E235" s="7" t="s">
        <v>4</v>
      </c>
      <c r="F235" s="7" t="s">
        <v>3</v>
      </c>
    </row>
    <row r="236" spans="1:10" x14ac:dyDescent="0.2">
      <c r="A236" s="4" t="s">
        <v>188</v>
      </c>
      <c r="B236" s="9" t="s">
        <v>49</v>
      </c>
      <c r="C236" s="4">
        <v>48</v>
      </c>
      <c r="D236" s="4" t="s">
        <v>14</v>
      </c>
      <c r="E236" s="4">
        <v>37.93</v>
      </c>
      <c r="F236" s="4" t="s">
        <v>7</v>
      </c>
    </row>
    <row r="237" spans="1:10" x14ac:dyDescent="0.2">
      <c r="A237" s="4" t="s">
        <v>50</v>
      </c>
      <c r="B237" s="9" t="s">
        <v>57</v>
      </c>
      <c r="C237" s="4">
        <v>2</v>
      </c>
      <c r="D237" s="4" t="s">
        <v>14</v>
      </c>
      <c r="E237" s="4">
        <v>8.89</v>
      </c>
      <c r="F237" s="4" t="s">
        <v>7</v>
      </c>
    </row>
    <row r="239" spans="1:10" ht="17" x14ac:dyDescent="0.2">
      <c r="A239" s="16" t="s">
        <v>144</v>
      </c>
      <c r="B239" s="17"/>
      <c r="C239" s="18"/>
    </row>
    <row r="240" spans="1:10" ht="48" x14ac:dyDescent="0.2">
      <c r="A240" s="19" t="s">
        <v>1</v>
      </c>
      <c r="B240" s="20" t="s">
        <v>145</v>
      </c>
      <c r="C240" s="21" t="s">
        <v>146</v>
      </c>
      <c r="D240" s="21" t="s">
        <v>147</v>
      </c>
      <c r="E240" s="20" t="s">
        <v>4</v>
      </c>
      <c r="F240" s="20" t="s">
        <v>3</v>
      </c>
      <c r="G240" s="19" t="s">
        <v>148</v>
      </c>
      <c r="H240" s="19" t="s">
        <v>149</v>
      </c>
      <c r="I240" s="22" t="s">
        <v>150</v>
      </c>
      <c r="J240" s="23" t="s">
        <v>151</v>
      </c>
    </row>
    <row r="241" spans="1:10" x14ac:dyDescent="0.2">
      <c r="A241" s="24" t="s">
        <v>26</v>
      </c>
      <c r="B241" s="25">
        <v>8</v>
      </c>
      <c r="C241" s="34">
        <v>8</v>
      </c>
      <c r="D241" s="4"/>
      <c r="E241" s="4">
        <v>48</v>
      </c>
      <c r="F241" s="4"/>
      <c r="G241" s="4"/>
      <c r="H241" s="4"/>
      <c r="I241" s="4"/>
      <c r="J241" s="4"/>
    </row>
    <row r="242" spans="1:10" x14ac:dyDescent="0.2">
      <c r="A242" s="4" t="s">
        <v>165</v>
      </c>
      <c r="B242" s="4"/>
      <c r="C242" s="4"/>
      <c r="D242" s="4"/>
      <c r="E242" s="4"/>
      <c r="F242" s="39">
        <f>B241/(6/12)+1</f>
        <v>17</v>
      </c>
      <c r="G242" s="4"/>
      <c r="H242" s="33">
        <f>C241</f>
        <v>8</v>
      </c>
      <c r="I242" s="4">
        <v>0.66800000000000004</v>
      </c>
      <c r="J242" s="33">
        <f>I242*H242*F242*E241</f>
        <v>4360.7039999999997</v>
      </c>
    </row>
    <row r="243" spans="1:10" x14ac:dyDescent="0.2">
      <c r="A243" s="4"/>
      <c r="B243" s="4"/>
      <c r="C243" s="4"/>
      <c r="D243" s="4"/>
      <c r="E243" s="4"/>
      <c r="F243" s="39">
        <f>C241/(6/12)+1</f>
        <v>17</v>
      </c>
      <c r="G243" s="4"/>
      <c r="H243" s="4">
        <f>B241+2.33</f>
        <v>10.33</v>
      </c>
      <c r="I243" s="4">
        <v>0.66800000000000004</v>
      </c>
      <c r="J243" s="33">
        <f>I243*H243*F243*E241</f>
        <v>5630.7590400000008</v>
      </c>
    </row>
    <row r="244" spans="1:10" x14ac:dyDescent="0.2">
      <c r="A244" s="24" t="s">
        <v>50</v>
      </c>
      <c r="B244" s="25">
        <v>12</v>
      </c>
      <c r="C244" s="34">
        <v>12</v>
      </c>
      <c r="D244" s="4"/>
      <c r="E244" s="4">
        <v>2</v>
      </c>
      <c r="F244" s="4"/>
      <c r="G244" s="4"/>
      <c r="H244" s="4"/>
      <c r="I244" s="4"/>
      <c r="J244" s="4"/>
    </row>
    <row r="245" spans="1:10" x14ac:dyDescent="0.2">
      <c r="A245" s="4" t="s">
        <v>165</v>
      </c>
      <c r="B245" s="4"/>
      <c r="C245" s="4"/>
      <c r="D245" s="4"/>
      <c r="E245" s="4"/>
      <c r="F245" s="39">
        <f>B244/(6/12)+1</f>
        <v>25</v>
      </c>
      <c r="G245" s="4"/>
      <c r="H245" s="33">
        <f>C244</f>
        <v>12</v>
      </c>
      <c r="I245" s="4">
        <v>0.66800000000000004</v>
      </c>
      <c r="J245" s="33">
        <f>I245*H245*F245*E244</f>
        <v>400.8</v>
      </c>
    </row>
    <row r="246" spans="1:10" x14ac:dyDescent="0.2">
      <c r="A246" s="4"/>
      <c r="B246" s="4"/>
      <c r="C246" s="4"/>
      <c r="D246" s="4"/>
      <c r="E246" s="4"/>
      <c r="F246" s="39">
        <f>C244/(6/12)+1</f>
        <v>25</v>
      </c>
      <c r="G246" s="4"/>
      <c r="H246" s="4">
        <f>B244+2.33</f>
        <v>14.33</v>
      </c>
      <c r="I246" s="4">
        <v>0.66800000000000004</v>
      </c>
      <c r="J246" s="33">
        <f>I246*H246*F246*E244</f>
        <v>478.62200000000001</v>
      </c>
    </row>
    <row r="247" spans="1:10" x14ac:dyDescent="0.2">
      <c r="I247" s="24" t="s">
        <v>155</v>
      </c>
      <c r="J247" s="32">
        <f>SUM(J242:J246)</f>
        <v>10870.885039999999</v>
      </c>
    </row>
    <row r="248" spans="1:10" x14ac:dyDescent="0.2">
      <c r="I248" s="24" t="s">
        <v>156</v>
      </c>
      <c r="J248" s="34">
        <f>J247/2000</f>
        <v>5.4354425199999996</v>
      </c>
    </row>
    <row r="250" spans="1:10" ht="19" x14ac:dyDescent="0.25">
      <c r="A250" s="3" t="s">
        <v>102</v>
      </c>
    </row>
    <row r="251" spans="1:10" x14ac:dyDescent="0.2">
      <c r="A251" s="7" t="s">
        <v>0</v>
      </c>
      <c r="B251" s="8" t="s">
        <v>1</v>
      </c>
      <c r="C251" s="7" t="s">
        <v>2</v>
      </c>
      <c r="D251" s="7" t="s">
        <v>3</v>
      </c>
      <c r="E251" s="7" t="s">
        <v>4</v>
      </c>
      <c r="F251" s="7" t="s">
        <v>3</v>
      </c>
    </row>
    <row r="252" spans="1:10" x14ac:dyDescent="0.2">
      <c r="A252" s="4" t="s">
        <v>526</v>
      </c>
      <c r="B252" s="9"/>
      <c r="C252" s="4">
        <v>48886.19</v>
      </c>
      <c r="D252" s="4" t="s">
        <v>22</v>
      </c>
      <c r="E252" s="4">
        <v>1508.83</v>
      </c>
      <c r="F252" s="4" t="s">
        <v>7</v>
      </c>
    </row>
    <row r="254" spans="1:10" ht="17" x14ac:dyDescent="0.2">
      <c r="A254" s="16" t="s">
        <v>144</v>
      </c>
      <c r="B254" s="17"/>
      <c r="C254" s="18"/>
    </row>
    <row r="255" spans="1:10" ht="48" x14ac:dyDescent="0.2">
      <c r="A255" s="19" t="s">
        <v>1</v>
      </c>
      <c r="B255" s="20" t="s">
        <v>145</v>
      </c>
      <c r="C255" s="21" t="s">
        <v>146</v>
      </c>
      <c r="D255" s="21" t="s">
        <v>147</v>
      </c>
      <c r="E255" s="20" t="s">
        <v>4</v>
      </c>
      <c r="F255" s="20" t="s">
        <v>3</v>
      </c>
      <c r="G255" s="19" t="s">
        <v>148</v>
      </c>
      <c r="H255" s="19" t="s">
        <v>149</v>
      </c>
      <c r="I255" s="22" t="s">
        <v>150</v>
      </c>
      <c r="J255" s="23" t="s">
        <v>151</v>
      </c>
    </row>
    <row r="256" spans="1:10" x14ac:dyDescent="0.2">
      <c r="A256" s="24" t="s">
        <v>58</v>
      </c>
      <c r="B256" s="25">
        <v>177.17</v>
      </c>
      <c r="C256" s="34">
        <f>C252/B256</f>
        <v>275.9281481063386</v>
      </c>
      <c r="D256" s="24"/>
      <c r="E256" s="24"/>
      <c r="F256" s="24"/>
      <c r="G256" s="24"/>
      <c r="H256" s="24"/>
      <c r="I256" s="24"/>
      <c r="J256" s="24"/>
    </row>
    <row r="257" spans="1:10" x14ac:dyDescent="0.2">
      <c r="A257" s="26" t="s">
        <v>166</v>
      </c>
      <c r="B257" s="27"/>
      <c r="C257" s="29"/>
      <c r="D257" s="26"/>
      <c r="E257" s="26"/>
      <c r="F257" s="28">
        <f>B256/(10/12)+1</f>
        <v>213.60399999999998</v>
      </c>
      <c r="G257" s="26">
        <v>55</v>
      </c>
      <c r="H257" s="30">
        <f>C256+(C256/20*G257/12)</f>
        <v>339.16168204737454</v>
      </c>
      <c r="I257" s="26">
        <v>2.67</v>
      </c>
      <c r="J257" s="29">
        <f>I257*H257*F257</f>
        <v>193431.59945856652</v>
      </c>
    </row>
    <row r="258" spans="1:10" x14ac:dyDescent="0.2">
      <c r="A258" s="26"/>
      <c r="B258" s="27"/>
      <c r="C258" s="29"/>
      <c r="D258" s="26"/>
      <c r="E258" s="26"/>
      <c r="F258" s="28">
        <f>C256/(10/12)+1</f>
        <v>332.1137777276063</v>
      </c>
      <c r="G258" s="26">
        <v>55</v>
      </c>
      <c r="H258" s="30">
        <f>B256+(B256/20*G258/12)</f>
        <v>217.77145833333333</v>
      </c>
      <c r="I258" s="26">
        <v>2.67</v>
      </c>
      <c r="J258" s="29">
        <f t="shared" ref="J258:J260" si="6">I258*H258*F258</f>
        <v>193107.48756125005</v>
      </c>
    </row>
    <row r="259" spans="1:10" x14ac:dyDescent="0.2">
      <c r="A259" s="26" t="s">
        <v>167</v>
      </c>
      <c r="B259" s="27"/>
      <c r="C259" s="29"/>
      <c r="D259" s="26"/>
      <c r="E259" s="26"/>
      <c r="F259" s="28">
        <f>B256/(8/12)+1</f>
        <v>266.755</v>
      </c>
      <c r="G259" s="26">
        <v>40</v>
      </c>
      <c r="H259" s="30">
        <f>C256+(C256/20*G259/12)</f>
        <v>321.91617279072835</v>
      </c>
      <c r="I259" s="26">
        <v>1.502</v>
      </c>
      <c r="J259" s="29">
        <f t="shared" si="6"/>
        <v>128980.86850653168</v>
      </c>
    </row>
    <row r="260" spans="1:10" x14ac:dyDescent="0.2">
      <c r="A260" s="26"/>
      <c r="B260" s="27"/>
      <c r="C260" s="29"/>
      <c r="D260" s="26"/>
      <c r="E260" s="26"/>
      <c r="F260" s="28">
        <f>C256/(8/12)+1</f>
        <v>414.89222215950792</v>
      </c>
      <c r="G260" s="26">
        <v>40</v>
      </c>
      <c r="H260" s="30">
        <f>B256+(B256/20*G260/12)</f>
        <v>206.69833333333332</v>
      </c>
      <c r="I260" s="26">
        <v>1.502</v>
      </c>
      <c r="J260" s="29">
        <f t="shared" si="6"/>
        <v>128807.81131166669</v>
      </c>
    </row>
    <row r="261" spans="1:10" x14ac:dyDescent="0.2">
      <c r="A261" s="4" t="s">
        <v>525</v>
      </c>
      <c r="B261" s="4">
        <v>144.97</v>
      </c>
      <c r="C261" s="4"/>
      <c r="D261" s="4"/>
      <c r="E261" s="4"/>
      <c r="F261" s="28">
        <f>B261/(32/12)+1</f>
        <v>55.363750000000003</v>
      </c>
      <c r="G261" s="4"/>
      <c r="H261" s="4">
        <v>5</v>
      </c>
      <c r="I261" s="4">
        <v>1.0429999999999999</v>
      </c>
      <c r="J261" s="52">
        <f>I261*H261*F261</f>
        <v>288.72195625000001</v>
      </c>
    </row>
    <row r="262" spans="1:10" x14ac:dyDescent="0.2">
      <c r="A262" s="41" t="s">
        <v>170</v>
      </c>
      <c r="B262" s="25"/>
      <c r="C262" s="24"/>
      <c r="D262" s="24"/>
      <c r="E262" s="24"/>
      <c r="F262" s="24"/>
      <c r="G262" s="24"/>
      <c r="H262" s="24"/>
      <c r="I262" s="24"/>
      <c r="J262" s="24"/>
    </row>
    <row r="263" spans="1:10" x14ac:dyDescent="0.2">
      <c r="A263" s="24"/>
      <c r="B263" s="25"/>
      <c r="C263" s="24"/>
      <c r="D263" s="24"/>
      <c r="E263" s="24"/>
      <c r="F263" s="24"/>
      <c r="G263" s="24"/>
      <c r="H263" s="24"/>
      <c r="I263" s="24"/>
      <c r="J263" s="24"/>
    </row>
    <row r="264" spans="1:10" x14ac:dyDescent="0.2">
      <c r="A264" s="4" t="s">
        <v>326</v>
      </c>
      <c r="B264" s="4">
        <v>47.67</v>
      </c>
      <c r="C264" s="4"/>
      <c r="D264" s="4"/>
      <c r="E264" s="4"/>
      <c r="F264" s="4">
        <v>2</v>
      </c>
      <c r="G264" s="4"/>
      <c r="H264" s="4"/>
      <c r="I264" s="4">
        <v>1.502</v>
      </c>
      <c r="J264" s="33">
        <f>I264*F264*B264</f>
        <v>143.20068000000001</v>
      </c>
    </row>
    <row r="265" spans="1:10" x14ac:dyDescent="0.2">
      <c r="A265" s="4" t="s">
        <v>324</v>
      </c>
      <c r="B265" s="4">
        <v>5.16</v>
      </c>
      <c r="C265" s="4"/>
      <c r="D265" s="4"/>
      <c r="E265" s="4"/>
      <c r="F265" s="4">
        <v>11</v>
      </c>
      <c r="G265" s="4"/>
      <c r="H265" s="4"/>
      <c r="I265" s="4">
        <v>1.502</v>
      </c>
      <c r="J265" s="33">
        <f t="shared" ref="J265:J266" si="7">I265*F265*B265</f>
        <v>85.253519999999995</v>
      </c>
    </row>
    <row r="266" spans="1:10" x14ac:dyDescent="0.2">
      <c r="A266" s="4" t="s">
        <v>323</v>
      </c>
      <c r="B266" s="4">
        <v>4.9800000000000004</v>
      </c>
      <c r="C266" s="4"/>
      <c r="D266" s="4"/>
      <c r="E266" s="4"/>
      <c r="F266" s="4">
        <v>4</v>
      </c>
      <c r="G266" s="4"/>
      <c r="H266" s="4"/>
      <c r="I266" s="4">
        <v>1.502</v>
      </c>
      <c r="J266" s="33">
        <f t="shared" si="7"/>
        <v>29.919840000000004</v>
      </c>
    </row>
    <row r="267" spans="1:10" x14ac:dyDescent="0.2">
      <c r="A267" s="4" t="s">
        <v>323</v>
      </c>
      <c r="B267" s="4">
        <v>3.61</v>
      </c>
      <c r="C267" s="4"/>
      <c r="D267" s="4"/>
      <c r="E267" s="4"/>
      <c r="F267" s="4">
        <v>4</v>
      </c>
      <c r="G267" s="4"/>
      <c r="H267" s="4"/>
      <c r="I267" s="4">
        <v>1.502</v>
      </c>
      <c r="J267" s="33">
        <f t="shared" ref="J267:J279" si="8">I267*F267*B267</f>
        <v>21.688880000000001</v>
      </c>
    </row>
    <row r="268" spans="1:10" x14ac:dyDescent="0.2">
      <c r="A268" s="4" t="s">
        <v>322</v>
      </c>
      <c r="B268" s="4">
        <v>5.0999999999999996</v>
      </c>
      <c r="C268" s="4"/>
      <c r="D268" s="4"/>
      <c r="E268" s="4"/>
      <c r="F268" s="4">
        <v>18</v>
      </c>
      <c r="G268" s="4"/>
      <c r="H268" s="4"/>
      <c r="I268" s="4">
        <v>1.502</v>
      </c>
      <c r="J268" s="33">
        <f t="shared" si="8"/>
        <v>137.8836</v>
      </c>
    </row>
    <row r="269" spans="1:10" x14ac:dyDescent="0.2">
      <c r="A269" s="4" t="s">
        <v>317</v>
      </c>
      <c r="B269" s="4">
        <v>9.08</v>
      </c>
      <c r="C269" s="4"/>
      <c r="D269" s="4"/>
      <c r="E269" s="4"/>
      <c r="F269" s="4">
        <v>6</v>
      </c>
      <c r="G269" s="4"/>
      <c r="H269" s="4"/>
      <c r="I269" s="4">
        <v>1.502</v>
      </c>
      <c r="J269" s="33">
        <f t="shared" si="8"/>
        <v>81.828960000000009</v>
      </c>
    </row>
    <row r="270" spans="1:10" x14ac:dyDescent="0.2">
      <c r="A270" s="4" t="s">
        <v>321</v>
      </c>
      <c r="B270" s="4">
        <v>4.3600000000000003</v>
      </c>
      <c r="C270" s="4"/>
      <c r="D270" s="4"/>
      <c r="E270" s="4"/>
      <c r="F270" s="4">
        <v>8</v>
      </c>
      <c r="G270" s="4"/>
      <c r="H270" s="4"/>
      <c r="I270" s="4">
        <v>1.502</v>
      </c>
      <c r="J270" s="33">
        <f t="shared" si="8"/>
        <v>52.389760000000003</v>
      </c>
    </row>
    <row r="271" spans="1:10" x14ac:dyDescent="0.2">
      <c r="A271" s="4" t="s">
        <v>319</v>
      </c>
      <c r="B271" s="4">
        <v>9.1</v>
      </c>
      <c r="C271" s="4"/>
      <c r="D271" s="4"/>
      <c r="E271" s="4"/>
      <c r="F271" s="4">
        <v>7</v>
      </c>
      <c r="G271" s="4"/>
      <c r="H271" s="4"/>
      <c r="I271" s="4">
        <v>1.502</v>
      </c>
      <c r="J271" s="33">
        <f t="shared" si="8"/>
        <v>95.677399999999992</v>
      </c>
    </row>
    <row r="272" spans="1:10" x14ac:dyDescent="0.2">
      <c r="A272" s="4" t="s">
        <v>319</v>
      </c>
      <c r="B272" s="4">
        <v>4.04</v>
      </c>
      <c r="C272" s="4"/>
      <c r="D272" s="4"/>
      <c r="E272" s="4"/>
      <c r="F272" s="4">
        <v>7</v>
      </c>
      <c r="G272" s="4"/>
      <c r="H272" s="4"/>
      <c r="I272" s="4">
        <v>1.502</v>
      </c>
      <c r="J272" s="33">
        <f t="shared" si="8"/>
        <v>42.476559999999999</v>
      </c>
    </row>
    <row r="273" spans="1:11" x14ac:dyDescent="0.2">
      <c r="A273" s="4" t="s">
        <v>318</v>
      </c>
      <c r="B273" s="4">
        <v>4.6100000000000003</v>
      </c>
      <c r="C273" s="4"/>
      <c r="D273" s="4"/>
      <c r="E273" s="4"/>
      <c r="F273" s="4">
        <v>13</v>
      </c>
      <c r="G273" s="4"/>
      <c r="H273" s="4"/>
      <c r="I273" s="4">
        <v>1.502</v>
      </c>
      <c r="J273" s="33">
        <f t="shared" si="8"/>
        <v>90.014859999999999</v>
      </c>
    </row>
    <row r="274" spans="1:11" x14ac:dyDescent="0.2">
      <c r="A274" s="4" t="s">
        <v>317</v>
      </c>
      <c r="B274" s="4">
        <v>7.1</v>
      </c>
      <c r="C274" s="4"/>
      <c r="D274" s="4"/>
      <c r="E274" s="4"/>
      <c r="F274" s="4">
        <v>6</v>
      </c>
      <c r="G274" s="4"/>
      <c r="H274" s="4"/>
      <c r="I274" s="4">
        <v>1.502</v>
      </c>
      <c r="J274" s="33">
        <f t="shared" si="8"/>
        <v>63.985199999999999</v>
      </c>
    </row>
    <row r="275" spans="1:11" x14ac:dyDescent="0.2">
      <c r="A275" s="4" t="s">
        <v>316</v>
      </c>
      <c r="B275" s="4">
        <v>7.11</v>
      </c>
      <c r="C275" s="4"/>
      <c r="D275" s="4"/>
      <c r="E275" s="4"/>
      <c r="F275" s="4">
        <v>23</v>
      </c>
      <c r="G275" s="4"/>
      <c r="H275" s="4"/>
      <c r="I275" s="4">
        <v>1.502</v>
      </c>
      <c r="J275" s="33">
        <f t="shared" si="8"/>
        <v>245.62206</v>
      </c>
    </row>
    <row r="276" spans="1:11" ht="14.25" customHeight="1" x14ac:dyDescent="0.2">
      <c r="A276" s="4" t="s">
        <v>315</v>
      </c>
      <c r="B276" s="4">
        <v>5.67</v>
      </c>
      <c r="C276" s="4"/>
      <c r="D276" s="4"/>
      <c r="E276" s="4"/>
      <c r="F276" s="4">
        <v>3</v>
      </c>
      <c r="G276" s="4"/>
      <c r="H276" s="4"/>
      <c r="I276" s="4">
        <v>2.67</v>
      </c>
      <c r="J276" s="33">
        <f t="shared" si="8"/>
        <v>45.416699999999999</v>
      </c>
    </row>
    <row r="277" spans="1:11" x14ac:dyDescent="0.2">
      <c r="A277" s="4" t="s">
        <v>320</v>
      </c>
      <c r="B277" s="4">
        <v>10.64</v>
      </c>
      <c r="C277" s="4"/>
      <c r="D277" s="4"/>
      <c r="E277" s="4"/>
      <c r="F277" s="4">
        <v>8</v>
      </c>
      <c r="G277" s="4"/>
      <c r="H277" s="4"/>
      <c r="I277" s="4">
        <v>2.67</v>
      </c>
      <c r="J277" s="33">
        <f t="shared" si="8"/>
        <v>227.2704</v>
      </c>
    </row>
    <row r="278" spans="1:11" x14ac:dyDescent="0.2">
      <c r="A278" s="4" t="s">
        <v>325</v>
      </c>
      <c r="B278" s="4">
        <v>44.14</v>
      </c>
      <c r="C278" s="4"/>
      <c r="D278" s="4"/>
      <c r="E278" s="4"/>
      <c r="F278" s="4">
        <v>2</v>
      </c>
      <c r="G278" s="4"/>
      <c r="H278" s="4"/>
      <c r="I278" s="4">
        <v>2.67</v>
      </c>
      <c r="J278" s="33">
        <f t="shared" si="8"/>
        <v>235.70759999999999</v>
      </c>
    </row>
    <row r="279" spans="1:11" x14ac:dyDescent="0.2">
      <c r="A279" s="4" t="s">
        <v>315</v>
      </c>
      <c r="B279" s="4">
        <v>6.16</v>
      </c>
      <c r="C279" s="4"/>
      <c r="D279" s="4"/>
      <c r="E279" s="4"/>
      <c r="F279" s="4">
        <v>3</v>
      </c>
      <c r="G279" s="4"/>
      <c r="H279" s="4"/>
      <c r="I279" s="4">
        <v>2.67</v>
      </c>
      <c r="J279" s="33">
        <f t="shared" si="8"/>
        <v>49.3416</v>
      </c>
      <c r="K279" s="11">
        <f>SUM(J264:J279)</f>
        <v>1647.6776199999999</v>
      </c>
    </row>
    <row r="280" spans="1:11" x14ac:dyDescent="0.2">
      <c r="I280" s="50" t="s">
        <v>155</v>
      </c>
      <c r="J280" s="51">
        <f>SUM(J256:J279)</f>
        <v>646264.16641426494</v>
      </c>
    </row>
    <row r="281" spans="1:11" x14ac:dyDescent="0.2">
      <c r="I281" s="24" t="s">
        <v>156</v>
      </c>
      <c r="J281" s="34">
        <f>J280/2000</f>
        <v>323.1320832071325</v>
      </c>
    </row>
    <row r="283" spans="1:11" ht="21" x14ac:dyDescent="0.25">
      <c r="A283" s="2" t="s">
        <v>105</v>
      </c>
    </row>
    <row r="284" spans="1:11" ht="19" x14ac:dyDescent="0.25">
      <c r="A284" s="3" t="s">
        <v>106</v>
      </c>
    </row>
    <row r="285" spans="1:11" x14ac:dyDescent="0.2">
      <c r="A285" s="7" t="s">
        <v>0</v>
      </c>
      <c r="B285" s="8" t="s">
        <v>1</v>
      </c>
      <c r="C285" s="7" t="s">
        <v>2</v>
      </c>
      <c r="D285" s="7" t="s">
        <v>3</v>
      </c>
      <c r="E285" s="7" t="s">
        <v>4</v>
      </c>
      <c r="F285" s="7" t="s">
        <v>3</v>
      </c>
    </row>
    <row r="286" spans="1:11" x14ac:dyDescent="0.2">
      <c r="A286" s="4" t="s">
        <v>75</v>
      </c>
      <c r="B286" s="9" t="s">
        <v>76</v>
      </c>
      <c r="C286" s="4">
        <v>284.86</v>
      </c>
      <c r="D286" s="4" t="s">
        <v>6</v>
      </c>
      <c r="E286" s="4">
        <v>7.03</v>
      </c>
      <c r="F286" s="4" t="s">
        <v>7</v>
      </c>
    </row>
    <row r="290" spans="1:10" ht="17" x14ac:dyDescent="0.2">
      <c r="A290" s="16" t="s">
        <v>144</v>
      </c>
      <c r="B290" s="17"/>
      <c r="C290" s="18"/>
    </row>
    <row r="291" spans="1:10" ht="48" x14ac:dyDescent="0.2">
      <c r="A291" s="19" t="s">
        <v>1</v>
      </c>
      <c r="B291" s="20" t="s">
        <v>145</v>
      </c>
      <c r="C291" s="21" t="s">
        <v>146</v>
      </c>
      <c r="D291" s="21" t="s">
        <v>147</v>
      </c>
      <c r="E291" s="20" t="s">
        <v>4</v>
      </c>
      <c r="F291" s="20" t="s">
        <v>3</v>
      </c>
      <c r="G291" s="19" t="s">
        <v>148</v>
      </c>
      <c r="H291" s="19" t="s">
        <v>149</v>
      </c>
      <c r="I291" s="22" t="s">
        <v>150</v>
      </c>
      <c r="J291" s="23" t="s">
        <v>151</v>
      </c>
    </row>
    <row r="292" spans="1:10" x14ac:dyDescent="0.2">
      <c r="A292" s="24" t="s">
        <v>75</v>
      </c>
      <c r="B292" s="25">
        <v>284.86</v>
      </c>
      <c r="C292" s="34">
        <f>8/12</f>
        <v>0.66666666666666663</v>
      </c>
      <c r="D292" s="24">
        <v>1</v>
      </c>
      <c r="E292" s="24"/>
      <c r="F292" s="24"/>
      <c r="G292" s="24"/>
      <c r="H292" s="24"/>
      <c r="I292" s="24"/>
      <c r="J292" s="24"/>
    </row>
    <row r="293" spans="1:10" x14ac:dyDescent="0.2">
      <c r="A293" s="4" t="s">
        <v>172</v>
      </c>
      <c r="B293" s="9"/>
      <c r="C293" s="4"/>
      <c r="D293" s="4"/>
      <c r="E293" s="4"/>
      <c r="F293" s="4">
        <v>2</v>
      </c>
      <c r="G293" s="4">
        <v>30</v>
      </c>
      <c r="H293" s="30">
        <f>B292+(B292/20*G293/12)</f>
        <v>320.46750000000003</v>
      </c>
      <c r="I293" s="26">
        <v>0.66800000000000004</v>
      </c>
      <c r="J293" s="29">
        <f>I293*H293*F293</f>
        <v>428.14458000000008</v>
      </c>
    </row>
    <row r="294" spans="1:10" x14ac:dyDescent="0.2">
      <c r="I294" s="24" t="s">
        <v>155</v>
      </c>
      <c r="J294" s="32">
        <f>SUM(J292:J293)</f>
        <v>428.14458000000008</v>
      </c>
    </row>
    <row r="295" spans="1:10" x14ac:dyDescent="0.2">
      <c r="I295" s="24" t="s">
        <v>156</v>
      </c>
      <c r="J295" s="34">
        <f>J294/2000</f>
        <v>0.21407229000000003</v>
      </c>
    </row>
    <row r="296" spans="1:10" x14ac:dyDescent="0.2">
      <c r="A296" s="6"/>
      <c r="B296" s="10"/>
      <c r="C296" s="6"/>
      <c r="D296" s="6"/>
      <c r="E296" s="6"/>
      <c r="F296" s="6"/>
    </row>
    <row r="297" spans="1:10" x14ac:dyDescent="0.2">
      <c r="A297" s="6"/>
      <c r="B297" s="10"/>
      <c r="C297" s="6"/>
      <c r="D297" s="6"/>
      <c r="E297" s="6"/>
      <c r="F297" s="6"/>
    </row>
    <row r="298" spans="1:10" ht="19" x14ac:dyDescent="0.25">
      <c r="A298" s="3" t="s">
        <v>101</v>
      </c>
    </row>
    <row r="299" spans="1:10" x14ac:dyDescent="0.2">
      <c r="A299" s="7" t="s">
        <v>0</v>
      </c>
      <c r="B299" s="8" t="s">
        <v>1</v>
      </c>
      <c r="C299" s="7" t="s">
        <v>2</v>
      </c>
      <c r="D299" s="7" t="s">
        <v>3</v>
      </c>
      <c r="E299" s="7" t="s">
        <v>4</v>
      </c>
      <c r="F299" s="7" t="s">
        <v>3</v>
      </c>
    </row>
    <row r="300" spans="1:10" x14ac:dyDescent="0.2">
      <c r="A300" s="4" t="s">
        <v>198</v>
      </c>
      <c r="B300" s="9" t="s">
        <v>74</v>
      </c>
      <c r="C300" s="4">
        <v>49</v>
      </c>
      <c r="D300" s="4" t="s">
        <v>14</v>
      </c>
      <c r="E300" s="4">
        <v>181.48</v>
      </c>
      <c r="F300" s="4" t="s">
        <v>7</v>
      </c>
    </row>
    <row r="302" spans="1:10" ht="17" x14ac:dyDescent="0.2">
      <c r="A302" s="16" t="s">
        <v>144</v>
      </c>
      <c r="B302" s="17"/>
      <c r="C302" s="18"/>
    </row>
    <row r="303" spans="1:10" ht="48" x14ac:dyDescent="0.2">
      <c r="A303" s="19" t="s">
        <v>1</v>
      </c>
      <c r="B303" s="20" t="s">
        <v>145</v>
      </c>
      <c r="C303" s="21" t="s">
        <v>146</v>
      </c>
      <c r="D303" s="21" t="s">
        <v>147</v>
      </c>
      <c r="E303" s="20" t="s">
        <v>4</v>
      </c>
      <c r="F303" s="20" t="s">
        <v>3</v>
      </c>
      <c r="G303" s="19" t="s">
        <v>148</v>
      </c>
      <c r="H303" s="19" t="s">
        <v>149</v>
      </c>
      <c r="I303" s="22" t="s">
        <v>150</v>
      </c>
      <c r="J303" s="23" t="s">
        <v>151</v>
      </c>
    </row>
    <row r="304" spans="1:10" x14ac:dyDescent="0.2">
      <c r="A304" s="24" t="s">
        <v>73</v>
      </c>
      <c r="B304" s="25">
        <v>10</v>
      </c>
      <c r="C304" s="34">
        <v>10</v>
      </c>
      <c r="D304" s="4"/>
      <c r="E304" s="4">
        <v>49</v>
      </c>
      <c r="F304" s="4"/>
      <c r="G304" s="4"/>
      <c r="H304" s="4"/>
      <c r="I304" s="4"/>
      <c r="J304" s="4"/>
    </row>
    <row r="305" spans="1:10" x14ac:dyDescent="0.2">
      <c r="A305" s="4" t="s">
        <v>173</v>
      </c>
      <c r="B305" s="4"/>
      <c r="C305" s="4"/>
      <c r="D305" s="4"/>
      <c r="E305" s="4"/>
      <c r="F305" s="39">
        <f>B304/(4/12)+1</f>
        <v>31</v>
      </c>
      <c r="G305" s="4"/>
      <c r="H305" s="33">
        <f>C304</f>
        <v>10</v>
      </c>
      <c r="I305" s="4">
        <v>1.502</v>
      </c>
      <c r="J305" s="33">
        <f>I305*H305*F305*E304</f>
        <v>22815.38</v>
      </c>
    </row>
    <row r="306" spans="1:10" x14ac:dyDescent="0.2">
      <c r="A306" s="4"/>
      <c r="B306" s="4"/>
      <c r="C306" s="4"/>
      <c r="D306" s="4"/>
      <c r="E306" s="4"/>
      <c r="F306" s="39">
        <f>C304/(4/12)+1</f>
        <v>31</v>
      </c>
      <c r="G306" s="4"/>
      <c r="H306" s="4">
        <f>B304+2.33</f>
        <v>12.33</v>
      </c>
      <c r="I306" s="4">
        <v>1.502</v>
      </c>
      <c r="J306" s="33">
        <f>I306*H306*F306*E304</f>
        <v>28131.363540000002</v>
      </c>
    </row>
    <row r="307" spans="1:10" x14ac:dyDescent="0.2">
      <c r="I307" s="24" t="s">
        <v>155</v>
      </c>
      <c r="J307" s="32">
        <f>SUM(J305:J306)</f>
        <v>50946.743540000003</v>
      </c>
    </row>
    <row r="308" spans="1:10" x14ac:dyDescent="0.2">
      <c r="I308" s="24" t="s">
        <v>156</v>
      </c>
      <c r="J308" s="34">
        <f>J307/2000</f>
        <v>25.47337177</v>
      </c>
    </row>
    <row r="309" spans="1:10" ht="19" x14ac:dyDescent="0.25">
      <c r="A309" s="3" t="s">
        <v>107</v>
      </c>
    </row>
    <row r="310" spans="1:10" x14ac:dyDescent="0.2">
      <c r="A310" s="7" t="s">
        <v>0</v>
      </c>
      <c r="B310" s="8" t="s">
        <v>1</v>
      </c>
      <c r="C310" s="7" t="s">
        <v>2</v>
      </c>
      <c r="D310" s="7" t="s">
        <v>3</v>
      </c>
      <c r="E310" s="7" t="s">
        <v>4</v>
      </c>
      <c r="F310" s="7" t="s">
        <v>3</v>
      </c>
    </row>
    <row r="311" spans="1:10" x14ac:dyDescent="0.2">
      <c r="A311" s="4" t="s">
        <v>177</v>
      </c>
      <c r="B311" s="9" t="s">
        <v>77</v>
      </c>
      <c r="C311" s="4">
        <v>631.79999999999995</v>
      </c>
      <c r="D311" s="4" t="s">
        <v>6</v>
      </c>
      <c r="E311" s="4">
        <v>23.4</v>
      </c>
      <c r="F311" s="4" t="s">
        <v>7</v>
      </c>
    </row>
    <row r="312" spans="1:10" x14ac:dyDescent="0.2">
      <c r="A312" s="4" t="s">
        <v>178</v>
      </c>
      <c r="B312" s="9" t="s">
        <v>180</v>
      </c>
      <c r="C312" s="4">
        <v>151.06</v>
      </c>
      <c r="D312" s="4" t="s">
        <v>22</v>
      </c>
      <c r="E312" s="4">
        <v>5.59</v>
      </c>
      <c r="F312" s="4" t="s">
        <v>7</v>
      </c>
      <c r="G312" s="31" t="s">
        <v>179</v>
      </c>
    </row>
    <row r="313" spans="1:10" x14ac:dyDescent="0.2">
      <c r="A313" s="4" t="s">
        <v>177</v>
      </c>
      <c r="B313" s="9" t="s">
        <v>78</v>
      </c>
      <c r="C313" s="4">
        <v>75.599999999999994</v>
      </c>
      <c r="D313" s="4" t="s">
        <v>6</v>
      </c>
      <c r="E313" s="4">
        <v>4.2</v>
      </c>
      <c r="F313" s="4" t="s">
        <v>7</v>
      </c>
    </row>
    <row r="314" spans="1:10" x14ac:dyDescent="0.2">
      <c r="A314" s="4" t="s">
        <v>176</v>
      </c>
      <c r="B314" s="9" t="s">
        <v>41</v>
      </c>
      <c r="C314" s="4">
        <v>124.64</v>
      </c>
      <c r="D314" s="4" t="s">
        <v>6</v>
      </c>
      <c r="E314" s="4">
        <v>1.54</v>
      </c>
      <c r="F314" s="4" t="s">
        <v>7</v>
      </c>
    </row>
    <row r="316" spans="1:10" ht="17" x14ac:dyDescent="0.2">
      <c r="A316" s="16" t="s">
        <v>144</v>
      </c>
      <c r="B316" s="17"/>
      <c r="C316" s="18"/>
    </row>
    <row r="317" spans="1:10" ht="48" x14ac:dyDescent="0.2">
      <c r="A317" s="19" t="s">
        <v>1</v>
      </c>
      <c r="B317" s="20" t="s">
        <v>145</v>
      </c>
      <c r="C317" s="21" t="s">
        <v>146</v>
      </c>
      <c r="D317" s="21" t="s">
        <v>147</v>
      </c>
      <c r="E317" s="20" t="s">
        <v>4</v>
      </c>
      <c r="F317" s="20" t="s">
        <v>3</v>
      </c>
      <c r="G317" s="19" t="s">
        <v>148</v>
      </c>
      <c r="H317" s="19" t="s">
        <v>149</v>
      </c>
      <c r="I317" s="22" t="s">
        <v>150</v>
      </c>
      <c r="J317" s="23" t="s">
        <v>151</v>
      </c>
    </row>
    <row r="318" spans="1:10" x14ac:dyDescent="0.2">
      <c r="A318" s="24" t="s">
        <v>177</v>
      </c>
      <c r="B318" s="25">
        <f>C311+C313+49.5+C314</f>
        <v>881.54</v>
      </c>
      <c r="C318" s="34"/>
      <c r="D318" s="24"/>
      <c r="E318" s="24"/>
      <c r="F318" s="24"/>
      <c r="G318" s="24"/>
      <c r="H318" s="24"/>
      <c r="I318" s="24"/>
      <c r="J318" s="24"/>
    </row>
    <row r="319" spans="1:10" x14ac:dyDescent="0.2">
      <c r="A319" s="4" t="s">
        <v>174</v>
      </c>
      <c r="B319" s="9"/>
      <c r="C319" s="4"/>
      <c r="D319" s="4"/>
      <c r="E319" s="4"/>
      <c r="F319" s="39">
        <f>B318/(6/12)+1</f>
        <v>1764.08</v>
      </c>
      <c r="G319" s="4"/>
      <c r="H319" s="30">
        <v>12</v>
      </c>
      <c r="I319" s="26">
        <v>2.67</v>
      </c>
      <c r="J319" s="29">
        <f>I319*H319*F319</f>
        <v>56521.123199999995</v>
      </c>
    </row>
    <row r="320" spans="1:10" x14ac:dyDescent="0.2">
      <c r="A320" s="4" t="s">
        <v>175</v>
      </c>
      <c r="B320" s="9"/>
      <c r="C320" s="4"/>
      <c r="D320" s="4"/>
      <c r="E320" s="4"/>
      <c r="F320" s="39">
        <f>B318/(12/12)+1</f>
        <v>882.54</v>
      </c>
      <c r="G320" s="4"/>
      <c r="H320" s="30">
        <v>12</v>
      </c>
      <c r="I320" s="26">
        <v>2.67</v>
      </c>
      <c r="J320" s="29">
        <f>I320*H320*F320</f>
        <v>28276.581599999998</v>
      </c>
    </row>
    <row r="321" spans="1:10" x14ac:dyDescent="0.2">
      <c r="A321" s="6"/>
      <c r="B321" s="10"/>
      <c r="C321" s="6"/>
      <c r="D321" s="6"/>
      <c r="E321" s="6"/>
      <c r="F321" s="40"/>
      <c r="G321" s="6"/>
      <c r="H321" s="43"/>
      <c r="I321" s="26"/>
      <c r="J321" s="29"/>
    </row>
    <row r="322" spans="1:10" x14ac:dyDescent="0.2">
      <c r="I322" s="24" t="s">
        <v>155</v>
      </c>
      <c r="J322" s="32">
        <f>SUM(J318:J320)</f>
        <v>84797.704799999992</v>
      </c>
    </row>
    <row r="323" spans="1:10" x14ac:dyDescent="0.2">
      <c r="I323" s="24" t="s">
        <v>156</v>
      </c>
      <c r="J323" s="34">
        <f>J322/2000</f>
        <v>42.398852399999996</v>
      </c>
    </row>
    <row r="325" spans="1:10" ht="19" x14ac:dyDescent="0.25">
      <c r="A325" s="3" t="s">
        <v>102</v>
      </c>
    </row>
    <row r="326" spans="1:10" x14ac:dyDescent="0.2">
      <c r="A326" s="7" t="s">
        <v>0</v>
      </c>
      <c r="B326" s="8" t="s">
        <v>1</v>
      </c>
      <c r="C326" s="7" t="s">
        <v>2</v>
      </c>
      <c r="D326" s="7" t="s">
        <v>3</v>
      </c>
      <c r="E326" s="7" t="s">
        <v>4</v>
      </c>
      <c r="F326" s="7" t="s">
        <v>3</v>
      </c>
    </row>
    <row r="327" spans="1:10" x14ac:dyDescent="0.2">
      <c r="A327" s="4" t="s">
        <v>527</v>
      </c>
      <c r="B327" s="9"/>
      <c r="C327" s="4">
        <v>49142.28</v>
      </c>
      <c r="D327" s="4" t="s">
        <v>22</v>
      </c>
      <c r="E327" s="4">
        <v>1820.08</v>
      </c>
      <c r="F327" s="4" t="s">
        <v>7</v>
      </c>
    </row>
    <row r="330" spans="1:10" ht="17" x14ac:dyDescent="0.2">
      <c r="A330" s="16" t="s">
        <v>144</v>
      </c>
      <c r="B330" s="17"/>
      <c r="C330" s="18"/>
    </row>
    <row r="331" spans="1:10" ht="48" x14ac:dyDescent="0.2">
      <c r="A331" s="19" t="s">
        <v>1</v>
      </c>
      <c r="B331" s="20" t="s">
        <v>145</v>
      </c>
      <c r="C331" s="21" t="s">
        <v>146</v>
      </c>
      <c r="D331" s="21" t="s">
        <v>147</v>
      </c>
      <c r="E331" s="20" t="s">
        <v>4</v>
      </c>
      <c r="F331" s="20" t="s">
        <v>3</v>
      </c>
      <c r="G331" s="19" t="s">
        <v>148</v>
      </c>
      <c r="H331" s="19" t="s">
        <v>149</v>
      </c>
      <c r="I331" s="22" t="s">
        <v>150</v>
      </c>
      <c r="J331" s="23" t="s">
        <v>151</v>
      </c>
    </row>
    <row r="332" spans="1:10" x14ac:dyDescent="0.2">
      <c r="A332" s="24" t="s">
        <v>79</v>
      </c>
      <c r="B332" s="25">
        <v>177.17</v>
      </c>
      <c r="C332" s="34">
        <f>C327/B332</f>
        <v>277.37359598126096</v>
      </c>
      <c r="D332" s="24"/>
      <c r="E332" s="24"/>
      <c r="F332" s="24"/>
      <c r="G332" s="24"/>
      <c r="H332" s="24"/>
      <c r="I332" s="24"/>
      <c r="J332" s="24"/>
    </row>
    <row r="333" spans="1:10" x14ac:dyDescent="0.2">
      <c r="A333" s="26" t="s">
        <v>181</v>
      </c>
      <c r="B333" s="27"/>
      <c r="C333" s="29"/>
      <c r="D333" s="26"/>
      <c r="E333" s="26"/>
      <c r="F333" s="28">
        <f>B332/(6/12)+1</f>
        <v>355.34</v>
      </c>
      <c r="G333" s="26">
        <v>55</v>
      </c>
      <c r="H333" s="30">
        <f>C332+(C332/20*G333/12)</f>
        <v>340.93837839363329</v>
      </c>
      <c r="I333" s="26">
        <v>2.67</v>
      </c>
      <c r="J333" s="29">
        <f>I333*H333*F333</f>
        <v>323467.94582031103</v>
      </c>
    </row>
    <row r="334" spans="1:10" x14ac:dyDescent="0.2">
      <c r="A334" s="26"/>
      <c r="B334" s="27"/>
      <c r="C334" s="29"/>
      <c r="D334" s="26"/>
      <c r="E334" s="26"/>
      <c r="F334" s="28">
        <f>C332/(6/12)+1</f>
        <v>555.74719196252192</v>
      </c>
      <c r="G334" s="26">
        <v>55</v>
      </c>
      <c r="H334" s="30">
        <f>B332+(B332/20*G334/12)</f>
        <v>217.77145833333333</v>
      </c>
      <c r="I334" s="26">
        <v>2.67</v>
      </c>
      <c r="J334" s="29">
        <f t="shared" ref="J334:J336" si="9">I334*H334*F334</f>
        <v>323139.09014375007</v>
      </c>
    </row>
    <row r="335" spans="1:10" x14ac:dyDescent="0.2">
      <c r="A335" s="26" t="s">
        <v>182</v>
      </c>
      <c r="B335" s="27"/>
      <c r="C335" s="29"/>
      <c r="D335" s="26"/>
      <c r="E335" s="26"/>
      <c r="F335" s="28">
        <f>B332/(12/12)+1</f>
        <v>178.17</v>
      </c>
      <c r="G335" s="26">
        <v>55</v>
      </c>
      <c r="H335" s="30">
        <f>C332+(C332/20*G335/12)</f>
        <v>340.93837839363329</v>
      </c>
      <c r="I335" s="26">
        <v>2.67</v>
      </c>
      <c r="J335" s="29">
        <f t="shared" si="9"/>
        <v>162189.125645311</v>
      </c>
    </row>
    <row r="336" spans="1:10" x14ac:dyDescent="0.2">
      <c r="A336" s="26"/>
      <c r="B336" s="27"/>
      <c r="C336" s="29"/>
      <c r="D336" s="26"/>
      <c r="E336" s="26"/>
      <c r="F336" s="28">
        <f>C332/(12/12)+1</f>
        <v>278.37359598126096</v>
      </c>
      <c r="G336" s="26">
        <v>55</v>
      </c>
      <c r="H336" s="30">
        <f>B332+(B332/20*G336/12)</f>
        <v>217.77145833333333</v>
      </c>
      <c r="I336" s="26">
        <v>2.67</v>
      </c>
      <c r="J336" s="29">
        <f t="shared" si="9"/>
        <v>161860.26996875001</v>
      </c>
    </row>
    <row r="337" spans="1:10" x14ac:dyDescent="0.2">
      <c r="A337" s="26" t="s">
        <v>183</v>
      </c>
      <c r="B337" s="27">
        <f>B292</f>
        <v>284.86</v>
      </c>
      <c r="C337" s="29"/>
      <c r="D337" s="26"/>
      <c r="E337" s="26"/>
      <c r="F337" s="28">
        <f>B337/(12/12)+1</f>
        <v>285.86</v>
      </c>
      <c r="G337" s="26"/>
      <c r="H337" s="30">
        <v>2</v>
      </c>
      <c r="I337" s="26">
        <v>0.66800000000000004</v>
      </c>
      <c r="J337" s="29">
        <f>I337*H337*F337</f>
        <v>381.90896000000004</v>
      </c>
    </row>
    <row r="338" spans="1:10" x14ac:dyDescent="0.2">
      <c r="A338" s="24" t="s">
        <v>171</v>
      </c>
      <c r="B338" s="25"/>
      <c r="C338" s="24"/>
      <c r="D338" s="24"/>
      <c r="E338" s="24"/>
      <c r="F338" s="24"/>
      <c r="G338" s="24"/>
      <c r="H338" s="24"/>
      <c r="I338" s="24"/>
      <c r="J338" s="24"/>
    </row>
    <row r="339" spans="1:10" x14ac:dyDescent="0.2">
      <c r="A339" s="4" t="s">
        <v>525</v>
      </c>
      <c r="B339" s="4">
        <v>150.19</v>
      </c>
      <c r="C339" s="4"/>
      <c r="D339" s="4"/>
      <c r="E339" s="4"/>
      <c r="F339" s="28">
        <f>B339/(32/12)+1</f>
        <v>57.321249999999999</v>
      </c>
      <c r="G339" s="4"/>
      <c r="H339" s="4">
        <v>5</v>
      </c>
      <c r="I339" s="4">
        <v>1.0429999999999999</v>
      </c>
      <c r="J339" s="52">
        <f>I339*H339*F339</f>
        <v>298.93031874999997</v>
      </c>
    </row>
    <row r="340" spans="1:10" x14ac:dyDescent="0.2">
      <c r="A340" s="41" t="s">
        <v>170</v>
      </c>
      <c r="B340" s="25"/>
      <c r="C340" s="24"/>
      <c r="D340" s="24"/>
      <c r="E340" s="24"/>
      <c r="F340" s="24"/>
      <c r="G340" s="24"/>
      <c r="H340" s="24"/>
      <c r="I340" s="24"/>
      <c r="J340" s="24"/>
    </row>
    <row r="341" spans="1:10" x14ac:dyDescent="0.2">
      <c r="A341" s="24"/>
      <c r="B341" s="25"/>
      <c r="C341" s="24"/>
      <c r="D341" s="24"/>
      <c r="E341" s="24"/>
      <c r="F341" s="24"/>
      <c r="G341" s="24"/>
      <c r="H341" s="24"/>
      <c r="I341" s="24"/>
      <c r="J341" s="24"/>
    </row>
    <row r="342" spans="1:10" x14ac:dyDescent="0.2">
      <c r="A342" s="4" t="s">
        <v>394</v>
      </c>
      <c r="B342" s="4">
        <v>5.58</v>
      </c>
      <c r="C342" s="4"/>
      <c r="D342" s="4"/>
      <c r="E342" s="4"/>
      <c r="F342" s="4">
        <v>6</v>
      </c>
      <c r="G342" s="4"/>
      <c r="H342" s="4"/>
      <c r="I342" s="4">
        <v>2.67</v>
      </c>
      <c r="J342" s="33">
        <f t="shared" ref="J342:J343" si="10">I342*F342*B342</f>
        <v>89.391599999999997</v>
      </c>
    </row>
    <row r="343" spans="1:10" x14ac:dyDescent="0.2">
      <c r="A343" s="4" t="s">
        <v>406</v>
      </c>
      <c r="B343" s="4">
        <v>9.07</v>
      </c>
      <c r="C343" s="4"/>
      <c r="D343" s="4"/>
      <c r="E343" s="4"/>
      <c r="F343" s="4">
        <v>2</v>
      </c>
      <c r="G343" s="4"/>
      <c r="H343" s="4"/>
      <c r="I343" s="4">
        <v>2.67</v>
      </c>
      <c r="J343" s="33">
        <f t="shared" si="10"/>
        <v>48.433799999999998</v>
      </c>
    </row>
    <row r="344" spans="1:10" x14ac:dyDescent="0.2">
      <c r="A344" s="4" t="s">
        <v>391</v>
      </c>
      <c r="B344" s="4">
        <v>10.09</v>
      </c>
      <c r="C344" s="4"/>
      <c r="D344" s="4"/>
      <c r="E344" s="4"/>
      <c r="F344" s="4">
        <v>9</v>
      </c>
      <c r="G344" s="4"/>
      <c r="H344" s="4"/>
      <c r="I344" s="4">
        <v>2.67</v>
      </c>
      <c r="J344" s="33">
        <f t="shared" ref="J344:J407" si="11">I344*F344*B344</f>
        <v>242.46270000000001</v>
      </c>
    </row>
    <row r="345" spans="1:10" x14ac:dyDescent="0.2">
      <c r="A345" s="4" t="s">
        <v>414</v>
      </c>
      <c r="B345" s="4">
        <v>9.58</v>
      </c>
      <c r="C345" s="4"/>
      <c r="D345" s="4"/>
      <c r="E345" s="4"/>
      <c r="F345" s="4">
        <v>3</v>
      </c>
      <c r="G345" s="4"/>
      <c r="H345" s="4"/>
      <c r="I345" s="4">
        <v>2.67</v>
      </c>
      <c r="J345" s="33">
        <f t="shared" si="11"/>
        <v>76.735799999999998</v>
      </c>
    </row>
    <row r="346" spans="1:10" x14ac:dyDescent="0.2">
      <c r="A346" s="4" t="s">
        <v>423</v>
      </c>
      <c r="B346" s="4">
        <v>18.62</v>
      </c>
      <c r="C346" s="4"/>
      <c r="D346" s="4"/>
      <c r="E346" s="4"/>
      <c r="F346" s="4">
        <v>29</v>
      </c>
      <c r="G346" s="4"/>
      <c r="H346" s="4"/>
      <c r="I346" s="4">
        <v>2.67</v>
      </c>
      <c r="J346" s="33">
        <f t="shared" si="11"/>
        <v>1441.7465999999999</v>
      </c>
    </row>
    <row r="347" spans="1:10" x14ac:dyDescent="0.2">
      <c r="A347" s="4" t="s">
        <v>399</v>
      </c>
      <c r="B347" s="4">
        <v>9.08</v>
      </c>
      <c r="C347" s="4"/>
      <c r="D347" s="4"/>
      <c r="E347" s="4"/>
      <c r="F347" s="4">
        <v>5</v>
      </c>
      <c r="G347" s="4"/>
      <c r="H347" s="4"/>
      <c r="I347" s="4">
        <v>2.67</v>
      </c>
      <c r="J347" s="33">
        <f t="shared" si="11"/>
        <v>121.218</v>
      </c>
    </row>
    <row r="348" spans="1:10" x14ac:dyDescent="0.2">
      <c r="A348" s="4" t="s">
        <v>422</v>
      </c>
      <c r="B348" s="4">
        <v>21.48</v>
      </c>
      <c r="C348" s="4"/>
      <c r="D348" s="4"/>
      <c r="E348" s="4"/>
      <c r="F348" s="4">
        <v>31</v>
      </c>
      <c r="G348" s="4"/>
      <c r="H348" s="4"/>
      <c r="I348" s="4">
        <v>2.67</v>
      </c>
      <c r="J348" s="33">
        <f t="shared" si="11"/>
        <v>1777.8996</v>
      </c>
    </row>
    <row r="349" spans="1:10" x14ac:dyDescent="0.2">
      <c r="A349" s="4" t="s">
        <v>415</v>
      </c>
      <c r="B349" s="4">
        <v>19.07</v>
      </c>
      <c r="C349" s="4"/>
      <c r="D349" s="4"/>
      <c r="E349" s="4"/>
      <c r="F349" s="4">
        <v>22</v>
      </c>
      <c r="G349" s="4"/>
      <c r="H349" s="4"/>
      <c r="I349" s="4">
        <v>2.67</v>
      </c>
      <c r="J349" s="33">
        <f t="shared" si="11"/>
        <v>1120.1717999999998</v>
      </c>
    </row>
    <row r="350" spans="1:10" x14ac:dyDescent="0.2">
      <c r="A350" s="4" t="s">
        <v>404</v>
      </c>
      <c r="B350" s="4">
        <v>12.04</v>
      </c>
      <c r="C350" s="4"/>
      <c r="D350" s="4"/>
      <c r="E350" s="4"/>
      <c r="F350" s="4">
        <v>30</v>
      </c>
      <c r="G350" s="4"/>
      <c r="H350" s="4"/>
      <c r="I350" s="4">
        <v>2.67</v>
      </c>
      <c r="J350" s="33">
        <f t="shared" si="11"/>
        <v>964.40399999999988</v>
      </c>
    </row>
    <row r="351" spans="1:10" x14ac:dyDescent="0.2">
      <c r="A351" s="4" t="s">
        <v>398</v>
      </c>
      <c r="B351" s="4">
        <v>16.57</v>
      </c>
      <c r="C351" s="4"/>
      <c r="D351" s="4"/>
      <c r="E351" s="4"/>
      <c r="F351" s="4">
        <v>13</v>
      </c>
      <c r="G351" s="4"/>
      <c r="H351" s="4"/>
      <c r="I351" s="4">
        <v>2.67</v>
      </c>
      <c r="J351" s="33">
        <f t="shared" si="11"/>
        <v>575.14470000000006</v>
      </c>
    </row>
    <row r="352" spans="1:10" x14ac:dyDescent="0.2">
      <c r="A352" s="4" t="s">
        <v>406</v>
      </c>
      <c r="B352" s="4">
        <v>7.57</v>
      </c>
      <c r="C352" s="4"/>
      <c r="D352" s="4"/>
      <c r="E352" s="4"/>
      <c r="F352" s="4">
        <v>2</v>
      </c>
      <c r="G352" s="4"/>
      <c r="H352" s="4"/>
      <c r="I352" s="4">
        <v>2.67</v>
      </c>
      <c r="J352" s="33">
        <f t="shared" si="11"/>
        <v>40.4238</v>
      </c>
    </row>
    <row r="353" spans="1:10" x14ac:dyDescent="0.2">
      <c r="A353" s="4" t="s">
        <v>402</v>
      </c>
      <c r="B353" s="4">
        <v>15.57</v>
      </c>
      <c r="C353" s="4"/>
      <c r="D353" s="4"/>
      <c r="E353" s="4"/>
      <c r="F353" s="4">
        <v>15</v>
      </c>
      <c r="G353" s="4"/>
      <c r="H353" s="4"/>
      <c r="I353" s="4">
        <v>2.67</v>
      </c>
      <c r="J353" s="33">
        <f t="shared" si="11"/>
        <v>623.57849999999996</v>
      </c>
    </row>
    <row r="354" spans="1:10" x14ac:dyDescent="0.2">
      <c r="A354" s="4" t="s">
        <v>414</v>
      </c>
      <c r="B354" s="4">
        <v>7.58</v>
      </c>
      <c r="C354" s="4"/>
      <c r="D354" s="4"/>
      <c r="E354" s="4"/>
      <c r="F354" s="4">
        <v>3</v>
      </c>
      <c r="G354" s="4"/>
      <c r="H354" s="4"/>
      <c r="I354" s="4">
        <v>2.67</v>
      </c>
      <c r="J354" s="33">
        <f t="shared" si="11"/>
        <v>60.715800000000002</v>
      </c>
    </row>
    <row r="355" spans="1:10" x14ac:dyDescent="0.2">
      <c r="A355" s="4" t="s">
        <v>421</v>
      </c>
      <c r="B355" s="4">
        <v>16.04</v>
      </c>
      <c r="C355" s="4"/>
      <c r="D355" s="4"/>
      <c r="E355" s="4"/>
      <c r="F355" s="4">
        <v>37</v>
      </c>
      <c r="G355" s="4"/>
      <c r="H355" s="4"/>
      <c r="I355" s="4">
        <v>2.67</v>
      </c>
      <c r="J355" s="33">
        <f t="shared" si="11"/>
        <v>1584.5915999999997</v>
      </c>
    </row>
    <row r="356" spans="1:10" x14ac:dyDescent="0.2">
      <c r="A356" s="4" t="s">
        <v>420</v>
      </c>
      <c r="B356" s="4">
        <v>13.04</v>
      </c>
      <c r="C356" s="4"/>
      <c r="D356" s="4"/>
      <c r="E356" s="4"/>
      <c r="F356" s="4">
        <v>28</v>
      </c>
      <c r="G356" s="4"/>
      <c r="H356" s="4"/>
      <c r="I356" s="4">
        <v>2.67</v>
      </c>
      <c r="J356" s="33">
        <f t="shared" si="11"/>
        <v>974.87039999999979</v>
      </c>
    </row>
    <row r="357" spans="1:10" x14ac:dyDescent="0.2">
      <c r="A357" s="4" t="s">
        <v>419</v>
      </c>
      <c r="B357" s="4">
        <v>9.0399999999999991</v>
      </c>
      <c r="C357" s="4"/>
      <c r="D357" s="4"/>
      <c r="E357" s="4"/>
      <c r="F357" s="4">
        <v>4</v>
      </c>
      <c r="G357" s="4"/>
      <c r="H357" s="4"/>
      <c r="I357" s="4">
        <v>2.67</v>
      </c>
      <c r="J357" s="33">
        <f t="shared" si="11"/>
        <v>96.547199999999989</v>
      </c>
    </row>
    <row r="358" spans="1:10" x14ac:dyDescent="0.2">
      <c r="A358" s="4" t="s">
        <v>402</v>
      </c>
      <c r="B358" s="4">
        <v>18</v>
      </c>
      <c r="C358" s="4"/>
      <c r="D358" s="4"/>
      <c r="E358" s="4"/>
      <c r="F358" s="4">
        <v>15</v>
      </c>
      <c r="G358" s="4"/>
      <c r="H358" s="4"/>
      <c r="I358" s="4">
        <v>2.67</v>
      </c>
      <c r="J358" s="33">
        <f t="shared" si="11"/>
        <v>720.9</v>
      </c>
    </row>
    <row r="359" spans="1:10" x14ac:dyDescent="0.2">
      <c r="A359" s="4" t="s">
        <v>399</v>
      </c>
      <c r="B359" s="4">
        <v>12.46</v>
      </c>
      <c r="C359" s="4"/>
      <c r="D359" s="4"/>
      <c r="E359" s="4"/>
      <c r="F359" s="4">
        <v>5</v>
      </c>
      <c r="G359" s="4"/>
      <c r="H359" s="4"/>
      <c r="I359" s="4">
        <v>2.67</v>
      </c>
      <c r="J359" s="33">
        <f t="shared" si="11"/>
        <v>166.34100000000001</v>
      </c>
    </row>
    <row r="360" spans="1:10" x14ac:dyDescent="0.2">
      <c r="A360" s="4" t="s">
        <v>414</v>
      </c>
      <c r="B360" s="4">
        <v>9.01</v>
      </c>
      <c r="C360" s="4"/>
      <c r="D360" s="4"/>
      <c r="E360" s="4"/>
      <c r="F360" s="4">
        <v>3</v>
      </c>
      <c r="G360" s="4"/>
      <c r="H360" s="4"/>
      <c r="I360" s="4">
        <v>2.67</v>
      </c>
      <c r="J360" s="33">
        <f t="shared" si="11"/>
        <v>72.170099999999991</v>
      </c>
    </row>
    <row r="361" spans="1:10" x14ac:dyDescent="0.2">
      <c r="A361" s="4" t="s">
        <v>410</v>
      </c>
      <c r="B361" s="4">
        <v>12.49</v>
      </c>
      <c r="C361" s="4"/>
      <c r="D361" s="4"/>
      <c r="E361" s="4"/>
      <c r="F361" s="4">
        <v>4</v>
      </c>
      <c r="G361" s="4"/>
      <c r="H361" s="4"/>
      <c r="I361" s="4">
        <v>2.67</v>
      </c>
      <c r="J361" s="33">
        <f t="shared" si="11"/>
        <v>133.39320000000001</v>
      </c>
    </row>
    <row r="362" spans="1:10" x14ac:dyDescent="0.2">
      <c r="A362" s="4" t="s">
        <v>395</v>
      </c>
      <c r="B362" s="4">
        <v>15.55</v>
      </c>
      <c r="C362" s="4"/>
      <c r="D362" s="4"/>
      <c r="E362" s="4"/>
      <c r="F362" s="4">
        <v>8</v>
      </c>
      <c r="G362" s="4"/>
      <c r="H362" s="4"/>
      <c r="I362" s="4">
        <v>2.67</v>
      </c>
      <c r="J362" s="33">
        <f t="shared" si="11"/>
        <v>332.14800000000002</v>
      </c>
    </row>
    <row r="363" spans="1:10" x14ac:dyDescent="0.2">
      <c r="A363" s="4" t="s">
        <v>410</v>
      </c>
      <c r="B363" s="4">
        <v>7.66</v>
      </c>
      <c r="C363" s="4"/>
      <c r="D363" s="4"/>
      <c r="E363" s="4"/>
      <c r="F363" s="4">
        <v>4</v>
      </c>
      <c r="G363" s="4"/>
      <c r="H363" s="4"/>
      <c r="I363" s="4">
        <v>2.67</v>
      </c>
      <c r="J363" s="33">
        <f t="shared" si="11"/>
        <v>81.808800000000005</v>
      </c>
    </row>
    <row r="364" spans="1:10" x14ac:dyDescent="0.2">
      <c r="A364" s="4" t="s">
        <v>410</v>
      </c>
      <c r="B364" s="4">
        <v>8.02</v>
      </c>
      <c r="C364" s="4"/>
      <c r="D364" s="4"/>
      <c r="E364" s="4"/>
      <c r="F364" s="4">
        <v>4</v>
      </c>
      <c r="G364" s="4"/>
      <c r="H364" s="4"/>
      <c r="I364" s="4">
        <v>2.67</v>
      </c>
      <c r="J364" s="33">
        <f t="shared" si="11"/>
        <v>85.653599999999997</v>
      </c>
    </row>
    <row r="365" spans="1:10" x14ac:dyDescent="0.2">
      <c r="A365" s="4" t="s">
        <v>409</v>
      </c>
      <c r="B365" s="4">
        <v>13.01</v>
      </c>
      <c r="C365" s="4"/>
      <c r="D365" s="4"/>
      <c r="E365" s="4"/>
      <c r="F365" s="4">
        <v>26</v>
      </c>
      <c r="G365" s="4"/>
      <c r="H365" s="4"/>
      <c r="I365" s="4">
        <v>2.67</v>
      </c>
      <c r="J365" s="33">
        <f t="shared" si="11"/>
        <v>903.15420000000006</v>
      </c>
    </row>
    <row r="366" spans="1:10" x14ac:dyDescent="0.2">
      <c r="A366" s="4" t="s">
        <v>393</v>
      </c>
      <c r="B366" s="4">
        <v>12.57</v>
      </c>
      <c r="C366" s="4"/>
      <c r="D366" s="4"/>
      <c r="E366" s="4"/>
      <c r="F366" s="4">
        <v>12</v>
      </c>
      <c r="G366" s="4"/>
      <c r="H366" s="4"/>
      <c r="I366" s="4">
        <v>2.67</v>
      </c>
      <c r="J366" s="33">
        <f t="shared" si="11"/>
        <v>402.74279999999999</v>
      </c>
    </row>
    <row r="367" spans="1:10" x14ac:dyDescent="0.2">
      <c r="A367" s="4" t="s">
        <v>416</v>
      </c>
      <c r="B367" s="4">
        <v>15.54</v>
      </c>
      <c r="C367" s="4"/>
      <c r="D367" s="4"/>
      <c r="E367" s="4"/>
      <c r="F367" s="4">
        <v>19</v>
      </c>
      <c r="G367" s="4"/>
      <c r="H367" s="4"/>
      <c r="I367" s="4">
        <v>2.67</v>
      </c>
      <c r="J367" s="33">
        <f t="shared" si="11"/>
        <v>788.34419999999989</v>
      </c>
    </row>
    <row r="368" spans="1:10" x14ac:dyDescent="0.2">
      <c r="A368" s="4" t="s">
        <v>414</v>
      </c>
      <c r="B368" s="4">
        <v>12.54</v>
      </c>
      <c r="C368" s="4"/>
      <c r="D368" s="4"/>
      <c r="E368" s="4"/>
      <c r="F368" s="4">
        <v>3</v>
      </c>
      <c r="G368" s="4"/>
      <c r="H368" s="4"/>
      <c r="I368" s="4">
        <v>2.67</v>
      </c>
      <c r="J368" s="33">
        <f t="shared" si="11"/>
        <v>100.44539999999999</v>
      </c>
    </row>
    <row r="369" spans="1:10" x14ac:dyDescent="0.2">
      <c r="A369" s="4" t="s">
        <v>406</v>
      </c>
      <c r="B369" s="4">
        <v>9.0399999999999991</v>
      </c>
      <c r="C369" s="4"/>
      <c r="D369" s="4"/>
      <c r="E369" s="4"/>
      <c r="F369" s="4">
        <v>2</v>
      </c>
      <c r="G369" s="4"/>
      <c r="H369" s="4"/>
      <c r="I369" s="4">
        <v>2.67</v>
      </c>
      <c r="J369" s="33">
        <f t="shared" si="11"/>
        <v>48.273599999999995</v>
      </c>
    </row>
    <row r="370" spans="1:10" x14ac:dyDescent="0.2">
      <c r="A370" s="4" t="s">
        <v>410</v>
      </c>
      <c r="B370" s="4">
        <v>7.48</v>
      </c>
      <c r="C370" s="4"/>
      <c r="D370" s="4"/>
      <c r="E370" s="4"/>
      <c r="F370" s="4">
        <v>4</v>
      </c>
      <c r="G370" s="4"/>
      <c r="H370" s="4"/>
      <c r="I370" s="4">
        <v>2.67</v>
      </c>
      <c r="J370" s="33">
        <f t="shared" si="11"/>
        <v>79.886400000000009</v>
      </c>
    </row>
    <row r="371" spans="1:10" x14ac:dyDescent="0.2">
      <c r="A371" s="4" t="s">
        <v>411</v>
      </c>
      <c r="B371" s="4">
        <v>15.52</v>
      </c>
      <c r="C371" s="4"/>
      <c r="D371" s="4"/>
      <c r="E371" s="4"/>
      <c r="F371" s="4">
        <v>7</v>
      </c>
      <c r="G371" s="4"/>
      <c r="H371" s="4"/>
      <c r="I371" s="4">
        <v>2.67</v>
      </c>
      <c r="J371" s="33">
        <f t="shared" si="11"/>
        <v>290.06879999999995</v>
      </c>
    </row>
    <row r="372" spans="1:10" x14ac:dyDescent="0.2">
      <c r="A372" s="4" t="s">
        <v>418</v>
      </c>
      <c r="B372" s="4">
        <v>15.59</v>
      </c>
      <c r="C372" s="4"/>
      <c r="D372" s="4"/>
      <c r="E372" s="4"/>
      <c r="F372" s="4">
        <v>20</v>
      </c>
      <c r="G372" s="4"/>
      <c r="H372" s="4"/>
      <c r="I372" s="4">
        <v>2.67</v>
      </c>
      <c r="J372" s="33">
        <f t="shared" si="11"/>
        <v>832.50599999999997</v>
      </c>
    </row>
    <row r="373" spans="1:10" x14ac:dyDescent="0.2">
      <c r="A373" s="4" t="s">
        <v>393</v>
      </c>
      <c r="B373" s="4">
        <v>12.56</v>
      </c>
      <c r="C373" s="4"/>
      <c r="D373" s="4"/>
      <c r="E373" s="4"/>
      <c r="F373" s="4">
        <v>12</v>
      </c>
      <c r="G373" s="4"/>
      <c r="H373" s="4"/>
      <c r="I373" s="4">
        <v>2.67</v>
      </c>
      <c r="J373" s="33">
        <f t="shared" si="11"/>
        <v>402.42239999999998</v>
      </c>
    </row>
    <row r="374" spans="1:10" x14ac:dyDescent="0.2">
      <c r="A374" s="4" t="s">
        <v>409</v>
      </c>
      <c r="B374" s="4">
        <v>13.06</v>
      </c>
      <c r="C374" s="4"/>
      <c r="D374" s="4"/>
      <c r="E374" s="4"/>
      <c r="F374" s="4">
        <v>26</v>
      </c>
      <c r="G374" s="4"/>
      <c r="H374" s="4"/>
      <c r="I374" s="4">
        <v>2.67</v>
      </c>
      <c r="J374" s="33">
        <f t="shared" si="11"/>
        <v>906.62520000000006</v>
      </c>
    </row>
    <row r="375" spans="1:10" x14ac:dyDescent="0.2">
      <c r="A375" s="4" t="s">
        <v>399</v>
      </c>
      <c r="B375" s="4">
        <v>8.0299999999999994</v>
      </c>
      <c r="C375" s="4"/>
      <c r="D375" s="4"/>
      <c r="E375" s="4"/>
      <c r="F375" s="4">
        <v>5</v>
      </c>
      <c r="G375" s="4"/>
      <c r="H375" s="4"/>
      <c r="I375" s="4">
        <v>2.67</v>
      </c>
      <c r="J375" s="33">
        <f t="shared" si="11"/>
        <v>107.20049999999999</v>
      </c>
    </row>
    <row r="376" spans="1:10" x14ac:dyDescent="0.2">
      <c r="A376" s="4" t="s">
        <v>395</v>
      </c>
      <c r="B376" s="4">
        <v>12.5</v>
      </c>
      <c r="C376" s="4"/>
      <c r="D376" s="4"/>
      <c r="E376" s="4"/>
      <c r="F376" s="4">
        <v>8</v>
      </c>
      <c r="G376" s="4"/>
      <c r="H376" s="4"/>
      <c r="I376" s="4">
        <v>2.67</v>
      </c>
      <c r="J376" s="33">
        <f t="shared" si="11"/>
        <v>267</v>
      </c>
    </row>
    <row r="377" spans="1:10" x14ac:dyDescent="0.2">
      <c r="A377" s="4" t="s">
        <v>391</v>
      </c>
      <c r="B377" s="4">
        <v>15.5</v>
      </c>
      <c r="C377" s="4"/>
      <c r="D377" s="4"/>
      <c r="E377" s="4"/>
      <c r="F377" s="4">
        <v>9</v>
      </c>
      <c r="G377" s="4"/>
      <c r="H377" s="4"/>
      <c r="I377" s="4">
        <v>2.67</v>
      </c>
      <c r="J377" s="33">
        <f t="shared" si="11"/>
        <v>372.46500000000003</v>
      </c>
    </row>
    <row r="378" spans="1:10" x14ac:dyDescent="0.2">
      <c r="A378" s="4" t="s">
        <v>408</v>
      </c>
      <c r="B378" s="4">
        <v>12.5</v>
      </c>
      <c r="C378" s="4"/>
      <c r="D378" s="4"/>
      <c r="E378" s="4"/>
      <c r="F378" s="4">
        <v>6</v>
      </c>
      <c r="G378" s="4"/>
      <c r="H378" s="4"/>
      <c r="I378" s="4">
        <v>2.67</v>
      </c>
      <c r="J378" s="33">
        <f t="shared" si="11"/>
        <v>200.25</v>
      </c>
    </row>
    <row r="379" spans="1:10" x14ac:dyDescent="0.2">
      <c r="A379" s="4" t="s">
        <v>411</v>
      </c>
      <c r="B379" s="4">
        <v>9.99</v>
      </c>
      <c r="C379" s="4"/>
      <c r="D379" s="4"/>
      <c r="E379" s="4"/>
      <c r="F379" s="4">
        <v>7</v>
      </c>
      <c r="G379" s="4"/>
      <c r="H379" s="4"/>
      <c r="I379" s="4">
        <v>2.67</v>
      </c>
      <c r="J379" s="33">
        <f t="shared" si="11"/>
        <v>186.71309999999997</v>
      </c>
    </row>
    <row r="380" spans="1:10" x14ac:dyDescent="0.2">
      <c r="A380" s="4" t="s">
        <v>411</v>
      </c>
      <c r="B380" s="4">
        <v>8.0500000000000007</v>
      </c>
      <c r="C380" s="4"/>
      <c r="D380" s="4"/>
      <c r="E380" s="4"/>
      <c r="F380" s="4">
        <v>7</v>
      </c>
      <c r="G380" s="4"/>
      <c r="H380" s="4"/>
      <c r="I380" s="4">
        <v>2.67</v>
      </c>
      <c r="J380" s="33">
        <f t="shared" si="11"/>
        <v>150.4545</v>
      </c>
    </row>
    <row r="381" spans="1:10" x14ac:dyDescent="0.2">
      <c r="A381" s="4" t="s">
        <v>417</v>
      </c>
      <c r="B381" s="4">
        <v>9.56</v>
      </c>
      <c r="C381" s="4"/>
      <c r="D381" s="4"/>
      <c r="E381" s="4"/>
      <c r="F381" s="4">
        <v>3</v>
      </c>
      <c r="G381" s="4"/>
      <c r="H381" s="4"/>
      <c r="I381" s="4">
        <v>2.67</v>
      </c>
      <c r="J381" s="33">
        <f t="shared" si="11"/>
        <v>76.575600000000009</v>
      </c>
    </row>
    <row r="382" spans="1:10" x14ac:dyDescent="0.2">
      <c r="A382" s="4" t="s">
        <v>399</v>
      </c>
      <c r="B382" s="4">
        <v>15.61</v>
      </c>
      <c r="C382" s="4"/>
      <c r="D382" s="4"/>
      <c r="E382" s="4"/>
      <c r="F382" s="4">
        <v>5</v>
      </c>
      <c r="G382" s="4"/>
      <c r="H382" s="4"/>
      <c r="I382" s="4">
        <v>2.67</v>
      </c>
      <c r="J382" s="33">
        <f t="shared" si="11"/>
        <v>208.39349999999999</v>
      </c>
    </row>
    <row r="383" spans="1:10" x14ac:dyDescent="0.2">
      <c r="A383" s="4" t="s">
        <v>399</v>
      </c>
      <c r="B383" s="4">
        <v>8.42</v>
      </c>
      <c r="C383" s="4"/>
      <c r="D383" s="4"/>
      <c r="E383" s="4"/>
      <c r="F383" s="4">
        <v>5</v>
      </c>
      <c r="G383" s="4"/>
      <c r="H383" s="4"/>
      <c r="I383" s="4">
        <v>2.67</v>
      </c>
      <c r="J383" s="33">
        <f t="shared" si="11"/>
        <v>112.407</v>
      </c>
    </row>
    <row r="384" spans="1:10" x14ac:dyDescent="0.2">
      <c r="A384" s="4" t="s">
        <v>397</v>
      </c>
      <c r="B384" s="4">
        <v>15.57</v>
      </c>
      <c r="C384" s="4"/>
      <c r="D384" s="4"/>
      <c r="E384" s="4"/>
      <c r="F384" s="4">
        <v>21</v>
      </c>
      <c r="G384" s="4"/>
      <c r="H384" s="4"/>
      <c r="I384" s="4">
        <v>2.67</v>
      </c>
      <c r="J384" s="33">
        <f t="shared" si="11"/>
        <v>873.00990000000002</v>
      </c>
    </row>
    <row r="385" spans="1:10" x14ac:dyDescent="0.2">
      <c r="A385" s="4" t="s">
        <v>401</v>
      </c>
      <c r="B385" s="4">
        <v>13.12</v>
      </c>
      <c r="C385" s="4"/>
      <c r="D385" s="4"/>
      <c r="E385" s="4"/>
      <c r="F385" s="4">
        <v>29</v>
      </c>
      <c r="G385" s="4"/>
      <c r="H385" s="4"/>
      <c r="I385" s="4">
        <v>2.67</v>
      </c>
      <c r="J385" s="33">
        <f t="shared" si="11"/>
        <v>1015.8815999999998</v>
      </c>
    </row>
    <row r="386" spans="1:10" x14ac:dyDescent="0.2">
      <c r="A386" s="4" t="s">
        <v>403</v>
      </c>
      <c r="B386" s="4">
        <v>15.46</v>
      </c>
      <c r="C386" s="4"/>
      <c r="D386" s="4"/>
      <c r="E386" s="4"/>
      <c r="F386" s="4">
        <v>17</v>
      </c>
      <c r="G386" s="4"/>
      <c r="H386" s="4"/>
      <c r="I386" s="4">
        <v>2.67</v>
      </c>
      <c r="J386" s="33">
        <f t="shared" si="11"/>
        <v>701.72940000000006</v>
      </c>
    </row>
    <row r="387" spans="1:10" x14ac:dyDescent="0.2">
      <c r="A387" s="4" t="s">
        <v>402</v>
      </c>
      <c r="B387" s="4">
        <v>15.65</v>
      </c>
      <c r="C387" s="4"/>
      <c r="D387" s="4"/>
      <c r="E387" s="4"/>
      <c r="F387" s="4">
        <v>15</v>
      </c>
      <c r="G387" s="4"/>
      <c r="H387" s="4"/>
      <c r="I387" s="4">
        <v>2.67</v>
      </c>
      <c r="J387" s="33">
        <f t="shared" si="11"/>
        <v>626.78249999999991</v>
      </c>
    </row>
    <row r="388" spans="1:10" x14ac:dyDescent="0.2">
      <c r="A388" s="4" t="s">
        <v>410</v>
      </c>
      <c r="B388" s="4">
        <v>12.47</v>
      </c>
      <c r="C388" s="4"/>
      <c r="D388" s="4"/>
      <c r="E388" s="4"/>
      <c r="F388" s="4">
        <v>4</v>
      </c>
      <c r="G388" s="4"/>
      <c r="H388" s="4"/>
      <c r="I388" s="4">
        <v>2.67</v>
      </c>
      <c r="J388" s="33">
        <f t="shared" si="11"/>
        <v>133.17959999999999</v>
      </c>
    </row>
    <row r="389" spans="1:10" x14ac:dyDescent="0.2">
      <c r="A389" s="4" t="s">
        <v>416</v>
      </c>
      <c r="B389" s="4">
        <v>13.04</v>
      </c>
      <c r="C389" s="4"/>
      <c r="D389" s="4"/>
      <c r="E389" s="4"/>
      <c r="F389" s="4">
        <v>19</v>
      </c>
      <c r="G389" s="4"/>
      <c r="H389" s="4"/>
      <c r="I389" s="4">
        <v>2.67</v>
      </c>
      <c r="J389" s="33">
        <f t="shared" si="11"/>
        <v>661.51919999999996</v>
      </c>
    </row>
    <row r="390" spans="1:10" x14ac:dyDescent="0.2">
      <c r="A390" s="4" t="s">
        <v>413</v>
      </c>
      <c r="B390" s="4">
        <v>15.63</v>
      </c>
      <c r="C390" s="4"/>
      <c r="D390" s="4"/>
      <c r="E390" s="4"/>
      <c r="F390" s="4">
        <v>18</v>
      </c>
      <c r="G390" s="4"/>
      <c r="H390" s="4"/>
      <c r="I390" s="4">
        <v>2.67</v>
      </c>
      <c r="J390" s="33">
        <f t="shared" si="11"/>
        <v>751.17780000000005</v>
      </c>
    </row>
    <row r="391" spans="1:10" x14ac:dyDescent="0.2">
      <c r="A391" s="4" t="s">
        <v>415</v>
      </c>
      <c r="B391" s="4">
        <v>12.99</v>
      </c>
      <c r="C391" s="4"/>
      <c r="D391" s="4"/>
      <c r="E391" s="4"/>
      <c r="F391" s="4">
        <v>22</v>
      </c>
      <c r="G391" s="4"/>
      <c r="H391" s="4"/>
      <c r="I391" s="4">
        <v>2.67</v>
      </c>
      <c r="J391" s="33">
        <f t="shared" si="11"/>
        <v>763.0326</v>
      </c>
    </row>
    <row r="392" spans="1:10" x14ac:dyDescent="0.2">
      <c r="A392" s="4" t="s">
        <v>391</v>
      </c>
      <c r="B392" s="4">
        <v>12.55</v>
      </c>
      <c r="C392" s="4"/>
      <c r="D392" s="4"/>
      <c r="E392" s="4"/>
      <c r="F392" s="4">
        <v>9</v>
      </c>
      <c r="G392" s="4"/>
      <c r="H392" s="4"/>
      <c r="I392" s="4">
        <v>2.67</v>
      </c>
      <c r="J392" s="33">
        <f t="shared" si="11"/>
        <v>301.57650000000001</v>
      </c>
    </row>
    <row r="393" spans="1:10" x14ac:dyDescent="0.2">
      <c r="A393" s="4" t="s">
        <v>414</v>
      </c>
      <c r="B393" s="4">
        <v>7.12</v>
      </c>
      <c r="C393" s="4"/>
      <c r="D393" s="4"/>
      <c r="E393" s="4"/>
      <c r="F393" s="4">
        <v>3</v>
      </c>
      <c r="G393" s="4"/>
      <c r="H393" s="4"/>
      <c r="I393" s="4">
        <v>2.67</v>
      </c>
      <c r="J393" s="33">
        <f t="shared" si="11"/>
        <v>57.031199999999998</v>
      </c>
    </row>
    <row r="394" spans="1:10" x14ac:dyDescent="0.2">
      <c r="A394" s="4" t="s">
        <v>412</v>
      </c>
      <c r="B394" s="4">
        <v>5.13</v>
      </c>
      <c r="C394" s="4"/>
      <c r="D394" s="4"/>
      <c r="E394" s="4"/>
      <c r="F394" s="4">
        <v>10</v>
      </c>
      <c r="G394" s="4"/>
      <c r="H394" s="4"/>
      <c r="I394" s="4">
        <v>2.67</v>
      </c>
      <c r="J394" s="33">
        <f t="shared" si="11"/>
        <v>136.971</v>
      </c>
    </row>
    <row r="395" spans="1:10" x14ac:dyDescent="0.2">
      <c r="A395" s="4" t="s">
        <v>411</v>
      </c>
      <c r="B395" s="4">
        <v>15.48</v>
      </c>
      <c r="C395" s="4"/>
      <c r="D395" s="4"/>
      <c r="E395" s="4"/>
      <c r="F395" s="4">
        <v>7</v>
      </c>
      <c r="G395" s="4"/>
      <c r="H395" s="4"/>
      <c r="I395" s="4">
        <v>2.67</v>
      </c>
      <c r="J395" s="33">
        <f t="shared" si="11"/>
        <v>289.32119999999998</v>
      </c>
    </row>
    <row r="396" spans="1:10" x14ac:dyDescent="0.2">
      <c r="A396" s="4" t="s">
        <v>406</v>
      </c>
      <c r="B396" s="4">
        <v>8.07</v>
      </c>
      <c r="C396" s="4"/>
      <c r="D396" s="4"/>
      <c r="E396" s="4"/>
      <c r="F396" s="4">
        <v>2</v>
      </c>
      <c r="G396" s="4"/>
      <c r="H396" s="4"/>
      <c r="I396" s="4">
        <v>2.67</v>
      </c>
      <c r="J396" s="33">
        <f t="shared" si="11"/>
        <v>43.093800000000002</v>
      </c>
    </row>
    <row r="397" spans="1:10" x14ac:dyDescent="0.2">
      <c r="A397" s="4" t="s">
        <v>413</v>
      </c>
      <c r="B397" s="4">
        <v>15.56</v>
      </c>
      <c r="C397" s="4"/>
      <c r="D397" s="4"/>
      <c r="E397" s="4"/>
      <c r="F397" s="4">
        <v>18</v>
      </c>
      <c r="G397" s="4"/>
      <c r="H397" s="4"/>
      <c r="I397" s="4">
        <v>2.67</v>
      </c>
      <c r="J397" s="33">
        <f t="shared" si="11"/>
        <v>747.81360000000006</v>
      </c>
    </row>
    <row r="398" spans="1:10" x14ac:dyDescent="0.2">
      <c r="A398" s="4" t="s">
        <v>400</v>
      </c>
      <c r="B398" s="4">
        <v>12.6</v>
      </c>
      <c r="C398" s="4"/>
      <c r="D398" s="4"/>
      <c r="E398" s="4"/>
      <c r="F398" s="4">
        <v>25</v>
      </c>
      <c r="G398" s="4"/>
      <c r="H398" s="4"/>
      <c r="I398" s="4">
        <v>2.67</v>
      </c>
      <c r="J398" s="33">
        <f t="shared" si="11"/>
        <v>841.05</v>
      </c>
    </row>
    <row r="399" spans="1:10" x14ac:dyDescent="0.2">
      <c r="A399" s="4" t="s">
        <v>412</v>
      </c>
      <c r="B399" s="4">
        <v>12.54</v>
      </c>
      <c r="C399" s="4"/>
      <c r="D399" s="4"/>
      <c r="E399" s="4"/>
      <c r="F399" s="4">
        <v>10</v>
      </c>
      <c r="G399" s="4"/>
      <c r="H399" s="4"/>
      <c r="I399" s="4">
        <v>2.67</v>
      </c>
      <c r="J399" s="33">
        <f t="shared" si="11"/>
        <v>334.81799999999998</v>
      </c>
    </row>
    <row r="400" spans="1:10" x14ac:dyDescent="0.2">
      <c r="A400" s="4" t="s">
        <v>410</v>
      </c>
      <c r="B400" s="4">
        <v>15.49</v>
      </c>
      <c r="C400" s="4"/>
      <c r="D400" s="4"/>
      <c r="E400" s="4"/>
      <c r="F400" s="4">
        <v>4</v>
      </c>
      <c r="G400" s="4"/>
      <c r="H400" s="4"/>
      <c r="I400" s="4">
        <v>2.67</v>
      </c>
      <c r="J400" s="33">
        <f t="shared" si="11"/>
        <v>165.4332</v>
      </c>
    </row>
    <row r="401" spans="1:10" x14ac:dyDescent="0.2">
      <c r="A401" s="4" t="s">
        <v>411</v>
      </c>
      <c r="B401" s="4">
        <v>13.03</v>
      </c>
      <c r="C401" s="4"/>
      <c r="D401" s="4"/>
      <c r="E401" s="4"/>
      <c r="F401" s="4">
        <v>7</v>
      </c>
      <c r="G401" s="4"/>
      <c r="H401" s="4"/>
      <c r="I401" s="4">
        <v>2.67</v>
      </c>
      <c r="J401" s="33">
        <f t="shared" si="11"/>
        <v>243.53069999999997</v>
      </c>
    </row>
    <row r="402" spans="1:10" x14ac:dyDescent="0.2">
      <c r="A402" s="4" t="s">
        <v>399</v>
      </c>
      <c r="B402" s="4">
        <v>13.03</v>
      </c>
      <c r="C402" s="4"/>
      <c r="D402" s="4"/>
      <c r="E402" s="4"/>
      <c r="F402" s="4">
        <v>5</v>
      </c>
      <c r="G402" s="4"/>
      <c r="H402" s="4"/>
      <c r="I402" s="4">
        <v>2.67</v>
      </c>
      <c r="J402" s="33">
        <f t="shared" si="11"/>
        <v>173.95049999999998</v>
      </c>
    </row>
    <row r="403" spans="1:10" x14ac:dyDescent="0.2">
      <c r="A403" s="4" t="s">
        <v>411</v>
      </c>
      <c r="B403" s="4">
        <v>5.96</v>
      </c>
      <c r="C403" s="4"/>
      <c r="D403" s="4"/>
      <c r="E403" s="4"/>
      <c r="F403" s="4">
        <v>7</v>
      </c>
      <c r="G403" s="4"/>
      <c r="H403" s="4"/>
      <c r="I403" s="4">
        <v>2.67</v>
      </c>
      <c r="J403" s="33">
        <f t="shared" si="11"/>
        <v>111.39239999999998</v>
      </c>
    </row>
    <row r="404" spans="1:10" x14ac:dyDescent="0.2">
      <c r="A404" s="4" t="s">
        <v>411</v>
      </c>
      <c r="B404" s="4">
        <v>11.06</v>
      </c>
      <c r="C404" s="4"/>
      <c r="D404" s="4"/>
      <c r="E404" s="4"/>
      <c r="F404" s="4">
        <v>7</v>
      </c>
      <c r="G404" s="4"/>
      <c r="H404" s="4"/>
      <c r="I404" s="4">
        <v>2.67</v>
      </c>
      <c r="J404" s="33">
        <f t="shared" si="11"/>
        <v>206.7114</v>
      </c>
    </row>
    <row r="405" spans="1:10" x14ac:dyDescent="0.2">
      <c r="A405" s="4" t="s">
        <v>394</v>
      </c>
      <c r="B405" s="4">
        <v>5.0999999999999996</v>
      </c>
      <c r="C405" s="4"/>
      <c r="D405" s="4"/>
      <c r="E405" s="4"/>
      <c r="F405" s="4">
        <v>6</v>
      </c>
      <c r="G405" s="4"/>
      <c r="H405" s="4"/>
      <c r="I405" s="4">
        <v>2.67</v>
      </c>
      <c r="J405" s="33">
        <f t="shared" si="11"/>
        <v>81.701999999999998</v>
      </c>
    </row>
    <row r="406" spans="1:10" x14ac:dyDescent="0.2">
      <c r="A406" s="4" t="s">
        <v>410</v>
      </c>
      <c r="B406" s="4">
        <v>4.54</v>
      </c>
      <c r="C406" s="4"/>
      <c r="D406" s="4"/>
      <c r="E406" s="4"/>
      <c r="F406" s="4">
        <v>4</v>
      </c>
      <c r="G406" s="4"/>
      <c r="H406" s="4"/>
      <c r="I406" s="4">
        <v>2.67</v>
      </c>
      <c r="J406" s="33">
        <f t="shared" si="11"/>
        <v>48.487200000000001</v>
      </c>
    </row>
    <row r="407" spans="1:10" x14ac:dyDescent="0.2">
      <c r="A407" s="4" t="s">
        <v>411</v>
      </c>
      <c r="B407" s="4">
        <v>8.5299999999999994</v>
      </c>
      <c r="C407" s="4"/>
      <c r="D407" s="4"/>
      <c r="E407" s="4"/>
      <c r="F407" s="4">
        <v>7</v>
      </c>
      <c r="G407" s="4"/>
      <c r="H407" s="4"/>
      <c r="I407" s="4">
        <v>2.67</v>
      </c>
      <c r="J407" s="33">
        <f t="shared" si="11"/>
        <v>159.42569999999998</v>
      </c>
    </row>
    <row r="408" spans="1:10" x14ac:dyDescent="0.2">
      <c r="A408" s="4" t="s">
        <v>406</v>
      </c>
      <c r="B408" s="4">
        <v>15.45</v>
      </c>
      <c r="C408" s="4"/>
      <c r="D408" s="4"/>
      <c r="E408" s="4"/>
      <c r="F408" s="4">
        <v>2</v>
      </c>
      <c r="G408" s="4"/>
      <c r="H408" s="4"/>
      <c r="I408" s="4">
        <v>2.67</v>
      </c>
      <c r="J408" s="33">
        <f t="shared" ref="J408:J442" si="12">I408*F408*B408</f>
        <v>82.503</v>
      </c>
    </row>
    <row r="409" spans="1:10" x14ac:dyDescent="0.2">
      <c r="A409" s="4" t="s">
        <v>410</v>
      </c>
      <c r="B409" s="4">
        <v>13.07</v>
      </c>
      <c r="C409" s="4"/>
      <c r="D409" s="4"/>
      <c r="E409" s="4"/>
      <c r="F409" s="4">
        <v>4</v>
      </c>
      <c r="G409" s="4"/>
      <c r="H409" s="4"/>
      <c r="I409" s="4">
        <v>2.67</v>
      </c>
      <c r="J409" s="33">
        <f t="shared" si="12"/>
        <v>139.58760000000001</v>
      </c>
    </row>
    <row r="410" spans="1:10" x14ac:dyDescent="0.2">
      <c r="A410" s="4" t="s">
        <v>397</v>
      </c>
      <c r="B410" s="4">
        <v>17.97</v>
      </c>
      <c r="C410" s="4"/>
      <c r="D410" s="4"/>
      <c r="E410" s="4"/>
      <c r="F410" s="4">
        <v>21</v>
      </c>
      <c r="G410" s="4"/>
      <c r="H410" s="4"/>
      <c r="I410" s="4">
        <v>2.67</v>
      </c>
      <c r="J410" s="33">
        <f t="shared" si="12"/>
        <v>1007.5778999999999</v>
      </c>
    </row>
    <row r="411" spans="1:10" x14ac:dyDescent="0.2">
      <c r="A411" s="4" t="s">
        <v>409</v>
      </c>
      <c r="B411" s="4">
        <v>14.17</v>
      </c>
      <c r="C411" s="4"/>
      <c r="D411" s="4"/>
      <c r="E411" s="4"/>
      <c r="F411" s="4">
        <v>26</v>
      </c>
      <c r="G411" s="4"/>
      <c r="H411" s="4"/>
      <c r="I411" s="4">
        <v>2.67</v>
      </c>
      <c r="J411" s="33">
        <f t="shared" si="12"/>
        <v>983.68140000000005</v>
      </c>
    </row>
    <row r="412" spans="1:10" x14ac:dyDescent="0.2">
      <c r="A412" s="4" t="s">
        <v>410</v>
      </c>
      <c r="B412" s="4">
        <v>8.56</v>
      </c>
      <c r="C412" s="4"/>
      <c r="D412" s="4"/>
      <c r="E412" s="4"/>
      <c r="F412" s="4">
        <v>4</v>
      </c>
      <c r="G412" s="4"/>
      <c r="H412" s="4"/>
      <c r="I412" s="4">
        <v>2.67</v>
      </c>
      <c r="J412" s="33">
        <f t="shared" si="12"/>
        <v>91.4208</v>
      </c>
    </row>
    <row r="413" spans="1:10" x14ac:dyDescent="0.2">
      <c r="A413" s="4" t="s">
        <v>409</v>
      </c>
      <c r="B413" s="4">
        <v>13.34</v>
      </c>
      <c r="C413" s="4"/>
      <c r="D413" s="4"/>
      <c r="E413" s="4"/>
      <c r="F413" s="4">
        <v>26</v>
      </c>
      <c r="G413" s="4"/>
      <c r="H413" s="4"/>
      <c r="I413" s="4">
        <v>2.67</v>
      </c>
      <c r="J413" s="33">
        <f t="shared" si="12"/>
        <v>926.06280000000004</v>
      </c>
    </row>
    <row r="414" spans="1:10" x14ac:dyDescent="0.2">
      <c r="A414" s="4" t="s">
        <v>408</v>
      </c>
      <c r="B414" s="4">
        <v>13.04</v>
      </c>
      <c r="C414" s="4"/>
      <c r="D414" s="4"/>
      <c r="E414" s="4"/>
      <c r="F414" s="4">
        <v>6</v>
      </c>
      <c r="G414" s="4"/>
      <c r="H414" s="4"/>
      <c r="I414" s="4">
        <v>2.67</v>
      </c>
      <c r="J414" s="33">
        <f t="shared" si="12"/>
        <v>208.90079999999998</v>
      </c>
    </row>
    <row r="415" spans="1:10" x14ac:dyDescent="0.2">
      <c r="A415" s="4" t="s">
        <v>407</v>
      </c>
      <c r="B415" s="4">
        <v>13.1</v>
      </c>
      <c r="C415" s="4"/>
      <c r="D415" s="4"/>
      <c r="E415" s="4"/>
      <c r="F415" s="4">
        <v>16</v>
      </c>
      <c r="G415" s="4"/>
      <c r="H415" s="4"/>
      <c r="I415" s="4">
        <v>2.67</v>
      </c>
      <c r="J415" s="33">
        <f t="shared" si="12"/>
        <v>559.63199999999995</v>
      </c>
    </row>
    <row r="416" spans="1:10" x14ac:dyDescent="0.2">
      <c r="A416" s="4" t="s">
        <v>399</v>
      </c>
      <c r="B416" s="4">
        <v>7.46</v>
      </c>
      <c r="C416" s="4"/>
      <c r="D416" s="4"/>
      <c r="E416" s="4"/>
      <c r="F416" s="4">
        <v>5</v>
      </c>
      <c r="G416" s="4"/>
      <c r="H416" s="4"/>
      <c r="I416" s="4">
        <v>2.67</v>
      </c>
      <c r="J416" s="33">
        <f t="shared" si="12"/>
        <v>99.590999999999994</v>
      </c>
    </row>
    <row r="417" spans="1:10" x14ac:dyDescent="0.2">
      <c r="A417" s="4" t="s">
        <v>395</v>
      </c>
      <c r="B417" s="4">
        <v>12.57</v>
      </c>
      <c r="C417" s="4"/>
      <c r="D417" s="4"/>
      <c r="E417" s="4"/>
      <c r="F417" s="4">
        <v>8</v>
      </c>
      <c r="G417" s="4"/>
      <c r="H417" s="4"/>
      <c r="I417" s="4">
        <v>2.67</v>
      </c>
      <c r="J417" s="33">
        <f t="shared" si="12"/>
        <v>268.49520000000001</v>
      </c>
    </row>
    <row r="418" spans="1:10" x14ac:dyDescent="0.2">
      <c r="A418" s="4" t="s">
        <v>393</v>
      </c>
      <c r="B418" s="4">
        <v>15.51</v>
      </c>
      <c r="C418" s="4"/>
      <c r="D418" s="4"/>
      <c r="E418" s="4"/>
      <c r="F418" s="4">
        <v>12</v>
      </c>
      <c r="G418" s="4"/>
      <c r="H418" s="4"/>
      <c r="I418" s="4">
        <v>2.67</v>
      </c>
      <c r="J418" s="33">
        <f t="shared" si="12"/>
        <v>496.94039999999995</v>
      </c>
    </row>
    <row r="419" spans="1:10" x14ac:dyDescent="0.2">
      <c r="A419" s="4" t="s">
        <v>402</v>
      </c>
      <c r="B419" s="4">
        <v>15.59</v>
      </c>
      <c r="C419" s="4"/>
      <c r="D419" s="4"/>
      <c r="E419" s="4"/>
      <c r="F419" s="4">
        <v>15</v>
      </c>
      <c r="G419" s="4"/>
      <c r="H419" s="4"/>
      <c r="I419" s="4">
        <v>2.67</v>
      </c>
      <c r="J419" s="33">
        <f t="shared" si="12"/>
        <v>624.37949999999989</v>
      </c>
    </row>
    <row r="420" spans="1:10" x14ac:dyDescent="0.2">
      <c r="A420" s="4" t="s">
        <v>406</v>
      </c>
      <c r="B420" s="4">
        <v>7.5</v>
      </c>
      <c r="C420" s="4"/>
      <c r="D420" s="4"/>
      <c r="E420" s="4"/>
      <c r="F420" s="4">
        <v>2</v>
      </c>
      <c r="G420" s="4"/>
      <c r="H420" s="4"/>
      <c r="I420" s="4">
        <v>2.67</v>
      </c>
      <c r="J420" s="33">
        <f t="shared" si="12"/>
        <v>40.049999999999997</v>
      </c>
    </row>
    <row r="421" spans="1:10" x14ac:dyDescent="0.2">
      <c r="A421" s="4" t="s">
        <v>402</v>
      </c>
      <c r="B421" s="4">
        <v>0</v>
      </c>
      <c r="C421" s="4"/>
      <c r="D421" s="4"/>
      <c r="E421" s="4"/>
      <c r="F421" s="4">
        <v>15</v>
      </c>
      <c r="G421" s="4"/>
      <c r="H421" s="4"/>
      <c r="I421" s="4">
        <v>2.67</v>
      </c>
      <c r="J421" s="33">
        <f t="shared" si="12"/>
        <v>0</v>
      </c>
    </row>
    <row r="422" spans="1:10" x14ac:dyDescent="0.2">
      <c r="A422" s="4" t="s">
        <v>396</v>
      </c>
      <c r="B422" s="4">
        <v>12.5</v>
      </c>
      <c r="C422" s="4"/>
      <c r="D422" s="4"/>
      <c r="E422" s="4"/>
      <c r="F422" s="4">
        <v>11</v>
      </c>
      <c r="G422" s="4"/>
      <c r="H422" s="4"/>
      <c r="I422" s="4">
        <v>2.67</v>
      </c>
      <c r="J422" s="33">
        <f t="shared" si="12"/>
        <v>367.12499999999994</v>
      </c>
    </row>
    <row r="423" spans="1:10" x14ac:dyDescent="0.2">
      <c r="A423" s="4" t="s">
        <v>405</v>
      </c>
      <c r="B423" s="4">
        <v>15.59</v>
      </c>
      <c r="C423" s="4"/>
      <c r="D423" s="4"/>
      <c r="E423" s="4"/>
      <c r="F423" s="4">
        <v>23</v>
      </c>
      <c r="G423" s="4"/>
      <c r="H423" s="4"/>
      <c r="I423" s="4">
        <v>2.67</v>
      </c>
      <c r="J423" s="33">
        <f t="shared" si="12"/>
        <v>957.38189999999997</v>
      </c>
    </row>
    <row r="424" spans="1:10" x14ac:dyDescent="0.2">
      <c r="A424" s="4" t="s">
        <v>394</v>
      </c>
      <c r="B424" s="4">
        <v>10.050000000000001</v>
      </c>
      <c r="C424" s="4"/>
      <c r="D424" s="4"/>
      <c r="E424" s="4"/>
      <c r="F424" s="4">
        <v>6</v>
      </c>
      <c r="G424" s="4"/>
      <c r="H424" s="4"/>
      <c r="I424" s="4">
        <v>2.67</v>
      </c>
      <c r="J424" s="33">
        <f t="shared" si="12"/>
        <v>161.001</v>
      </c>
    </row>
    <row r="425" spans="1:10" x14ac:dyDescent="0.2">
      <c r="A425" s="4" t="s">
        <v>404</v>
      </c>
      <c r="B425" s="4">
        <v>15.63</v>
      </c>
      <c r="C425" s="4"/>
      <c r="D425" s="4"/>
      <c r="E425" s="4"/>
      <c r="F425" s="4">
        <v>30</v>
      </c>
      <c r="G425" s="4"/>
      <c r="H425" s="4"/>
      <c r="I425" s="4">
        <v>2.67</v>
      </c>
      <c r="J425" s="33">
        <f t="shared" si="12"/>
        <v>1251.963</v>
      </c>
    </row>
    <row r="426" spans="1:10" x14ac:dyDescent="0.2">
      <c r="A426" s="4" t="s">
        <v>403</v>
      </c>
      <c r="B426" s="4">
        <v>15.59</v>
      </c>
      <c r="C426" s="4"/>
      <c r="D426" s="4"/>
      <c r="E426" s="4"/>
      <c r="F426" s="4">
        <v>17</v>
      </c>
      <c r="G426" s="4"/>
      <c r="H426" s="4"/>
      <c r="I426" s="4">
        <v>2.67</v>
      </c>
      <c r="J426" s="33">
        <f t="shared" si="12"/>
        <v>707.63009999999997</v>
      </c>
    </row>
    <row r="427" spans="1:10" x14ac:dyDescent="0.2">
      <c r="A427" s="4" t="s">
        <v>399</v>
      </c>
      <c r="B427" s="4">
        <v>15.54</v>
      </c>
      <c r="C427" s="4"/>
      <c r="D427" s="4"/>
      <c r="E427" s="4"/>
      <c r="F427" s="4">
        <v>5</v>
      </c>
      <c r="G427" s="4"/>
      <c r="H427" s="4"/>
      <c r="I427" s="4">
        <v>2.67</v>
      </c>
      <c r="J427" s="33">
        <f t="shared" si="12"/>
        <v>207.45899999999997</v>
      </c>
    </row>
    <row r="428" spans="1:10" x14ac:dyDescent="0.2">
      <c r="A428" s="4" t="s">
        <v>399</v>
      </c>
      <c r="B428" s="4">
        <v>12.45</v>
      </c>
      <c r="C428" s="4"/>
      <c r="D428" s="4"/>
      <c r="E428" s="4"/>
      <c r="F428" s="4">
        <v>5</v>
      </c>
      <c r="G428" s="4"/>
      <c r="H428" s="4"/>
      <c r="I428" s="4">
        <v>2.67</v>
      </c>
      <c r="J428" s="33">
        <f t="shared" si="12"/>
        <v>166.20749999999998</v>
      </c>
    </row>
    <row r="429" spans="1:10" x14ac:dyDescent="0.2">
      <c r="A429" s="4" t="s">
        <v>402</v>
      </c>
      <c r="B429" s="4">
        <v>12.96</v>
      </c>
      <c r="C429" s="4"/>
      <c r="D429" s="4"/>
      <c r="E429" s="4"/>
      <c r="F429" s="4">
        <v>15</v>
      </c>
      <c r="G429" s="4"/>
      <c r="H429" s="4"/>
      <c r="I429" s="4">
        <v>2.67</v>
      </c>
      <c r="J429" s="33">
        <f t="shared" si="12"/>
        <v>519.048</v>
      </c>
    </row>
    <row r="430" spans="1:10" x14ac:dyDescent="0.2">
      <c r="A430" s="4" t="s">
        <v>401</v>
      </c>
      <c r="B430" s="4">
        <v>15.49</v>
      </c>
      <c r="C430" s="4"/>
      <c r="D430" s="4"/>
      <c r="E430" s="4"/>
      <c r="F430" s="4">
        <v>29</v>
      </c>
      <c r="G430" s="4"/>
      <c r="H430" s="4"/>
      <c r="I430" s="4">
        <v>2.67</v>
      </c>
      <c r="J430" s="33">
        <f t="shared" si="12"/>
        <v>1199.3906999999999</v>
      </c>
    </row>
    <row r="431" spans="1:10" x14ac:dyDescent="0.2">
      <c r="A431" s="4" t="s">
        <v>400</v>
      </c>
      <c r="B431" s="4">
        <v>18.03</v>
      </c>
      <c r="C431" s="4"/>
      <c r="D431" s="4"/>
      <c r="E431" s="4"/>
      <c r="F431" s="4">
        <v>25</v>
      </c>
      <c r="G431" s="4"/>
      <c r="H431" s="4"/>
      <c r="I431" s="4">
        <v>2.67</v>
      </c>
      <c r="J431" s="33">
        <f t="shared" si="12"/>
        <v>1203.5025000000001</v>
      </c>
    </row>
    <row r="432" spans="1:10" x14ac:dyDescent="0.2">
      <c r="A432" s="4" t="s">
        <v>399</v>
      </c>
      <c r="B432" s="4">
        <v>8.48</v>
      </c>
      <c r="C432" s="4"/>
      <c r="D432" s="4"/>
      <c r="E432" s="4"/>
      <c r="F432" s="4">
        <v>5</v>
      </c>
      <c r="G432" s="4"/>
      <c r="H432" s="4"/>
      <c r="I432" s="4">
        <v>2.67</v>
      </c>
      <c r="J432" s="33">
        <f t="shared" si="12"/>
        <v>113.208</v>
      </c>
    </row>
    <row r="433" spans="1:13" x14ac:dyDescent="0.2">
      <c r="A433" s="4" t="s">
        <v>398</v>
      </c>
      <c r="B433" s="4">
        <v>13.01</v>
      </c>
      <c r="C433" s="4"/>
      <c r="D433" s="4"/>
      <c r="E433" s="4"/>
      <c r="F433" s="4">
        <v>13</v>
      </c>
      <c r="G433" s="4"/>
      <c r="H433" s="4"/>
      <c r="I433" s="4">
        <v>2.67</v>
      </c>
      <c r="J433" s="33">
        <f t="shared" si="12"/>
        <v>451.57710000000003</v>
      </c>
    </row>
    <row r="434" spans="1:13" x14ac:dyDescent="0.2">
      <c r="A434" s="4" t="s">
        <v>397</v>
      </c>
      <c r="B434" s="4">
        <v>13.04</v>
      </c>
      <c r="C434" s="4"/>
      <c r="D434" s="4"/>
      <c r="E434" s="4"/>
      <c r="F434" s="4">
        <v>21</v>
      </c>
      <c r="G434" s="4"/>
      <c r="H434" s="4"/>
      <c r="I434" s="4">
        <v>2.67</v>
      </c>
      <c r="J434" s="33">
        <f t="shared" si="12"/>
        <v>731.15279999999996</v>
      </c>
    </row>
    <row r="435" spans="1:13" x14ac:dyDescent="0.2">
      <c r="A435" s="4" t="s">
        <v>396</v>
      </c>
      <c r="B435" s="4">
        <v>13.05</v>
      </c>
      <c r="C435" s="4"/>
      <c r="D435" s="4"/>
      <c r="E435" s="4"/>
      <c r="F435" s="4">
        <v>11</v>
      </c>
      <c r="G435" s="4"/>
      <c r="H435" s="4"/>
      <c r="I435" s="4">
        <v>2.67</v>
      </c>
      <c r="J435" s="33">
        <f t="shared" si="12"/>
        <v>383.27850000000001</v>
      </c>
    </row>
    <row r="436" spans="1:13" x14ac:dyDescent="0.2">
      <c r="A436" s="4" t="s">
        <v>394</v>
      </c>
      <c r="B436" s="4">
        <v>12.58</v>
      </c>
      <c r="C436" s="4"/>
      <c r="D436" s="4"/>
      <c r="E436" s="4"/>
      <c r="F436" s="4">
        <v>6</v>
      </c>
      <c r="G436" s="4"/>
      <c r="H436" s="4"/>
      <c r="I436" s="4">
        <v>2.67</v>
      </c>
      <c r="J436" s="33">
        <f t="shared" si="12"/>
        <v>201.5316</v>
      </c>
    </row>
    <row r="437" spans="1:13" x14ac:dyDescent="0.2">
      <c r="A437" s="4" t="s">
        <v>395</v>
      </c>
      <c r="B437" s="4">
        <v>13.07</v>
      </c>
      <c r="C437" s="4"/>
      <c r="D437" s="4"/>
      <c r="E437" s="4"/>
      <c r="F437" s="4">
        <v>8</v>
      </c>
      <c r="G437" s="4"/>
      <c r="H437" s="4"/>
      <c r="I437" s="4">
        <v>2.67</v>
      </c>
      <c r="J437" s="33">
        <f t="shared" si="12"/>
        <v>279.17520000000002</v>
      </c>
    </row>
    <row r="438" spans="1:13" x14ac:dyDescent="0.2">
      <c r="A438" s="4" t="s">
        <v>393</v>
      </c>
      <c r="B438" s="4">
        <v>14.06</v>
      </c>
      <c r="C438" s="4"/>
      <c r="D438" s="4"/>
      <c r="E438" s="4"/>
      <c r="F438" s="4">
        <v>12</v>
      </c>
      <c r="G438" s="4"/>
      <c r="H438" s="4"/>
      <c r="I438" s="4">
        <v>2.67</v>
      </c>
      <c r="J438" s="33">
        <f t="shared" si="12"/>
        <v>450.48239999999998</v>
      </c>
    </row>
    <row r="439" spans="1:13" x14ac:dyDescent="0.2">
      <c r="A439" s="4" t="s">
        <v>394</v>
      </c>
      <c r="B439" s="4">
        <v>12.48</v>
      </c>
      <c r="C439" s="4"/>
      <c r="D439" s="4"/>
      <c r="E439" s="4"/>
      <c r="F439" s="4">
        <v>6</v>
      </c>
      <c r="G439" s="4"/>
      <c r="H439" s="4"/>
      <c r="I439" s="4">
        <v>2.67</v>
      </c>
      <c r="J439" s="33">
        <f t="shared" si="12"/>
        <v>199.92959999999999</v>
      </c>
    </row>
    <row r="440" spans="1:13" x14ac:dyDescent="0.2">
      <c r="A440" s="4" t="s">
        <v>393</v>
      </c>
      <c r="B440" s="4">
        <v>13.96</v>
      </c>
      <c r="C440" s="4"/>
      <c r="D440" s="4"/>
      <c r="E440" s="4"/>
      <c r="F440" s="4">
        <v>12</v>
      </c>
      <c r="G440" s="4"/>
      <c r="H440" s="4"/>
      <c r="I440" s="4">
        <v>2.67</v>
      </c>
      <c r="J440" s="33">
        <f t="shared" si="12"/>
        <v>447.27840000000003</v>
      </c>
    </row>
    <row r="441" spans="1:13" x14ac:dyDescent="0.2">
      <c r="A441" s="4" t="s">
        <v>392</v>
      </c>
      <c r="B441" s="4">
        <v>12.51</v>
      </c>
      <c r="C441" s="4"/>
      <c r="D441" s="4"/>
      <c r="E441" s="4"/>
      <c r="F441" s="4">
        <v>19</v>
      </c>
      <c r="G441" s="4"/>
      <c r="H441" s="4"/>
      <c r="I441" s="4">
        <v>2.67</v>
      </c>
      <c r="J441" s="33">
        <f t="shared" si="12"/>
        <v>634.63229999999999</v>
      </c>
    </row>
    <row r="442" spans="1:13" x14ac:dyDescent="0.2">
      <c r="A442" s="4" t="s">
        <v>391</v>
      </c>
      <c r="B442" s="4">
        <v>12.54</v>
      </c>
      <c r="C442" s="4"/>
      <c r="D442" s="4"/>
      <c r="E442" s="4"/>
      <c r="F442" s="4">
        <v>9</v>
      </c>
      <c r="G442" s="4"/>
      <c r="H442" s="4"/>
      <c r="I442" s="4">
        <v>2.67</v>
      </c>
      <c r="J442" s="33">
        <f t="shared" si="12"/>
        <v>301.33620000000002</v>
      </c>
    </row>
    <row r="443" spans="1:13" x14ac:dyDescent="0.2">
      <c r="I443" s="50" t="s">
        <v>155</v>
      </c>
      <c r="J443" s="51">
        <f>SUM(J332:J442)</f>
        <v>1015135.6838568721</v>
      </c>
      <c r="M443" s="11"/>
    </row>
    <row r="444" spans="1:13" x14ac:dyDescent="0.2">
      <c r="I444" s="24" t="s">
        <v>156</v>
      </c>
      <c r="J444" s="34">
        <f>J443/2000</f>
        <v>507.56784192843605</v>
      </c>
    </row>
  </sheetData>
  <mergeCells count="4">
    <mergeCell ref="A1:I1"/>
    <mergeCell ref="A2:I2"/>
    <mergeCell ref="A3:I3"/>
    <mergeCell ref="Q18:U18"/>
  </mergeCells>
  <pageMargins left="0.7" right="0.7" top="0.75" bottom="0.75" header="0.3" footer="0.3"/>
  <pageSetup scale="68" orientation="portrait" r:id="rId1"/>
  <rowBreaks count="7" manualBreakCount="7">
    <brk id="45" max="9" man="1"/>
    <brk id="155" max="9" man="1"/>
    <brk id="191" max="9" man="1"/>
    <brk id="233" max="9" man="1"/>
    <brk id="282" max="9" man="1"/>
    <brk id="324" max="9" man="1"/>
    <brk id="390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84"/>
  <sheetViews>
    <sheetView topLeftCell="A307" zoomScaleNormal="100" workbookViewId="0">
      <selection activeCell="A235" sqref="A235:J310"/>
    </sheetView>
  </sheetViews>
  <sheetFormatPr baseColWidth="10" defaultColWidth="8.83203125" defaultRowHeight="15" x14ac:dyDescent="0.2"/>
  <cols>
    <col min="1" max="1" width="54.5" customWidth="1"/>
    <col min="2" max="2" width="23.83203125" style="1" bestFit="1" customWidth="1"/>
    <col min="3" max="3" width="9" bestFit="1" customWidth="1"/>
    <col min="4" max="4" width="5.83203125" bestFit="1" customWidth="1"/>
    <col min="5" max="5" width="8" bestFit="1" customWidth="1"/>
    <col min="6" max="6" width="6.1640625" bestFit="1" customWidth="1"/>
    <col min="10" max="10" width="11.83203125" customWidth="1"/>
    <col min="15" max="15" width="16.5" customWidth="1"/>
    <col min="16" max="16" width="20.5" customWidth="1"/>
    <col min="19" max="19" width="11.83203125" customWidth="1"/>
  </cols>
  <sheetData>
    <row r="1" spans="1:20" ht="31" x14ac:dyDescent="0.35">
      <c r="A1" s="73" t="s">
        <v>94</v>
      </c>
      <c r="B1" s="73"/>
      <c r="C1" s="73"/>
      <c r="D1" s="73"/>
      <c r="E1" s="73"/>
      <c r="F1" s="73"/>
      <c r="G1" s="73"/>
      <c r="H1" s="73"/>
      <c r="I1" s="73"/>
      <c r="P1" s="1" t="s">
        <v>112</v>
      </c>
      <c r="Q1" s="1"/>
      <c r="R1" s="1"/>
    </row>
    <row r="2" spans="1:20" ht="31" x14ac:dyDescent="0.35">
      <c r="A2" s="74" t="s">
        <v>95</v>
      </c>
      <c r="B2" s="74"/>
      <c r="C2" s="74"/>
      <c r="D2" s="74"/>
      <c r="E2" s="74"/>
      <c r="F2" s="74"/>
      <c r="G2" s="74"/>
      <c r="H2" s="74"/>
      <c r="I2" s="74"/>
      <c r="N2" s="15" t="s">
        <v>124</v>
      </c>
      <c r="O2" s="4" t="s">
        <v>113</v>
      </c>
      <c r="P2" s="4" t="s">
        <v>114</v>
      </c>
      <c r="Q2" s="4" t="s">
        <v>115</v>
      </c>
      <c r="R2" s="4" t="s">
        <v>116</v>
      </c>
      <c r="S2" s="4" t="s">
        <v>117</v>
      </c>
      <c r="T2" s="31" t="s">
        <v>154</v>
      </c>
    </row>
    <row r="3" spans="1:20" ht="24" x14ac:dyDescent="0.3">
      <c r="A3" s="75" t="s">
        <v>108</v>
      </c>
      <c r="B3" s="75"/>
      <c r="C3" s="75"/>
      <c r="D3" s="75"/>
      <c r="E3" s="75"/>
      <c r="F3" s="75"/>
      <c r="G3" s="75"/>
      <c r="H3" s="75"/>
      <c r="I3" s="75"/>
      <c r="O3" s="4" t="s">
        <v>118</v>
      </c>
      <c r="P3" s="4">
        <v>5.33</v>
      </c>
      <c r="Q3" s="4">
        <v>6</v>
      </c>
      <c r="R3" s="4">
        <v>5</v>
      </c>
      <c r="S3" s="13">
        <f>((P3*Q3*1)/27)*R3</f>
        <v>5.9222222222222225</v>
      </c>
      <c r="T3">
        <f t="shared" ref="T3:T8" si="0">P3*R3</f>
        <v>26.65</v>
      </c>
    </row>
    <row r="4" spans="1:20" ht="21" x14ac:dyDescent="0.25">
      <c r="A4" s="2" t="s">
        <v>96</v>
      </c>
      <c r="O4" s="4" t="s">
        <v>119</v>
      </c>
      <c r="P4" s="4">
        <v>7.5</v>
      </c>
      <c r="Q4" s="4">
        <v>6</v>
      </c>
      <c r="R4" s="4">
        <v>5</v>
      </c>
      <c r="S4" s="13">
        <f>((P4*Q4*1)/27)*R4</f>
        <v>8.3333333333333339</v>
      </c>
      <c r="T4">
        <f t="shared" si="0"/>
        <v>37.5</v>
      </c>
    </row>
    <row r="5" spans="1:20" ht="19" x14ac:dyDescent="0.25">
      <c r="A5" s="3" t="s">
        <v>97</v>
      </c>
      <c r="O5" s="4" t="s">
        <v>120</v>
      </c>
      <c r="P5" s="4">
        <v>3</v>
      </c>
      <c r="Q5" s="4">
        <v>7</v>
      </c>
      <c r="R5" s="4">
        <v>1</v>
      </c>
      <c r="S5" s="13">
        <f>((P5*Q5*1)/27)*R5</f>
        <v>0.77777777777777779</v>
      </c>
      <c r="T5">
        <f t="shared" si="0"/>
        <v>3</v>
      </c>
    </row>
    <row r="6" spans="1:20" x14ac:dyDescent="0.2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O6" s="4" t="s">
        <v>127</v>
      </c>
      <c r="P6" s="4">
        <v>5.33</v>
      </c>
      <c r="Q6" s="4">
        <v>6</v>
      </c>
      <c r="R6" s="4">
        <v>8</v>
      </c>
      <c r="S6" s="13">
        <f>((P6*Q6*1)/27)*R6</f>
        <v>9.4755555555555553</v>
      </c>
      <c r="T6">
        <f t="shared" si="0"/>
        <v>42.64</v>
      </c>
    </row>
    <row r="7" spans="1:20" x14ac:dyDescent="0.2">
      <c r="A7" s="4" t="s">
        <v>184</v>
      </c>
      <c r="B7" s="9" t="s">
        <v>8</v>
      </c>
      <c r="C7" s="4">
        <v>104.53</v>
      </c>
      <c r="D7" s="4" t="s">
        <v>6</v>
      </c>
      <c r="E7" s="4">
        <v>51.96</v>
      </c>
      <c r="F7" s="4" t="s">
        <v>7</v>
      </c>
      <c r="O7" s="4" t="s">
        <v>128</v>
      </c>
      <c r="P7" s="4">
        <v>7.5</v>
      </c>
      <c r="Q7" s="4">
        <v>6</v>
      </c>
      <c r="R7" s="4">
        <v>3</v>
      </c>
      <c r="S7" s="13">
        <f t="shared" ref="S7:S8" si="1">((P7*Q7*1)/27)*R7</f>
        <v>5</v>
      </c>
      <c r="T7">
        <f t="shared" si="0"/>
        <v>22.5</v>
      </c>
    </row>
    <row r="8" spans="1:20" x14ac:dyDescent="0.2">
      <c r="A8" s="4" t="s">
        <v>184</v>
      </c>
      <c r="B8" s="9" t="s">
        <v>30</v>
      </c>
      <c r="C8" s="4">
        <v>160.62</v>
      </c>
      <c r="D8" s="4" t="s">
        <v>6</v>
      </c>
      <c r="E8" s="4">
        <v>73.89</v>
      </c>
      <c r="F8" s="4" t="s">
        <v>7</v>
      </c>
      <c r="O8" s="4" t="s">
        <v>129</v>
      </c>
      <c r="P8" s="4">
        <v>3</v>
      </c>
      <c r="Q8" s="4">
        <v>7</v>
      </c>
      <c r="R8" s="4">
        <v>1</v>
      </c>
      <c r="S8" s="13">
        <f t="shared" si="1"/>
        <v>0.77777777777777779</v>
      </c>
      <c r="T8">
        <f t="shared" si="0"/>
        <v>3</v>
      </c>
    </row>
    <row r="9" spans="1:20" x14ac:dyDescent="0.2">
      <c r="A9" s="4" t="s">
        <v>185</v>
      </c>
      <c r="B9" s="9" t="s">
        <v>31</v>
      </c>
      <c r="C9" s="4">
        <v>200.51</v>
      </c>
      <c r="D9" s="4" t="s">
        <v>6</v>
      </c>
      <c r="E9" s="4">
        <v>84.81</v>
      </c>
      <c r="F9" s="4" t="s">
        <v>7</v>
      </c>
      <c r="O9" s="4" t="s">
        <v>130</v>
      </c>
      <c r="P9" s="4">
        <v>3</v>
      </c>
      <c r="Q9" s="4">
        <v>7</v>
      </c>
      <c r="R9" s="4">
        <v>1</v>
      </c>
      <c r="S9" s="13">
        <f>((P9*Q9*1)/27)*R9</f>
        <v>0.77777777777777779</v>
      </c>
      <c r="T9">
        <f t="shared" ref="T9:T12" si="2">P9*R9</f>
        <v>3</v>
      </c>
    </row>
    <row r="10" spans="1:20" x14ac:dyDescent="0.2">
      <c r="A10" s="4" t="s">
        <v>152</v>
      </c>
      <c r="B10" s="9"/>
      <c r="C10" s="4"/>
      <c r="D10" s="4"/>
      <c r="E10" s="14">
        <f>-S13</f>
        <v>-37.395555555555553</v>
      </c>
      <c r="F10" s="4" t="s">
        <v>7</v>
      </c>
      <c r="O10" s="4" t="s">
        <v>131</v>
      </c>
      <c r="P10" s="4">
        <v>9</v>
      </c>
      <c r="Q10" s="4">
        <v>8.33</v>
      </c>
      <c r="R10" s="4">
        <v>1</v>
      </c>
      <c r="S10" s="13">
        <f t="shared" ref="S10:S11" si="3">((P10*Q10*1)/27)*R10</f>
        <v>2.7766666666666668</v>
      </c>
      <c r="T10">
        <f t="shared" si="2"/>
        <v>9</v>
      </c>
    </row>
    <row r="11" spans="1:20" x14ac:dyDescent="0.2">
      <c r="A11" s="4" t="s">
        <v>32</v>
      </c>
      <c r="B11" s="9" t="s">
        <v>8</v>
      </c>
      <c r="C11" s="4">
        <v>61.12</v>
      </c>
      <c r="D11" s="4" t="s">
        <v>6</v>
      </c>
      <c r="E11" s="4">
        <v>20.25</v>
      </c>
      <c r="F11" s="4" t="s">
        <v>7</v>
      </c>
      <c r="O11" s="4" t="s">
        <v>132</v>
      </c>
      <c r="P11" s="4">
        <v>9</v>
      </c>
      <c r="Q11" s="4">
        <v>8.33</v>
      </c>
      <c r="R11" s="4">
        <v>1</v>
      </c>
      <c r="S11" s="13">
        <f t="shared" si="3"/>
        <v>2.7766666666666668</v>
      </c>
      <c r="T11">
        <f t="shared" si="2"/>
        <v>9</v>
      </c>
    </row>
    <row r="12" spans="1:20" x14ac:dyDescent="0.2">
      <c r="A12" s="4" t="s">
        <v>33</v>
      </c>
      <c r="B12" s="9" t="s">
        <v>12</v>
      </c>
      <c r="C12" s="4">
        <v>156.46</v>
      </c>
      <c r="D12" s="4" t="s">
        <v>6</v>
      </c>
      <c r="E12" s="4">
        <v>39.29</v>
      </c>
      <c r="F12" s="4" t="s">
        <v>7</v>
      </c>
      <c r="O12" s="4" t="s">
        <v>126</v>
      </c>
      <c r="P12" s="4">
        <v>3</v>
      </c>
      <c r="Q12" s="4">
        <v>7</v>
      </c>
      <c r="R12" s="4">
        <v>1</v>
      </c>
      <c r="S12" s="13">
        <f>((P12*Q12*1)/27)*R12</f>
        <v>0.77777777777777779</v>
      </c>
      <c r="T12">
        <f t="shared" si="2"/>
        <v>3</v>
      </c>
    </row>
    <row r="13" spans="1:20" x14ac:dyDescent="0.2">
      <c r="A13" s="4" t="s">
        <v>34</v>
      </c>
      <c r="B13" s="9" t="s">
        <v>30</v>
      </c>
      <c r="C13" s="4">
        <v>42.09</v>
      </c>
      <c r="D13" s="4" t="s">
        <v>6</v>
      </c>
      <c r="E13" s="4">
        <v>12.91</v>
      </c>
      <c r="F13" s="4" t="s">
        <v>7</v>
      </c>
      <c r="S13" s="14">
        <f>SUM(S3:S12)</f>
        <v>37.395555555555553</v>
      </c>
      <c r="T13" s="15">
        <f>SUM(T3:T12)</f>
        <v>159.29000000000002</v>
      </c>
    </row>
    <row r="14" spans="1:20" x14ac:dyDescent="0.2">
      <c r="N14" s="15" t="s">
        <v>123</v>
      </c>
      <c r="O14" s="4" t="s">
        <v>113</v>
      </c>
      <c r="P14" s="4" t="s">
        <v>114</v>
      </c>
      <c r="Q14" s="4" t="s">
        <v>115</v>
      </c>
      <c r="R14" s="4" t="s">
        <v>116</v>
      </c>
      <c r="S14" s="4" t="s">
        <v>117</v>
      </c>
      <c r="T14" s="31" t="s">
        <v>154</v>
      </c>
    </row>
    <row r="15" spans="1:20" x14ac:dyDescent="0.2">
      <c r="O15" s="4" t="s">
        <v>118</v>
      </c>
      <c r="P15" s="4">
        <v>5.33</v>
      </c>
      <c r="Q15" s="4">
        <v>6</v>
      </c>
      <c r="R15" s="4">
        <v>8</v>
      </c>
      <c r="S15" s="13">
        <f>((P15*Q15*1)/27)*R15</f>
        <v>9.4755555555555553</v>
      </c>
      <c r="T15">
        <f>P15*R15</f>
        <v>42.64</v>
      </c>
    </row>
    <row r="16" spans="1:20" x14ac:dyDescent="0.2">
      <c r="O16" s="4" t="s">
        <v>119</v>
      </c>
      <c r="P16" s="4">
        <v>7.5</v>
      </c>
      <c r="Q16" s="4">
        <v>6</v>
      </c>
      <c r="R16" s="4">
        <v>7</v>
      </c>
      <c r="S16" s="13">
        <f>((P16*Q16*1)/27)*R16</f>
        <v>11.666666666666668</v>
      </c>
      <c r="T16">
        <f>P16*R16</f>
        <v>52.5</v>
      </c>
    </row>
    <row r="17" spans="1:20" ht="17" x14ac:dyDescent="0.2">
      <c r="A17" s="16" t="s">
        <v>144</v>
      </c>
      <c r="B17" s="17"/>
      <c r="C17" s="18"/>
      <c r="S17" s="14">
        <f>SUM(S15:S16)</f>
        <v>21.142222222222223</v>
      </c>
      <c r="T17">
        <f>SUM(T15:T16)</f>
        <v>95.14</v>
      </c>
    </row>
    <row r="18" spans="1:20" ht="48" x14ac:dyDescent="0.2">
      <c r="A18" s="19" t="s">
        <v>1</v>
      </c>
      <c r="B18" s="20" t="s">
        <v>145</v>
      </c>
      <c r="C18" s="21" t="s">
        <v>146</v>
      </c>
      <c r="D18" s="21" t="s">
        <v>147</v>
      </c>
      <c r="E18" s="20" t="s">
        <v>4</v>
      </c>
      <c r="F18" s="20" t="s">
        <v>3</v>
      </c>
      <c r="G18" s="19" t="s">
        <v>148</v>
      </c>
      <c r="H18" s="19" t="s">
        <v>149</v>
      </c>
      <c r="I18" s="22" t="s">
        <v>150</v>
      </c>
      <c r="J18" s="23" t="s">
        <v>151</v>
      </c>
    </row>
    <row r="19" spans="1:20" x14ac:dyDescent="0.2">
      <c r="A19" s="24" t="s">
        <v>184</v>
      </c>
      <c r="B19" s="25">
        <v>104.53</v>
      </c>
      <c r="C19" s="24"/>
      <c r="D19" s="24">
        <v>13.42</v>
      </c>
      <c r="E19" s="4"/>
      <c r="F19" s="4"/>
      <c r="G19" s="4"/>
      <c r="H19" s="4"/>
      <c r="I19" s="4"/>
      <c r="J19" s="4"/>
    </row>
    <row r="20" spans="1:20" x14ac:dyDescent="0.2">
      <c r="A20" s="26" t="s">
        <v>153</v>
      </c>
      <c r="B20" s="27"/>
      <c r="C20" s="27"/>
      <c r="D20" s="27"/>
      <c r="E20" s="26">
        <v>2</v>
      </c>
      <c r="F20" s="28">
        <f>B19/(24/12)+1</f>
        <v>53.265000000000001</v>
      </c>
      <c r="G20" s="26">
        <v>30</v>
      </c>
      <c r="H20" s="26">
        <f>D19+G20/12</f>
        <v>15.92</v>
      </c>
      <c r="I20" s="26">
        <v>0.66800000000000004</v>
      </c>
      <c r="J20" s="29">
        <f>I20*H20*F20*E20</f>
        <v>1132.8996768</v>
      </c>
    </row>
    <row r="21" spans="1:20" x14ac:dyDescent="0.2">
      <c r="A21" s="26" t="s">
        <v>169</v>
      </c>
      <c r="B21" s="27"/>
      <c r="C21" s="27"/>
      <c r="D21" s="27"/>
      <c r="E21" s="26">
        <v>2</v>
      </c>
      <c r="F21" s="28">
        <f>D19/(16/12)+1</f>
        <v>11.065000000000001</v>
      </c>
      <c r="G21" s="26">
        <v>30</v>
      </c>
      <c r="H21" s="29">
        <f>B19+(B19/20*G21/12)</f>
        <v>117.59625</v>
      </c>
      <c r="I21" s="26">
        <v>0.66800000000000004</v>
      </c>
      <c r="J21" s="29">
        <f>I21*H21*F21*E21</f>
        <v>1738.4065483500001</v>
      </c>
      <c r="O21" s="76" t="s">
        <v>530</v>
      </c>
      <c r="P21" s="76"/>
      <c r="Q21" s="76"/>
      <c r="R21" s="76"/>
      <c r="S21" s="76"/>
    </row>
    <row r="22" spans="1:20" x14ac:dyDescent="0.2">
      <c r="A22" s="26" t="s">
        <v>158</v>
      </c>
      <c r="B22" s="27"/>
      <c r="C22" s="27"/>
      <c r="D22" s="27"/>
      <c r="E22" s="26"/>
      <c r="F22" s="28">
        <f>B19/(12/12)+1</f>
        <v>105.53</v>
      </c>
      <c r="G22" s="26"/>
      <c r="H22" s="29">
        <v>5</v>
      </c>
      <c r="I22" s="26">
        <v>0.66800000000000004</v>
      </c>
      <c r="J22" s="29">
        <f>I22*H22*F22</f>
        <v>352.47020000000003</v>
      </c>
      <c r="O22" s="7" t="s">
        <v>0</v>
      </c>
      <c r="P22" s="8" t="s">
        <v>1</v>
      </c>
      <c r="Q22" s="7" t="s">
        <v>2</v>
      </c>
      <c r="R22" s="7" t="s">
        <v>3</v>
      </c>
      <c r="S22" s="7" t="s">
        <v>4</v>
      </c>
      <c r="T22" s="7" t="s">
        <v>3</v>
      </c>
    </row>
    <row r="23" spans="1:20" x14ac:dyDescent="0.2">
      <c r="A23" s="26" t="s">
        <v>159</v>
      </c>
      <c r="B23" s="27"/>
      <c r="C23" s="27"/>
      <c r="D23" s="27"/>
      <c r="E23" s="26"/>
      <c r="F23" s="28">
        <f>B19/(12/12)+1</f>
        <v>105.53</v>
      </c>
      <c r="G23" s="26"/>
      <c r="H23" s="29">
        <v>6</v>
      </c>
      <c r="I23" s="26">
        <v>2.67</v>
      </c>
      <c r="J23" s="29">
        <f>I23*H23*F23</f>
        <v>1690.5906</v>
      </c>
      <c r="O23" s="4" t="s">
        <v>536</v>
      </c>
      <c r="P23" s="4" t="s">
        <v>537</v>
      </c>
      <c r="Q23" s="4">
        <v>4</v>
      </c>
      <c r="R23" s="4" t="s">
        <v>14</v>
      </c>
      <c r="S23" s="4">
        <f>(1.73*Q23)</f>
        <v>6.92</v>
      </c>
      <c r="T23" s="4" t="s">
        <v>541</v>
      </c>
    </row>
    <row r="24" spans="1:20" x14ac:dyDescent="0.2">
      <c r="A24" s="24" t="s">
        <v>184</v>
      </c>
      <c r="B24" s="25">
        <v>160.62</v>
      </c>
      <c r="C24" s="24"/>
      <c r="D24" s="24">
        <v>12.42</v>
      </c>
      <c r="E24" s="4"/>
      <c r="F24" s="4"/>
      <c r="G24" s="4"/>
      <c r="H24" s="4"/>
      <c r="I24" s="4"/>
      <c r="J24" s="4"/>
      <c r="O24" s="4" t="s">
        <v>531</v>
      </c>
      <c r="P24" s="9" t="s">
        <v>543</v>
      </c>
      <c r="Q24" s="4">
        <v>18</v>
      </c>
      <c r="R24" s="4" t="s">
        <v>14</v>
      </c>
      <c r="S24" s="4">
        <f>(2.57*Q24)</f>
        <v>46.26</v>
      </c>
      <c r="T24" s="4" t="s">
        <v>542</v>
      </c>
    </row>
    <row r="25" spans="1:20" x14ac:dyDescent="0.2">
      <c r="A25" s="26" t="s">
        <v>153</v>
      </c>
      <c r="B25" s="27"/>
      <c r="C25" s="27"/>
      <c r="D25" s="27"/>
      <c r="E25" s="26">
        <v>2</v>
      </c>
      <c r="F25" s="28">
        <f>B24/(24/12)+1</f>
        <v>81.31</v>
      </c>
      <c r="G25" s="26">
        <v>30</v>
      </c>
      <c r="H25" s="26">
        <f>D24+G25/12</f>
        <v>14.92</v>
      </c>
      <c r="I25" s="26">
        <v>0.66800000000000004</v>
      </c>
      <c r="J25" s="29">
        <f>I25*H25*F25*E25</f>
        <v>1620.7619872000002</v>
      </c>
      <c r="O25" s="4" t="s">
        <v>532</v>
      </c>
      <c r="P25" s="4" t="s">
        <v>538</v>
      </c>
      <c r="Q25" s="4">
        <v>17</v>
      </c>
      <c r="R25" s="4" t="s">
        <v>14</v>
      </c>
      <c r="S25" s="4">
        <f>(4*Q25)</f>
        <v>68</v>
      </c>
      <c r="T25" s="4" t="s">
        <v>541</v>
      </c>
    </row>
    <row r="26" spans="1:20" x14ac:dyDescent="0.2">
      <c r="A26" s="26" t="s">
        <v>169</v>
      </c>
      <c r="B26" s="27"/>
      <c r="C26" s="27"/>
      <c r="D26" s="27"/>
      <c r="E26" s="26">
        <v>2</v>
      </c>
      <c r="F26" s="28">
        <f>D24/(16/12)+1</f>
        <v>10.315000000000001</v>
      </c>
      <c r="G26" s="26">
        <v>30</v>
      </c>
      <c r="H26" s="29">
        <f>B24+(B24/20*G26/12)</f>
        <v>180.69749999999999</v>
      </c>
      <c r="I26" s="26">
        <v>0.66800000000000004</v>
      </c>
      <c r="J26" s="29">
        <f>I26*H26*F26*E26</f>
        <v>2490.1633359000002</v>
      </c>
      <c r="O26" s="4" t="s">
        <v>533</v>
      </c>
      <c r="P26" s="4" t="s">
        <v>539</v>
      </c>
      <c r="Q26" s="4">
        <v>11</v>
      </c>
      <c r="R26" s="4" t="s">
        <v>14</v>
      </c>
      <c r="S26" s="4">
        <f>(4.11*Q26)</f>
        <v>45.21</v>
      </c>
      <c r="T26" s="4" t="s">
        <v>541</v>
      </c>
    </row>
    <row r="27" spans="1:20" x14ac:dyDescent="0.2">
      <c r="A27" s="26" t="s">
        <v>158</v>
      </c>
      <c r="B27" s="27"/>
      <c r="C27" s="27"/>
      <c r="D27" s="27"/>
      <c r="E27" s="26"/>
      <c r="F27" s="28">
        <f>B24/(12/12)+1</f>
        <v>161.62</v>
      </c>
      <c r="G27" s="26"/>
      <c r="H27" s="29">
        <v>5</v>
      </c>
      <c r="I27" s="26">
        <v>0.66800000000000004</v>
      </c>
      <c r="J27" s="29">
        <f>I27*H27*F27</f>
        <v>539.81080000000009</v>
      </c>
      <c r="O27" s="4" t="s">
        <v>534</v>
      </c>
      <c r="P27" s="4" t="s">
        <v>540</v>
      </c>
      <c r="Q27" s="4">
        <v>1</v>
      </c>
      <c r="R27" s="4" t="s">
        <v>14</v>
      </c>
      <c r="S27" s="4">
        <f>(5.93*Q27)</f>
        <v>5.93</v>
      </c>
      <c r="T27" s="4" t="s">
        <v>541</v>
      </c>
    </row>
    <row r="28" spans="1:20" x14ac:dyDescent="0.2">
      <c r="A28" s="26" t="s">
        <v>159</v>
      </c>
      <c r="B28" s="27"/>
      <c r="C28" s="27"/>
      <c r="D28" s="27"/>
      <c r="E28" s="26"/>
      <c r="F28" s="28">
        <f>B24/(12/12)+1</f>
        <v>161.62</v>
      </c>
      <c r="G28" s="26"/>
      <c r="H28" s="29">
        <v>6</v>
      </c>
      <c r="I28" s="26">
        <v>2.67</v>
      </c>
      <c r="J28" s="29">
        <f>I28*H28*F28</f>
        <v>2589.1523999999999</v>
      </c>
      <c r="O28" s="4" t="s">
        <v>535</v>
      </c>
      <c r="P28" s="9" t="s">
        <v>540</v>
      </c>
      <c r="Q28" s="4">
        <v>1</v>
      </c>
      <c r="R28" s="4" t="s">
        <v>14</v>
      </c>
      <c r="S28" s="4">
        <f>(5.93*Q28)</f>
        <v>5.93</v>
      </c>
      <c r="T28" s="4" t="s">
        <v>542</v>
      </c>
    </row>
    <row r="29" spans="1:20" x14ac:dyDescent="0.2">
      <c r="A29" s="24" t="s">
        <v>185</v>
      </c>
      <c r="B29" s="25">
        <v>200.51</v>
      </c>
      <c r="C29" s="24"/>
      <c r="D29" s="24">
        <v>11.42</v>
      </c>
      <c r="E29" s="4"/>
      <c r="F29" s="4"/>
      <c r="G29" s="4"/>
      <c r="H29" s="4"/>
      <c r="I29" s="4"/>
      <c r="J29" s="4"/>
      <c r="S29" s="24">
        <f>SUM(S23:S28)</f>
        <v>178.25000000000003</v>
      </c>
    </row>
    <row r="30" spans="1:20" x14ac:dyDescent="0.2">
      <c r="A30" s="26" t="s">
        <v>153</v>
      </c>
      <c r="B30" s="27"/>
      <c r="C30" s="27"/>
      <c r="D30" s="27"/>
      <c r="E30" s="26">
        <v>2</v>
      </c>
      <c r="F30" s="28">
        <f>B29/(24/12)+1</f>
        <v>101.255</v>
      </c>
      <c r="G30" s="26">
        <v>30</v>
      </c>
      <c r="H30" s="26">
        <f>D29+G30/12</f>
        <v>13.92</v>
      </c>
      <c r="I30" s="26">
        <v>0.66800000000000004</v>
      </c>
      <c r="J30" s="29">
        <f>I30*H30*F30*E30</f>
        <v>1883.0513856</v>
      </c>
    </row>
    <row r="31" spans="1:20" x14ac:dyDescent="0.2">
      <c r="A31" s="26" t="s">
        <v>169</v>
      </c>
      <c r="B31" s="27"/>
      <c r="C31" s="27"/>
      <c r="D31" s="27"/>
      <c r="E31" s="26">
        <v>2</v>
      </c>
      <c r="F31" s="28">
        <f>D29/(16/12)+1</f>
        <v>9.5650000000000013</v>
      </c>
      <c r="G31" s="26">
        <v>30</v>
      </c>
      <c r="H31" s="29">
        <f>B29+(B29/20*G31/12)</f>
        <v>225.57374999999999</v>
      </c>
      <c r="I31" s="26">
        <v>0.66800000000000004</v>
      </c>
      <c r="J31" s="29">
        <f>I31*H31*F31*E31</f>
        <v>2882.5708594500006</v>
      </c>
    </row>
    <row r="32" spans="1:20" x14ac:dyDescent="0.2">
      <c r="A32" s="26" t="s">
        <v>158</v>
      </c>
      <c r="B32" s="27"/>
      <c r="C32" s="27"/>
      <c r="D32" s="27"/>
      <c r="E32" s="26"/>
      <c r="F32" s="28">
        <f>B29/(12/12)+1</f>
        <v>201.51</v>
      </c>
      <c r="G32" s="26"/>
      <c r="H32" s="29">
        <v>5</v>
      </c>
      <c r="I32" s="26">
        <v>0.66800000000000004</v>
      </c>
      <c r="J32" s="29">
        <f>I32*H32*F32</f>
        <v>673.04340000000002</v>
      </c>
    </row>
    <row r="33" spans="1:10" x14ac:dyDescent="0.2">
      <c r="A33" s="26" t="s">
        <v>159</v>
      </c>
      <c r="B33" s="27"/>
      <c r="C33" s="27"/>
      <c r="D33" s="27"/>
      <c r="E33" s="26"/>
      <c r="F33" s="28">
        <f>B29/(12/12)+1</f>
        <v>201.51</v>
      </c>
      <c r="G33" s="26"/>
      <c r="H33" s="29">
        <v>6</v>
      </c>
      <c r="I33" s="26">
        <v>2.67</v>
      </c>
      <c r="J33" s="29">
        <f>I33*H33*F33</f>
        <v>3228.1901999999995</v>
      </c>
    </row>
    <row r="34" spans="1:10" ht="18.75" customHeight="1" x14ac:dyDescent="0.2">
      <c r="A34" s="24" t="s">
        <v>152</v>
      </c>
      <c r="B34" s="25">
        <v>159.29000000000002</v>
      </c>
      <c r="C34" s="24"/>
      <c r="D34" s="24">
        <v>6</v>
      </c>
      <c r="E34" s="14"/>
      <c r="F34" s="4"/>
      <c r="G34" s="4"/>
      <c r="H34" s="4"/>
      <c r="I34" s="4"/>
      <c r="J34" s="4"/>
    </row>
    <row r="35" spans="1:10" x14ac:dyDescent="0.2">
      <c r="A35" s="26" t="s">
        <v>153</v>
      </c>
      <c r="B35" s="27"/>
      <c r="C35" s="27"/>
      <c r="D35" s="27"/>
      <c r="E35" s="26">
        <v>2</v>
      </c>
      <c r="F35" s="28">
        <f>B34/(24/12)+1</f>
        <v>80.64500000000001</v>
      </c>
      <c r="G35" s="26"/>
      <c r="H35" s="26">
        <f>D34+G35/12</f>
        <v>6</v>
      </c>
      <c r="I35" s="26">
        <v>0.66800000000000004</v>
      </c>
      <c r="J35" s="42">
        <f>-(I35*H35*F35*E35)</f>
        <v>-646.45032000000003</v>
      </c>
    </row>
    <row r="36" spans="1:10" x14ac:dyDescent="0.2">
      <c r="A36" s="26" t="s">
        <v>169</v>
      </c>
      <c r="B36" s="27"/>
      <c r="C36" s="27"/>
      <c r="D36" s="27"/>
      <c r="E36" s="26">
        <v>2</v>
      </c>
      <c r="F36" s="28">
        <f>D34/(16/12)+1</f>
        <v>5.5</v>
      </c>
      <c r="G36" s="26"/>
      <c r="H36" s="29">
        <f>B34+(B34/20*G36/12)</f>
        <v>159.29000000000002</v>
      </c>
      <c r="I36" s="26">
        <v>0.66800000000000004</v>
      </c>
      <c r="J36" s="42">
        <f>-(I36*H36*F36*E36)</f>
        <v>-1170.4629200000002</v>
      </c>
    </row>
    <row r="37" spans="1:10" x14ac:dyDescent="0.2">
      <c r="A37" s="24" t="s">
        <v>32</v>
      </c>
      <c r="B37" s="25">
        <v>61.12</v>
      </c>
      <c r="C37" s="24"/>
      <c r="D37" s="24">
        <v>13.42</v>
      </c>
      <c r="E37" s="4"/>
      <c r="F37" s="4"/>
      <c r="G37" s="4"/>
      <c r="H37" s="4"/>
      <c r="I37" s="4"/>
      <c r="J37" s="4"/>
    </row>
    <row r="38" spans="1:10" x14ac:dyDescent="0.2">
      <c r="A38" s="26" t="s">
        <v>153</v>
      </c>
      <c r="B38" s="27"/>
      <c r="C38" s="27"/>
      <c r="D38" s="27"/>
      <c r="E38" s="26">
        <v>2</v>
      </c>
      <c r="F38" s="28">
        <f>B37/(24/12)+1</f>
        <v>31.56</v>
      </c>
      <c r="G38" s="26">
        <v>30</v>
      </c>
      <c r="H38" s="26">
        <f>D37+G38/12</f>
        <v>15.92</v>
      </c>
      <c r="I38" s="26">
        <v>0.66800000000000004</v>
      </c>
      <c r="J38" s="29">
        <f>I38*H38*F38*E38</f>
        <v>671.25342720000003</v>
      </c>
    </row>
    <row r="39" spans="1:10" x14ac:dyDescent="0.2">
      <c r="A39" s="26" t="s">
        <v>168</v>
      </c>
      <c r="B39" s="27"/>
      <c r="C39" s="27"/>
      <c r="D39" s="27"/>
      <c r="E39" s="26">
        <v>2</v>
      </c>
      <c r="F39" s="28">
        <f>D37/(24/12)+1</f>
        <v>7.71</v>
      </c>
      <c r="G39" s="26">
        <v>30</v>
      </c>
      <c r="H39" s="29">
        <f>B37+(B37/20*G39/12)</f>
        <v>68.759999999999991</v>
      </c>
      <c r="I39" s="26">
        <v>0.66800000000000004</v>
      </c>
      <c r="J39" s="29">
        <f>I39*H39*F39*E39</f>
        <v>708.26650559999996</v>
      </c>
    </row>
    <row r="40" spans="1:10" x14ac:dyDescent="0.2">
      <c r="A40" s="24" t="s">
        <v>33</v>
      </c>
      <c r="B40" s="25">
        <v>156.46</v>
      </c>
      <c r="C40" s="24"/>
      <c r="D40" s="24">
        <v>10.17</v>
      </c>
      <c r="E40" s="4"/>
      <c r="F40" s="4"/>
      <c r="G40" s="4"/>
      <c r="H40" s="4"/>
      <c r="I40" s="4"/>
      <c r="J40" s="4"/>
    </row>
    <row r="41" spans="1:10" x14ac:dyDescent="0.2">
      <c r="A41" s="26" t="s">
        <v>153</v>
      </c>
      <c r="B41" s="27"/>
      <c r="C41" s="27"/>
      <c r="D41" s="27"/>
      <c r="E41" s="26">
        <v>2</v>
      </c>
      <c r="F41" s="28">
        <f>B40/(24/12)+1</f>
        <v>79.23</v>
      </c>
      <c r="G41" s="26">
        <v>30</v>
      </c>
      <c r="H41" s="26">
        <f>D40+G41/12</f>
        <v>12.67</v>
      </c>
      <c r="I41" s="26">
        <v>0.66800000000000004</v>
      </c>
      <c r="J41" s="29">
        <f>I41*H41*F41*E41</f>
        <v>1341.1357176000001</v>
      </c>
    </row>
    <row r="42" spans="1:10" x14ac:dyDescent="0.2">
      <c r="A42" s="26" t="s">
        <v>168</v>
      </c>
      <c r="B42" s="27"/>
      <c r="C42" s="27"/>
      <c r="D42" s="27"/>
      <c r="E42" s="26">
        <v>2</v>
      </c>
      <c r="F42" s="28">
        <f>D40/(24/12)+1</f>
        <v>6.085</v>
      </c>
      <c r="G42" s="26">
        <v>30</v>
      </c>
      <c r="H42" s="29">
        <f>B40+(B40/20*G42/12)</f>
        <v>176.01750000000001</v>
      </c>
      <c r="I42" s="26">
        <v>0.66800000000000004</v>
      </c>
      <c r="J42" s="29">
        <f>I42*H42*F42*E42</f>
        <v>1430.9448273000003</v>
      </c>
    </row>
    <row r="43" spans="1:10" x14ac:dyDescent="0.2">
      <c r="A43" s="26" t="s">
        <v>524</v>
      </c>
      <c r="B43" s="25"/>
      <c r="C43" s="24"/>
      <c r="D43" s="24"/>
      <c r="E43" s="24"/>
      <c r="F43" s="28">
        <f>B40/(32/12)+1</f>
        <v>59.672500000000007</v>
      </c>
      <c r="G43" s="24"/>
      <c r="H43" s="26">
        <v>5</v>
      </c>
      <c r="I43" s="26">
        <v>1.0429999999999999</v>
      </c>
      <c r="J43" s="53">
        <f>I43*H43*F43</f>
        <v>311.19208750000001</v>
      </c>
    </row>
    <row r="44" spans="1:10" x14ac:dyDescent="0.2">
      <c r="A44" s="26" t="s">
        <v>160</v>
      </c>
      <c r="B44" s="27"/>
      <c r="C44" s="27"/>
      <c r="D44" s="27"/>
      <c r="E44" s="26"/>
      <c r="F44" s="28">
        <f>B40/(10/12)+1</f>
        <v>188.75200000000001</v>
      </c>
      <c r="G44" s="26"/>
      <c r="H44" s="29">
        <v>6</v>
      </c>
      <c r="I44" s="26">
        <v>2.67</v>
      </c>
      <c r="J44" s="29">
        <f>I44*H44*F44</f>
        <v>3023.8070400000001</v>
      </c>
    </row>
    <row r="45" spans="1:10" x14ac:dyDescent="0.2">
      <c r="A45" s="24" t="s">
        <v>34</v>
      </c>
      <c r="B45" s="25">
        <v>42.09</v>
      </c>
      <c r="C45" s="24"/>
      <c r="D45" s="24">
        <v>12.42</v>
      </c>
      <c r="E45" s="4"/>
      <c r="F45" s="4"/>
      <c r="G45" s="4"/>
      <c r="H45" s="4"/>
      <c r="I45" s="4"/>
      <c r="J45" s="4"/>
    </row>
    <row r="46" spans="1:10" x14ac:dyDescent="0.2">
      <c r="A46" s="26" t="s">
        <v>153</v>
      </c>
      <c r="B46" s="27"/>
      <c r="C46" s="27"/>
      <c r="D46" s="27"/>
      <c r="E46" s="26">
        <v>2</v>
      </c>
      <c r="F46" s="28">
        <f>B45/(24/12)+1</f>
        <v>22.045000000000002</v>
      </c>
      <c r="G46" s="26">
        <v>30</v>
      </c>
      <c r="H46" s="26">
        <f>D45+G46/12</f>
        <v>14.92</v>
      </c>
      <c r="I46" s="26">
        <v>0.66800000000000004</v>
      </c>
      <c r="J46" s="29">
        <f>I46*H46*F46*E46</f>
        <v>439.4256304000001</v>
      </c>
    </row>
    <row r="47" spans="1:10" x14ac:dyDescent="0.2">
      <c r="A47" s="26" t="s">
        <v>168</v>
      </c>
      <c r="B47" s="27"/>
      <c r="C47" s="27"/>
      <c r="D47" s="27"/>
      <c r="E47" s="26">
        <v>2</v>
      </c>
      <c r="F47" s="28">
        <f>D45/(24/12)+1</f>
        <v>7.21</v>
      </c>
      <c r="G47" s="26">
        <v>30</v>
      </c>
      <c r="H47" s="29">
        <f>B45+(B45/20*G47/12)</f>
        <v>47.351250000000007</v>
      </c>
      <c r="I47" s="26">
        <v>0.66800000000000004</v>
      </c>
      <c r="J47" s="29">
        <f>I47*H47*F47*E47</f>
        <v>456.11375670000007</v>
      </c>
    </row>
    <row r="48" spans="1:10" x14ac:dyDescent="0.2">
      <c r="I48" s="24" t="s">
        <v>155</v>
      </c>
      <c r="J48" s="32">
        <f>SUM(J19:J47)</f>
        <v>27386.337145599999</v>
      </c>
    </row>
    <row r="49" spans="1:19" x14ac:dyDescent="0.2">
      <c r="I49" s="24" t="s">
        <v>156</v>
      </c>
      <c r="J49" s="34">
        <f>J48/2000</f>
        <v>13.693168572799999</v>
      </c>
    </row>
    <row r="51" spans="1:19" x14ac:dyDescent="0.2">
      <c r="A51" s="6"/>
      <c r="B51" s="10"/>
      <c r="C51" s="6"/>
      <c r="D51" s="6"/>
      <c r="E51" s="6"/>
      <c r="F51" s="6"/>
    </row>
    <row r="52" spans="1:19" ht="19" x14ac:dyDescent="0.25">
      <c r="A52" s="3" t="s">
        <v>99</v>
      </c>
    </row>
    <row r="53" spans="1:19" x14ac:dyDescent="0.2">
      <c r="A53" s="7" t="s">
        <v>0</v>
      </c>
      <c r="B53" s="8" t="s">
        <v>1</v>
      </c>
      <c r="C53" s="7" t="s">
        <v>2</v>
      </c>
      <c r="D53" s="7" t="s">
        <v>3</v>
      </c>
      <c r="E53" s="7" t="s">
        <v>4</v>
      </c>
      <c r="F53" s="7" t="s">
        <v>3</v>
      </c>
    </row>
    <row r="54" spans="1:19" x14ac:dyDescent="0.2">
      <c r="A54" s="4" t="s">
        <v>35</v>
      </c>
      <c r="B54" s="9" t="s">
        <v>36</v>
      </c>
      <c r="C54" s="4">
        <v>7</v>
      </c>
      <c r="D54" s="4" t="s">
        <v>14</v>
      </c>
      <c r="E54" s="4">
        <v>5.96</v>
      </c>
      <c r="F54" s="4" t="s">
        <v>7</v>
      </c>
    </row>
    <row r="55" spans="1:19" x14ac:dyDescent="0.2">
      <c r="A55" s="4" t="s">
        <v>35</v>
      </c>
      <c r="B55" s="9" t="s">
        <v>8</v>
      </c>
      <c r="C55" s="4">
        <v>10</v>
      </c>
      <c r="D55" s="4" t="s">
        <v>14</v>
      </c>
      <c r="E55" s="4">
        <v>9.94</v>
      </c>
      <c r="F55" s="4" t="s">
        <v>7</v>
      </c>
    </row>
    <row r="56" spans="1:19" x14ac:dyDescent="0.2">
      <c r="A56" s="4" t="s">
        <v>37</v>
      </c>
      <c r="B56" s="9" t="s">
        <v>19</v>
      </c>
      <c r="C56" s="4">
        <v>38</v>
      </c>
      <c r="D56" s="4" t="s">
        <v>14</v>
      </c>
      <c r="E56" s="4">
        <v>50.67</v>
      </c>
      <c r="F56" s="4" t="s">
        <v>7</v>
      </c>
    </row>
    <row r="57" spans="1:19" x14ac:dyDescent="0.2">
      <c r="A57" s="4" t="s">
        <v>37</v>
      </c>
      <c r="B57" s="9" t="s">
        <v>20</v>
      </c>
      <c r="C57" s="4">
        <v>8</v>
      </c>
      <c r="D57" s="4" t="s">
        <v>14</v>
      </c>
      <c r="E57" s="4">
        <v>11.56</v>
      </c>
      <c r="F57" s="4" t="s">
        <v>7</v>
      </c>
    </row>
    <row r="58" spans="1:19" x14ac:dyDescent="0.2">
      <c r="A58" s="4" t="s">
        <v>37</v>
      </c>
      <c r="B58" s="9" t="s">
        <v>38</v>
      </c>
      <c r="C58" s="4">
        <v>1</v>
      </c>
      <c r="D58" s="4" t="s">
        <v>14</v>
      </c>
      <c r="E58" s="4">
        <v>1.71</v>
      </c>
      <c r="F58" s="4" t="s">
        <v>7</v>
      </c>
    </row>
    <row r="60" spans="1:19" ht="17" x14ac:dyDescent="0.2">
      <c r="A60" s="16" t="s">
        <v>144</v>
      </c>
      <c r="B60" s="17"/>
      <c r="C60" s="18"/>
      <c r="S60">
        <f>SUM(S55:S59)</f>
        <v>0</v>
      </c>
    </row>
    <row r="61" spans="1:19" ht="48" x14ac:dyDescent="0.2">
      <c r="A61" s="19" t="s">
        <v>1</v>
      </c>
      <c r="B61" s="20" t="s">
        <v>145</v>
      </c>
      <c r="C61" s="21" t="s">
        <v>146</v>
      </c>
      <c r="D61" s="21" t="s">
        <v>147</v>
      </c>
      <c r="E61" s="20" t="s">
        <v>4</v>
      </c>
      <c r="F61" s="20" t="s">
        <v>3</v>
      </c>
      <c r="G61" s="19" t="s">
        <v>148</v>
      </c>
      <c r="H61" s="19" t="s">
        <v>149</v>
      </c>
      <c r="I61" s="22" t="s">
        <v>150</v>
      </c>
      <c r="J61" s="23" t="s">
        <v>151</v>
      </c>
    </row>
    <row r="62" spans="1:19" x14ac:dyDescent="0.2">
      <c r="A62" s="24" t="s">
        <v>35</v>
      </c>
      <c r="B62" s="25">
        <v>1</v>
      </c>
      <c r="C62" s="25">
        <v>2</v>
      </c>
      <c r="D62" s="25">
        <v>11.5</v>
      </c>
      <c r="E62" s="24">
        <v>7</v>
      </c>
      <c r="F62" s="24"/>
      <c r="G62" s="24"/>
      <c r="H62" s="24"/>
      <c r="I62" s="24"/>
      <c r="J62" s="24"/>
    </row>
    <row r="63" spans="1:19" x14ac:dyDescent="0.2">
      <c r="A63" s="26" t="s">
        <v>187</v>
      </c>
      <c r="B63" s="27"/>
      <c r="C63" s="27"/>
      <c r="D63" s="27"/>
      <c r="E63" s="26"/>
      <c r="F63" s="26">
        <v>16</v>
      </c>
      <c r="G63" s="26">
        <v>55</v>
      </c>
      <c r="H63" s="29">
        <f>D62+G63/12</f>
        <v>16.083333333333332</v>
      </c>
      <c r="I63" s="26">
        <v>2.67</v>
      </c>
      <c r="J63" s="29">
        <f>I63*H63*F63*E62</f>
        <v>4809.5599999999995</v>
      </c>
    </row>
    <row r="64" spans="1:19" x14ac:dyDescent="0.2">
      <c r="A64" s="26" t="s">
        <v>162</v>
      </c>
      <c r="B64" s="27"/>
      <c r="C64" s="27"/>
      <c r="D64" s="27"/>
      <c r="E64" s="26"/>
      <c r="F64" s="28">
        <f>D62/(12/12)+1</f>
        <v>12.5</v>
      </c>
      <c r="G64" s="26"/>
      <c r="H64" s="26">
        <f>B62*2+C62*2</f>
        <v>6</v>
      </c>
      <c r="I64" s="26">
        <v>0.376</v>
      </c>
      <c r="J64" s="29">
        <f>I64*H64*F64*E62</f>
        <v>197.40000000000003</v>
      </c>
    </row>
    <row r="65" spans="1:10" x14ac:dyDescent="0.2">
      <c r="A65" s="24" t="s">
        <v>35</v>
      </c>
      <c r="B65" s="25">
        <v>1</v>
      </c>
      <c r="C65" s="25">
        <v>2</v>
      </c>
      <c r="D65" s="25">
        <v>13.42</v>
      </c>
      <c r="E65" s="24">
        <v>10</v>
      </c>
      <c r="F65" s="24"/>
      <c r="G65" s="24"/>
      <c r="H65" s="24"/>
      <c r="I65" s="24"/>
      <c r="J65" s="24"/>
    </row>
    <row r="66" spans="1:10" x14ac:dyDescent="0.2">
      <c r="A66" s="26" t="s">
        <v>187</v>
      </c>
      <c r="B66" s="27"/>
      <c r="C66" s="27"/>
      <c r="D66" s="27"/>
      <c r="E66" s="26"/>
      <c r="F66" s="26">
        <v>16</v>
      </c>
      <c r="G66" s="26">
        <v>55</v>
      </c>
      <c r="H66" s="29">
        <f>D65+G66/12</f>
        <v>18.003333333333334</v>
      </c>
      <c r="I66" s="26">
        <v>2.67</v>
      </c>
      <c r="J66" s="29">
        <f>I66*H66*F66*E65</f>
        <v>7691.0239999999994</v>
      </c>
    </row>
    <row r="67" spans="1:10" x14ac:dyDescent="0.2">
      <c r="A67" s="26" t="s">
        <v>162</v>
      </c>
      <c r="B67" s="27"/>
      <c r="C67" s="27"/>
      <c r="D67" s="27"/>
      <c r="E67" s="26"/>
      <c r="F67" s="28">
        <f>D65/(12/12)+1</f>
        <v>14.42</v>
      </c>
      <c r="G67" s="26"/>
      <c r="H67" s="26">
        <f>B65*2+C65*2</f>
        <v>6</v>
      </c>
      <c r="I67" s="26">
        <v>0.376</v>
      </c>
      <c r="J67" s="29">
        <f>I67*H67*F67*E65</f>
        <v>325.3152</v>
      </c>
    </row>
    <row r="68" spans="1:10" x14ac:dyDescent="0.2">
      <c r="A68" s="24" t="s">
        <v>37</v>
      </c>
      <c r="B68" s="25">
        <v>1.5</v>
      </c>
      <c r="C68" s="25">
        <v>2</v>
      </c>
      <c r="D68" s="25">
        <v>12</v>
      </c>
      <c r="E68" s="24">
        <v>38</v>
      </c>
      <c r="F68" s="24"/>
      <c r="G68" s="24"/>
      <c r="H68" s="24"/>
      <c r="I68" s="24"/>
      <c r="J68" s="24"/>
    </row>
    <row r="69" spans="1:10" x14ac:dyDescent="0.2">
      <c r="A69" s="26" t="s">
        <v>161</v>
      </c>
      <c r="B69" s="27"/>
      <c r="C69" s="27"/>
      <c r="D69" s="27"/>
      <c r="E69" s="26"/>
      <c r="F69" s="26">
        <v>18</v>
      </c>
      <c r="G69" s="26">
        <v>55</v>
      </c>
      <c r="H69" s="29">
        <f>D68+G69/12</f>
        <v>16.583333333333332</v>
      </c>
      <c r="I69" s="26">
        <v>2.67</v>
      </c>
      <c r="J69" s="29">
        <f>I69*H69*F69*E68</f>
        <v>30285.809999999998</v>
      </c>
    </row>
    <row r="70" spans="1:10" x14ac:dyDescent="0.2">
      <c r="A70" s="26" t="s">
        <v>162</v>
      </c>
      <c r="B70" s="27"/>
      <c r="C70" s="27"/>
      <c r="D70" s="27"/>
      <c r="E70" s="26"/>
      <c r="F70" s="28">
        <f>D68/(12/12)+1</f>
        <v>13</v>
      </c>
      <c r="G70" s="26"/>
      <c r="H70" s="26">
        <f>B68*2+C68*2</f>
        <v>7</v>
      </c>
      <c r="I70" s="26">
        <v>0.376</v>
      </c>
      <c r="J70" s="29">
        <f>I70*H70*F70*E68</f>
        <v>1300.2080000000001</v>
      </c>
    </row>
    <row r="71" spans="1:10" x14ac:dyDescent="0.2">
      <c r="A71" s="24" t="s">
        <v>37</v>
      </c>
      <c r="B71" s="25">
        <v>1.5</v>
      </c>
      <c r="C71" s="25">
        <v>2</v>
      </c>
      <c r="D71" s="25">
        <v>13</v>
      </c>
      <c r="E71" s="24">
        <v>8</v>
      </c>
      <c r="F71" s="24"/>
      <c r="G71" s="24"/>
      <c r="H71" s="24"/>
      <c r="I71" s="24"/>
      <c r="J71" s="24"/>
    </row>
    <row r="72" spans="1:10" x14ac:dyDescent="0.2">
      <c r="A72" s="26" t="s">
        <v>161</v>
      </c>
      <c r="B72" s="27"/>
      <c r="C72" s="27"/>
      <c r="D72" s="27"/>
      <c r="E72" s="26"/>
      <c r="F72" s="26">
        <v>18</v>
      </c>
      <c r="G72" s="26">
        <v>55</v>
      </c>
      <c r="H72" s="29">
        <f>D71+G72/12</f>
        <v>17.583333333333332</v>
      </c>
      <c r="I72" s="26">
        <v>2.67</v>
      </c>
      <c r="J72" s="29">
        <f>I72*H72*F72*E71</f>
        <v>6760.44</v>
      </c>
    </row>
    <row r="73" spans="1:10" x14ac:dyDescent="0.2">
      <c r="A73" s="26" t="s">
        <v>162</v>
      </c>
      <c r="B73" s="27"/>
      <c r="C73" s="27"/>
      <c r="D73" s="27"/>
      <c r="E73" s="26"/>
      <c r="F73" s="28">
        <f>D71/(12/12)+1</f>
        <v>14</v>
      </c>
      <c r="G73" s="26"/>
      <c r="H73" s="26">
        <f>B71*2+C71*2</f>
        <v>7</v>
      </c>
      <c r="I73" s="26">
        <v>0.376</v>
      </c>
      <c r="J73" s="29">
        <f>I73*H73*F73*E71</f>
        <v>294.78399999999999</v>
      </c>
    </row>
    <row r="74" spans="1:10" x14ac:dyDescent="0.2">
      <c r="A74" s="24" t="s">
        <v>37</v>
      </c>
      <c r="B74" s="25">
        <v>1.5</v>
      </c>
      <c r="C74" s="25">
        <v>2</v>
      </c>
      <c r="D74" s="25">
        <v>15.42</v>
      </c>
      <c r="E74" s="24">
        <v>1</v>
      </c>
      <c r="F74" s="24"/>
      <c r="G74" s="24"/>
      <c r="H74" s="24"/>
      <c r="I74" s="24"/>
      <c r="J74" s="24"/>
    </row>
    <row r="75" spans="1:10" x14ac:dyDescent="0.2">
      <c r="A75" s="26" t="s">
        <v>161</v>
      </c>
      <c r="B75" s="27"/>
      <c r="C75" s="27"/>
      <c r="D75" s="27"/>
      <c r="E75" s="26"/>
      <c r="F75" s="26">
        <v>18</v>
      </c>
      <c r="G75" s="26">
        <v>55</v>
      </c>
      <c r="H75" s="29">
        <f>D74+G75/12</f>
        <v>20.003333333333334</v>
      </c>
      <c r="I75" s="26">
        <v>2.67</v>
      </c>
      <c r="J75" s="29">
        <f>I75*H75*F75*E74</f>
        <v>961.36020000000008</v>
      </c>
    </row>
    <row r="76" spans="1:10" x14ac:dyDescent="0.2">
      <c r="A76" s="26" t="s">
        <v>162</v>
      </c>
      <c r="B76" s="27"/>
      <c r="C76" s="27"/>
      <c r="D76" s="27"/>
      <c r="E76" s="26"/>
      <c r="F76" s="28">
        <f>D74/(12/12)+1</f>
        <v>16.420000000000002</v>
      </c>
      <c r="G76" s="26"/>
      <c r="H76" s="26">
        <f>B74*2+C74*2</f>
        <v>7</v>
      </c>
      <c r="I76" s="26">
        <v>0.376</v>
      </c>
      <c r="J76" s="29">
        <f>I76*H76*F76*E74</f>
        <v>43.217440000000003</v>
      </c>
    </row>
    <row r="77" spans="1:10" x14ac:dyDescent="0.2">
      <c r="I77" s="24" t="s">
        <v>155</v>
      </c>
      <c r="J77" s="32">
        <f>SUM(J62:J76)</f>
        <v>52669.118839999996</v>
      </c>
    </row>
    <row r="78" spans="1:10" x14ac:dyDescent="0.2">
      <c r="I78" s="24" t="s">
        <v>156</v>
      </c>
      <c r="J78" s="34">
        <f>J77/2000</f>
        <v>26.334559419999998</v>
      </c>
    </row>
    <row r="80" spans="1:10" ht="19" x14ac:dyDescent="0.25">
      <c r="A80" s="3" t="s">
        <v>100</v>
      </c>
    </row>
    <row r="81" spans="1:10" x14ac:dyDescent="0.2">
      <c r="A81" s="7" t="s">
        <v>0</v>
      </c>
      <c r="B81" s="8" t="s">
        <v>1</v>
      </c>
      <c r="C81" s="7" t="s">
        <v>2</v>
      </c>
      <c r="D81" s="7" t="s">
        <v>3</v>
      </c>
      <c r="E81" s="7" t="s">
        <v>4</v>
      </c>
      <c r="F81" s="7" t="s">
        <v>3</v>
      </c>
    </row>
    <row r="82" spans="1:10" x14ac:dyDescent="0.2">
      <c r="A82" s="4" t="s">
        <v>21</v>
      </c>
      <c r="B82" s="9"/>
      <c r="C82" s="4">
        <v>118.71</v>
      </c>
      <c r="D82" s="4" t="s">
        <v>22</v>
      </c>
      <c r="E82" s="4">
        <v>6.59</v>
      </c>
      <c r="F82" s="4" t="s">
        <v>7</v>
      </c>
    </row>
    <row r="83" spans="1:10" x14ac:dyDescent="0.2">
      <c r="A83" s="4" t="s">
        <v>23</v>
      </c>
      <c r="B83" s="9" t="s">
        <v>24</v>
      </c>
      <c r="C83" s="4">
        <v>33.049999999999997</v>
      </c>
      <c r="D83" s="4" t="s">
        <v>6</v>
      </c>
      <c r="E83" s="4">
        <v>4.08</v>
      </c>
      <c r="F83" s="4" t="s">
        <v>7</v>
      </c>
    </row>
    <row r="84" spans="1:10" x14ac:dyDescent="0.2">
      <c r="A84" s="4" t="s">
        <v>25</v>
      </c>
      <c r="B84" s="9" t="s">
        <v>12</v>
      </c>
      <c r="C84" s="4">
        <v>33.72</v>
      </c>
      <c r="D84" s="4" t="s">
        <v>6</v>
      </c>
      <c r="E84" s="4">
        <v>8.4700000000000006</v>
      </c>
      <c r="F84" s="4" t="s">
        <v>7</v>
      </c>
    </row>
    <row r="86" spans="1:10" ht="17" x14ac:dyDescent="0.2">
      <c r="A86" s="16" t="s">
        <v>144</v>
      </c>
      <c r="B86" s="17"/>
      <c r="C86" s="18"/>
    </row>
    <row r="87" spans="1:10" ht="48" x14ac:dyDescent="0.2">
      <c r="A87" s="19" t="s">
        <v>1</v>
      </c>
      <c r="B87" s="20" t="s">
        <v>145</v>
      </c>
      <c r="C87" s="21" t="s">
        <v>146</v>
      </c>
      <c r="D87" s="21" t="s">
        <v>147</v>
      </c>
      <c r="E87" s="20" t="s">
        <v>4</v>
      </c>
      <c r="F87" s="20" t="s">
        <v>3</v>
      </c>
      <c r="G87" s="19" t="s">
        <v>148</v>
      </c>
      <c r="H87" s="19" t="s">
        <v>149</v>
      </c>
      <c r="I87" s="22" t="s">
        <v>150</v>
      </c>
      <c r="J87" s="23" t="s">
        <v>151</v>
      </c>
    </row>
    <row r="88" spans="1:10" x14ac:dyDescent="0.2">
      <c r="A88" s="24" t="s">
        <v>21</v>
      </c>
      <c r="B88" s="25">
        <v>11</v>
      </c>
      <c r="C88" s="34">
        <f>C82/B88</f>
        <v>10.791818181818181</v>
      </c>
      <c r="D88" s="4"/>
      <c r="E88" s="4"/>
      <c r="F88" s="4"/>
      <c r="G88" s="4"/>
      <c r="H88" s="4"/>
      <c r="I88" s="4"/>
      <c r="J88" s="4"/>
    </row>
    <row r="89" spans="1:10" x14ac:dyDescent="0.2">
      <c r="A89" s="4" t="s">
        <v>163</v>
      </c>
      <c r="B89" s="4"/>
      <c r="C89" s="4"/>
      <c r="D89" s="4"/>
      <c r="E89" s="4">
        <v>2</v>
      </c>
      <c r="F89" s="39">
        <f>B88/(8/12)+1</f>
        <v>17.5</v>
      </c>
      <c r="G89" s="4"/>
      <c r="H89" s="33">
        <f>C88</f>
        <v>10.791818181818181</v>
      </c>
      <c r="I89" s="4">
        <v>1.502</v>
      </c>
      <c r="J89" s="33">
        <f>I89*H89*F89*E89</f>
        <v>567.32588181818187</v>
      </c>
    </row>
    <row r="90" spans="1:10" x14ac:dyDescent="0.2">
      <c r="A90" s="4"/>
      <c r="B90" s="4"/>
      <c r="C90" s="4"/>
      <c r="D90" s="4"/>
      <c r="E90" s="4">
        <v>2</v>
      </c>
      <c r="F90" s="39">
        <f>C88/(8/12)+1</f>
        <v>17.187727272727273</v>
      </c>
      <c r="G90" s="4"/>
      <c r="H90" s="4">
        <f>B88</f>
        <v>11</v>
      </c>
      <c r="I90" s="4">
        <v>1.502</v>
      </c>
      <c r="J90" s="33">
        <f>I90*H90*F90*E90</f>
        <v>567.95125999999993</v>
      </c>
    </row>
    <row r="91" spans="1:10" x14ac:dyDescent="0.2">
      <c r="A91" s="4" t="s">
        <v>164</v>
      </c>
      <c r="B91" s="4">
        <f>C83</f>
        <v>33.049999999999997</v>
      </c>
      <c r="C91" s="4"/>
      <c r="D91" s="4"/>
      <c r="E91" s="4">
        <v>2</v>
      </c>
      <c r="F91" s="39">
        <f>B91/(24/12)+1</f>
        <v>17.524999999999999</v>
      </c>
      <c r="G91" s="4"/>
      <c r="H91" s="4">
        <v>3</v>
      </c>
      <c r="I91" s="4">
        <v>0.66800000000000004</v>
      </c>
      <c r="J91" s="33">
        <f>I91*H91*F91*E91</f>
        <v>70.240200000000002</v>
      </c>
    </row>
    <row r="92" spans="1:10" x14ac:dyDescent="0.2">
      <c r="I92" s="24" t="s">
        <v>155</v>
      </c>
      <c r="J92" s="32">
        <f>SUM(J89:J91)</f>
        <v>1205.5173418181819</v>
      </c>
    </row>
    <row r="93" spans="1:10" x14ac:dyDescent="0.2">
      <c r="I93" s="24" t="s">
        <v>156</v>
      </c>
      <c r="J93" s="34">
        <f>J92/2000</f>
        <v>0.60275867090909097</v>
      </c>
    </row>
    <row r="94" spans="1:10" x14ac:dyDescent="0.2">
      <c r="B94"/>
    </row>
    <row r="95" spans="1:10" x14ac:dyDescent="0.2">
      <c r="B95"/>
    </row>
    <row r="96" spans="1:10" x14ac:dyDescent="0.2">
      <c r="A96" s="24" t="s">
        <v>23</v>
      </c>
      <c r="B96" s="25">
        <v>33.049999999999997</v>
      </c>
      <c r="C96" s="24"/>
      <c r="D96" s="24">
        <v>5</v>
      </c>
      <c r="E96" s="4"/>
      <c r="F96" s="4"/>
      <c r="G96" s="4"/>
      <c r="H96" s="4"/>
      <c r="I96" s="4"/>
      <c r="J96" s="4"/>
    </row>
    <row r="97" spans="1:10" x14ac:dyDescent="0.2">
      <c r="A97" s="26" t="s">
        <v>153</v>
      </c>
      <c r="B97" s="27"/>
      <c r="C97" s="27"/>
      <c r="D97" s="27"/>
      <c r="E97" s="26">
        <v>2</v>
      </c>
      <c r="F97" s="28">
        <f>B96/(24/12)+1</f>
        <v>17.524999999999999</v>
      </c>
      <c r="G97" s="26">
        <v>30</v>
      </c>
      <c r="H97" s="26">
        <f>D96+G97/12</f>
        <v>7.5</v>
      </c>
      <c r="I97" s="26">
        <v>0.66800000000000004</v>
      </c>
      <c r="J97" s="29">
        <f>I97*H97*F97*E97</f>
        <v>175.60050000000001</v>
      </c>
    </row>
    <row r="98" spans="1:10" x14ac:dyDescent="0.2">
      <c r="A98" s="26" t="s">
        <v>168</v>
      </c>
      <c r="B98" s="27"/>
      <c r="C98" s="27"/>
      <c r="D98" s="27"/>
      <c r="E98" s="26">
        <v>2</v>
      </c>
      <c r="F98" s="28">
        <f>D96/(24/12)+1</f>
        <v>3.5</v>
      </c>
      <c r="G98" s="26">
        <v>30</v>
      </c>
      <c r="H98" s="29">
        <f>B96+(B96/20*G98/12)</f>
        <v>37.181249999999999</v>
      </c>
      <c r="I98" s="26">
        <v>0.66800000000000004</v>
      </c>
      <c r="J98" s="29">
        <f>I98*H98*F98*E98</f>
        <v>173.85952500000002</v>
      </c>
    </row>
    <row r="99" spans="1:10" x14ac:dyDescent="0.2">
      <c r="I99" s="24" t="s">
        <v>155</v>
      </c>
      <c r="J99" s="32">
        <f>SUM(J96:J98)</f>
        <v>349.46002500000003</v>
      </c>
    </row>
    <row r="100" spans="1:10" x14ac:dyDescent="0.2">
      <c r="I100" s="24" t="s">
        <v>156</v>
      </c>
      <c r="J100" s="34">
        <f>J99/2000</f>
        <v>0.1747300125</v>
      </c>
    </row>
    <row r="101" spans="1:10" x14ac:dyDescent="0.2">
      <c r="B101"/>
    </row>
    <row r="102" spans="1:10" x14ac:dyDescent="0.2">
      <c r="B102"/>
    </row>
    <row r="103" spans="1:10" x14ac:dyDescent="0.2">
      <c r="A103" s="24" t="s">
        <v>25</v>
      </c>
      <c r="B103" s="25">
        <v>33.72</v>
      </c>
      <c r="C103" s="24"/>
      <c r="D103" s="24">
        <v>10.17</v>
      </c>
      <c r="E103" s="24"/>
      <c r="F103" s="24"/>
      <c r="G103" s="24"/>
      <c r="H103" s="24"/>
      <c r="I103" s="24"/>
      <c r="J103" s="24"/>
    </row>
    <row r="104" spans="1:10" x14ac:dyDescent="0.2">
      <c r="A104" s="26" t="s">
        <v>153</v>
      </c>
      <c r="B104" s="27"/>
      <c r="C104" s="27"/>
      <c r="D104" s="27"/>
      <c r="E104" s="26">
        <v>2</v>
      </c>
      <c r="F104" s="28">
        <f>B103/(24/12)+1</f>
        <v>17.86</v>
      </c>
      <c r="G104" s="26">
        <v>30</v>
      </c>
      <c r="H104" s="26">
        <f>D103+G104/12</f>
        <v>12.67</v>
      </c>
      <c r="I104" s="26">
        <v>0.66800000000000004</v>
      </c>
      <c r="J104" s="29">
        <f>I104*H104*F104*E104</f>
        <v>302.31836320000002</v>
      </c>
    </row>
    <row r="105" spans="1:10" x14ac:dyDescent="0.2">
      <c r="A105" s="26" t="s">
        <v>168</v>
      </c>
      <c r="B105" s="27"/>
      <c r="C105" s="27"/>
      <c r="D105" s="27"/>
      <c r="E105" s="26">
        <v>2</v>
      </c>
      <c r="F105" s="28">
        <f>D103/(24/12)+1</f>
        <v>6.085</v>
      </c>
      <c r="G105" s="26">
        <v>30</v>
      </c>
      <c r="H105" s="29">
        <f>B103+(B103/20*G105/12)</f>
        <v>37.935000000000002</v>
      </c>
      <c r="I105" s="26">
        <v>0.66800000000000004</v>
      </c>
      <c r="J105" s="29">
        <f>I105*H105*F105*E105</f>
        <v>308.39485860000002</v>
      </c>
    </row>
    <row r="106" spans="1:10" x14ac:dyDescent="0.2">
      <c r="I106" s="24" t="s">
        <v>155</v>
      </c>
      <c r="J106" s="32">
        <f>SUM(J103:J105)</f>
        <v>610.71322180000004</v>
      </c>
    </row>
    <row r="107" spans="1:10" x14ac:dyDescent="0.2">
      <c r="I107" s="24" t="s">
        <v>156</v>
      </c>
      <c r="J107" s="34">
        <f>J106/2000</f>
        <v>0.30535661090000005</v>
      </c>
    </row>
    <row r="109" spans="1:10" ht="19" x14ac:dyDescent="0.25">
      <c r="A109" s="3" t="s">
        <v>107</v>
      </c>
    </row>
    <row r="110" spans="1:10" x14ac:dyDescent="0.2">
      <c r="A110" s="7" t="s">
        <v>0</v>
      </c>
      <c r="B110" s="8" t="s">
        <v>1</v>
      </c>
      <c r="C110" s="7" t="s">
        <v>2</v>
      </c>
      <c r="D110" s="7" t="s">
        <v>3</v>
      </c>
      <c r="E110" s="7" t="s">
        <v>4</v>
      </c>
      <c r="F110" s="7" t="s">
        <v>3</v>
      </c>
    </row>
    <row r="111" spans="1:10" x14ac:dyDescent="0.2">
      <c r="A111" s="4" t="s">
        <v>39</v>
      </c>
      <c r="B111" s="9" t="s">
        <v>40</v>
      </c>
      <c r="C111" s="4">
        <v>207.87</v>
      </c>
      <c r="D111" s="4" t="s">
        <v>6</v>
      </c>
      <c r="E111" s="4">
        <v>3.85</v>
      </c>
      <c r="F111" s="4" t="s">
        <v>7</v>
      </c>
    </row>
    <row r="112" spans="1:10" x14ac:dyDescent="0.2">
      <c r="A112" s="4" t="s">
        <v>39</v>
      </c>
      <c r="B112" s="9" t="s">
        <v>41</v>
      </c>
      <c r="C112" s="4">
        <v>92.33</v>
      </c>
      <c r="D112" s="4" t="s">
        <v>6</v>
      </c>
      <c r="E112" s="4">
        <v>1.1399999999999999</v>
      </c>
      <c r="F112" s="4" t="s">
        <v>7</v>
      </c>
    </row>
    <row r="113" spans="1:10" x14ac:dyDescent="0.2">
      <c r="A113" s="6"/>
      <c r="B113" s="44"/>
      <c r="C113" s="45"/>
      <c r="D113" s="6"/>
      <c r="E113" s="6"/>
      <c r="F113" s="6"/>
    </row>
    <row r="114" spans="1:10" x14ac:dyDescent="0.2">
      <c r="A114" s="6"/>
      <c r="B114" s="46"/>
      <c r="C114" s="46"/>
      <c r="D114" s="46"/>
      <c r="E114" s="46"/>
      <c r="F114" s="6"/>
    </row>
    <row r="115" spans="1:10" ht="17" x14ac:dyDescent="0.2">
      <c r="A115" s="16" t="s">
        <v>144</v>
      </c>
      <c r="B115" s="17"/>
      <c r="C115" s="18"/>
    </row>
    <row r="116" spans="1:10" ht="48" x14ac:dyDescent="0.2">
      <c r="A116" s="19" t="s">
        <v>1</v>
      </c>
      <c r="B116" s="20" t="s">
        <v>145</v>
      </c>
      <c r="C116" s="21" t="s">
        <v>146</v>
      </c>
      <c r="D116" s="21" t="s">
        <v>147</v>
      </c>
      <c r="E116" s="20" t="s">
        <v>4</v>
      </c>
      <c r="F116" s="20" t="s">
        <v>3</v>
      </c>
      <c r="G116" s="19" t="s">
        <v>148</v>
      </c>
      <c r="H116" s="19" t="s">
        <v>149</v>
      </c>
      <c r="I116" s="22" t="s">
        <v>150</v>
      </c>
      <c r="J116" s="23" t="s">
        <v>151</v>
      </c>
    </row>
    <row r="117" spans="1:10" x14ac:dyDescent="0.2">
      <c r="A117" s="24" t="s">
        <v>177</v>
      </c>
      <c r="B117" s="25">
        <f>C111+C112</f>
        <v>300.2</v>
      </c>
      <c r="C117" s="34"/>
      <c r="D117" s="24"/>
      <c r="E117" s="24"/>
      <c r="F117" s="24"/>
      <c r="G117" s="24"/>
      <c r="H117" s="24"/>
      <c r="I117" s="24"/>
      <c r="J117" s="24"/>
    </row>
    <row r="118" spans="1:10" x14ac:dyDescent="0.2">
      <c r="A118" s="4" t="s">
        <v>174</v>
      </c>
      <c r="B118" s="9"/>
      <c r="C118" s="4"/>
      <c r="D118" s="4"/>
      <c r="E118" s="4"/>
      <c r="F118" s="39">
        <f>B117/(6/12)+1</f>
        <v>601.4</v>
      </c>
      <c r="G118" s="4"/>
      <c r="H118" s="30">
        <v>12</v>
      </c>
      <c r="I118" s="26">
        <v>2.67</v>
      </c>
      <c r="J118" s="29">
        <f>I118*H118*F118</f>
        <v>19268.856</v>
      </c>
    </row>
    <row r="119" spans="1:10" x14ac:dyDescent="0.2">
      <c r="A119" s="4" t="s">
        <v>175</v>
      </c>
      <c r="B119" s="9"/>
      <c r="C119" s="4"/>
      <c r="D119" s="4"/>
      <c r="E119" s="4"/>
      <c r="F119" s="39">
        <f>B117/(12/12)+1</f>
        <v>301.2</v>
      </c>
      <c r="G119" s="4"/>
      <c r="H119" s="30">
        <v>12</v>
      </c>
      <c r="I119" s="26">
        <v>2.67</v>
      </c>
      <c r="J119" s="29">
        <f>I119*H119*F119</f>
        <v>9650.4479999999985</v>
      </c>
    </row>
    <row r="120" spans="1:10" x14ac:dyDescent="0.2">
      <c r="I120" s="24" t="s">
        <v>155</v>
      </c>
      <c r="J120" s="32">
        <f>SUM(J117:J119)</f>
        <v>28919.303999999996</v>
      </c>
    </row>
    <row r="121" spans="1:10" x14ac:dyDescent="0.2">
      <c r="I121" s="24" t="s">
        <v>156</v>
      </c>
      <c r="J121" s="34">
        <f>J120/2000</f>
        <v>14.459651999999998</v>
      </c>
    </row>
    <row r="123" spans="1:10" ht="19" x14ac:dyDescent="0.25">
      <c r="A123" s="3" t="s">
        <v>102</v>
      </c>
    </row>
    <row r="124" spans="1:10" x14ac:dyDescent="0.2">
      <c r="A124" s="7" t="s">
        <v>0</v>
      </c>
      <c r="B124" s="8" t="s">
        <v>1</v>
      </c>
      <c r="C124" s="7" t="s">
        <v>2</v>
      </c>
      <c r="D124" s="7" t="s">
        <v>3</v>
      </c>
      <c r="E124" s="7" t="s">
        <v>4</v>
      </c>
      <c r="F124" s="7" t="s">
        <v>3</v>
      </c>
    </row>
    <row r="125" spans="1:10" x14ac:dyDescent="0.2">
      <c r="A125" s="4" t="s">
        <v>528</v>
      </c>
      <c r="B125" s="9"/>
      <c r="C125" s="4">
        <v>41558.400000000001</v>
      </c>
      <c r="D125" s="4" t="s">
        <v>22</v>
      </c>
      <c r="E125" s="4">
        <v>1282.67</v>
      </c>
      <c r="F125" s="4" t="s">
        <v>7</v>
      </c>
    </row>
    <row r="127" spans="1:10" ht="17" x14ac:dyDescent="0.2">
      <c r="A127" s="16" t="s">
        <v>144</v>
      </c>
      <c r="B127" s="17"/>
      <c r="C127" s="18"/>
    </row>
    <row r="128" spans="1:10" ht="48" x14ac:dyDescent="0.2">
      <c r="A128" s="19" t="s">
        <v>1</v>
      </c>
      <c r="B128" s="20" t="s">
        <v>145</v>
      </c>
      <c r="C128" s="21" t="s">
        <v>146</v>
      </c>
      <c r="D128" s="21" t="s">
        <v>147</v>
      </c>
      <c r="E128" s="20" t="s">
        <v>4</v>
      </c>
      <c r="F128" s="20" t="s">
        <v>3</v>
      </c>
      <c r="G128" s="19" t="s">
        <v>148</v>
      </c>
      <c r="H128" s="19" t="s">
        <v>149</v>
      </c>
      <c r="I128" s="22" t="s">
        <v>150</v>
      </c>
      <c r="J128" s="23" t="s">
        <v>151</v>
      </c>
    </row>
    <row r="129" spans="1:10" x14ac:dyDescent="0.2">
      <c r="A129" s="24" t="s">
        <v>28</v>
      </c>
      <c r="B129" s="25">
        <v>168</v>
      </c>
      <c r="C129" s="34">
        <f>C125/B129</f>
        <v>247.37142857142857</v>
      </c>
      <c r="D129" s="24"/>
      <c r="E129" s="24"/>
      <c r="F129" s="24"/>
      <c r="G129" s="24"/>
      <c r="H129" s="24"/>
      <c r="I129" s="24"/>
      <c r="J129" s="24"/>
    </row>
    <row r="130" spans="1:10" x14ac:dyDescent="0.2">
      <c r="A130" s="26" t="s">
        <v>166</v>
      </c>
      <c r="B130" s="27"/>
      <c r="C130" s="29"/>
      <c r="D130" s="26"/>
      <c r="E130" s="26"/>
      <c r="F130" s="28">
        <f>B129/(10/12)+1</f>
        <v>202.6</v>
      </c>
      <c r="G130" s="26">
        <v>55</v>
      </c>
      <c r="H130" s="30">
        <f>C129+(C129/20*G130/12)</f>
        <v>304.06071428571431</v>
      </c>
      <c r="I130" s="26">
        <v>2.67</v>
      </c>
      <c r="J130" s="29">
        <f>I130*H130*F130</f>
        <v>164479.21090714287</v>
      </c>
    </row>
    <row r="131" spans="1:10" x14ac:dyDescent="0.2">
      <c r="A131" s="26"/>
      <c r="B131" s="27"/>
      <c r="C131" s="29"/>
      <c r="D131" s="26"/>
      <c r="E131" s="26"/>
      <c r="F131" s="28">
        <f>C129/(10/12)+1</f>
        <v>297.84571428571428</v>
      </c>
      <c r="G131" s="26">
        <v>55</v>
      </c>
      <c r="H131" s="30">
        <f>B129+(B129/20*G131/12)</f>
        <v>206.5</v>
      </c>
      <c r="I131" s="26">
        <v>2.67</v>
      </c>
      <c r="J131" s="29">
        <f t="shared" ref="J131:J133" si="4">I131*H131*F131</f>
        <v>164218.72380000001</v>
      </c>
    </row>
    <row r="132" spans="1:10" x14ac:dyDescent="0.2">
      <c r="A132" s="26" t="s">
        <v>167</v>
      </c>
      <c r="B132" s="27"/>
      <c r="C132" s="29"/>
      <c r="D132" s="26"/>
      <c r="E132" s="26"/>
      <c r="F132" s="28">
        <f>B129/(8/12)+1</f>
        <v>253</v>
      </c>
      <c r="G132" s="26">
        <v>40</v>
      </c>
      <c r="H132" s="30">
        <f>C129+(C129/20*G132/12)</f>
        <v>288.60000000000002</v>
      </c>
      <c r="I132" s="26">
        <v>1.502</v>
      </c>
      <c r="J132" s="29">
        <f t="shared" si="4"/>
        <v>109669.73160000001</v>
      </c>
    </row>
    <row r="133" spans="1:10" x14ac:dyDescent="0.2">
      <c r="A133" s="26"/>
      <c r="B133" s="27"/>
      <c r="C133" s="29"/>
      <c r="D133" s="26"/>
      <c r="E133" s="26"/>
      <c r="F133" s="28">
        <f>C129/(8/12)+1</f>
        <v>372.05714285714288</v>
      </c>
      <c r="G133" s="26">
        <v>40</v>
      </c>
      <c r="H133" s="30">
        <f>B129+(B129/20*G133/12)</f>
        <v>196</v>
      </c>
      <c r="I133" s="26">
        <v>1.502</v>
      </c>
      <c r="J133" s="29">
        <f t="shared" si="4"/>
        <v>109530.6464</v>
      </c>
    </row>
    <row r="134" spans="1:10" x14ac:dyDescent="0.2">
      <c r="A134" s="41" t="s">
        <v>170</v>
      </c>
      <c r="B134" s="25"/>
      <c r="C134" s="24"/>
      <c r="D134" s="24"/>
      <c r="E134" s="24"/>
      <c r="F134" s="24"/>
      <c r="G134" s="24"/>
      <c r="H134" s="24"/>
      <c r="I134" s="24"/>
      <c r="J134" s="24"/>
    </row>
    <row r="135" spans="1:10" x14ac:dyDescent="0.2">
      <c r="A135" s="4" t="s">
        <v>525</v>
      </c>
      <c r="B135" s="4">
        <v>400.78</v>
      </c>
      <c r="C135" s="4"/>
      <c r="D135" s="4"/>
      <c r="E135" s="4"/>
      <c r="F135" s="28">
        <f>B135/(32/12)+1</f>
        <v>151.29249999999999</v>
      </c>
      <c r="G135" s="4"/>
      <c r="H135" s="4">
        <v>5</v>
      </c>
      <c r="I135" s="4">
        <v>1.0429999999999999</v>
      </c>
      <c r="J135" s="52">
        <f>I135*H135*F135</f>
        <v>788.99038749999988</v>
      </c>
    </row>
    <row r="136" spans="1:10" x14ac:dyDescent="0.2">
      <c r="A136" s="24"/>
      <c r="B136" s="25"/>
      <c r="C136" s="24"/>
      <c r="D136" s="24"/>
      <c r="E136" s="24"/>
      <c r="F136" s="24"/>
      <c r="G136" s="24"/>
      <c r="H136" s="24"/>
      <c r="I136" s="24"/>
      <c r="J136" s="24"/>
    </row>
    <row r="137" spans="1:10" x14ac:dyDescent="0.2">
      <c r="A137" s="4" t="s">
        <v>246</v>
      </c>
      <c r="B137" s="4">
        <v>6.16</v>
      </c>
      <c r="C137" s="4"/>
      <c r="D137" s="4"/>
      <c r="E137" s="4"/>
      <c r="F137" s="4">
        <v>13</v>
      </c>
      <c r="G137" s="4"/>
      <c r="H137" s="4"/>
      <c r="I137" s="26">
        <v>1.502</v>
      </c>
      <c r="J137" s="29">
        <f>I137*F137*B137</f>
        <v>120.28016</v>
      </c>
    </row>
    <row r="138" spans="1:10" x14ac:dyDescent="0.2">
      <c r="A138" s="4" t="s">
        <v>245</v>
      </c>
      <c r="B138" s="4">
        <v>19.16</v>
      </c>
      <c r="C138" s="4"/>
      <c r="D138" s="4"/>
      <c r="E138" s="4"/>
      <c r="F138" s="4">
        <v>7</v>
      </c>
      <c r="G138" s="4"/>
      <c r="H138" s="4"/>
      <c r="I138" s="26">
        <v>1.502</v>
      </c>
      <c r="J138" s="29">
        <f>I138*F138*B138</f>
        <v>201.44824</v>
      </c>
    </row>
    <row r="139" spans="1:10" x14ac:dyDescent="0.2">
      <c r="A139" s="4" t="s">
        <v>236</v>
      </c>
      <c r="B139" s="4">
        <v>7.15</v>
      </c>
      <c r="C139" s="4"/>
      <c r="D139" s="4"/>
      <c r="E139" s="4"/>
      <c r="F139" s="4">
        <v>3</v>
      </c>
      <c r="G139" s="4"/>
      <c r="H139" s="4"/>
      <c r="I139" s="26">
        <v>1.502</v>
      </c>
      <c r="J139" s="29">
        <f t="shared" ref="J139:J149" si="5">I139*F139*B139</f>
        <v>32.2179</v>
      </c>
    </row>
    <row r="140" spans="1:10" x14ac:dyDescent="0.2">
      <c r="A140" s="4" t="s">
        <v>244</v>
      </c>
      <c r="B140" s="4">
        <v>90.19</v>
      </c>
      <c r="C140" s="4"/>
      <c r="D140" s="4"/>
      <c r="E140" s="4"/>
      <c r="F140" s="4">
        <v>10</v>
      </c>
      <c r="G140" s="4"/>
      <c r="H140" s="4"/>
      <c r="I140" s="26">
        <v>1.502</v>
      </c>
      <c r="J140" s="29">
        <f t="shared" si="5"/>
        <v>1354.6537999999998</v>
      </c>
    </row>
    <row r="141" spans="1:10" x14ac:dyDescent="0.2">
      <c r="A141" s="4" t="s">
        <v>232</v>
      </c>
      <c r="B141" s="4">
        <v>8.17</v>
      </c>
      <c r="C141" s="4"/>
      <c r="D141" s="4"/>
      <c r="E141" s="4"/>
      <c r="F141" s="4">
        <v>5</v>
      </c>
      <c r="G141" s="4"/>
      <c r="H141" s="4"/>
      <c r="I141" s="26">
        <v>1.502</v>
      </c>
      <c r="J141" s="29">
        <f t="shared" si="5"/>
        <v>61.356699999999996</v>
      </c>
    </row>
    <row r="142" spans="1:10" x14ac:dyDescent="0.2">
      <c r="A142" s="4" t="s">
        <v>236</v>
      </c>
      <c r="B142" s="4">
        <v>10.14</v>
      </c>
      <c r="C142" s="4"/>
      <c r="D142" s="4"/>
      <c r="E142" s="4"/>
      <c r="F142" s="4">
        <v>3</v>
      </c>
      <c r="G142" s="4"/>
      <c r="H142" s="4"/>
      <c r="I142" s="26">
        <v>1.502</v>
      </c>
      <c r="J142" s="29">
        <f t="shared" si="5"/>
        <v>45.690840000000001</v>
      </c>
    </row>
    <row r="143" spans="1:10" x14ac:dyDescent="0.2">
      <c r="A143" s="4" t="s">
        <v>235</v>
      </c>
      <c r="B143" s="4">
        <v>5.65</v>
      </c>
      <c r="C143" s="4"/>
      <c r="D143" s="4"/>
      <c r="E143" s="4"/>
      <c r="F143" s="4">
        <v>4</v>
      </c>
      <c r="G143" s="4"/>
      <c r="H143" s="4"/>
      <c r="I143" s="26">
        <v>1.502</v>
      </c>
      <c r="J143" s="29">
        <f t="shared" si="5"/>
        <v>33.9452</v>
      </c>
    </row>
    <row r="144" spans="1:10" x14ac:dyDescent="0.2">
      <c r="A144" s="4" t="s">
        <v>236</v>
      </c>
      <c r="B144" s="4">
        <v>9.6999999999999993</v>
      </c>
      <c r="C144" s="4"/>
      <c r="D144" s="4"/>
      <c r="E144" s="4"/>
      <c r="F144" s="4">
        <v>3</v>
      </c>
      <c r="G144" s="4"/>
      <c r="H144" s="4"/>
      <c r="I144" s="26">
        <v>1.502</v>
      </c>
      <c r="J144" s="29">
        <f t="shared" si="5"/>
        <v>43.708199999999998</v>
      </c>
    </row>
    <row r="145" spans="1:10" x14ac:dyDescent="0.2">
      <c r="A145" s="4" t="s">
        <v>238</v>
      </c>
      <c r="B145" s="4">
        <v>8.6199999999999992</v>
      </c>
      <c r="C145" s="4"/>
      <c r="D145" s="4"/>
      <c r="E145" s="4"/>
      <c r="F145" s="4">
        <v>11</v>
      </c>
      <c r="G145" s="4"/>
      <c r="H145" s="4"/>
      <c r="I145" s="26">
        <v>1.502</v>
      </c>
      <c r="J145" s="29">
        <f t="shared" si="5"/>
        <v>142.41963999999999</v>
      </c>
    </row>
    <row r="146" spans="1:10" x14ac:dyDescent="0.2">
      <c r="A146" s="4" t="s">
        <v>237</v>
      </c>
      <c r="B146" s="4">
        <v>3.77</v>
      </c>
      <c r="C146" s="4"/>
      <c r="D146" s="4"/>
      <c r="E146" s="4"/>
      <c r="F146" s="4">
        <v>8</v>
      </c>
      <c r="G146" s="4"/>
      <c r="H146" s="4"/>
      <c r="I146" s="26">
        <v>1.502</v>
      </c>
      <c r="J146" s="29">
        <f t="shared" si="5"/>
        <v>45.300319999999999</v>
      </c>
    </row>
    <row r="147" spans="1:10" x14ac:dyDescent="0.2">
      <c r="A147" s="4" t="s">
        <v>232</v>
      </c>
      <c r="B147" s="4">
        <v>3.52</v>
      </c>
      <c r="C147" s="4"/>
      <c r="D147" s="4"/>
      <c r="E147" s="4"/>
      <c r="F147" s="4">
        <v>5</v>
      </c>
      <c r="G147" s="4"/>
      <c r="H147" s="4"/>
      <c r="I147" s="26">
        <v>1.502</v>
      </c>
      <c r="J147" s="29">
        <f t="shared" si="5"/>
        <v>26.435199999999998</v>
      </c>
    </row>
    <row r="148" spans="1:10" x14ac:dyDescent="0.2">
      <c r="A148" s="4" t="s">
        <v>236</v>
      </c>
      <c r="B148" s="4">
        <v>10.14</v>
      </c>
      <c r="C148" s="4"/>
      <c r="D148" s="4"/>
      <c r="E148" s="4"/>
      <c r="F148" s="4">
        <v>3</v>
      </c>
      <c r="G148" s="4"/>
      <c r="H148" s="4"/>
      <c r="I148" s="26">
        <v>1.502</v>
      </c>
      <c r="J148" s="29">
        <f t="shared" si="5"/>
        <v>45.690840000000001</v>
      </c>
    </row>
    <row r="149" spans="1:10" x14ac:dyDescent="0.2">
      <c r="A149" s="4" t="s">
        <v>236</v>
      </c>
      <c r="B149" s="4">
        <v>9.1199999999999992</v>
      </c>
      <c r="C149" s="4"/>
      <c r="D149" s="4"/>
      <c r="E149" s="4"/>
      <c r="F149" s="4">
        <v>3</v>
      </c>
      <c r="G149" s="4"/>
      <c r="H149" s="4"/>
      <c r="I149" s="26">
        <v>1.502</v>
      </c>
      <c r="J149" s="29">
        <f t="shared" si="5"/>
        <v>41.094719999999995</v>
      </c>
    </row>
    <row r="150" spans="1:10" x14ac:dyDescent="0.2">
      <c r="A150" s="4" t="s">
        <v>236</v>
      </c>
      <c r="B150" s="4">
        <v>7.06</v>
      </c>
      <c r="C150" s="4"/>
      <c r="D150" s="4"/>
      <c r="E150" s="4"/>
      <c r="F150" s="4">
        <v>3</v>
      </c>
      <c r="G150" s="4"/>
      <c r="H150" s="4"/>
      <c r="I150" s="26">
        <v>1.502</v>
      </c>
      <c r="J150" s="29">
        <f>I150*F150*B150</f>
        <v>31.812359999999998</v>
      </c>
    </row>
    <row r="151" spans="1:10" x14ac:dyDescent="0.2">
      <c r="A151" s="4" t="s">
        <v>235</v>
      </c>
      <c r="B151" s="4">
        <v>4.2</v>
      </c>
      <c r="C151" s="4"/>
      <c r="D151" s="4"/>
      <c r="E151" s="4"/>
      <c r="F151" s="4">
        <v>4</v>
      </c>
      <c r="G151" s="4"/>
      <c r="H151" s="4"/>
      <c r="I151" s="26">
        <v>1.502</v>
      </c>
      <c r="J151" s="29">
        <f>I151*F151*B151</f>
        <v>25.233600000000003</v>
      </c>
    </row>
    <row r="152" spans="1:10" x14ac:dyDescent="0.2">
      <c r="A152" s="4" t="s">
        <v>234</v>
      </c>
      <c r="B152" s="4">
        <v>26.04</v>
      </c>
      <c r="C152" s="4"/>
      <c r="D152" s="4"/>
      <c r="E152" s="4"/>
      <c r="F152" s="4">
        <v>2</v>
      </c>
      <c r="G152" s="4"/>
      <c r="H152" s="4"/>
      <c r="I152" s="26">
        <v>1.502</v>
      </c>
      <c r="J152" s="29">
        <f t="shared" ref="J152:J161" si="6">I152*F152*B152</f>
        <v>78.224159999999998</v>
      </c>
    </row>
    <row r="153" spans="1:10" x14ac:dyDescent="0.2">
      <c r="A153" s="4" t="s">
        <v>233</v>
      </c>
      <c r="B153" s="4">
        <v>9.09</v>
      </c>
      <c r="C153" s="4"/>
      <c r="D153" s="4"/>
      <c r="E153" s="4"/>
      <c r="F153" s="4">
        <v>2</v>
      </c>
      <c r="G153" s="4"/>
      <c r="H153" s="4"/>
      <c r="I153" s="26">
        <v>1.502</v>
      </c>
      <c r="J153" s="29">
        <f t="shared" si="6"/>
        <v>27.306359999999998</v>
      </c>
    </row>
    <row r="154" spans="1:10" x14ac:dyDescent="0.2">
      <c r="A154" s="4" t="s">
        <v>240</v>
      </c>
      <c r="B154" s="4">
        <v>8.66</v>
      </c>
      <c r="C154" s="4"/>
      <c r="D154" s="4"/>
      <c r="E154" s="4"/>
      <c r="F154" s="4">
        <v>3</v>
      </c>
      <c r="G154" s="4"/>
      <c r="H154" s="4"/>
      <c r="I154" s="26">
        <v>2.67</v>
      </c>
      <c r="J154" s="29">
        <f t="shared" si="6"/>
        <v>69.366600000000005</v>
      </c>
    </row>
    <row r="155" spans="1:10" x14ac:dyDescent="0.2">
      <c r="A155" s="4" t="s">
        <v>239</v>
      </c>
      <c r="B155" s="4">
        <v>7.72</v>
      </c>
      <c r="C155" s="4"/>
      <c r="D155" s="4"/>
      <c r="E155" s="4"/>
      <c r="F155" s="4">
        <v>5</v>
      </c>
      <c r="G155" s="4"/>
      <c r="H155" s="4"/>
      <c r="I155" s="26">
        <v>2.67</v>
      </c>
      <c r="J155" s="29">
        <f t="shared" si="6"/>
        <v>103.062</v>
      </c>
    </row>
    <row r="156" spans="1:10" x14ac:dyDescent="0.2">
      <c r="A156" s="4" t="s">
        <v>239</v>
      </c>
      <c r="B156" s="4">
        <v>9.1199999999999992</v>
      </c>
      <c r="C156" s="4"/>
      <c r="D156" s="4"/>
      <c r="E156" s="4"/>
      <c r="F156" s="4">
        <v>5</v>
      </c>
      <c r="G156" s="4"/>
      <c r="H156" s="4"/>
      <c r="I156" s="26">
        <v>2.67</v>
      </c>
      <c r="J156" s="29">
        <f t="shared" si="6"/>
        <v>121.75199999999998</v>
      </c>
    </row>
    <row r="157" spans="1:10" x14ac:dyDescent="0.2">
      <c r="A157" s="4" t="s">
        <v>241</v>
      </c>
      <c r="B157" s="4">
        <v>3.7</v>
      </c>
      <c r="C157" s="4"/>
      <c r="D157" s="4"/>
      <c r="E157" s="4"/>
      <c r="F157" s="4">
        <v>11</v>
      </c>
      <c r="G157" s="4"/>
      <c r="H157" s="4"/>
      <c r="I157" s="26">
        <v>2.67</v>
      </c>
      <c r="J157" s="29">
        <f t="shared" si="6"/>
        <v>108.669</v>
      </c>
    </row>
    <row r="158" spans="1:10" x14ac:dyDescent="0.2">
      <c r="A158" s="4" t="s">
        <v>243</v>
      </c>
      <c r="B158" s="4">
        <v>10.220000000000001</v>
      </c>
      <c r="C158" s="4"/>
      <c r="D158" s="4"/>
      <c r="E158" s="4"/>
      <c r="F158" s="4">
        <v>10</v>
      </c>
      <c r="G158" s="4"/>
      <c r="H158" s="4"/>
      <c r="I158" s="26">
        <v>2.67</v>
      </c>
      <c r="J158" s="29">
        <f t="shared" si="6"/>
        <v>272.87400000000002</v>
      </c>
    </row>
    <row r="159" spans="1:10" x14ac:dyDescent="0.2">
      <c r="A159" s="4" t="s">
        <v>240</v>
      </c>
      <c r="B159" s="4">
        <v>8.7100000000000009</v>
      </c>
      <c r="C159" s="4"/>
      <c r="D159" s="4"/>
      <c r="E159" s="4"/>
      <c r="F159" s="4">
        <v>3</v>
      </c>
      <c r="G159" s="4"/>
      <c r="H159" s="4"/>
      <c r="I159" s="26">
        <v>2.67</v>
      </c>
      <c r="J159" s="29">
        <f t="shared" si="6"/>
        <v>69.767099999999999</v>
      </c>
    </row>
    <row r="160" spans="1:10" x14ac:dyDescent="0.2">
      <c r="A160" s="4" t="s">
        <v>242</v>
      </c>
      <c r="B160" s="4">
        <v>20.190000000000001</v>
      </c>
      <c r="C160" s="4"/>
      <c r="D160" s="4"/>
      <c r="E160" s="4"/>
      <c r="F160" s="4">
        <v>2</v>
      </c>
      <c r="G160" s="4"/>
      <c r="H160" s="4"/>
      <c r="I160" s="26">
        <v>2.67</v>
      </c>
      <c r="J160" s="29">
        <f t="shared" si="6"/>
        <v>107.8146</v>
      </c>
    </row>
    <row r="161" spans="1:10" x14ac:dyDescent="0.2">
      <c r="A161" s="4" t="s">
        <v>239</v>
      </c>
      <c r="B161" s="4">
        <v>7.18</v>
      </c>
      <c r="C161" s="4"/>
      <c r="D161" s="4"/>
      <c r="E161" s="4"/>
      <c r="F161" s="4">
        <v>5</v>
      </c>
      <c r="G161" s="4"/>
      <c r="H161" s="4"/>
      <c r="I161" s="26">
        <v>2.67</v>
      </c>
      <c r="J161" s="29">
        <f t="shared" si="6"/>
        <v>95.852999999999994</v>
      </c>
    </row>
    <row r="162" spans="1:10" x14ac:dyDescent="0.2">
      <c r="I162" s="50" t="s">
        <v>155</v>
      </c>
      <c r="J162" s="51">
        <f>SUM(J129:J161)</f>
        <v>551993.27963464311</v>
      </c>
    </row>
    <row r="163" spans="1:10" x14ac:dyDescent="0.2">
      <c r="I163" s="24" t="s">
        <v>156</v>
      </c>
      <c r="J163" s="34">
        <f>J162/2000</f>
        <v>275.99663981732158</v>
      </c>
    </row>
    <row r="165" spans="1:10" ht="21" x14ac:dyDescent="0.25">
      <c r="A165" s="2" t="s">
        <v>103</v>
      </c>
    </row>
    <row r="166" spans="1:10" ht="19" x14ac:dyDescent="0.25">
      <c r="A166" s="3" t="s">
        <v>97</v>
      </c>
    </row>
    <row r="167" spans="1:10" x14ac:dyDescent="0.2">
      <c r="A167" s="7" t="s">
        <v>0</v>
      </c>
      <c r="B167" s="8" t="s">
        <v>1</v>
      </c>
      <c r="C167" s="7" t="s">
        <v>2</v>
      </c>
      <c r="D167" s="7" t="s">
        <v>3</v>
      </c>
      <c r="E167" s="7" t="s">
        <v>4</v>
      </c>
      <c r="F167" s="7" t="s">
        <v>3</v>
      </c>
    </row>
    <row r="168" spans="1:10" x14ac:dyDescent="0.2">
      <c r="A168" s="4" t="s">
        <v>186</v>
      </c>
      <c r="B168" s="9" t="s">
        <v>55</v>
      </c>
      <c r="C168" s="4">
        <v>242.29</v>
      </c>
      <c r="D168" s="4" t="s">
        <v>6</v>
      </c>
      <c r="E168" s="4">
        <v>89.74</v>
      </c>
      <c r="F168" s="4" t="s">
        <v>7</v>
      </c>
    </row>
    <row r="169" spans="1:10" x14ac:dyDescent="0.2">
      <c r="A169" s="4" t="s">
        <v>152</v>
      </c>
      <c r="B169" s="9"/>
      <c r="C169" s="4"/>
      <c r="D169" s="4"/>
      <c r="E169" s="14">
        <f>-S17</f>
        <v>-21.142222222222223</v>
      </c>
      <c r="F169" s="4" t="s">
        <v>7</v>
      </c>
    </row>
    <row r="170" spans="1:10" x14ac:dyDescent="0.2">
      <c r="A170" s="4" t="s">
        <v>34</v>
      </c>
      <c r="B170" s="9" t="s">
        <v>55</v>
      </c>
      <c r="C170" s="4">
        <v>44.21</v>
      </c>
      <c r="D170" s="4" t="s">
        <v>6</v>
      </c>
      <c r="E170" s="4">
        <v>10.92</v>
      </c>
      <c r="F170" s="4" t="s">
        <v>7</v>
      </c>
    </row>
    <row r="171" spans="1:10" x14ac:dyDescent="0.2">
      <c r="A171" s="4" t="s">
        <v>32</v>
      </c>
      <c r="B171" s="9" t="s">
        <v>55</v>
      </c>
      <c r="C171" s="4">
        <v>42.93</v>
      </c>
      <c r="D171" s="4" t="s">
        <v>6</v>
      </c>
      <c r="E171" s="4">
        <v>10.6</v>
      </c>
      <c r="F171" s="4" t="s">
        <v>7</v>
      </c>
    </row>
    <row r="172" spans="1:10" x14ac:dyDescent="0.2">
      <c r="A172" s="4" t="s">
        <v>56</v>
      </c>
      <c r="B172" s="9" t="s">
        <v>55</v>
      </c>
      <c r="C172" s="4">
        <v>31.02</v>
      </c>
      <c r="D172" s="4" t="s">
        <v>6</v>
      </c>
      <c r="E172" s="4">
        <v>7.66</v>
      </c>
      <c r="F172" s="4" t="s">
        <v>7</v>
      </c>
    </row>
    <row r="174" spans="1:10" ht="17" x14ac:dyDescent="0.2">
      <c r="A174" s="16" t="s">
        <v>144</v>
      </c>
      <c r="B174" s="17"/>
      <c r="C174" s="18"/>
    </row>
    <row r="175" spans="1:10" ht="48" x14ac:dyDescent="0.2">
      <c r="A175" s="19" t="s">
        <v>1</v>
      </c>
      <c r="B175" s="20" t="s">
        <v>145</v>
      </c>
      <c r="C175" s="21" t="s">
        <v>146</v>
      </c>
      <c r="D175" s="21" t="s">
        <v>147</v>
      </c>
      <c r="E175" s="20" t="s">
        <v>4</v>
      </c>
      <c r="F175" s="20" t="s">
        <v>3</v>
      </c>
      <c r="G175" s="19" t="s">
        <v>148</v>
      </c>
      <c r="H175" s="19" t="s">
        <v>149</v>
      </c>
      <c r="I175" s="22" t="s">
        <v>150</v>
      </c>
      <c r="J175" s="23" t="s">
        <v>151</v>
      </c>
    </row>
    <row r="176" spans="1:10" x14ac:dyDescent="0.2">
      <c r="A176" s="24" t="s">
        <v>184</v>
      </c>
      <c r="B176" s="25">
        <v>242.29</v>
      </c>
      <c r="C176" s="24"/>
      <c r="D176" s="24">
        <v>10</v>
      </c>
      <c r="E176" s="24"/>
      <c r="F176" s="24"/>
      <c r="G176" s="24"/>
      <c r="H176" s="24"/>
      <c r="I176" s="24"/>
      <c r="J176" s="24"/>
    </row>
    <row r="177" spans="1:10" x14ac:dyDescent="0.2">
      <c r="A177" s="26" t="s">
        <v>153</v>
      </c>
      <c r="B177" s="27"/>
      <c r="C177" s="27"/>
      <c r="D177" s="27"/>
      <c r="E177" s="26">
        <v>2</v>
      </c>
      <c r="F177" s="28">
        <f>B176/(24/12)+1</f>
        <v>122.145</v>
      </c>
      <c r="G177" s="26">
        <v>30</v>
      </c>
      <c r="H177" s="26">
        <f>D176+G177/12</f>
        <v>12.5</v>
      </c>
      <c r="I177" s="26">
        <v>0.66800000000000004</v>
      </c>
      <c r="J177" s="29">
        <f>I177*H177*F177*E177</f>
        <v>2039.8214999999998</v>
      </c>
    </row>
    <row r="178" spans="1:10" x14ac:dyDescent="0.2">
      <c r="A178" s="26" t="s">
        <v>169</v>
      </c>
      <c r="B178" s="27"/>
      <c r="C178" s="27"/>
      <c r="D178" s="27"/>
      <c r="E178" s="26">
        <v>2</v>
      </c>
      <c r="F178" s="28">
        <f>D176/(16/12)+1</f>
        <v>8.5</v>
      </c>
      <c r="G178" s="26">
        <v>30</v>
      </c>
      <c r="H178" s="29">
        <f>B176+(B176/20*G178/12)</f>
        <v>272.57625000000002</v>
      </c>
      <c r="I178" s="26">
        <v>0.66800000000000004</v>
      </c>
      <c r="J178" s="29">
        <f>I178*H178*F178*E178</f>
        <v>3095.3758950000001</v>
      </c>
    </row>
    <row r="179" spans="1:10" x14ac:dyDescent="0.2">
      <c r="A179" s="26" t="s">
        <v>158</v>
      </c>
      <c r="B179" s="27"/>
      <c r="C179" s="27"/>
      <c r="D179" s="27"/>
      <c r="E179" s="26"/>
      <c r="F179" s="28">
        <f>B176/(12/12)+1</f>
        <v>243.29</v>
      </c>
      <c r="G179" s="26"/>
      <c r="H179" s="29">
        <v>5</v>
      </c>
      <c r="I179" s="26">
        <v>0.66800000000000004</v>
      </c>
      <c r="J179" s="29">
        <f>I179*H179*F179</f>
        <v>812.58860000000004</v>
      </c>
    </row>
    <row r="180" spans="1:10" x14ac:dyDescent="0.2">
      <c r="A180" s="26" t="s">
        <v>159</v>
      </c>
      <c r="B180" s="27"/>
      <c r="C180" s="27"/>
      <c r="D180" s="27"/>
      <c r="E180" s="26"/>
      <c r="F180" s="28">
        <f>B176/(12/12)+1</f>
        <v>243.29</v>
      </c>
      <c r="G180" s="26"/>
      <c r="H180" s="29">
        <v>6</v>
      </c>
      <c r="I180" s="26">
        <v>2.67</v>
      </c>
      <c r="J180" s="29">
        <f>I180*H180*F180</f>
        <v>3897.5057999999999</v>
      </c>
    </row>
    <row r="181" spans="1:10" x14ac:dyDescent="0.2">
      <c r="A181" s="24" t="s">
        <v>152</v>
      </c>
      <c r="B181" s="25">
        <v>95.14</v>
      </c>
      <c r="C181" s="24"/>
      <c r="D181" s="24">
        <v>6</v>
      </c>
      <c r="E181" s="47"/>
      <c r="F181" s="24"/>
      <c r="G181" s="24"/>
      <c r="H181" s="24"/>
      <c r="I181" s="24"/>
      <c r="J181" s="24"/>
    </row>
    <row r="182" spans="1:10" x14ac:dyDescent="0.2">
      <c r="A182" s="26" t="s">
        <v>153</v>
      </c>
      <c r="B182" s="27"/>
      <c r="C182" s="27"/>
      <c r="D182" s="27"/>
      <c r="E182" s="26">
        <v>2</v>
      </c>
      <c r="F182" s="28">
        <f>B181/(24/12)+1</f>
        <v>48.57</v>
      </c>
      <c r="G182" s="26"/>
      <c r="H182" s="26">
        <f>D181+G182/12</f>
        <v>6</v>
      </c>
      <c r="I182" s="26">
        <v>0.66800000000000004</v>
      </c>
      <c r="J182" s="42">
        <f>-(I182*H182*F182*E182)</f>
        <v>-389.33712000000003</v>
      </c>
    </row>
    <row r="183" spans="1:10" x14ac:dyDescent="0.2">
      <c r="A183" s="26" t="s">
        <v>169</v>
      </c>
      <c r="B183" s="27"/>
      <c r="C183" s="27"/>
      <c r="D183" s="27"/>
      <c r="E183" s="26">
        <v>2</v>
      </c>
      <c r="F183" s="28">
        <f>D181/(16/12)+1</f>
        <v>5.5</v>
      </c>
      <c r="G183" s="26"/>
      <c r="H183" s="29">
        <f>B181+(B181/20*G183/12)</f>
        <v>95.14</v>
      </c>
      <c r="I183" s="26">
        <v>0.66800000000000004</v>
      </c>
      <c r="J183" s="42">
        <f>-(I183*H183*F183*E183)</f>
        <v>-699.08872000000008</v>
      </c>
    </row>
    <row r="184" spans="1:10" x14ac:dyDescent="0.2">
      <c r="A184" s="24" t="s">
        <v>34</v>
      </c>
      <c r="B184" s="25">
        <v>44.21</v>
      </c>
      <c r="C184" s="24"/>
      <c r="D184" s="24">
        <v>10</v>
      </c>
      <c r="E184" s="24"/>
      <c r="F184" s="24"/>
      <c r="G184" s="24"/>
      <c r="H184" s="24"/>
      <c r="I184" s="24"/>
      <c r="J184" s="24"/>
    </row>
    <row r="185" spans="1:10" x14ac:dyDescent="0.2">
      <c r="A185" s="26" t="s">
        <v>153</v>
      </c>
      <c r="B185" s="27"/>
      <c r="C185" s="27"/>
      <c r="D185" s="27"/>
      <c r="E185" s="26">
        <v>2</v>
      </c>
      <c r="F185" s="28">
        <f>B184/(24/12)+1</f>
        <v>23.105</v>
      </c>
      <c r="G185" s="26">
        <v>30</v>
      </c>
      <c r="H185" s="26">
        <f>D184+G185/12</f>
        <v>12.5</v>
      </c>
      <c r="I185" s="26">
        <v>0.66800000000000004</v>
      </c>
      <c r="J185" s="29">
        <f>I185*H185*F185*E185</f>
        <v>385.8535</v>
      </c>
    </row>
    <row r="186" spans="1:10" x14ac:dyDescent="0.2">
      <c r="A186" s="26" t="s">
        <v>168</v>
      </c>
      <c r="B186" s="27"/>
      <c r="C186" s="27"/>
      <c r="D186" s="27"/>
      <c r="E186" s="26">
        <v>2</v>
      </c>
      <c r="F186" s="28">
        <f>D184/(24/12)+1</f>
        <v>6</v>
      </c>
      <c r="G186" s="26">
        <v>30</v>
      </c>
      <c r="H186" s="29">
        <f>B184+(B184/20*G186/12)</f>
        <v>49.736249999999998</v>
      </c>
      <c r="I186" s="26">
        <v>0.66800000000000004</v>
      </c>
      <c r="J186" s="29">
        <f>I186*H186*F186*E186</f>
        <v>398.68578000000002</v>
      </c>
    </row>
    <row r="187" spans="1:10" x14ac:dyDescent="0.2">
      <c r="A187" s="26" t="s">
        <v>522</v>
      </c>
      <c r="B187" s="25"/>
      <c r="C187" s="24"/>
      <c r="D187" s="24"/>
      <c r="E187" s="24"/>
      <c r="F187" s="28">
        <f>B184/(16/12)+1</f>
        <v>34.157500000000006</v>
      </c>
      <c r="G187" s="24"/>
      <c r="H187" s="26">
        <v>5</v>
      </c>
      <c r="I187" s="26">
        <v>1.0429999999999999</v>
      </c>
      <c r="J187" s="53">
        <f>I187*H187*F187</f>
        <v>178.13136250000002</v>
      </c>
    </row>
    <row r="188" spans="1:10" x14ac:dyDescent="0.2">
      <c r="A188" s="24" t="s">
        <v>32</v>
      </c>
      <c r="B188" s="25">
        <v>42.93</v>
      </c>
      <c r="C188" s="24"/>
      <c r="D188" s="24">
        <v>10</v>
      </c>
      <c r="E188" s="24"/>
      <c r="F188" s="24"/>
      <c r="G188" s="24"/>
      <c r="H188" s="24"/>
      <c r="I188" s="24"/>
      <c r="J188" s="24"/>
    </row>
    <row r="189" spans="1:10" x14ac:dyDescent="0.2">
      <c r="A189" s="26" t="s">
        <v>153</v>
      </c>
      <c r="B189" s="27"/>
      <c r="C189" s="27"/>
      <c r="D189" s="27"/>
      <c r="E189" s="26">
        <v>2</v>
      </c>
      <c r="F189" s="28">
        <f>B188/(24/12)+1</f>
        <v>22.465</v>
      </c>
      <c r="G189" s="26">
        <v>30</v>
      </c>
      <c r="H189" s="26">
        <f>D188+G189/12</f>
        <v>12.5</v>
      </c>
      <c r="I189" s="26">
        <v>0.66800000000000004</v>
      </c>
      <c r="J189" s="29">
        <f>I189*H189*F189*E189</f>
        <v>375.16550000000001</v>
      </c>
    </row>
    <row r="190" spans="1:10" x14ac:dyDescent="0.2">
      <c r="A190" s="26" t="s">
        <v>168</v>
      </c>
      <c r="B190" s="27"/>
      <c r="C190" s="27"/>
      <c r="D190" s="27"/>
      <c r="E190" s="26">
        <v>2</v>
      </c>
      <c r="F190" s="28">
        <f>D188/(24/12)+1</f>
        <v>6</v>
      </c>
      <c r="G190" s="26">
        <v>30</v>
      </c>
      <c r="H190" s="29">
        <f>B188+(B188/20*G190/12)</f>
        <v>48.296250000000001</v>
      </c>
      <c r="I190" s="26">
        <v>0.66800000000000004</v>
      </c>
      <c r="J190" s="29">
        <f>I190*H190*F190*E190</f>
        <v>387.14274</v>
      </c>
    </row>
    <row r="191" spans="1:10" x14ac:dyDescent="0.2">
      <c r="A191" s="26" t="s">
        <v>522</v>
      </c>
      <c r="B191" s="25"/>
      <c r="C191" s="24"/>
      <c r="D191" s="24"/>
      <c r="E191" s="24"/>
      <c r="F191" s="28">
        <f>B188/(16/12)+1</f>
        <v>33.197500000000005</v>
      </c>
      <c r="G191" s="24"/>
      <c r="H191" s="26">
        <v>5</v>
      </c>
      <c r="I191" s="26">
        <v>1.0429999999999999</v>
      </c>
      <c r="J191" s="53">
        <f>I191*H191*F191</f>
        <v>173.12496250000001</v>
      </c>
    </row>
    <row r="192" spans="1:10" x14ac:dyDescent="0.2">
      <c r="A192" s="24" t="s">
        <v>56</v>
      </c>
      <c r="B192" s="25">
        <v>31.02</v>
      </c>
      <c r="C192" s="24"/>
      <c r="D192" s="24">
        <v>10</v>
      </c>
      <c r="E192" s="24"/>
      <c r="F192" s="24"/>
      <c r="G192" s="24"/>
      <c r="H192" s="24"/>
      <c r="I192" s="24"/>
      <c r="J192" s="24"/>
    </row>
    <row r="193" spans="1:10" x14ac:dyDescent="0.2">
      <c r="A193" s="26" t="s">
        <v>153</v>
      </c>
      <c r="B193" s="27"/>
      <c r="C193" s="27"/>
      <c r="D193" s="27"/>
      <c r="E193" s="26">
        <v>2</v>
      </c>
      <c r="F193" s="28">
        <f>B192/(24/12)+1</f>
        <v>16.509999999999998</v>
      </c>
      <c r="G193" s="26">
        <v>30</v>
      </c>
      <c r="H193" s="26">
        <f>D192+G193/12</f>
        <v>12.5</v>
      </c>
      <c r="I193" s="26">
        <v>0.66800000000000004</v>
      </c>
      <c r="J193" s="29">
        <f>I193*H193*F193*E193</f>
        <v>275.71699999999993</v>
      </c>
    </row>
    <row r="194" spans="1:10" x14ac:dyDescent="0.2">
      <c r="A194" s="26" t="s">
        <v>168</v>
      </c>
      <c r="B194" s="27"/>
      <c r="C194" s="27"/>
      <c r="D194" s="27"/>
      <c r="E194" s="26">
        <v>2</v>
      </c>
      <c r="F194" s="28">
        <f>D192/(24/12)+1</f>
        <v>6</v>
      </c>
      <c r="G194" s="26">
        <v>30</v>
      </c>
      <c r="H194" s="29">
        <f>B192+(B192/20*G194/12)</f>
        <v>34.897500000000001</v>
      </c>
      <c r="I194" s="26">
        <v>0.66800000000000004</v>
      </c>
      <c r="J194" s="29">
        <f>I194*H194*F194*E194</f>
        <v>279.73836</v>
      </c>
    </row>
    <row r="195" spans="1:10" x14ac:dyDescent="0.2">
      <c r="A195" s="26" t="s">
        <v>522</v>
      </c>
      <c r="B195" s="25"/>
      <c r="C195" s="24"/>
      <c r="D195" s="24"/>
      <c r="E195" s="24"/>
      <c r="F195" s="28">
        <f>B192/(16/12)+1</f>
        <v>24.265000000000001</v>
      </c>
      <c r="G195" s="24"/>
      <c r="H195" s="26">
        <v>5</v>
      </c>
      <c r="I195" s="26">
        <v>1.0429999999999999</v>
      </c>
      <c r="J195" s="53">
        <f>I195*H195*F195</f>
        <v>126.54197499999999</v>
      </c>
    </row>
    <row r="196" spans="1:10" x14ac:dyDescent="0.2">
      <c r="I196" s="24" t="s">
        <v>155</v>
      </c>
      <c r="J196" s="32">
        <f>SUM(J176:J195)</f>
        <v>11336.967134999999</v>
      </c>
    </row>
    <row r="197" spans="1:10" x14ac:dyDescent="0.2">
      <c r="I197" s="24" t="s">
        <v>156</v>
      </c>
      <c r="J197" s="34">
        <f>J196/2000</f>
        <v>5.6684835674999992</v>
      </c>
    </row>
    <row r="199" spans="1:10" ht="19" x14ac:dyDescent="0.25">
      <c r="A199" s="3" t="s">
        <v>99</v>
      </c>
    </row>
    <row r="200" spans="1:10" x14ac:dyDescent="0.2">
      <c r="A200" s="7" t="s">
        <v>0</v>
      </c>
      <c r="B200" s="8" t="s">
        <v>1</v>
      </c>
      <c r="C200" s="7" t="s">
        <v>2</v>
      </c>
      <c r="D200" s="7" t="s">
        <v>3</v>
      </c>
      <c r="E200" s="7" t="s">
        <v>4</v>
      </c>
      <c r="F200" s="7" t="s">
        <v>3</v>
      </c>
    </row>
    <row r="201" spans="1:10" x14ac:dyDescent="0.2">
      <c r="A201" s="4" t="s">
        <v>18</v>
      </c>
      <c r="B201" s="9" t="s">
        <v>55</v>
      </c>
      <c r="C201" s="4">
        <v>47</v>
      </c>
      <c r="D201" s="4" t="s">
        <v>14</v>
      </c>
      <c r="E201" s="4">
        <v>52.22</v>
      </c>
      <c r="F201" s="4" t="s">
        <v>7</v>
      </c>
    </row>
    <row r="202" spans="1:10" x14ac:dyDescent="0.2">
      <c r="A202" s="4" t="s">
        <v>59</v>
      </c>
      <c r="B202" s="9" t="s">
        <v>55</v>
      </c>
      <c r="C202" s="4">
        <v>17</v>
      </c>
      <c r="D202" s="4" t="s">
        <v>14</v>
      </c>
      <c r="E202" s="4">
        <v>12.59</v>
      </c>
      <c r="F202" s="4" t="s">
        <v>7</v>
      </c>
    </row>
    <row r="203" spans="1:10" x14ac:dyDescent="0.2">
      <c r="C203">
        <f>SUM(C201:C202)</f>
        <v>64</v>
      </c>
    </row>
    <row r="204" spans="1:10" ht="17" x14ac:dyDescent="0.2">
      <c r="A204" s="16" t="s">
        <v>144</v>
      </c>
      <c r="B204" s="17"/>
      <c r="C204" s="18"/>
    </row>
    <row r="205" spans="1:10" ht="48" x14ac:dyDescent="0.2">
      <c r="A205" s="19" t="s">
        <v>1</v>
      </c>
      <c r="B205" s="20" t="s">
        <v>145</v>
      </c>
      <c r="C205" s="21" t="s">
        <v>146</v>
      </c>
      <c r="D205" s="21" t="s">
        <v>147</v>
      </c>
      <c r="E205" s="20" t="s">
        <v>4</v>
      </c>
      <c r="F205" s="20" t="s">
        <v>3</v>
      </c>
      <c r="G205" s="19" t="s">
        <v>148</v>
      </c>
      <c r="H205" s="19" t="s">
        <v>149</v>
      </c>
      <c r="I205" s="22" t="s">
        <v>150</v>
      </c>
      <c r="J205" s="23" t="s">
        <v>151</v>
      </c>
    </row>
    <row r="206" spans="1:10" x14ac:dyDescent="0.2">
      <c r="A206" s="24" t="s">
        <v>18</v>
      </c>
      <c r="B206" s="25">
        <v>1.5</v>
      </c>
      <c r="C206" s="24">
        <v>2</v>
      </c>
      <c r="D206" s="24">
        <v>10</v>
      </c>
      <c r="E206" s="24">
        <v>47</v>
      </c>
      <c r="F206" s="24"/>
      <c r="G206" s="24"/>
      <c r="H206" s="24"/>
      <c r="I206" s="24"/>
      <c r="J206" s="24"/>
    </row>
    <row r="207" spans="1:10" x14ac:dyDescent="0.2">
      <c r="A207" s="26" t="s">
        <v>161</v>
      </c>
      <c r="B207" s="27"/>
      <c r="C207" s="27"/>
      <c r="D207" s="27"/>
      <c r="E207" s="26"/>
      <c r="F207" s="26">
        <v>18</v>
      </c>
      <c r="G207" s="26">
        <v>55</v>
      </c>
      <c r="H207" s="29">
        <f>D206+G207/12</f>
        <v>14.583333333333332</v>
      </c>
      <c r="I207" s="26">
        <v>2.67</v>
      </c>
      <c r="J207" s="29">
        <f>I207*H207*F207*E206</f>
        <v>32941.124999999993</v>
      </c>
    </row>
    <row r="208" spans="1:10" x14ac:dyDescent="0.2">
      <c r="A208" s="26" t="s">
        <v>162</v>
      </c>
      <c r="B208" s="27"/>
      <c r="C208" s="27"/>
      <c r="D208" s="27"/>
      <c r="E208" s="26"/>
      <c r="F208" s="28">
        <f>D206/(12/12)+1</f>
        <v>11</v>
      </c>
      <c r="G208" s="26"/>
      <c r="H208" s="26">
        <f>B206*2+C206*2</f>
        <v>7</v>
      </c>
      <c r="I208" s="26">
        <v>0.376</v>
      </c>
      <c r="J208" s="29">
        <f>I208*H208*F208*E206</f>
        <v>1360.7440000000001</v>
      </c>
    </row>
    <row r="209" spans="1:10" x14ac:dyDescent="0.2">
      <c r="A209" s="24" t="s">
        <v>59</v>
      </c>
      <c r="B209" s="25">
        <v>1</v>
      </c>
      <c r="C209" s="24">
        <v>2</v>
      </c>
      <c r="D209" s="24">
        <v>10</v>
      </c>
      <c r="E209" s="24">
        <v>17</v>
      </c>
      <c r="F209" s="24"/>
      <c r="G209" s="24"/>
      <c r="H209" s="24"/>
      <c r="I209" s="24"/>
      <c r="J209" s="24"/>
    </row>
    <row r="210" spans="1:10" x14ac:dyDescent="0.2">
      <c r="A210" s="26" t="s">
        <v>161</v>
      </c>
      <c r="B210" s="27"/>
      <c r="C210" s="27"/>
      <c r="D210" s="27"/>
      <c r="E210" s="26"/>
      <c r="F210" s="26">
        <v>18</v>
      </c>
      <c r="G210" s="26">
        <v>55</v>
      </c>
      <c r="H210" s="29">
        <f>D209+G210/12</f>
        <v>14.583333333333332</v>
      </c>
      <c r="I210" s="26">
        <v>2.67</v>
      </c>
      <c r="J210" s="29">
        <f>I210*H210*F210*E209</f>
        <v>11914.874999999998</v>
      </c>
    </row>
    <row r="211" spans="1:10" x14ac:dyDescent="0.2">
      <c r="A211" s="26" t="s">
        <v>162</v>
      </c>
      <c r="B211" s="27"/>
      <c r="C211" s="27"/>
      <c r="D211" s="27"/>
      <c r="E211" s="26"/>
      <c r="F211" s="28">
        <f>D209/(12/12)+1</f>
        <v>11</v>
      </c>
      <c r="G211" s="26"/>
      <c r="H211" s="26">
        <f>B209*2+C209*2</f>
        <v>6</v>
      </c>
      <c r="I211" s="26">
        <v>0.376</v>
      </c>
      <c r="J211" s="29">
        <f>I211*H211*F211*E209</f>
        <v>421.87200000000007</v>
      </c>
    </row>
    <row r="212" spans="1:10" x14ac:dyDescent="0.2">
      <c r="I212" s="24" t="s">
        <v>155</v>
      </c>
      <c r="J212" s="32">
        <f>SUM(J206:J211)</f>
        <v>46638.615999999995</v>
      </c>
    </row>
    <row r="213" spans="1:10" x14ac:dyDescent="0.2">
      <c r="I213" s="24" t="s">
        <v>156</v>
      </c>
      <c r="J213" s="34">
        <f>J212/2000</f>
        <v>23.319307999999996</v>
      </c>
    </row>
    <row r="215" spans="1:10" ht="19" x14ac:dyDescent="0.25">
      <c r="A215" s="3" t="s">
        <v>101</v>
      </c>
    </row>
    <row r="216" spans="1:10" x14ac:dyDescent="0.2">
      <c r="A216" s="7" t="s">
        <v>0</v>
      </c>
      <c r="B216" s="8" t="s">
        <v>1</v>
      </c>
      <c r="C216" s="7" t="s">
        <v>2</v>
      </c>
      <c r="D216" s="7" t="s">
        <v>3</v>
      </c>
      <c r="E216" s="7" t="s">
        <v>4</v>
      </c>
      <c r="F216" s="7" t="s">
        <v>3</v>
      </c>
    </row>
    <row r="217" spans="1:10" x14ac:dyDescent="0.2">
      <c r="A217" s="4" t="s">
        <v>188</v>
      </c>
      <c r="B217" s="9" t="s">
        <v>60</v>
      </c>
      <c r="C217" s="4">
        <v>59</v>
      </c>
      <c r="D217" s="4" t="s">
        <v>14</v>
      </c>
      <c r="E217" s="4">
        <v>46.62</v>
      </c>
      <c r="F217" s="4" t="s">
        <v>7</v>
      </c>
    </row>
    <row r="218" spans="1:10" x14ac:dyDescent="0.2">
      <c r="A218" s="4" t="s">
        <v>61</v>
      </c>
      <c r="B218" s="9" t="s">
        <v>62</v>
      </c>
      <c r="C218" s="4">
        <v>131.02000000000001</v>
      </c>
      <c r="D218" s="4" t="s">
        <v>22</v>
      </c>
      <c r="E218" s="4">
        <v>3.24</v>
      </c>
      <c r="F218" s="4" t="s">
        <v>7</v>
      </c>
    </row>
    <row r="219" spans="1:10" x14ac:dyDescent="0.2">
      <c r="A219" s="4" t="s">
        <v>50</v>
      </c>
      <c r="B219" s="9" t="s">
        <v>63</v>
      </c>
      <c r="C219" s="4">
        <v>288.38</v>
      </c>
      <c r="D219" s="4" t="s">
        <v>22</v>
      </c>
      <c r="E219" s="4">
        <v>8.9</v>
      </c>
      <c r="F219" s="4" t="s">
        <v>7</v>
      </c>
    </row>
    <row r="221" spans="1:10" ht="17" x14ac:dyDescent="0.2">
      <c r="A221" s="16" t="s">
        <v>144</v>
      </c>
      <c r="B221" s="17"/>
      <c r="C221" s="18"/>
    </row>
    <row r="222" spans="1:10" ht="48" x14ac:dyDescent="0.2">
      <c r="A222" s="19" t="s">
        <v>1</v>
      </c>
      <c r="B222" s="20" t="s">
        <v>145</v>
      </c>
      <c r="C222" s="21" t="s">
        <v>146</v>
      </c>
      <c r="D222" s="21" t="s">
        <v>147</v>
      </c>
      <c r="E222" s="20" t="s">
        <v>4</v>
      </c>
      <c r="F222" s="20" t="s">
        <v>3</v>
      </c>
      <c r="G222" s="19" t="s">
        <v>148</v>
      </c>
      <c r="H222" s="19" t="s">
        <v>149</v>
      </c>
      <c r="I222" s="22" t="s">
        <v>150</v>
      </c>
      <c r="J222" s="23" t="s">
        <v>151</v>
      </c>
    </row>
    <row r="223" spans="1:10" x14ac:dyDescent="0.2">
      <c r="A223" s="24" t="s">
        <v>26</v>
      </c>
      <c r="B223" s="25">
        <v>8</v>
      </c>
      <c r="C223" s="34">
        <v>8</v>
      </c>
      <c r="D223" s="4"/>
      <c r="E223" s="4">
        <v>59</v>
      </c>
      <c r="F223" s="4"/>
      <c r="G223" s="4"/>
      <c r="H223" s="4"/>
      <c r="I223" s="4"/>
      <c r="J223" s="4"/>
    </row>
    <row r="224" spans="1:10" x14ac:dyDescent="0.2">
      <c r="A224" s="4" t="s">
        <v>165</v>
      </c>
      <c r="B224" s="4"/>
      <c r="C224" s="4"/>
      <c r="D224" s="4"/>
      <c r="E224" s="4"/>
      <c r="F224" s="39">
        <f>B223/(6/12)+1</f>
        <v>17</v>
      </c>
      <c r="G224" s="4"/>
      <c r="H224" s="33">
        <f>C223</f>
        <v>8</v>
      </c>
      <c r="I224" s="4">
        <v>0.66800000000000004</v>
      </c>
      <c r="J224" s="33">
        <f>I224*H224*F224*E223</f>
        <v>5360.0320000000002</v>
      </c>
    </row>
    <row r="225" spans="1:10" x14ac:dyDescent="0.2">
      <c r="A225" s="4"/>
      <c r="B225" s="4"/>
      <c r="C225" s="4"/>
      <c r="D225" s="4"/>
      <c r="E225" s="4"/>
      <c r="F225" s="39">
        <f>C223/(6/12)+1</f>
        <v>17</v>
      </c>
      <c r="G225" s="4"/>
      <c r="H225" s="4">
        <f>B223+2.33</f>
        <v>10.33</v>
      </c>
      <c r="I225" s="4">
        <v>0.66800000000000004</v>
      </c>
      <c r="J225" s="33">
        <f>I225*H225*F225*E223</f>
        <v>6921.1413200000006</v>
      </c>
    </row>
    <row r="226" spans="1:10" x14ac:dyDescent="0.2">
      <c r="A226" s="24" t="s">
        <v>61</v>
      </c>
      <c r="B226" s="25">
        <v>10</v>
      </c>
      <c r="C226" s="34">
        <v>10</v>
      </c>
      <c r="D226" s="4"/>
      <c r="E226" s="4">
        <v>2</v>
      </c>
      <c r="F226" s="4"/>
      <c r="G226" s="4"/>
      <c r="H226" s="4"/>
      <c r="I226" s="4"/>
      <c r="J226" s="4"/>
    </row>
    <row r="227" spans="1:10" x14ac:dyDescent="0.2">
      <c r="A227" s="4" t="s">
        <v>165</v>
      </c>
      <c r="B227" s="4"/>
      <c r="C227" s="4"/>
      <c r="D227" s="4"/>
      <c r="E227" s="4"/>
      <c r="F227" s="39">
        <f>B226/(6/12)+1</f>
        <v>21</v>
      </c>
      <c r="G227" s="4"/>
      <c r="H227" s="33">
        <f>C226</f>
        <v>10</v>
      </c>
      <c r="I227" s="4">
        <v>0.66800000000000004</v>
      </c>
      <c r="J227" s="33">
        <f>I227*H227*F227*E226</f>
        <v>280.56</v>
      </c>
    </row>
    <row r="228" spans="1:10" x14ac:dyDescent="0.2">
      <c r="A228" s="4"/>
      <c r="B228" s="4"/>
      <c r="C228" s="4"/>
      <c r="D228" s="4"/>
      <c r="E228" s="4"/>
      <c r="F228" s="39">
        <f>C226/(6/12)+1</f>
        <v>21</v>
      </c>
      <c r="G228" s="4"/>
      <c r="H228" s="4">
        <f>B226+2.33</f>
        <v>12.33</v>
      </c>
      <c r="I228" s="4">
        <v>0.66800000000000004</v>
      </c>
      <c r="J228" s="33">
        <f>I228*H228*F228*E226</f>
        <v>345.93047999999999</v>
      </c>
    </row>
    <row r="229" spans="1:10" x14ac:dyDescent="0.2">
      <c r="A229" s="24" t="s">
        <v>50</v>
      </c>
      <c r="B229" s="25">
        <v>12</v>
      </c>
      <c r="C229" s="34">
        <v>12</v>
      </c>
      <c r="D229" s="4"/>
      <c r="E229" s="4">
        <v>2</v>
      </c>
      <c r="F229" s="4"/>
      <c r="G229" s="4"/>
      <c r="H229" s="4"/>
      <c r="I229" s="4"/>
      <c r="J229" s="4"/>
    </row>
    <row r="230" spans="1:10" x14ac:dyDescent="0.2">
      <c r="A230" s="4" t="s">
        <v>165</v>
      </c>
      <c r="B230" s="4"/>
      <c r="C230" s="4"/>
      <c r="D230" s="4"/>
      <c r="E230" s="4"/>
      <c r="F230" s="39">
        <f>B229/(6/12)+1</f>
        <v>25</v>
      </c>
      <c r="G230" s="4"/>
      <c r="H230" s="33">
        <f>C229</f>
        <v>12</v>
      </c>
      <c r="I230" s="4">
        <v>0.66800000000000004</v>
      </c>
      <c r="J230" s="33">
        <f>I230*H230*F230*E229</f>
        <v>400.8</v>
      </c>
    </row>
    <row r="231" spans="1:10" x14ac:dyDescent="0.2">
      <c r="A231" s="4"/>
      <c r="B231" s="4"/>
      <c r="C231" s="4"/>
      <c r="D231" s="4"/>
      <c r="E231" s="4"/>
      <c r="F231" s="39">
        <f>C229/(6/12)+1</f>
        <v>25</v>
      </c>
      <c r="G231" s="4"/>
      <c r="H231" s="4">
        <f>B229+2.33</f>
        <v>14.33</v>
      </c>
      <c r="I231" s="4">
        <v>0.66800000000000004</v>
      </c>
      <c r="J231" s="33">
        <f>I231*H231*F231*E229</f>
        <v>478.62200000000001</v>
      </c>
    </row>
    <row r="232" spans="1:10" x14ac:dyDescent="0.2">
      <c r="I232" s="24" t="s">
        <v>155</v>
      </c>
      <c r="J232" s="32">
        <f>SUM(J224:J231)</f>
        <v>13787.085800000001</v>
      </c>
    </row>
    <row r="233" spans="1:10" x14ac:dyDescent="0.2">
      <c r="I233" s="24" t="s">
        <v>156</v>
      </c>
      <c r="J233" s="34">
        <f>J232/2000</f>
        <v>6.8935429000000008</v>
      </c>
    </row>
    <row r="235" spans="1:10" ht="19" x14ac:dyDescent="0.25">
      <c r="A235" s="3" t="s">
        <v>102</v>
      </c>
    </row>
    <row r="236" spans="1:10" x14ac:dyDescent="0.2">
      <c r="A236" s="7" t="s">
        <v>0</v>
      </c>
      <c r="B236" s="8" t="s">
        <v>1</v>
      </c>
      <c r="C236" s="7" t="s">
        <v>2</v>
      </c>
      <c r="D236" s="7" t="s">
        <v>3</v>
      </c>
      <c r="E236" s="7" t="s">
        <v>4</v>
      </c>
      <c r="F236" s="7" t="s">
        <v>3</v>
      </c>
    </row>
    <row r="237" spans="1:10" x14ac:dyDescent="0.2">
      <c r="A237" s="4" t="s">
        <v>526</v>
      </c>
      <c r="B237" s="9"/>
      <c r="C237" s="4">
        <v>41228.17</v>
      </c>
      <c r="D237" s="4" t="s">
        <v>22</v>
      </c>
      <c r="E237" s="4">
        <v>1272.47</v>
      </c>
      <c r="F237" s="4" t="s">
        <v>7</v>
      </c>
    </row>
    <row r="239" spans="1:10" x14ac:dyDescent="0.2">
      <c r="B239" s="5"/>
    </row>
    <row r="240" spans="1:10" ht="17" x14ac:dyDescent="0.2">
      <c r="A240" s="16" t="s">
        <v>144</v>
      </c>
      <c r="B240" s="17"/>
      <c r="C240" s="18"/>
    </row>
    <row r="241" spans="1:10" ht="48" x14ac:dyDescent="0.2">
      <c r="A241" s="19" t="s">
        <v>1</v>
      </c>
      <c r="B241" s="20" t="s">
        <v>145</v>
      </c>
      <c r="C241" s="21" t="s">
        <v>146</v>
      </c>
      <c r="D241" s="21" t="s">
        <v>147</v>
      </c>
      <c r="E241" s="20" t="s">
        <v>4</v>
      </c>
      <c r="F241" s="20" t="s">
        <v>3</v>
      </c>
      <c r="G241" s="19" t="s">
        <v>148</v>
      </c>
      <c r="H241" s="19" t="s">
        <v>149</v>
      </c>
      <c r="I241" s="22" t="s">
        <v>150</v>
      </c>
      <c r="J241" s="23" t="s">
        <v>151</v>
      </c>
    </row>
    <row r="242" spans="1:10" x14ac:dyDescent="0.2">
      <c r="A242" s="24" t="s">
        <v>28</v>
      </c>
      <c r="B242" s="25">
        <v>168</v>
      </c>
      <c r="C242" s="34">
        <f>C237/B242</f>
        <v>245.40577380952379</v>
      </c>
      <c r="D242" s="24"/>
      <c r="E242" s="24"/>
      <c r="F242" s="24"/>
      <c r="G242" s="24"/>
      <c r="H242" s="24"/>
      <c r="I242" s="24"/>
      <c r="J242" s="24"/>
    </row>
    <row r="243" spans="1:10" x14ac:dyDescent="0.2">
      <c r="A243" s="26" t="s">
        <v>166</v>
      </c>
      <c r="B243" s="27"/>
      <c r="C243" s="29"/>
      <c r="D243" s="26"/>
      <c r="E243" s="26"/>
      <c r="F243" s="28">
        <f>B242/(10/12)+1</f>
        <v>202.6</v>
      </c>
      <c r="G243" s="26">
        <v>55</v>
      </c>
      <c r="H243" s="30">
        <f>C242+(C242/20*G243/12)</f>
        <v>301.64459697420631</v>
      </c>
      <c r="I243" s="26">
        <v>2.67</v>
      </c>
      <c r="J243" s="29">
        <f>I243*H243*F243</f>
        <v>163172.23157642109</v>
      </c>
    </row>
    <row r="244" spans="1:10" x14ac:dyDescent="0.2">
      <c r="A244" s="26"/>
      <c r="B244" s="27"/>
      <c r="C244" s="29"/>
      <c r="D244" s="26"/>
      <c r="E244" s="26"/>
      <c r="F244" s="28">
        <f>C242/(10/12)+1</f>
        <v>295.48692857142856</v>
      </c>
      <c r="G244" s="26">
        <v>55</v>
      </c>
      <c r="H244" s="30">
        <f>B242+(B242/20*G244/12)</f>
        <v>206.5</v>
      </c>
      <c r="I244" s="26">
        <v>2.67</v>
      </c>
      <c r="J244" s="29">
        <f t="shared" ref="J244:J246" si="7">I244*H244*F244</f>
        <v>162918.19550249999</v>
      </c>
    </row>
    <row r="245" spans="1:10" x14ac:dyDescent="0.2">
      <c r="A245" s="26" t="s">
        <v>167</v>
      </c>
      <c r="B245" s="27"/>
      <c r="C245" s="29"/>
      <c r="D245" s="26"/>
      <c r="E245" s="26"/>
      <c r="F245" s="28">
        <f>B242/(8/12)+1</f>
        <v>253</v>
      </c>
      <c r="G245" s="26">
        <v>40</v>
      </c>
      <c r="H245" s="30">
        <f>C242+(C242/20*G245/12)</f>
        <v>286.30673611111109</v>
      </c>
      <c r="I245" s="26">
        <v>1.502</v>
      </c>
      <c r="J245" s="29">
        <f t="shared" si="7"/>
        <v>108798.27756263889</v>
      </c>
    </row>
    <row r="246" spans="1:10" x14ac:dyDescent="0.2">
      <c r="A246" s="26"/>
      <c r="B246" s="27"/>
      <c r="C246" s="29"/>
      <c r="D246" s="26"/>
      <c r="E246" s="26"/>
      <c r="F246" s="28">
        <f>C242/(8/12)+1</f>
        <v>369.10866071428569</v>
      </c>
      <c r="G246" s="26">
        <v>40</v>
      </c>
      <c r="H246" s="30">
        <f>B242+(B242/20*G246/12)</f>
        <v>196</v>
      </c>
      <c r="I246" s="26">
        <v>1.502</v>
      </c>
      <c r="J246" s="29">
        <f t="shared" si="7"/>
        <v>108662.63684499999</v>
      </c>
    </row>
    <row r="247" spans="1:10" x14ac:dyDescent="0.2">
      <c r="A247" s="24" t="s">
        <v>171</v>
      </c>
      <c r="B247" s="25"/>
      <c r="C247" s="24"/>
      <c r="D247" s="24"/>
      <c r="E247" s="24"/>
      <c r="F247" s="24"/>
      <c r="G247" s="24"/>
      <c r="H247" s="24"/>
      <c r="I247" s="24"/>
      <c r="J247" s="24"/>
    </row>
    <row r="248" spans="1:10" x14ac:dyDescent="0.2">
      <c r="A248" s="4" t="s">
        <v>525</v>
      </c>
      <c r="B248" s="4">
        <v>576.41999999999996</v>
      </c>
      <c r="C248" s="4"/>
      <c r="D248" s="4"/>
      <c r="E248" s="4"/>
      <c r="F248" s="28">
        <f>B248/(32/12)+1</f>
        <v>217.1575</v>
      </c>
      <c r="G248" s="4"/>
      <c r="H248" s="4">
        <v>5</v>
      </c>
      <c r="I248" s="4">
        <v>1.0429999999999999</v>
      </c>
      <c r="J248" s="52">
        <f>I248*H248*F248</f>
        <v>1132.4763625000001</v>
      </c>
    </row>
    <row r="249" spans="1:10" x14ac:dyDescent="0.2">
      <c r="A249" s="41" t="s">
        <v>170</v>
      </c>
      <c r="B249" s="25"/>
      <c r="C249" s="24"/>
      <c r="D249" s="24"/>
      <c r="E249" s="24"/>
      <c r="F249" s="24"/>
      <c r="G249" s="24"/>
      <c r="H249" s="24"/>
      <c r="I249" s="24"/>
      <c r="J249" s="24"/>
    </row>
    <row r="250" spans="1:10" x14ac:dyDescent="0.2">
      <c r="A250" s="4" t="s">
        <v>333</v>
      </c>
      <c r="B250" s="4">
        <v>5.66</v>
      </c>
      <c r="C250" s="4"/>
      <c r="D250" s="4"/>
      <c r="E250" s="4"/>
      <c r="F250" s="4">
        <v>4</v>
      </c>
      <c r="G250" s="4"/>
      <c r="H250" s="4"/>
      <c r="I250" s="26">
        <v>1.502</v>
      </c>
      <c r="J250" s="29">
        <f>I250*F250*B250</f>
        <v>34.005279999999999</v>
      </c>
    </row>
    <row r="251" spans="1:10" x14ac:dyDescent="0.2">
      <c r="A251" s="4" t="s">
        <v>327</v>
      </c>
      <c r="B251" s="4">
        <v>3.09</v>
      </c>
      <c r="C251" s="4"/>
      <c r="D251" s="4"/>
      <c r="E251" s="4"/>
      <c r="F251" s="4">
        <v>3</v>
      </c>
      <c r="G251" s="4"/>
      <c r="H251" s="4"/>
      <c r="I251" s="26">
        <v>1.502</v>
      </c>
      <c r="J251" s="29">
        <f>I251*F251*B251</f>
        <v>13.923540000000001</v>
      </c>
    </row>
    <row r="252" spans="1:10" x14ac:dyDescent="0.2">
      <c r="A252" s="4" t="s">
        <v>334</v>
      </c>
      <c r="B252" s="4">
        <v>3.15</v>
      </c>
      <c r="C252" s="4"/>
      <c r="D252" s="4"/>
      <c r="E252" s="4"/>
      <c r="F252" s="4">
        <v>5</v>
      </c>
      <c r="G252" s="4"/>
      <c r="H252" s="4"/>
      <c r="I252" s="26">
        <v>1.502</v>
      </c>
      <c r="J252" s="29">
        <f t="shared" ref="J252:J254" si="8">I252*F252*B252</f>
        <v>23.656499999999998</v>
      </c>
    </row>
    <row r="253" spans="1:10" x14ac:dyDescent="0.2">
      <c r="A253" s="4" t="s">
        <v>347</v>
      </c>
      <c r="B253" s="4">
        <v>6.59</v>
      </c>
      <c r="C253" s="4"/>
      <c r="D253" s="4"/>
      <c r="E253" s="4"/>
      <c r="F253" s="4">
        <v>39</v>
      </c>
      <c r="G253" s="4"/>
      <c r="H253" s="4"/>
      <c r="I253" s="26">
        <v>1.502</v>
      </c>
      <c r="J253" s="29">
        <f t="shared" si="8"/>
        <v>386.02902</v>
      </c>
    </row>
    <row r="254" spans="1:10" x14ac:dyDescent="0.2">
      <c r="A254" s="4" t="s">
        <v>334</v>
      </c>
      <c r="B254" s="4">
        <v>11.48</v>
      </c>
      <c r="C254" s="4"/>
      <c r="D254" s="4"/>
      <c r="E254" s="4"/>
      <c r="F254" s="4">
        <v>5</v>
      </c>
      <c r="G254" s="4"/>
      <c r="H254" s="4"/>
      <c r="I254" s="26">
        <v>1.502</v>
      </c>
      <c r="J254" s="29">
        <f t="shared" si="8"/>
        <v>86.214799999999997</v>
      </c>
    </row>
    <row r="255" spans="1:10" x14ac:dyDescent="0.2">
      <c r="A255" s="4" t="s">
        <v>333</v>
      </c>
      <c r="B255" s="4">
        <v>4.57</v>
      </c>
      <c r="C255" s="4"/>
      <c r="D255" s="4"/>
      <c r="E255" s="4"/>
      <c r="F255" s="4">
        <v>4</v>
      </c>
      <c r="G255" s="4"/>
      <c r="H255" s="4"/>
      <c r="I255" s="26">
        <v>1.502</v>
      </c>
      <c r="J255" s="29">
        <f t="shared" ref="J255:J308" si="9">I255*F255*B255</f>
        <v>27.456560000000003</v>
      </c>
    </row>
    <row r="256" spans="1:10" x14ac:dyDescent="0.2">
      <c r="A256" s="4" t="s">
        <v>331</v>
      </c>
      <c r="B256" s="4">
        <v>23.18</v>
      </c>
      <c r="C256" s="4"/>
      <c r="D256" s="4"/>
      <c r="E256" s="4"/>
      <c r="F256" s="4">
        <v>4</v>
      </c>
      <c r="G256" s="4"/>
      <c r="H256" s="4"/>
      <c r="I256" s="26">
        <v>1.502</v>
      </c>
      <c r="J256" s="29">
        <f t="shared" si="9"/>
        <v>139.26544000000001</v>
      </c>
    </row>
    <row r="257" spans="1:10" x14ac:dyDescent="0.2">
      <c r="A257" s="4" t="s">
        <v>327</v>
      </c>
      <c r="B257" s="4">
        <v>5.67</v>
      </c>
      <c r="C257" s="4"/>
      <c r="D257" s="4"/>
      <c r="E257" s="4"/>
      <c r="F257" s="4">
        <v>3</v>
      </c>
      <c r="G257" s="4"/>
      <c r="H257" s="4"/>
      <c r="I257" s="26">
        <v>1.502</v>
      </c>
      <c r="J257" s="29">
        <f t="shared" si="9"/>
        <v>25.549020000000002</v>
      </c>
    </row>
    <row r="258" spans="1:10" x14ac:dyDescent="0.2">
      <c r="A258" s="4" t="s">
        <v>327</v>
      </c>
      <c r="B258" s="4">
        <v>8.74</v>
      </c>
      <c r="C258" s="4"/>
      <c r="D258" s="4"/>
      <c r="E258" s="4"/>
      <c r="F258" s="4">
        <v>3</v>
      </c>
      <c r="G258" s="4"/>
      <c r="H258" s="4"/>
      <c r="I258" s="26">
        <v>1.502</v>
      </c>
      <c r="J258" s="29">
        <f t="shared" si="9"/>
        <v>39.382440000000003</v>
      </c>
    </row>
    <row r="259" spans="1:10" x14ac:dyDescent="0.2">
      <c r="A259" s="4" t="s">
        <v>333</v>
      </c>
      <c r="B259" s="4">
        <v>9</v>
      </c>
      <c r="C259" s="4"/>
      <c r="D259" s="4"/>
      <c r="E259" s="4"/>
      <c r="F259" s="4">
        <v>4</v>
      </c>
      <c r="G259" s="4"/>
      <c r="H259" s="4"/>
      <c r="I259" s="26">
        <v>1.502</v>
      </c>
      <c r="J259" s="29">
        <f t="shared" si="9"/>
        <v>54.072000000000003</v>
      </c>
    </row>
    <row r="260" spans="1:10" x14ac:dyDescent="0.2">
      <c r="A260" s="4" t="s">
        <v>327</v>
      </c>
      <c r="B260" s="4">
        <v>9.02</v>
      </c>
      <c r="C260" s="4"/>
      <c r="D260" s="4"/>
      <c r="E260" s="4"/>
      <c r="F260" s="4">
        <v>3</v>
      </c>
      <c r="G260" s="4"/>
      <c r="H260" s="4"/>
      <c r="I260" s="26">
        <v>1.502</v>
      </c>
      <c r="J260" s="29">
        <f t="shared" si="9"/>
        <v>40.644120000000001</v>
      </c>
    </row>
    <row r="261" spans="1:10" x14ac:dyDescent="0.2">
      <c r="A261" s="4" t="s">
        <v>339</v>
      </c>
      <c r="B261" s="4">
        <v>8.67</v>
      </c>
      <c r="C261" s="4"/>
      <c r="D261" s="4"/>
      <c r="E261" s="4"/>
      <c r="F261" s="4">
        <v>3</v>
      </c>
      <c r="G261" s="4"/>
      <c r="H261" s="4"/>
      <c r="I261" s="26">
        <v>1.502</v>
      </c>
      <c r="J261" s="29">
        <f t="shared" si="9"/>
        <v>39.067019999999999</v>
      </c>
    </row>
    <row r="262" spans="1:10" x14ac:dyDescent="0.2">
      <c r="A262" s="4" t="s">
        <v>327</v>
      </c>
      <c r="B262" s="4">
        <v>8.58</v>
      </c>
      <c r="C262" s="4"/>
      <c r="D262" s="4"/>
      <c r="E262" s="4"/>
      <c r="F262" s="4">
        <v>3</v>
      </c>
      <c r="G262" s="4"/>
      <c r="H262" s="4"/>
      <c r="I262" s="26">
        <v>1.502</v>
      </c>
      <c r="J262" s="29">
        <f t="shared" si="9"/>
        <v>38.661480000000005</v>
      </c>
    </row>
    <row r="263" spans="1:10" x14ac:dyDescent="0.2">
      <c r="A263" s="4" t="s">
        <v>345</v>
      </c>
      <c r="B263" s="4">
        <v>5.13</v>
      </c>
      <c r="C263" s="4"/>
      <c r="D263" s="4"/>
      <c r="E263" s="4"/>
      <c r="F263" s="4">
        <v>23</v>
      </c>
      <c r="G263" s="4"/>
      <c r="H263" s="4"/>
      <c r="I263" s="26">
        <v>1.502</v>
      </c>
      <c r="J263" s="29">
        <f t="shared" si="9"/>
        <v>177.22098</v>
      </c>
    </row>
    <row r="264" spans="1:10" x14ac:dyDescent="0.2">
      <c r="A264" s="4" t="s">
        <v>344</v>
      </c>
      <c r="B264" s="4">
        <v>4.13</v>
      </c>
      <c r="C264" s="4"/>
      <c r="D264" s="4"/>
      <c r="E264" s="4"/>
      <c r="F264" s="4">
        <v>24</v>
      </c>
      <c r="G264" s="4"/>
      <c r="H264" s="4"/>
      <c r="I264" s="26">
        <v>1.502</v>
      </c>
      <c r="J264" s="29">
        <f t="shared" si="9"/>
        <v>148.87824000000001</v>
      </c>
    </row>
    <row r="265" spans="1:10" x14ac:dyDescent="0.2">
      <c r="A265" s="4" t="s">
        <v>343</v>
      </c>
      <c r="B265" s="4">
        <v>6.23</v>
      </c>
      <c r="C265" s="4"/>
      <c r="D265" s="4"/>
      <c r="E265" s="4"/>
      <c r="F265" s="4">
        <v>64</v>
      </c>
      <c r="G265" s="4"/>
      <c r="H265" s="4"/>
      <c r="I265" s="26">
        <v>1.502</v>
      </c>
      <c r="J265" s="29">
        <f t="shared" si="9"/>
        <v>598.87744000000009</v>
      </c>
    </row>
    <row r="266" spans="1:10" x14ac:dyDescent="0.2">
      <c r="A266" s="4" t="s">
        <v>337</v>
      </c>
      <c r="B266" s="4">
        <v>4.07</v>
      </c>
      <c r="C266" s="4"/>
      <c r="D266" s="4"/>
      <c r="E266" s="4"/>
      <c r="F266" s="4">
        <v>13</v>
      </c>
      <c r="G266" s="4"/>
      <c r="H266" s="4"/>
      <c r="I266" s="26">
        <v>1.502</v>
      </c>
      <c r="J266" s="29">
        <f t="shared" si="9"/>
        <v>79.470820000000003</v>
      </c>
    </row>
    <row r="267" spans="1:10" x14ac:dyDescent="0.2">
      <c r="A267" s="4" t="s">
        <v>342</v>
      </c>
      <c r="B267" s="4">
        <v>7.58</v>
      </c>
      <c r="C267" s="4"/>
      <c r="D267" s="4"/>
      <c r="E267" s="4"/>
      <c r="F267" s="4">
        <v>12</v>
      </c>
      <c r="G267" s="4"/>
      <c r="H267" s="4"/>
      <c r="I267" s="26">
        <v>1.502</v>
      </c>
      <c r="J267" s="29">
        <f t="shared" si="9"/>
        <v>136.62192000000002</v>
      </c>
    </row>
    <row r="268" spans="1:10" x14ac:dyDescent="0.2">
      <c r="A268" s="4" t="s">
        <v>341</v>
      </c>
      <c r="B268" s="4">
        <v>4.04</v>
      </c>
      <c r="C268" s="4"/>
      <c r="D268" s="4"/>
      <c r="E268" s="4"/>
      <c r="F268" s="4">
        <v>20</v>
      </c>
      <c r="G268" s="4"/>
      <c r="H268" s="4"/>
      <c r="I268" s="26">
        <v>1.502</v>
      </c>
      <c r="J268" s="29">
        <f t="shared" si="9"/>
        <v>121.3616</v>
      </c>
    </row>
    <row r="269" spans="1:10" x14ac:dyDescent="0.2">
      <c r="A269" s="4" t="s">
        <v>340</v>
      </c>
      <c r="B269" s="4">
        <v>4.07</v>
      </c>
      <c r="C269" s="4"/>
      <c r="D269" s="4"/>
      <c r="E269" s="4"/>
      <c r="F269" s="4">
        <v>32</v>
      </c>
      <c r="G269" s="4"/>
      <c r="H269" s="4"/>
      <c r="I269" s="26">
        <v>1.502</v>
      </c>
      <c r="J269" s="29">
        <f t="shared" si="9"/>
        <v>195.62048000000001</v>
      </c>
    </row>
    <row r="270" spans="1:10" x14ac:dyDescent="0.2">
      <c r="A270" s="4" t="s">
        <v>327</v>
      </c>
      <c r="B270" s="4">
        <v>5.19</v>
      </c>
      <c r="C270" s="4"/>
      <c r="D270" s="4"/>
      <c r="E270" s="4"/>
      <c r="F270" s="4">
        <v>3</v>
      </c>
      <c r="G270" s="4"/>
      <c r="H270" s="4"/>
      <c r="I270" s="26">
        <v>1.502</v>
      </c>
      <c r="J270" s="29">
        <f t="shared" si="9"/>
        <v>23.386140000000005</v>
      </c>
    </row>
    <row r="271" spans="1:10" x14ac:dyDescent="0.2">
      <c r="A271" s="4" t="s">
        <v>327</v>
      </c>
      <c r="B271" s="4">
        <v>4.49</v>
      </c>
      <c r="C271" s="4"/>
      <c r="D271" s="4"/>
      <c r="E271" s="4"/>
      <c r="F271" s="4">
        <v>3</v>
      </c>
      <c r="G271" s="4"/>
      <c r="H271" s="4"/>
      <c r="I271" s="26">
        <v>1.502</v>
      </c>
      <c r="J271" s="29">
        <f t="shared" si="9"/>
        <v>20.231940000000002</v>
      </c>
    </row>
    <row r="272" spans="1:10" x14ac:dyDescent="0.2">
      <c r="A272" s="4" t="s">
        <v>327</v>
      </c>
      <c r="B272" s="4">
        <v>3.18</v>
      </c>
      <c r="C272" s="4"/>
      <c r="D272" s="4"/>
      <c r="E272" s="4"/>
      <c r="F272" s="4">
        <v>3</v>
      </c>
      <c r="G272" s="4"/>
      <c r="H272" s="4"/>
      <c r="I272" s="26">
        <v>1.502</v>
      </c>
      <c r="J272" s="29">
        <f t="shared" si="9"/>
        <v>14.329080000000001</v>
      </c>
    </row>
    <row r="273" spans="1:10" x14ac:dyDescent="0.2">
      <c r="A273" s="4" t="s">
        <v>327</v>
      </c>
      <c r="B273" s="4">
        <v>5.66</v>
      </c>
      <c r="C273" s="4"/>
      <c r="D273" s="4"/>
      <c r="E273" s="4"/>
      <c r="F273" s="4">
        <v>3</v>
      </c>
      <c r="G273" s="4"/>
      <c r="H273" s="4"/>
      <c r="I273" s="26">
        <v>1.502</v>
      </c>
      <c r="J273" s="29">
        <f t="shared" si="9"/>
        <v>25.503960000000003</v>
      </c>
    </row>
    <row r="274" spans="1:10" x14ac:dyDescent="0.2">
      <c r="A274" s="4" t="s">
        <v>330</v>
      </c>
      <c r="B274" s="4">
        <v>4.0999999999999996</v>
      </c>
      <c r="C274" s="4"/>
      <c r="D274" s="4"/>
      <c r="E274" s="4"/>
      <c r="F274" s="4">
        <v>10</v>
      </c>
      <c r="G274" s="4"/>
      <c r="H274" s="4"/>
      <c r="I274" s="26">
        <v>1.502</v>
      </c>
      <c r="J274" s="29">
        <f t="shared" si="9"/>
        <v>61.581999999999994</v>
      </c>
    </row>
    <row r="275" spans="1:10" x14ac:dyDescent="0.2">
      <c r="A275" s="4" t="s">
        <v>329</v>
      </c>
      <c r="B275" s="4">
        <v>9.59</v>
      </c>
      <c r="C275" s="4"/>
      <c r="D275" s="4"/>
      <c r="E275" s="4"/>
      <c r="F275" s="4">
        <v>2</v>
      </c>
      <c r="G275" s="4"/>
      <c r="H275" s="4"/>
      <c r="I275" s="26">
        <v>1.502</v>
      </c>
      <c r="J275" s="29">
        <f t="shared" si="9"/>
        <v>28.80836</v>
      </c>
    </row>
    <row r="276" spans="1:10" x14ac:dyDescent="0.2">
      <c r="A276" s="4" t="s">
        <v>329</v>
      </c>
      <c r="B276" s="4">
        <v>6.14</v>
      </c>
      <c r="C276" s="4"/>
      <c r="D276" s="4"/>
      <c r="E276" s="4"/>
      <c r="F276" s="4">
        <v>2</v>
      </c>
      <c r="G276" s="4"/>
      <c r="H276" s="4"/>
      <c r="I276" s="26">
        <v>1.502</v>
      </c>
      <c r="J276" s="29">
        <f t="shared" si="9"/>
        <v>18.444559999999999</v>
      </c>
    </row>
    <row r="277" spans="1:10" x14ac:dyDescent="0.2">
      <c r="A277" s="4" t="s">
        <v>329</v>
      </c>
      <c r="B277" s="4">
        <v>5.49</v>
      </c>
      <c r="C277" s="4"/>
      <c r="D277" s="4"/>
      <c r="E277" s="4"/>
      <c r="F277" s="4">
        <v>2</v>
      </c>
      <c r="G277" s="4"/>
      <c r="H277" s="4"/>
      <c r="I277" s="26">
        <v>1.502</v>
      </c>
      <c r="J277" s="29">
        <f t="shared" si="9"/>
        <v>16.491960000000002</v>
      </c>
    </row>
    <row r="278" spans="1:10" x14ac:dyDescent="0.2">
      <c r="A278" s="4" t="s">
        <v>330</v>
      </c>
      <c r="B278" s="4">
        <v>2.0499999999999998</v>
      </c>
      <c r="C278" s="4"/>
      <c r="D278" s="4"/>
      <c r="E278" s="4"/>
      <c r="F278" s="4">
        <v>10</v>
      </c>
      <c r="G278" s="4"/>
      <c r="H278" s="4"/>
      <c r="I278" s="26">
        <v>1.502</v>
      </c>
      <c r="J278" s="29">
        <f t="shared" si="9"/>
        <v>30.790999999999997</v>
      </c>
    </row>
    <row r="279" spans="1:10" x14ac:dyDescent="0.2">
      <c r="A279" s="4" t="s">
        <v>327</v>
      </c>
      <c r="B279" s="4">
        <v>4.47</v>
      </c>
      <c r="C279" s="4"/>
      <c r="D279" s="4"/>
      <c r="E279" s="4"/>
      <c r="F279" s="4">
        <v>3</v>
      </c>
      <c r="G279" s="4"/>
      <c r="H279" s="4"/>
      <c r="I279" s="26">
        <v>1.502</v>
      </c>
      <c r="J279" s="29">
        <f t="shared" si="9"/>
        <v>20.141819999999999</v>
      </c>
    </row>
    <row r="280" spans="1:10" x14ac:dyDescent="0.2">
      <c r="A280" s="4" t="s">
        <v>330</v>
      </c>
      <c r="B280" s="4">
        <v>4.54</v>
      </c>
      <c r="C280" s="4"/>
      <c r="D280" s="4"/>
      <c r="E280" s="4"/>
      <c r="F280" s="4">
        <v>10</v>
      </c>
      <c r="G280" s="4"/>
      <c r="H280" s="4"/>
      <c r="I280" s="26">
        <v>1.502</v>
      </c>
      <c r="J280" s="29">
        <f t="shared" si="9"/>
        <v>68.190799999999996</v>
      </c>
    </row>
    <row r="281" spans="1:10" x14ac:dyDescent="0.2">
      <c r="A281" s="4" t="s">
        <v>329</v>
      </c>
      <c r="B281" s="4">
        <v>9.0299999999999994</v>
      </c>
      <c r="C281" s="4"/>
      <c r="D281" s="4"/>
      <c r="E281" s="4"/>
      <c r="F281" s="4">
        <v>2</v>
      </c>
      <c r="G281" s="4"/>
      <c r="H281" s="4"/>
      <c r="I281" s="26">
        <v>1.502</v>
      </c>
      <c r="J281" s="29">
        <f t="shared" si="9"/>
        <v>27.126119999999997</v>
      </c>
    </row>
    <row r="282" spans="1:10" x14ac:dyDescent="0.2">
      <c r="A282" s="4" t="s">
        <v>338</v>
      </c>
      <c r="B282" s="4">
        <v>4.59</v>
      </c>
      <c r="C282" s="4"/>
      <c r="D282" s="4"/>
      <c r="E282" s="4"/>
      <c r="F282" s="4">
        <v>18</v>
      </c>
      <c r="G282" s="4"/>
      <c r="H282" s="4"/>
      <c r="I282" s="26">
        <v>1.502</v>
      </c>
      <c r="J282" s="29">
        <f t="shared" si="9"/>
        <v>124.09524</v>
      </c>
    </row>
    <row r="283" spans="1:10" x14ac:dyDescent="0.2">
      <c r="A283" s="4" t="s">
        <v>333</v>
      </c>
      <c r="B283" s="4">
        <v>2.6</v>
      </c>
      <c r="C283" s="4"/>
      <c r="D283" s="4"/>
      <c r="E283" s="4"/>
      <c r="F283" s="4">
        <v>4</v>
      </c>
      <c r="G283" s="4"/>
      <c r="H283" s="4"/>
      <c r="I283" s="26">
        <v>1.502</v>
      </c>
      <c r="J283" s="29">
        <f t="shared" si="9"/>
        <v>15.620800000000001</v>
      </c>
    </row>
    <row r="284" spans="1:10" x14ac:dyDescent="0.2">
      <c r="A284" s="4" t="s">
        <v>327</v>
      </c>
      <c r="B284" s="4">
        <v>4.05</v>
      </c>
      <c r="C284" s="4"/>
      <c r="D284" s="4"/>
      <c r="E284" s="4"/>
      <c r="F284" s="4">
        <v>3</v>
      </c>
      <c r="G284" s="4"/>
      <c r="H284" s="4"/>
      <c r="I284" s="26">
        <v>1.502</v>
      </c>
      <c r="J284" s="29">
        <f t="shared" si="9"/>
        <v>18.249300000000002</v>
      </c>
    </row>
    <row r="285" spans="1:10" x14ac:dyDescent="0.2">
      <c r="A285" s="4" t="s">
        <v>329</v>
      </c>
      <c r="B285" s="4">
        <v>10.68</v>
      </c>
      <c r="C285" s="4"/>
      <c r="D285" s="4"/>
      <c r="E285" s="4"/>
      <c r="F285" s="4">
        <v>2</v>
      </c>
      <c r="G285" s="4"/>
      <c r="H285" s="4"/>
      <c r="I285" s="26">
        <v>1.502</v>
      </c>
      <c r="J285" s="29">
        <f t="shared" si="9"/>
        <v>32.082720000000002</v>
      </c>
    </row>
    <row r="286" spans="1:10" x14ac:dyDescent="0.2">
      <c r="A286" s="4" t="s">
        <v>337</v>
      </c>
      <c r="B286" s="4">
        <v>3.64</v>
      </c>
      <c r="C286" s="4"/>
      <c r="D286" s="4"/>
      <c r="E286" s="4"/>
      <c r="F286" s="4">
        <v>13</v>
      </c>
      <c r="G286" s="4"/>
      <c r="H286" s="4"/>
      <c r="I286" s="26">
        <v>1.502</v>
      </c>
      <c r="J286" s="29">
        <f t="shared" si="9"/>
        <v>71.074640000000002</v>
      </c>
    </row>
    <row r="287" spans="1:10" x14ac:dyDescent="0.2">
      <c r="A287" s="4" t="s">
        <v>333</v>
      </c>
      <c r="B287" s="4">
        <v>3.11</v>
      </c>
      <c r="C287" s="4"/>
      <c r="D287" s="4"/>
      <c r="E287" s="4"/>
      <c r="F287" s="4">
        <v>4</v>
      </c>
      <c r="G287" s="4"/>
      <c r="H287" s="4"/>
      <c r="I287" s="26">
        <v>1.502</v>
      </c>
      <c r="J287" s="29">
        <f t="shared" si="9"/>
        <v>18.68488</v>
      </c>
    </row>
    <row r="288" spans="1:10" x14ac:dyDescent="0.2">
      <c r="A288" s="4" t="s">
        <v>336</v>
      </c>
      <c r="B288" s="4">
        <v>2.6</v>
      </c>
      <c r="C288" s="4"/>
      <c r="D288" s="4"/>
      <c r="E288" s="4"/>
      <c r="F288" s="4">
        <v>14</v>
      </c>
      <c r="G288" s="4"/>
      <c r="H288" s="4"/>
      <c r="I288" s="26">
        <v>1.502</v>
      </c>
      <c r="J288" s="29">
        <f t="shared" si="9"/>
        <v>54.672799999999995</v>
      </c>
    </row>
    <row r="289" spans="1:10" x14ac:dyDescent="0.2">
      <c r="A289" s="4" t="s">
        <v>333</v>
      </c>
      <c r="B289" s="4">
        <v>3.13</v>
      </c>
      <c r="C289" s="4"/>
      <c r="D289" s="4"/>
      <c r="E289" s="4"/>
      <c r="F289" s="4">
        <v>4</v>
      </c>
      <c r="G289" s="4"/>
      <c r="H289" s="4"/>
      <c r="I289" s="26">
        <v>1.502</v>
      </c>
      <c r="J289" s="29">
        <f t="shared" si="9"/>
        <v>18.805039999999998</v>
      </c>
    </row>
    <row r="290" spans="1:10" x14ac:dyDescent="0.2">
      <c r="A290" s="4" t="s">
        <v>334</v>
      </c>
      <c r="B290" s="4">
        <v>3</v>
      </c>
      <c r="C290" s="4"/>
      <c r="D290" s="4"/>
      <c r="E290" s="4"/>
      <c r="F290" s="4">
        <v>5</v>
      </c>
      <c r="G290" s="4"/>
      <c r="H290" s="4"/>
      <c r="I290" s="26">
        <v>1.502</v>
      </c>
      <c r="J290" s="29">
        <f t="shared" si="9"/>
        <v>22.53</v>
      </c>
    </row>
    <row r="291" spans="1:10" x14ac:dyDescent="0.2">
      <c r="A291" s="4" t="s">
        <v>335</v>
      </c>
      <c r="B291" s="4">
        <v>2.42</v>
      </c>
      <c r="C291" s="4"/>
      <c r="D291" s="4"/>
      <c r="E291" s="4"/>
      <c r="F291" s="4">
        <v>9</v>
      </c>
      <c r="G291" s="4"/>
      <c r="H291" s="4"/>
      <c r="I291" s="26">
        <v>1.502</v>
      </c>
      <c r="J291" s="29">
        <f t="shared" si="9"/>
        <v>32.713560000000001</v>
      </c>
    </row>
    <row r="292" spans="1:10" x14ac:dyDescent="0.2">
      <c r="A292" s="4" t="s">
        <v>334</v>
      </c>
      <c r="B292" s="4">
        <v>3.11</v>
      </c>
      <c r="C292" s="4"/>
      <c r="D292" s="4"/>
      <c r="E292" s="4"/>
      <c r="F292" s="4">
        <v>5</v>
      </c>
      <c r="G292" s="4"/>
      <c r="H292" s="4"/>
      <c r="I292" s="26">
        <v>1.502</v>
      </c>
      <c r="J292" s="29">
        <f t="shared" si="9"/>
        <v>23.356099999999998</v>
      </c>
    </row>
    <row r="293" spans="1:10" x14ac:dyDescent="0.2">
      <c r="A293" s="4" t="s">
        <v>332</v>
      </c>
      <c r="B293" s="4">
        <v>2.06</v>
      </c>
      <c r="C293" s="4"/>
      <c r="D293" s="4"/>
      <c r="E293" s="4"/>
      <c r="F293" s="4">
        <v>8</v>
      </c>
      <c r="G293" s="4"/>
      <c r="H293" s="4"/>
      <c r="I293" s="26">
        <v>1.502</v>
      </c>
      <c r="J293" s="29">
        <f t="shared" si="9"/>
        <v>24.752960000000002</v>
      </c>
    </row>
    <row r="294" spans="1:10" x14ac:dyDescent="0.2">
      <c r="A294" s="4" t="s">
        <v>333</v>
      </c>
      <c r="B294" s="4">
        <v>4.17</v>
      </c>
      <c r="C294" s="4"/>
      <c r="D294" s="4"/>
      <c r="E294" s="4"/>
      <c r="F294" s="4">
        <v>4</v>
      </c>
      <c r="G294" s="4"/>
      <c r="H294" s="4"/>
      <c r="I294" s="26">
        <v>1.502</v>
      </c>
      <c r="J294" s="29">
        <f t="shared" si="9"/>
        <v>25.053359999999998</v>
      </c>
    </row>
    <row r="295" spans="1:10" x14ac:dyDescent="0.2">
      <c r="A295" s="4" t="s">
        <v>333</v>
      </c>
      <c r="B295" s="4">
        <v>3</v>
      </c>
      <c r="C295" s="4"/>
      <c r="D295" s="4"/>
      <c r="E295" s="4"/>
      <c r="F295" s="4">
        <v>4</v>
      </c>
      <c r="G295" s="4"/>
      <c r="H295" s="4"/>
      <c r="I295" s="26">
        <v>1.502</v>
      </c>
      <c r="J295" s="29">
        <f t="shared" si="9"/>
        <v>18.024000000000001</v>
      </c>
    </row>
    <row r="296" spans="1:10" x14ac:dyDescent="0.2">
      <c r="A296" s="4" t="s">
        <v>327</v>
      </c>
      <c r="B296" s="4">
        <v>2.5</v>
      </c>
      <c r="C296" s="4"/>
      <c r="D296" s="4"/>
      <c r="E296" s="4"/>
      <c r="F296" s="4">
        <v>3</v>
      </c>
      <c r="G296" s="4"/>
      <c r="H296" s="4"/>
      <c r="I296" s="26">
        <v>1.502</v>
      </c>
      <c r="J296" s="29">
        <f t="shared" si="9"/>
        <v>11.265000000000001</v>
      </c>
    </row>
    <row r="297" spans="1:10" x14ac:dyDescent="0.2">
      <c r="A297" s="4" t="s">
        <v>332</v>
      </c>
      <c r="B297" s="4">
        <v>2.09</v>
      </c>
      <c r="C297" s="4"/>
      <c r="D297" s="4"/>
      <c r="E297" s="4"/>
      <c r="F297" s="4">
        <v>8</v>
      </c>
      <c r="G297" s="4"/>
      <c r="H297" s="4"/>
      <c r="I297" s="26">
        <v>1.502</v>
      </c>
      <c r="J297" s="29">
        <f t="shared" si="9"/>
        <v>25.113439999999997</v>
      </c>
    </row>
    <row r="298" spans="1:10" x14ac:dyDescent="0.2">
      <c r="A298" s="4" t="s">
        <v>332</v>
      </c>
      <c r="B298" s="4">
        <v>5.49</v>
      </c>
      <c r="C298" s="4"/>
      <c r="D298" s="4"/>
      <c r="E298" s="4"/>
      <c r="F298" s="4">
        <v>8</v>
      </c>
      <c r="G298" s="4"/>
      <c r="H298" s="4"/>
      <c r="I298" s="26">
        <v>1.502</v>
      </c>
      <c r="J298" s="29">
        <f t="shared" si="9"/>
        <v>65.96784000000001</v>
      </c>
    </row>
    <row r="299" spans="1:10" x14ac:dyDescent="0.2">
      <c r="A299" s="4" t="s">
        <v>339</v>
      </c>
      <c r="B299" s="4">
        <v>6.64</v>
      </c>
      <c r="C299" s="4"/>
      <c r="D299" s="4"/>
      <c r="E299" s="4"/>
      <c r="F299" s="4">
        <v>3</v>
      </c>
      <c r="G299" s="4"/>
      <c r="H299" s="4"/>
      <c r="I299" s="26">
        <v>2.67</v>
      </c>
      <c r="J299" s="29">
        <f t="shared" si="9"/>
        <v>53.186399999999999</v>
      </c>
    </row>
    <row r="300" spans="1:10" x14ac:dyDescent="0.2">
      <c r="A300" s="4" t="s">
        <v>346</v>
      </c>
      <c r="B300" s="4">
        <v>5.19</v>
      </c>
      <c r="C300" s="4"/>
      <c r="D300" s="4"/>
      <c r="E300" s="4"/>
      <c r="F300" s="4">
        <v>41</v>
      </c>
      <c r="G300" s="4"/>
      <c r="H300" s="4"/>
      <c r="I300" s="26">
        <v>2.67</v>
      </c>
      <c r="J300" s="29">
        <f t="shared" si="9"/>
        <v>568.14930000000004</v>
      </c>
    </row>
    <row r="301" spans="1:10" x14ac:dyDescent="0.2">
      <c r="A301" s="4" t="s">
        <v>349</v>
      </c>
      <c r="B301" s="4">
        <v>7.42</v>
      </c>
      <c r="C301" s="4"/>
      <c r="D301" s="4"/>
      <c r="E301" s="4"/>
      <c r="F301" s="4">
        <v>7</v>
      </c>
      <c r="G301" s="4"/>
      <c r="H301" s="4"/>
      <c r="I301" s="26">
        <v>2.67</v>
      </c>
      <c r="J301" s="29">
        <f t="shared" si="9"/>
        <v>138.67979999999997</v>
      </c>
    </row>
    <row r="302" spans="1:10" x14ac:dyDescent="0.2">
      <c r="A302" s="4" t="s">
        <v>348</v>
      </c>
      <c r="B302" s="4">
        <v>4.07</v>
      </c>
      <c r="C302" s="4"/>
      <c r="D302" s="4"/>
      <c r="E302" s="4"/>
      <c r="F302" s="4">
        <v>6</v>
      </c>
      <c r="G302" s="4"/>
      <c r="H302" s="4"/>
      <c r="I302" s="26">
        <v>2.67</v>
      </c>
      <c r="J302" s="29">
        <f t="shared" si="9"/>
        <v>65.201400000000007</v>
      </c>
    </row>
    <row r="303" spans="1:10" x14ac:dyDescent="0.2">
      <c r="A303" s="4" t="s">
        <v>331</v>
      </c>
      <c r="B303" s="4">
        <v>9.6199999999999992</v>
      </c>
      <c r="C303" s="4"/>
      <c r="D303" s="4"/>
      <c r="E303" s="4"/>
      <c r="F303" s="4">
        <v>4</v>
      </c>
      <c r="G303" s="4"/>
      <c r="H303" s="4"/>
      <c r="I303" s="26">
        <v>2.67</v>
      </c>
      <c r="J303" s="29">
        <f t="shared" si="9"/>
        <v>102.74159999999999</v>
      </c>
    </row>
    <row r="304" spans="1:10" x14ac:dyDescent="0.2">
      <c r="A304" s="4" t="s">
        <v>339</v>
      </c>
      <c r="B304" s="4">
        <v>4.6399999999999997</v>
      </c>
      <c r="C304" s="4"/>
      <c r="D304" s="4"/>
      <c r="E304" s="4"/>
      <c r="F304" s="4">
        <v>3</v>
      </c>
      <c r="G304" s="4"/>
      <c r="H304" s="4"/>
      <c r="I304" s="26">
        <v>2.67</v>
      </c>
      <c r="J304" s="29">
        <f t="shared" si="9"/>
        <v>37.166399999999996</v>
      </c>
    </row>
    <row r="305" spans="1:10" x14ac:dyDescent="0.2">
      <c r="A305" s="4" t="s">
        <v>348</v>
      </c>
      <c r="B305" s="4">
        <v>10.24</v>
      </c>
      <c r="C305" s="4"/>
      <c r="D305" s="4"/>
      <c r="E305" s="4"/>
      <c r="F305" s="4">
        <v>6</v>
      </c>
      <c r="G305" s="4"/>
      <c r="H305" s="4"/>
      <c r="I305" s="26">
        <v>2.67</v>
      </c>
      <c r="J305" s="29">
        <f t="shared" si="9"/>
        <v>164.04480000000001</v>
      </c>
    </row>
    <row r="306" spans="1:10" x14ac:dyDescent="0.2">
      <c r="A306" s="4" t="s">
        <v>339</v>
      </c>
      <c r="B306" s="4">
        <v>8.9700000000000006</v>
      </c>
      <c r="C306" s="4"/>
      <c r="D306" s="4"/>
      <c r="E306" s="4"/>
      <c r="F306" s="4">
        <v>3</v>
      </c>
      <c r="G306" s="4"/>
      <c r="H306" s="4"/>
      <c r="I306" s="26">
        <v>2.67</v>
      </c>
      <c r="J306" s="29">
        <f t="shared" si="9"/>
        <v>71.849699999999999</v>
      </c>
    </row>
    <row r="307" spans="1:10" x14ac:dyDescent="0.2">
      <c r="A307" s="4" t="s">
        <v>331</v>
      </c>
      <c r="B307" s="4">
        <v>7.13</v>
      </c>
      <c r="C307" s="4"/>
      <c r="D307" s="4"/>
      <c r="E307" s="4"/>
      <c r="F307" s="4">
        <v>4</v>
      </c>
      <c r="G307" s="4"/>
      <c r="H307" s="4"/>
      <c r="I307" s="26">
        <v>2.67</v>
      </c>
      <c r="J307" s="29">
        <f t="shared" si="9"/>
        <v>76.148399999999995</v>
      </c>
    </row>
    <row r="308" spans="1:10" x14ac:dyDescent="0.2">
      <c r="A308" s="4" t="s">
        <v>328</v>
      </c>
      <c r="B308" s="4">
        <v>7</v>
      </c>
      <c r="C308" s="4"/>
      <c r="D308" s="4"/>
      <c r="E308" s="4"/>
      <c r="F308" s="4">
        <v>10</v>
      </c>
      <c r="G308" s="4"/>
      <c r="H308" s="4"/>
      <c r="I308" s="26">
        <v>2.67</v>
      </c>
      <c r="J308" s="29">
        <f t="shared" si="9"/>
        <v>186.9</v>
      </c>
    </row>
    <row r="309" spans="1:10" x14ac:dyDescent="0.2">
      <c r="B309" s="5"/>
      <c r="I309" s="24" t="s">
        <v>155</v>
      </c>
      <c r="J309" s="32">
        <f>SUM(J242:J308)</f>
        <v>549510.95376905985</v>
      </c>
    </row>
    <row r="310" spans="1:10" x14ac:dyDescent="0.2">
      <c r="B310" s="5"/>
      <c r="I310" s="24" t="s">
        <v>156</v>
      </c>
      <c r="J310" s="34">
        <f>J309/2000</f>
        <v>274.75547688452991</v>
      </c>
    </row>
    <row r="312" spans="1:10" ht="21" x14ac:dyDescent="0.25">
      <c r="A312" s="2" t="s">
        <v>105</v>
      </c>
    </row>
    <row r="313" spans="1:10" ht="19" x14ac:dyDescent="0.25">
      <c r="A313" s="3" t="s">
        <v>106</v>
      </c>
    </row>
    <row r="314" spans="1:10" x14ac:dyDescent="0.2">
      <c r="A314" s="7" t="s">
        <v>0</v>
      </c>
      <c r="B314" s="8" t="s">
        <v>1</v>
      </c>
      <c r="C314" s="7" t="s">
        <v>2</v>
      </c>
      <c r="D314" s="7" t="s">
        <v>3</v>
      </c>
      <c r="E314" s="7" t="s">
        <v>4</v>
      </c>
      <c r="F314" s="7" t="s">
        <v>3</v>
      </c>
    </row>
    <row r="315" spans="1:10" x14ac:dyDescent="0.2">
      <c r="A315" s="4" t="s">
        <v>75</v>
      </c>
      <c r="B315" s="9" t="s">
        <v>85</v>
      </c>
      <c r="C315" s="4">
        <v>112.93</v>
      </c>
      <c r="D315" s="4" t="s">
        <v>6</v>
      </c>
      <c r="E315" s="4">
        <v>2.79</v>
      </c>
      <c r="F315" s="4" t="s">
        <v>7</v>
      </c>
    </row>
    <row r="317" spans="1:10" ht="17" x14ac:dyDescent="0.2">
      <c r="A317" s="16" t="s">
        <v>144</v>
      </c>
      <c r="B317" s="17"/>
      <c r="C317" s="18"/>
    </row>
    <row r="318" spans="1:10" ht="48" x14ac:dyDescent="0.2">
      <c r="A318" s="19" t="s">
        <v>1</v>
      </c>
      <c r="B318" s="20" t="s">
        <v>145</v>
      </c>
      <c r="C318" s="21" t="s">
        <v>146</v>
      </c>
      <c r="D318" s="21" t="s">
        <v>147</v>
      </c>
      <c r="E318" s="20" t="s">
        <v>4</v>
      </c>
      <c r="F318" s="20" t="s">
        <v>3</v>
      </c>
      <c r="G318" s="19" t="s">
        <v>148</v>
      </c>
      <c r="H318" s="19" t="s">
        <v>149</v>
      </c>
      <c r="I318" s="22" t="s">
        <v>150</v>
      </c>
      <c r="J318" s="23" t="s">
        <v>151</v>
      </c>
    </row>
    <row r="319" spans="1:10" x14ac:dyDescent="0.2">
      <c r="A319" s="24" t="s">
        <v>75</v>
      </c>
      <c r="B319" s="25">
        <v>112.93</v>
      </c>
      <c r="C319" s="34">
        <f>8/12</f>
        <v>0.66666666666666663</v>
      </c>
      <c r="D319" s="24">
        <v>1</v>
      </c>
      <c r="E319" s="24"/>
      <c r="F319" s="24"/>
      <c r="G319" s="24"/>
      <c r="H319" s="24"/>
      <c r="I319" s="24"/>
      <c r="J319" s="24"/>
    </row>
    <row r="320" spans="1:10" x14ac:dyDescent="0.2">
      <c r="A320" s="4" t="s">
        <v>172</v>
      </c>
      <c r="B320" s="9"/>
      <c r="C320" s="4"/>
      <c r="D320" s="4"/>
      <c r="E320" s="4"/>
      <c r="F320" s="4">
        <v>2</v>
      </c>
      <c r="G320" s="4">
        <v>30</v>
      </c>
      <c r="H320" s="30">
        <f>B319+(B319/20*G320/12)</f>
        <v>127.04625000000001</v>
      </c>
      <c r="I320" s="26">
        <v>0.66800000000000004</v>
      </c>
      <c r="J320" s="29">
        <f>I320*H320*F320</f>
        <v>169.73379000000003</v>
      </c>
    </row>
    <row r="321" spans="1:10" x14ac:dyDescent="0.2">
      <c r="B321" s="5"/>
      <c r="I321" s="24" t="s">
        <v>155</v>
      </c>
      <c r="J321" s="32">
        <f>SUM(J319:J320)</f>
        <v>169.73379000000003</v>
      </c>
    </row>
    <row r="322" spans="1:10" x14ac:dyDescent="0.2">
      <c r="B322" s="5"/>
      <c r="I322" s="24" t="s">
        <v>156</v>
      </c>
      <c r="J322" s="34">
        <f>J321/2000</f>
        <v>8.4866895000000012E-2</v>
      </c>
    </row>
    <row r="324" spans="1:10" ht="19" x14ac:dyDescent="0.25">
      <c r="A324" s="3" t="s">
        <v>101</v>
      </c>
    </row>
    <row r="325" spans="1:10" x14ac:dyDescent="0.2">
      <c r="A325" s="7" t="s">
        <v>0</v>
      </c>
      <c r="B325" s="8" t="s">
        <v>1</v>
      </c>
      <c r="C325" s="7" t="s">
        <v>2</v>
      </c>
      <c r="D325" s="7" t="s">
        <v>3</v>
      </c>
      <c r="E325" s="7" t="s">
        <v>4</v>
      </c>
      <c r="F325" s="7" t="s">
        <v>3</v>
      </c>
    </row>
    <row r="326" spans="1:10" x14ac:dyDescent="0.2">
      <c r="A326" s="4" t="s">
        <v>198</v>
      </c>
      <c r="B326" s="9" t="s">
        <v>80</v>
      </c>
      <c r="C326" s="4">
        <v>58</v>
      </c>
      <c r="D326" s="4" t="s">
        <v>14</v>
      </c>
      <c r="E326" s="4">
        <v>214.81</v>
      </c>
      <c r="F326" s="4" t="s">
        <v>7</v>
      </c>
    </row>
    <row r="327" spans="1:10" x14ac:dyDescent="0.2">
      <c r="A327" s="4" t="s">
        <v>81</v>
      </c>
      <c r="B327" s="9" t="s">
        <v>82</v>
      </c>
      <c r="C327" s="4">
        <v>580.19000000000005</v>
      </c>
      <c r="D327" s="4" t="s">
        <v>22</v>
      </c>
      <c r="E327" s="4">
        <v>21.49</v>
      </c>
      <c r="F327" s="4" t="s">
        <v>7</v>
      </c>
    </row>
    <row r="328" spans="1:10" x14ac:dyDescent="0.2">
      <c r="A328" s="4" t="s">
        <v>83</v>
      </c>
      <c r="B328" s="9" t="s">
        <v>84</v>
      </c>
      <c r="C328" s="4">
        <v>3</v>
      </c>
      <c r="D328" s="4" t="s">
        <v>14</v>
      </c>
      <c r="E328" s="4">
        <v>1.56</v>
      </c>
      <c r="F328" s="4" t="s">
        <v>7</v>
      </c>
    </row>
    <row r="330" spans="1:10" ht="17" x14ac:dyDescent="0.2">
      <c r="A330" s="16" t="s">
        <v>144</v>
      </c>
      <c r="B330" s="17"/>
      <c r="C330" s="18"/>
    </row>
    <row r="331" spans="1:10" ht="48" x14ac:dyDescent="0.2">
      <c r="A331" s="19" t="s">
        <v>1</v>
      </c>
      <c r="B331" s="20" t="s">
        <v>145</v>
      </c>
      <c r="C331" s="21" t="s">
        <v>146</v>
      </c>
      <c r="D331" s="21" t="s">
        <v>147</v>
      </c>
      <c r="E331" s="20" t="s">
        <v>4</v>
      </c>
      <c r="F331" s="20" t="s">
        <v>3</v>
      </c>
      <c r="G331" s="19" t="s">
        <v>148</v>
      </c>
      <c r="H331" s="19" t="s">
        <v>149</v>
      </c>
      <c r="I331" s="22" t="s">
        <v>150</v>
      </c>
      <c r="J331" s="23" t="s">
        <v>151</v>
      </c>
    </row>
    <row r="332" spans="1:10" x14ac:dyDescent="0.2">
      <c r="A332" s="24" t="s">
        <v>73</v>
      </c>
      <c r="B332" s="25">
        <v>10</v>
      </c>
      <c r="C332" s="34">
        <v>10</v>
      </c>
      <c r="D332" s="4"/>
      <c r="E332" s="4">
        <v>58</v>
      </c>
      <c r="F332" s="4"/>
      <c r="G332" s="4"/>
      <c r="H332" s="4"/>
      <c r="I332" s="4"/>
      <c r="J332" s="4"/>
    </row>
    <row r="333" spans="1:10" x14ac:dyDescent="0.2">
      <c r="A333" s="4" t="s">
        <v>173</v>
      </c>
      <c r="B333" s="4"/>
      <c r="C333" s="4"/>
      <c r="D333" s="4"/>
      <c r="E333" s="4"/>
      <c r="F333" s="39">
        <f>B332/(4/12)+1</f>
        <v>31</v>
      </c>
      <c r="G333" s="4"/>
      <c r="H333" s="33">
        <f>C332</f>
        <v>10</v>
      </c>
      <c r="I333" s="4">
        <v>1.502</v>
      </c>
      <c r="J333" s="33">
        <f>I333*H333*F333*E332</f>
        <v>27005.96</v>
      </c>
    </row>
    <row r="334" spans="1:10" x14ac:dyDescent="0.2">
      <c r="A334" s="4"/>
      <c r="B334" s="4"/>
      <c r="C334" s="4"/>
      <c r="D334" s="4"/>
      <c r="E334" s="4"/>
      <c r="F334" s="39">
        <f>C332/(4/12)+1</f>
        <v>31</v>
      </c>
      <c r="G334" s="4"/>
      <c r="H334" s="4">
        <f>B332+2.33</f>
        <v>12.33</v>
      </c>
      <c r="I334" s="4">
        <v>1.502</v>
      </c>
      <c r="J334" s="33">
        <f>I334*H334*F334*E332</f>
        <v>33298.348680000003</v>
      </c>
    </row>
    <row r="335" spans="1:10" x14ac:dyDescent="0.2">
      <c r="A335" s="24" t="s">
        <v>81</v>
      </c>
      <c r="B335" s="25">
        <v>12</v>
      </c>
      <c r="C335" s="34">
        <v>12</v>
      </c>
      <c r="D335" s="4"/>
      <c r="E335" s="4">
        <v>4</v>
      </c>
      <c r="F335" s="4"/>
      <c r="G335" s="4"/>
      <c r="H335" s="4"/>
      <c r="I335" s="4"/>
      <c r="J335" s="4"/>
    </row>
    <row r="336" spans="1:10" x14ac:dyDescent="0.2">
      <c r="A336" s="4" t="s">
        <v>173</v>
      </c>
      <c r="B336" s="4"/>
      <c r="C336" s="4"/>
      <c r="D336" s="4"/>
      <c r="E336" s="4"/>
      <c r="F336" s="39">
        <f>B335/(4/12)+1</f>
        <v>37</v>
      </c>
      <c r="G336" s="4"/>
      <c r="H336" s="33">
        <f>C335</f>
        <v>12</v>
      </c>
      <c r="I336" s="4">
        <v>1.502</v>
      </c>
      <c r="J336" s="33">
        <f>I336*H336*F336*E335</f>
        <v>2667.5520000000001</v>
      </c>
    </row>
    <row r="337" spans="1:10" x14ac:dyDescent="0.2">
      <c r="A337" s="4"/>
      <c r="B337" s="4"/>
      <c r="C337" s="4"/>
      <c r="D337" s="4"/>
      <c r="E337" s="4"/>
      <c r="F337" s="39">
        <f>C335/(4/12)+1</f>
        <v>37</v>
      </c>
      <c r="G337" s="4"/>
      <c r="H337" s="4">
        <f>B335+2.33</f>
        <v>14.33</v>
      </c>
      <c r="I337" s="4">
        <v>1.502</v>
      </c>
      <c r="J337" s="33">
        <f>I337*H337*F337*E335</f>
        <v>3185.5016799999999</v>
      </c>
    </row>
    <row r="338" spans="1:10" x14ac:dyDescent="0.2">
      <c r="B338" s="5"/>
      <c r="I338" s="24" t="s">
        <v>155</v>
      </c>
      <c r="J338" s="32">
        <f>SUM(J333:J337)</f>
        <v>66157.362359999999</v>
      </c>
    </row>
    <row r="339" spans="1:10" x14ac:dyDescent="0.2">
      <c r="B339" s="5"/>
      <c r="I339" s="24" t="s">
        <v>156</v>
      </c>
      <c r="J339" s="34">
        <f>J338/2000</f>
        <v>33.078681179999997</v>
      </c>
    </row>
    <row r="340" spans="1:10" ht="19" x14ac:dyDescent="0.25">
      <c r="A340" s="3" t="s">
        <v>107</v>
      </c>
    </row>
    <row r="341" spans="1:10" x14ac:dyDescent="0.2">
      <c r="A341" s="7" t="s">
        <v>0</v>
      </c>
      <c r="B341" s="8" t="s">
        <v>1</v>
      </c>
      <c r="C341" s="7" t="s">
        <v>2</v>
      </c>
      <c r="D341" s="7" t="s">
        <v>3</v>
      </c>
      <c r="E341" s="7" t="s">
        <v>4</v>
      </c>
      <c r="F341" s="7" t="s">
        <v>3</v>
      </c>
    </row>
    <row r="342" spans="1:10" x14ac:dyDescent="0.2">
      <c r="A342" s="4" t="s">
        <v>47</v>
      </c>
      <c r="B342" s="9" t="s">
        <v>86</v>
      </c>
      <c r="C342" s="4">
        <v>617.41</v>
      </c>
      <c r="D342" s="4" t="s">
        <v>6</v>
      </c>
      <c r="E342" s="4">
        <v>22.87</v>
      </c>
      <c r="F342" s="4" t="s">
        <v>7</v>
      </c>
    </row>
    <row r="343" spans="1:10" x14ac:dyDescent="0.2">
      <c r="A343" s="4" t="s">
        <v>47</v>
      </c>
      <c r="B343" s="9" t="s">
        <v>82</v>
      </c>
      <c r="C343" s="4">
        <v>145.83000000000001</v>
      </c>
      <c r="D343" s="4" t="s">
        <v>22</v>
      </c>
      <c r="E343" s="4">
        <v>5.4</v>
      </c>
      <c r="F343" s="4" t="s">
        <v>7</v>
      </c>
    </row>
    <row r="345" spans="1:10" ht="17" x14ac:dyDescent="0.2">
      <c r="A345" s="16" t="s">
        <v>144</v>
      </c>
      <c r="B345" s="17"/>
      <c r="C345" s="18"/>
    </row>
    <row r="346" spans="1:10" ht="48" x14ac:dyDescent="0.2">
      <c r="A346" s="19" t="s">
        <v>1</v>
      </c>
      <c r="B346" s="20" t="s">
        <v>145</v>
      </c>
      <c r="C346" s="21" t="s">
        <v>146</v>
      </c>
      <c r="D346" s="21" t="s">
        <v>147</v>
      </c>
      <c r="E346" s="20" t="s">
        <v>4</v>
      </c>
      <c r="F346" s="20" t="s">
        <v>3</v>
      </c>
      <c r="G346" s="19" t="s">
        <v>148</v>
      </c>
      <c r="H346" s="19" t="s">
        <v>149</v>
      </c>
      <c r="I346" s="22" t="s">
        <v>150</v>
      </c>
      <c r="J346" s="23" t="s">
        <v>151</v>
      </c>
    </row>
    <row r="347" spans="1:10" x14ac:dyDescent="0.2">
      <c r="A347" s="24" t="s">
        <v>177</v>
      </c>
      <c r="B347" s="25">
        <f>C343+C342</f>
        <v>763.24</v>
      </c>
      <c r="C347" s="34"/>
      <c r="D347" s="24"/>
      <c r="E347" s="24"/>
      <c r="F347" s="24"/>
      <c r="G347" s="24"/>
      <c r="H347" s="24"/>
      <c r="I347" s="24"/>
      <c r="J347" s="24"/>
    </row>
    <row r="348" spans="1:10" x14ac:dyDescent="0.2">
      <c r="A348" s="4" t="s">
        <v>174</v>
      </c>
      <c r="B348" s="9"/>
      <c r="C348" s="4"/>
      <c r="D348" s="4"/>
      <c r="E348" s="4"/>
      <c r="F348" s="39">
        <f>B347/(6/12)+1</f>
        <v>1527.48</v>
      </c>
      <c r="G348" s="4"/>
      <c r="H348" s="30">
        <v>12</v>
      </c>
      <c r="I348" s="26">
        <v>2.67</v>
      </c>
      <c r="J348" s="29">
        <f>I348*H348*F348</f>
        <v>48940.459199999998</v>
      </c>
    </row>
    <row r="349" spans="1:10" x14ac:dyDescent="0.2">
      <c r="A349" s="4" t="s">
        <v>175</v>
      </c>
      <c r="B349" s="9"/>
      <c r="C349" s="4"/>
      <c r="D349" s="4"/>
      <c r="E349" s="4"/>
      <c r="F349" s="39">
        <f>B347/(12/12)+1</f>
        <v>764.24</v>
      </c>
      <c r="G349" s="4"/>
      <c r="H349" s="30">
        <v>12</v>
      </c>
      <c r="I349" s="26">
        <v>2.67</v>
      </c>
      <c r="J349" s="29">
        <f>I349*H349*F349</f>
        <v>24486.249599999999</v>
      </c>
    </row>
    <row r="350" spans="1:10" x14ac:dyDescent="0.2">
      <c r="A350" s="6"/>
      <c r="B350" s="10"/>
      <c r="C350" s="6"/>
      <c r="D350" s="6"/>
      <c r="E350" s="6"/>
      <c r="F350" s="40"/>
      <c r="G350" s="6"/>
      <c r="H350" s="43"/>
      <c r="I350" s="26"/>
      <c r="J350" s="29"/>
    </row>
    <row r="351" spans="1:10" x14ac:dyDescent="0.2">
      <c r="B351" s="5"/>
      <c r="I351" s="24" t="s">
        <v>155</v>
      </c>
      <c r="J351" s="32">
        <f>SUM(J347:J349)</f>
        <v>73426.708799999993</v>
      </c>
    </row>
    <row r="352" spans="1:10" x14ac:dyDescent="0.2">
      <c r="B352" s="5"/>
      <c r="I352" s="24" t="s">
        <v>156</v>
      </c>
      <c r="J352" s="34">
        <f>J351/2000</f>
        <v>36.7133544</v>
      </c>
    </row>
    <row r="354" spans="1:10" ht="19" x14ac:dyDescent="0.25">
      <c r="A354" s="3" t="s">
        <v>102</v>
      </c>
    </row>
    <row r="355" spans="1:10" x14ac:dyDescent="0.2">
      <c r="A355" s="7" t="s">
        <v>0</v>
      </c>
      <c r="B355" s="8" t="s">
        <v>1</v>
      </c>
      <c r="C355" s="7" t="s">
        <v>2</v>
      </c>
      <c r="D355" s="7" t="s">
        <v>3</v>
      </c>
      <c r="E355" s="7" t="s">
        <v>4</v>
      </c>
      <c r="F355" s="7" t="s">
        <v>3</v>
      </c>
    </row>
    <row r="356" spans="1:10" x14ac:dyDescent="0.2">
      <c r="A356" s="4" t="s">
        <v>527</v>
      </c>
      <c r="B356" s="9"/>
      <c r="C356" s="4">
        <v>41196.18</v>
      </c>
      <c r="D356" s="4" t="s">
        <v>22</v>
      </c>
      <c r="E356" s="4">
        <v>1525.78</v>
      </c>
      <c r="F356" s="4" t="s">
        <v>7</v>
      </c>
    </row>
    <row r="359" spans="1:10" ht="17" x14ac:dyDescent="0.2">
      <c r="A359" s="16" t="s">
        <v>144</v>
      </c>
      <c r="B359" s="17"/>
      <c r="C359" s="18"/>
    </row>
    <row r="360" spans="1:10" ht="48" x14ac:dyDescent="0.2">
      <c r="A360" s="19" t="s">
        <v>1</v>
      </c>
      <c r="B360" s="20" t="s">
        <v>145</v>
      </c>
      <c r="C360" s="21" t="s">
        <v>146</v>
      </c>
      <c r="D360" s="21" t="s">
        <v>147</v>
      </c>
      <c r="E360" s="20" t="s">
        <v>4</v>
      </c>
      <c r="F360" s="20" t="s">
        <v>3</v>
      </c>
      <c r="G360" s="19" t="s">
        <v>148</v>
      </c>
      <c r="H360" s="19" t="s">
        <v>149</v>
      </c>
      <c r="I360" s="22" t="s">
        <v>150</v>
      </c>
      <c r="J360" s="23" t="s">
        <v>151</v>
      </c>
    </row>
    <row r="361" spans="1:10" x14ac:dyDescent="0.2">
      <c r="A361" s="24" t="s">
        <v>196</v>
      </c>
      <c r="B361" s="25">
        <v>168</v>
      </c>
      <c r="C361" s="34">
        <f>C356/B361</f>
        <v>245.21535714285716</v>
      </c>
      <c r="D361" s="24"/>
      <c r="E361" s="24"/>
      <c r="F361" s="24"/>
      <c r="G361" s="24"/>
      <c r="H361" s="24"/>
      <c r="I361" s="24"/>
      <c r="J361" s="24"/>
    </row>
    <row r="362" spans="1:10" x14ac:dyDescent="0.2">
      <c r="A362" s="26" t="s">
        <v>181</v>
      </c>
      <c r="B362" s="27"/>
      <c r="C362" s="29"/>
      <c r="D362" s="26"/>
      <c r="E362" s="26"/>
      <c r="F362" s="28">
        <f>B361/(6/12)+1</f>
        <v>337</v>
      </c>
      <c r="G362" s="26">
        <v>55</v>
      </c>
      <c r="H362" s="30">
        <f>C361+(C361/20*G362/12)</f>
        <v>301.41054315476191</v>
      </c>
      <c r="I362" s="26">
        <v>2.67</v>
      </c>
      <c r="J362" s="29">
        <f>I362*H362*F362</f>
        <v>271206.19262522319</v>
      </c>
    </row>
    <row r="363" spans="1:10" x14ac:dyDescent="0.2">
      <c r="A363" s="26"/>
      <c r="B363" s="27"/>
      <c r="C363" s="29"/>
      <c r="D363" s="26"/>
      <c r="E363" s="26"/>
      <c r="F363" s="28">
        <f>C361/(6/12)+1</f>
        <v>491.43071428571432</v>
      </c>
      <c r="G363" s="26">
        <v>55</v>
      </c>
      <c r="H363" s="30">
        <f>B361+(B361/20*G363/12)</f>
        <v>206.5</v>
      </c>
      <c r="I363" s="26">
        <v>2.67</v>
      </c>
      <c r="J363" s="29">
        <f t="shared" ref="J363:J365" si="10">I363*H363*F363</f>
        <v>270952.78147500003</v>
      </c>
    </row>
    <row r="364" spans="1:10" x14ac:dyDescent="0.2">
      <c r="A364" s="26" t="s">
        <v>182</v>
      </c>
      <c r="B364" s="27"/>
      <c r="C364" s="29"/>
      <c r="D364" s="26"/>
      <c r="E364" s="26"/>
      <c r="F364" s="28">
        <f>B361/(12/12)+1</f>
        <v>169</v>
      </c>
      <c r="G364" s="26">
        <v>55</v>
      </c>
      <c r="H364" s="30">
        <f>C361+(C361/20*G364/12)</f>
        <v>301.41054315476191</v>
      </c>
      <c r="I364" s="26">
        <v>2.67</v>
      </c>
      <c r="J364" s="29">
        <f t="shared" si="10"/>
        <v>136005.4793877232</v>
      </c>
    </row>
    <row r="365" spans="1:10" x14ac:dyDescent="0.2">
      <c r="A365" s="26"/>
      <c r="B365" s="27"/>
      <c r="C365" s="29"/>
      <c r="D365" s="26"/>
      <c r="E365" s="26"/>
      <c r="F365" s="28">
        <f>C361/(12/12)+1</f>
        <v>246.21535714285716</v>
      </c>
      <c r="G365" s="26">
        <v>55</v>
      </c>
      <c r="H365" s="30">
        <f>B361+(B361/20*G365/12)</f>
        <v>206.5</v>
      </c>
      <c r="I365" s="26">
        <v>2.67</v>
      </c>
      <c r="J365" s="29">
        <f t="shared" si="10"/>
        <v>135752.0682375</v>
      </c>
    </row>
    <row r="366" spans="1:10" x14ac:dyDescent="0.2">
      <c r="A366" s="26" t="s">
        <v>183</v>
      </c>
      <c r="B366" s="27">
        <f>C315</f>
        <v>112.93</v>
      </c>
      <c r="C366" s="29"/>
      <c r="D366" s="26"/>
      <c r="E366" s="26"/>
      <c r="F366" s="28">
        <f>B366/(12/12)+1</f>
        <v>113.93</v>
      </c>
      <c r="G366" s="26"/>
      <c r="H366" s="30">
        <v>2</v>
      </c>
      <c r="I366" s="26">
        <v>0.66800000000000004</v>
      </c>
      <c r="J366" s="29">
        <f>I366*H366*F366</f>
        <v>152.21048000000002</v>
      </c>
    </row>
    <row r="367" spans="1:10" x14ac:dyDescent="0.2">
      <c r="A367" s="24" t="s">
        <v>171</v>
      </c>
      <c r="B367" s="25"/>
      <c r="C367" s="24"/>
      <c r="D367" s="24"/>
      <c r="E367" s="24"/>
      <c r="F367" s="24"/>
      <c r="G367" s="24"/>
      <c r="H367" s="24"/>
      <c r="I367" s="24"/>
      <c r="J367" s="24"/>
    </row>
    <row r="368" spans="1:10" x14ac:dyDescent="0.2">
      <c r="A368" s="4" t="s">
        <v>525</v>
      </c>
      <c r="B368" s="4">
        <v>576.17999999999995</v>
      </c>
      <c r="C368" s="4"/>
      <c r="D368" s="4"/>
      <c r="E368" s="4"/>
      <c r="F368" s="28">
        <f>B368/(32/12)+1</f>
        <v>217.0675</v>
      </c>
      <c r="G368" s="4"/>
      <c r="H368" s="4">
        <v>5</v>
      </c>
      <c r="I368" s="4">
        <v>1.0429999999999999</v>
      </c>
      <c r="J368" s="52">
        <f>I368*H368*F368</f>
        <v>1132.0070125</v>
      </c>
    </row>
    <row r="369" spans="1:10" x14ac:dyDescent="0.2">
      <c r="A369" s="41" t="s">
        <v>170</v>
      </c>
      <c r="B369" s="25"/>
      <c r="C369" s="24"/>
      <c r="D369" s="24"/>
      <c r="E369" s="24"/>
      <c r="F369" s="24"/>
      <c r="G369" s="24"/>
      <c r="H369" s="24"/>
      <c r="I369" s="24"/>
      <c r="J369" s="24"/>
    </row>
    <row r="370" spans="1:10" x14ac:dyDescent="0.2">
      <c r="A370" s="4" t="s">
        <v>459</v>
      </c>
      <c r="B370" s="4">
        <v>3.51</v>
      </c>
      <c r="C370" s="4"/>
      <c r="D370" s="4"/>
      <c r="E370" s="4"/>
      <c r="F370" s="4">
        <v>7</v>
      </c>
      <c r="G370" s="4"/>
      <c r="H370" s="4"/>
      <c r="I370" s="26">
        <v>2.67</v>
      </c>
      <c r="J370" s="29">
        <f t="shared" ref="J370:J372" si="11">I370*F370*B370</f>
        <v>65.601899999999986</v>
      </c>
    </row>
    <row r="371" spans="1:10" x14ac:dyDescent="0.2">
      <c r="A371" s="4" t="s">
        <v>461</v>
      </c>
      <c r="B371" s="4">
        <v>22.2</v>
      </c>
      <c r="C371" s="4"/>
      <c r="D371" s="4"/>
      <c r="E371" s="4"/>
      <c r="F371" s="4">
        <v>9</v>
      </c>
      <c r="G371" s="4"/>
      <c r="H371" s="4"/>
      <c r="I371" s="26">
        <v>2.67</v>
      </c>
      <c r="J371" s="29">
        <f t="shared" si="11"/>
        <v>533.46600000000001</v>
      </c>
    </row>
    <row r="372" spans="1:10" x14ac:dyDescent="0.2">
      <c r="A372" s="4" t="s">
        <v>460</v>
      </c>
      <c r="B372" s="4">
        <v>27.06</v>
      </c>
      <c r="C372" s="4"/>
      <c r="D372" s="4"/>
      <c r="E372" s="4"/>
      <c r="F372" s="4">
        <v>5</v>
      </c>
      <c r="G372" s="4"/>
      <c r="H372" s="4"/>
      <c r="I372" s="26">
        <v>2.67</v>
      </c>
      <c r="J372" s="29">
        <f t="shared" si="11"/>
        <v>361.25099999999998</v>
      </c>
    </row>
    <row r="373" spans="1:10" x14ac:dyDescent="0.2">
      <c r="A373" s="4" t="s">
        <v>453</v>
      </c>
      <c r="B373" s="4">
        <v>13.01</v>
      </c>
      <c r="C373" s="4"/>
      <c r="D373" s="4"/>
      <c r="E373" s="4"/>
      <c r="F373" s="4">
        <v>7</v>
      </c>
      <c r="G373" s="4"/>
      <c r="H373" s="4"/>
      <c r="I373" s="26">
        <v>2.67</v>
      </c>
      <c r="J373" s="29">
        <f t="shared" ref="J373:J436" si="12">I373*F373*B373</f>
        <v>243.15689999999998</v>
      </c>
    </row>
    <row r="374" spans="1:10" x14ac:dyDescent="0.2">
      <c r="A374" s="4" t="s">
        <v>438</v>
      </c>
      <c r="B374" s="4">
        <v>3.04</v>
      </c>
      <c r="C374" s="4"/>
      <c r="D374" s="4"/>
      <c r="E374" s="4"/>
      <c r="F374" s="4">
        <v>12</v>
      </c>
      <c r="G374" s="4"/>
      <c r="H374" s="4"/>
      <c r="I374" s="26">
        <v>2.67</v>
      </c>
      <c r="J374" s="29">
        <f t="shared" si="12"/>
        <v>97.401600000000002</v>
      </c>
    </row>
    <row r="375" spans="1:10" x14ac:dyDescent="0.2">
      <c r="A375" s="4" t="s">
        <v>425</v>
      </c>
      <c r="B375" s="4">
        <v>7.53</v>
      </c>
      <c r="C375" s="4"/>
      <c r="D375" s="4"/>
      <c r="E375" s="4"/>
      <c r="F375" s="4">
        <v>11</v>
      </c>
      <c r="G375" s="4"/>
      <c r="H375" s="4"/>
      <c r="I375" s="26">
        <v>2.67</v>
      </c>
      <c r="J375" s="29">
        <f t="shared" si="12"/>
        <v>221.15609999999998</v>
      </c>
    </row>
    <row r="376" spans="1:10" x14ac:dyDescent="0.2">
      <c r="A376" s="4" t="s">
        <v>459</v>
      </c>
      <c r="B376" s="4">
        <v>3.12</v>
      </c>
      <c r="C376" s="4"/>
      <c r="D376" s="4"/>
      <c r="E376" s="4"/>
      <c r="F376" s="4">
        <v>7</v>
      </c>
      <c r="G376" s="4"/>
      <c r="H376" s="4"/>
      <c r="I376" s="26">
        <v>2.67</v>
      </c>
      <c r="J376" s="29">
        <f t="shared" si="12"/>
        <v>58.312799999999996</v>
      </c>
    </row>
    <row r="377" spans="1:10" x14ac:dyDescent="0.2">
      <c r="A377" s="4" t="s">
        <v>424</v>
      </c>
      <c r="B377" s="4">
        <v>6.01</v>
      </c>
      <c r="C377" s="4"/>
      <c r="D377" s="4"/>
      <c r="E377" s="4"/>
      <c r="F377" s="4">
        <v>2</v>
      </c>
      <c r="G377" s="4"/>
      <c r="H377" s="4"/>
      <c r="I377" s="26">
        <v>2.67</v>
      </c>
      <c r="J377" s="29">
        <f t="shared" si="12"/>
        <v>32.093399999999995</v>
      </c>
    </row>
    <row r="378" spans="1:10" x14ac:dyDescent="0.2">
      <c r="A378" s="4" t="s">
        <v>448</v>
      </c>
      <c r="B378" s="4">
        <v>7.49</v>
      </c>
      <c r="C378" s="4"/>
      <c r="D378" s="4"/>
      <c r="E378" s="4"/>
      <c r="F378" s="4">
        <v>14</v>
      </c>
      <c r="G378" s="4"/>
      <c r="H378" s="4"/>
      <c r="I378" s="26">
        <v>2.67</v>
      </c>
      <c r="J378" s="29">
        <f t="shared" si="12"/>
        <v>279.97619999999995</v>
      </c>
    </row>
    <row r="379" spans="1:10" x14ac:dyDescent="0.2">
      <c r="A379" s="4" t="s">
        <v>458</v>
      </c>
      <c r="B379" s="4">
        <v>13.52</v>
      </c>
      <c r="C379" s="4"/>
      <c r="D379" s="4"/>
      <c r="E379" s="4"/>
      <c r="F379" s="4">
        <v>14</v>
      </c>
      <c r="G379" s="4"/>
      <c r="H379" s="4"/>
      <c r="I379" s="26">
        <v>2.67</v>
      </c>
      <c r="J379" s="29">
        <f t="shared" si="12"/>
        <v>505.37759999999992</v>
      </c>
    </row>
    <row r="380" spans="1:10" x14ac:dyDescent="0.2">
      <c r="A380" s="4" t="s">
        <v>424</v>
      </c>
      <c r="B380" s="4">
        <v>20.03</v>
      </c>
      <c r="C380" s="4"/>
      <c r="D380" s="4"/>
      <c r="E380" s="4"/>
      <c r="F380" s="4">
        <v>2</v>
      </c>
      <c r="G380" s="4"/>
      <c r="H380" s="4"/>
      <c r="I380" s="26">
        <v>2.67</v>
      </c>
      <c r="J380" s="29">
        <f t="shared" si="12"/>
        <v>106.9602</v>
      </c>
    </row>
    <row r="381" spans="1:10" x14ac:dyDescent="0.2">
      <c r="A381" s="4" t="s">
        <v>438</v>
      </c>
      <c r="B381" s="4">
        <v>15.03</v>
      </c>
      <c r="C381" s="4"/>
      <c r="D381" s="4"/>
      <c r="E381" s="4"/>
      <c r="F381" s="4">
        <v>12</v>
      </c>
      <c r="G381" s="4"/>
      <c r="H381" s="4"/>
      <c r="I381" s="26">
        <v>2.67</v>
      </c>
      <c r="J381" s="29">
        <f t="shared" si="12"/>
        <v>481.56119999999999</v>
      </c>
    </row>
    <row r="382" spans="1:10" x14ac:dyDescent="0.2">
      <c r="A382" s="4" t="s">
        <v>453</v>
      </c>
      <c r="B382" s="4">
        <v>11.45</v>
      </c>
      <c r="C382" s="4"/>
      <c r="D382" s="4"/>
      <c r="E382" s="4"/>
      <c r="F382" s="4">
        <v>7</v>
      </c>
      <c r="G382" s="4"/>
      <c r="H382" s="4"/>
      <c r="I382" s="26">
        <v>2.67</v>
      </c>
      <c r="J382" s="29">
        <f t="shared" si="12"/>
        <v>214.00049999999996</v>
      </c>
    </row>
    <row r="383" spans="1:10" x14ac:dyDescent="0.2">
      <c r="A383" s="4" t="s">
        <v>454</v>
      </c>
      <c r="B383" s="4">
        <v>10.51</v>
      </c>
      <c r="C383" s="4"/>
      <c r="D383" s="4"/>
      <c r="E383" s="4"/>
      <c r="F383" s="4">
        <v>4</v>
      </c>
      <c r="G383" s="4"/>
      <c r="H383" s="4"/>
      <c r="I383" s="26">
        <v>2.67</v>
      </c>
      <c r="J383" s="29">
        <f t="shared" si="12"/>
        <v>112.24679999999999</v>
      </c>
    </row>
    <row r="384" spans="1:10" x14ac:dyDescent="0.2">
      <c r="A384" s="4" t="s">
        <v>457</v>
      </c>
      <c r="B384" s="4">
        <v>13.05</v>
      </c>
      <c r="C384" s="4"/>
      <c r="D384" s="4"/>
      <c r="E384" s="4"/>
      <c r="F384" s="4">
        <v>15</v>
      </c>
      <c r="G384" s="4"/>
      <c r="H384" s="4"/>
      <c r="I384" s="26">
        <v>2.67</v>
      </c>
      <c r="J384" s="29">
        <f t="shared" si="12"/>
        <v>522.65250000000003</v>
      </c>
    </row>
    <row r="385" spans="1:10" x14ac:dyDescent="0.2">
      <c r="A385" s="4" t="s">
        <v>453</v>
      </c>
      <c r="B385" s="4">
        <v>0</v>
      </c>
      <c r="C385" s="4"/>
      <c r="D385" s="4"/>
      <c r="E385" s="4"/>
      <c r="F385" s="4">
        <v>7</v>
      </c>
      <c r="G385" s="4"/>
      <c r="H385" s="4"/>
      <c r="I385" s="26">
        <v>2.67</v>
      </c>
      <c r="J385" s="29">
        <f t="shared" si="12"/>
        <v>0</v>
      </c>
    </row>
    <row r="386" spans="1:10" x14ac:dyDescent="0.2">
      <c r="A386" s="4" t="s">
        <v>453</v>
      </c>
      <c r="B386" s="4">
        <v>9.6</v>
      </c>
      <c r="C386" s="4"/>
      <c r="D386" s="4"/>
      <c r="E386" s="4"/>
      <c r="F386" s="4">
        <v>7</v>
      </c>
      <c r="G386" s="4"/>
      <c r="H386" s="4"/>
      <c r="I386" s="26">
        <v>2.67</v>
      </c>
      <c r="J386" s="29">
        <f t="shared" si="12"/>
        <v>179.42399999999998</v>
      </c>
    </row>
    <row r="387" spans="1:10" x14ac:dyDescent="0.2">
      <c r="A387" s="4" t="s">
        <v>427</v>
      </c>
      <c r="B387" s="4">
        <v>5.05</v>
      </c>
      <c r="C387" s="4"/>
      <c r="D387" s="4"/>
      <c r="E387" s="4"/>
      <c r="F387" s="4">
        <v>3</v>
      </c>
      <c r="G387" s="4"/>
      <c r="H387" s="4"/>
      <c r="I387" s="26">
        <v>2.67</v>
      </c>
      <c r="J387" s="29">
        <f t="shared" si="12"/>
        <v>40.450499999999998</v>
      </c>
    </row>
    <row r="388" spans="1:10" x14ac:dyDescent="0.2">
      <c r="A388" s="4" t="s">
        <v>446</v>
      </c>
      <c r="B388" s="4">
        <v>12.54</v>
      </c>
      <c r="C388" s="4"/>
      <c r="D388" s="4"/>
      <c r="E388" s="4"/>
      <c r="F388" s="4">
        <v>17</v>
      </c>
      <c r="G388" s="4"/>
      <c r="H388" s="4"/>
      <c r="I388" s="26">
        <v>2.67</v>
      </c>
      <c r="J388" s="29">
        <f t="shared" si="12"/>
        <v>569.19060000000002</v>
      </c>
    </row>
    <row r="389" spans="1:10" x14ac:dyDescent="0.2">
      <c r="A389" s="4" t="s">
        <v>431</v>
      </c>
      <c r="B389" s="4">
        <v>13.98</v>
      </c>
      <c r="C389" s="4"/>
      <c r="D389" s="4"/>
      <c r="E389" s="4"/>
      <c r="F389" s="4">
        <v>10</v>
      </c>
      <c r="G389" s="4"/>
      <c r="H389" s="4"/>
      <c r="I389" s="26">
        <v>2.67</v>
      </c>
      <c r="J389" s="29">
        <f t="shared" si="12"/>
        <v>373.26600000000002</v>
      </c>
    </row>
    <row r="390" spans="1:10" x14ac:dyDescent="0.2">
      <c r="A390" s="4" t="s">
        <v>433</v>
      </c>
      <c r="B390" s="4">
        <v>13.03</v>
      </c>
      <c r="C390" s="4"/>
      <c r="D390" s="4"/>
      <c r="E390" s="4"/>
      <c r="F390" s="4">
        <v>13</v>
      </c>
      <c r="G390" s="4"/>
      <c r="H390" s="4"/>
      <c r="I390" s="26">
        <v>2.67</v>
      </c>
      <c r="J390" s="29">
        <f t="shared" si="12"/>
        <v>452.2713</v>
      </c>
    </row>
    <row r="391" spans="1:10" x14ac:dyDescent="0.2">
      <c r="A391" s="4" t="s">
        <v>442</v>
      </c>
      <c r="B391" s="4">
        <v>14.04</v>
      </c>
      <c r="C391" s="4"/>
      <c r="D391" s="4"/>
      <c r="E391" s="4"/>
      <c r="F391" s="4">
        <v>24</v>
      </c>
      <c r="G391" s="4"/>
      <c r="H391" s="4"/>
      <c r="I391" s="26">
        <v>2.67</v>
      </c>
      <c r="J391" s="29">
        <f t="shared" si="12"/>
        <v>899.68319999999994</v>
      </c>
    </row>
    <row r="392" spans="1:10" x14ac:dyDescent="0.2">
      <c r="A392" s="4" t="s">
        <v>424</v>
      </c>
      <c r="B392" s="4">
        <v>10.52</v>
      </c>
      <c r="C392" s="4"/>
      <c r="D392" s="4"/>
      <c r="E392" s="4"/>
      <c r="F392" s="4">
        <v>2</v>
      </c>
      <c r="G392" s="4"/>
      <c r="H392" s="4"/>
      <c r="I392" s="26">
        <v>2.67</v>
      </c>
      <c r="J392" s="29">
        <f t="shared" si="12"/>
        <v>56.176799999999993</v>
      </c>
    </row>
    <row r="393" spans="1:10" x14ac:dyDescent="0.2">
      <c r="A393" s="4" t="s">
        <v>427</v>
      </c>
      <c r="B393" s="4">
        <v>6.56</v>
      </c>
      <c r="C393" s="4"/>
      <c r="D393" s="4"/>
      <c r="E393" s="4"/>
      <c r="F393" s="4">
        <v>3</v>
      </c>
      <c r="G393" s="4"/>
      <c r="H393" s="4"/>
      <c r="I393" s="26">
        <v>2.67</v>
      </c>
      <c r="J393" s="29">
        <f t="shared" si="12"/>
        <v>52.545599999999993</v>
      </c>
    </row>
    <row r="394" spans="1:10" x14ac:dyDescent="0.2">
      <c r="A394" s="4" t="s">
        <v>427</v>
      </c>
      <c r="B394" s="4">
        <v>5.58</v>
      </c>
      <c r="C394" s="4"/>
      <c r="D394" s="4"/>
      <c r="E394" s="4"/>
      <c r="F394" s="4">
        <v>3</v>
      </c>
      <c r="G394" s="4"/>
      <c r="H394" s="4"/>
      <c r="I394" s="26">
        <v>2.67</v>
      </c>
      <c r="J394" s="29">
        <f t="shared" si="12"/>
        <v>44.695799999999998</v>
      </c>
    </row>
    <row r="395" spans="1:10" x14ac:dyDescent="0.2">
      <c r="A395" s="4" t="s">
        <v>453</v>
      </c>
      <c r="B395" s="4">
        <v>15</v>
      </c>
      <c r="C395" s="4"/>
      <c r="D395" s="4"/>
      <c r="E395" s="4"/>
      <c r="F395" s="4">
        <v>7</v>
      </c>
      <c r="G395" s="4"/>
      <c r="H395" s="4"/>
      <c r="I395" s="26">
        <v>2.67</v>
      </c>
      <c r="J395" s="29">
        <f t="shared" si="12"/>
        <v>280.34999999999997</v>
      </c>
    </row>
    <row r="396" spans="1:10" x14ac:dyDescent="0.2">
      <c r="A396" s="4" t="s">
        <v>427</v>
      </c>
      <c r="B396" s="4">
        <v>8.48</v>
      </c>
      <c r="C396" s="4"/>
      <c r="D396" s="4"/>
      <c r="E396" s="4"/>
      <c r="F396" s="4">
        <v>3</v>
      </c>
      <c r="G396" s="4"/>
      <c r="H396" s="4"/>
      <c r="I396" s="26">
        <v>2.67</v>
      </c>
      <c r="J396" s="29">
        <f t="shared" si="12"/>
        <v>67.924800000000005</v>
      </c>
    </row>
    <row r="397" spans="1:10" x14ac:dyDescent="0.2">
      <c r="A397" s="4" t="s">
        <v>436</v>
      </c>
      <c r="B397" s="4">
        <v>7.09</v>
      </c>
      <c r="C397" s="4"/>
      <c r="D397" s="4"/>
      <c r="E397" s="4"/>
      <c r="F397" s="4">
        <v>8</v>
      </c>
      <c r="G397" s="4"/>
      <c r="H397" s="4"/>
      <c r="I397" s="26">
        <v>2.67</v>
      </c>
      <c r="J397" s="29">
        <f t="shared" si="12"/>
        <v>151.44239999999999</v>
      </c>
    </row>
    <row r="398" spans="1:10" x14ac:dyDescent="0.2">
      <c r="A398" s="4" t="s">
        <v>447</v>
      </c>
      <c r="B398" s="4">
        <v>7.65</v>
      </c>
      <c r="C398" s="4"/>
      <c r="D398" s="4"/>
      <c r="E398" s="4"/>
      <c r="F398" s="4">
        <v>5</v>
      </c>
      <c r="G398" s="4"/>
      <c r="H398" s="4"/>
      <c r="I398" s="26">
        <v>2.67</v>
      </c>
      <c r="J398" s="29">
        <f t="shared" si="12"/>
        <v>102.1275</v>
      </c>
    </row>
    <row r="399" spans="1:10" x14ac:dyDescent="0.2">
      <c r="A399" s="4" t="s">
        <v>447</v>
      </c>
      <c r="B399" s="4">
        <v>9.02</v>
      </c>
      <c r="C399" s="4"/>
      <c r="D399" s="4"/>
      <c r="E399" s="4"/>
      <c r="F399" s="4">
        <v>5</v>
      </c>
      <c r="G399" s="4"/>
      <c r="H399" s="4"/>
      <c r="I399" s="26">
        <v>2.67</v>
      </c>
      <c r="J399" s="29">
        <f t="shared" si="12"/>
        <v>120.41699999999999</v>
      </c>
    </row>
    <row r="400" spans="1:10" x14ac:dyDescent="0.2">
      <c r="A400" s="4" t="s">
        <v>427</v>
      </c>
      <c r="B400" s="4">
        <v>9.4700000000000006</v>
      </c>
      <c r="C400" s="4"/>
      <c r="D400" s="4"/>
      <c r="E400" s="4"/>
      <c r="F400" s="4">
        <v>3</v>
      </c>
      <c r="G400" s="4"/>
      <c r="H400" s="4"/>
      <c r="I400" s="26">
        <v>2.67</v>
      </c>
      <c r="J400" s="29">
        <f t="shared" si="12"/>
        <v>75.854700000000008</v>
      </c>
    </row>
    <row r="401" spans="1:10" x14ac:dyDescent="0.2">
      <c r="A401" s="4" t="s">
        <v>433</v>
      </c>
      <c r="B401" s="4">
        <v>9.51</v>
      </c>
      <c r="C401" s="4"/>
      <c r="D401" s="4"/>
      <c r="E401" s="4"/>
      <c r="F401" s="4">
        <v>13</v>
      </c>
      <c r="G401" s="4"/>
      <c r="H401" s="4"/>
      <c r="I401" s="26">
        <v>2.67</v>
      </c>
      <c r="J401" s="29">
        <f t="shared" si="12"/>
        <v>330.09210000000002</v>
      </c>
    </row>
    <row r="402" spans="1:10" x14ac:dyDescent="0.2">
      <c r="A402" s="4" t="s">
        <v>430</v>
      </c>
      <c r="B402" s="4">
        <v>9.06</v>
      </c>
      <c r="C402" s="4"/>
      <c r="D402" s="4"/>
      <c r="E402" s="4"/>
      <c r="F402" s="4">
        <v>9</v>
      </c>
      <c r="G402" s="4"/>
      <c r="H402" s="4"/>
      <c r="I402" s="26">
        <v>2.67</v>
      </c>
      <c r="J402" s="29">
        <f t="shared" si="12"/>
        <v>217.71180000000001</v>
      </c>
    </row>
    <row r="403" spans="1:10" x14ac:dyDescent="0.2">
      <c r="A403" s="4" t="s">
        <v>453</v>
      </c>
      <c r="B403" s="4">
        <v>9.4600000000000009</v>
      </c>
      <c r="C403" s="4"/>
      <c r="D403" s="4"/>
      <c r="E403" s="4"/>
      <c r="F403" s="4">
        <v>7</v>
      </c>
      <c r="G403" s="4"/>
      <c r="H403" s="4"/>
      <c r="I403" s="26">
        <v>2.67</v>
      </c>
      <c r="J403" s="29">
        <f t="shared" si="12"/>
        <v>176.8074</v>
      </c>
    </row>
    <row r="404" spans="1:10" x14ac:dyDescent="0.2">
      <c r="A404" s="4" t="s">
        <v>424</v>
      </c>
      <c r="B404" s="4">
        <v>10.02</v>
      </c>
      <c r="C404" s="4"/>
      <c r="D404" s="4"/>
      <c r="E404" s="4"/>
      <c r="F404" s="4">
        <v>2</v>
      </c>
      <c r="G404" s="4"/>
      <c r="H404" s="4"/>
      <c r="I404" s="26">
        <v>2.67</v>
      </c>
      <c r="J404" s="29">
        <f t="shared" si="12"/>
        <v>53.506799999999998</v>
      </c>
    </row>
    <row r="405" spans="1:10" x14ac:dyDescent="0.2">
      <c r="A405" s="4" t="s">
        <v>438</v>
      </c>
      <c r="B405" s="4">
        <v>9.52</v>
      </c>
      <c r="C405" s="4"/>
      <c r="D405" s="4"/>
      <c r="E405" s="4"/>
      <c r="F405" s="4">
        <v>12</v>
      </c>
      <c r="G405" s="4"/>
      <c r="H405" s="4"/>
      <c r="I405" s="26">
        <v>2.67</v>
      </c>
      <c r="J405" s="29">
        <f t="shared" si="12"/>
        <v>305.02079999999995</v>
      </c>
    </row>
    <row r="406" spans="1:10" x14ac:dyDescent="0.2">
      <c r="A406" s="4" t="s">
        <v>427</v>
      </c>
      <c r="B406" s="4">
        <v>14.98</v>
      </c>
      <c r="C406" s="4"/>
      <c r="D406" s="4"/>
      <c r="E406" s="4"/>
      <c r="F406" s="4">
        <v>3</v>
      </c>
      <c r="G406" s="4"/>
      <c r="H406" s="4"/>
      <c r="I406" s="26">
        <v>2.67</v>
      </c>
      <c r="J406" s="29">
        <f t="shared" si="12"/>
        <v>119.9898</v>
      </c>
    </row>
    <row r="407" spans="1:10" x14ac:dyDescent="0.2">
      <c r="A407" s="4" t="s">
        <v>430</v>
      </c>
      <c r="B407" s="4">
        <v>16.149999999999999</v>
      </c>
      <c r="C407" s="4"/>
      <c r="D407" s="4"/>
      <c r="E407" s="4"/>
      <c r="F407" s="4">
        <v>9</v>
      </c>
      <c r="G407" s="4"/>
      <c r="H407" s="4"/>
      <c r="I407" s="26">
        <v>2.67</v>
      </c>
      <c r="J407" s="29">
        <f t="shared" si="12"/>
        <v>388.08449999999999</v>
      </c>
    </row>
    <row r="408" spans="1:10" x14ac:dyDescent="0.2">
      <c r="A408" s="4" t="s">
        <v>427</v>
      </c>
      <c r="B408" s="4">
        <v>13.93</v>
      </c>
      <c r="C408" s="4"/>
      <c r="D408" s="4"/>
      <c r="E408" s="4"/>
      <c r="F408" s="4">
        <v>3</v>
      </c>
      <c r="G408" s="4"/>
      <c r="H408" s="4"/>
      <c r="I408" s="26">
        <v>2.67</v>
      </c>
      <c r="J408" s="29">
        <f t="shared" si="12"/>
        <v>111.57929999999999</v>
      </c>
    </row>
    <row r="409" spans="1:10" x14ac:dyDescent="0.2">
      <c r="A409" s="4" t="s">
        <v>424</v>
      </c>
      <c r="B409" s="4">
        <v>13.53</v>
      </c>
      <c r="C409" s="4"/>
      <c r="D409" s="4"/>
      <c r="E409" s="4"/>
      <c r="F409" s="4">
        <v>2</v>
      </c>
      <c r="G409" s="4"/>
      <c r="H409" s="4"/>
      <c r="I409" s="26">
        <v>2.67</v>
      </c>
      <c r="J409" s="29">
        <f t="shared" si="12"/>
        <v>72.250199999999992</v>
      </c>
    </row>
    <row r="410" spans="1:10" x14ac:dyDescent="0.2">
      <c r="A410" s="4" t="s">
        <v>424</v>
      </c>
      <c r="B410" s="4">
        <v>8.4700000000000006</v>
      </c>
      <c r="C410" s="4"/>
      <c r="D410" s="4"/>
      <c r="E410" s="4"/>
      <c r="F410" s="4">
        <v>2</v>
      </c>
      <c r="G410" s="4"/>
      <c r="H410" s="4"/>
      <c r="I410" s="26">
        <v>2.67</v>
      </c>
      <c r="J410" s="29">
        <f t="shared" si="12"/>
        <v>45.229800000000004</v>
      </c>
    </row>
    <row r="411" spans="1:10" x14ac:dyDescent="0.2">
      <c r="A411" s="4" t="s">
        <v>454</v>
      </c>
      <c r="B411" s="4">
        <v>15.01</v>
      </c>
      <c r="C411" s="4"/>
      <c r="D411" s="4"/>
      <c r="E411" s="4"/>
      <c r="F411" s="4">
        <v>4</v>
      </c>
      <c r="G411" s="4"/>
      <c r="H411" s="4"/>
      <c r="I411" s="26">
        <v>2.67</v>
      </c>
      <c r="J411" s="29">
        <f t="shared" si="12"/>
        <v>160.30679999999998</v>
      </c>
    </row>
    <row r="412" spans="1:10" x14ac:dyDescent="0.2">
      <c r="A412" s="4" t="s">
        <v>448</v>
      </c>
      <c r="B412" s="4">
        <v>0</v>
      </c>
      <c r="C412" s="4"/>
      <c r="D412" s="4"/>
      <c r="E412" s="4"/>
      <c r="F412" s="4">
        <v>14</v>
      </c>
      <c r="G412" s="4"/>
      <c r="H412" s="4"/>
      <c r="I412" s="26">
        <v>2.67</v>
      </c>
      <c r="J412" s="29">
        <f t="shared" si="12"/>
        <v>0</v>
      </c>
    </row>
    <row r="413" spans="1:10" x14ac:dyDescent="0.2">
      <c r="A413" s="4" t="s">
        <v>448</v>
      </c>
      <c r="B413" s="4">
        <v>16.54</v>
      </c>
      <c r="C413" s="4"/>
      <c r="D413" s="4"/>
      <c r="E413" s="4"/>
      <c r="F413" s="4">
        <v>14</v>
      </c>
      <c r="G413" s="4"/>
      <c r="H413" s="4"/>
      <c r="I413" s="26">
        <v>2.67</v>
      </c>
      <c r="J413" s="29">
        <f t="shared" si="12"/>
        <v>618.26519999999994</v>
      </c>
    </row>
    <row r="414" spans="1:10" x14ac:dyDescent="0.2">
      <c r="A414" s="4" t="s">
        <v>427</v>
      </c>
      <c r="B414" s="4">
        <v>12.5</v>
      </c>
      <c r="C414" s="4"/>
      <c r="D414" s="4"/>
      <c r="E414" s="4"/>
      <c r="F414" s="4">
        <v>3</v>
      </c>
      <c r="G414" s="4"/>
      <c r="H414" s="4"/>
      <c r="I414" s="26">
        <v>2.67</v>
      </c>
      <c r="J414" s="29">
        <f t="shared" si="12"/>
        <v>100.125</v>
      </c>
    </row>
    <row r="415" spans="1:10" x14ac:dyDescent="0.2">
      <c r="A415" s="4" t="s">
        <v>427</v>
      </c>
      <c r="B415" s="4">
        <v>9.4700000000000006</v>
      </c>
      <c r="C415" s="4"/>
      <c r="D415" s="4"/>
      <c r="E415" s="4"/>
      <c r="F415" s="4">
        <v>3</v>
      </c>
      <c r="G415" s="4"/>
      <c r="H415" s="4"/>
      <c r="I415" s="26">
        <v>2.67</v>
      </c>
      <c r="J415" s="29">
        <f t="shared" si="12"/>
        <v>75.854700000000008</v>
      </c>
    </row>
    <row r="416" spans="1:10" x14ac:dyDescent="0.2">
      <c r="A416" s="4" t="s">
        <v>453</v>
      </c>
      <c r="B416" s="4">
        <v>6</v>
      </c>
      <c r="C416" s="4"/>
      <c r="D416" s="4"/>
      <c r="E416" s="4"/>
      <c r="F416" s="4">
        <v>7</v>
      </c>
      <c r="G416" s="4"/>
      <c r="H416" s="4"/>
      <c r="I416" s="26">
        <v>2.67</v>
      </c>
      <c r="J416" s="29">
        <f t="shared" si="12"/>
        <v>112.13999999999999</v>
      </c>
    </row>
    <row r="417" spans="1:10" x14ac:dyDescent="0.2">
      <c r="A417" s="4" t="s">
        <v>436</v>
      </c>
      <c r="B417" s="4">
        <v>8.98</v>
      </c>
      <c r="C417" s="4"/>
      <c r="D417" s="4"/>
      <c r="E417" s="4"/>
      <c r="F417" s="4">
        <v>8</v>
      </c>
      <c r="G417" s="4"/>
      <c r="H417" s="4"/>
      <c r="I417" s="26">
        <v>2.67</v>
      </c>
      <c r="J417" s="29">
        <f t="shared" si="12"/>
        <v>191.81280000000001</v>
      </c>
    </row>
    <row r="418" spans="1:10" x14ac:dyDescent="0.2">
      <c r="A418" s="4" t="s">
        <v>456</v>
      </c>
      <c r="B418" s="4">
        <v>17.02</v>
      </c>
      <c r="C418" s="4"/>
      <c r="D418" s="4"/>
      <c r="E418" s="4"/>
      <c r="F418" s="4">
        <v>29</v>
      </c>
      <c r="G418" s="4"/>
      <c r="H418" s="4"/>
      <c r="I418" s="26">
        <v>2.67</v>
      </c>
      <c r="J418" s="29">
        <f t="shared" si="12"/>
        <v>1317.8585999999998</v>
      </c>
    </row>
    <row r="419" spans="1:10" x14ac:dyDescent="0.2">
      <c r="A419" s="4" t="s">
        <v>447</v>
      </c>
      <c r="B419" s="4">
        <v>8.02</v>
      </c>
      <c r="C419" s="4"/>
      <c r="D419" s="4"/>
      <c r="E419" s="4"/>
      <c r="F419" s="4">
        <v>5</v>
      </c>
      <c r="G419" s="4"/>
      <c r="H419" s="4"/>
      <c r="I419" s="26">
        <v>2.67</v>
      </c>
      <c r="J419" s="29">
        <f t="shared" si="12"/>
        <v>107.06699999999999</v>
      </c>
    </row>
    <row r="420" spans="1:10" x14ac:dyDescent="0.2">
      <c r="A420" s="4" t="s">
        <v>441</v>
      </c>
      <c r="B420" s="4">
        <v>16.04</v>
      </c>
      <c r="C420" s="4"/>
      <c r="D420" s="4"/>
      <c r="E420" s="4"/>
      <c r="F420" s="4">
        <v>23</v>
      </c>
      <c r="G420" s="4"/>
      <c r="H420" s="4"/>
      <c r="I420" s="26">
        <v>2.67</v>
      </c>
      <c r="J420" s="29">
        <f t="shared" si="12"/>
        <v>985.01639999999986</v>
      </c>
    </row>
    <row r="421" spans="1:10" x14ac:dyDescent="0.2">
      <c r="A421" s="4" t="s">
        <v>424</v>
      </c>
      <c r="B421" s="4">
        <v>14.51</v>
      </c>
      <c r="C421" s="4"/>
      <c r="D421" s="4"/>
      <c r="E421" s="4"/>
      <c r="F421" s="4">
        <v>2</v>
      </c>
      <c r="G421" s="4"/>
      <c r="H421" s="4"/>
      <c r="I421" s="26">
        <v>2.67</v>
      </c>
      <c r="J421" s="29">
        <f t="shared" si="12"/>
        <v>77.483400000000003</v>
      </c>
    </row>
    <row r="422" spans="1:10" x14ac:dyDescent="0.2">
      <c r="A422" s="4" t="s">
        <v>427</v>
      </c>
      <c r="B422" s="4">
        <v>9.9700000000000006</v>
      </c>
      <c r="C422" s="4"/>
      <c r="D422" s="4"/>
      <c r="E422" s="4"/>
      <c r="F422" s="4">
        <v>3</v>
      </c>
      <c r="G422" s="4"/>
      <c r="H422" s="4"/>
      <c r="I422" s="26">
        <v>2.67</v>
      </c>
      <c r="J422" s="29">
        <f t="shared" si="12"/>
        <v>79.859700000000004</v>
      </c>
    </row>
    <row r="423" spans="1:10" x14ac:dyDescent="0.2">
      <c r="A423" s="4" t="s">
        <v>438</v>
      </c>
      <c r="B423" s="4">
        <v>0</v>
      </c>
      <c r="C423" s="4"/>
      <c r="D423" s="4"/>
      <c r="E423" s="4"/>
      <c r="F423" s="4">
        <v>12</v>
      </c>
      <c r="G423" s="4"/>
      <c r="H423" s="4"/>
      <c r="I423" s="26">
        <v>2.67</v>
      </c>
      <c r="J423" s="29">
        <f t="shared" si="12"/>
        <v>0</v>
      </c>
    </row>
    <row r="424" spans="1:10" x14ac:dyDescent="0.2">
      <c r="A424" s="4" t="s">
        <v>430</v>
      </c>
      <c r="B424" s="4">
        <v>10.029999999999999</v>
      </c>
      <c r="C424" s="4"/>
      <c r="D424" s="4"/>
      <c r="E424" s="4"/>
      <c r="F424" s="4">
        <v>9</v>
      </c>
      <c r="G424" s="4"/>
      <c r="H424" s="4"/>
      <c r="I424" s="26">
        <v>2.67</v>
      </c>
      <c r="J424" s="29">
        <f t="shared" si="12"/>
        <v>241.02089999999998</v>
      </c>
    </row>
    <row r="425" spans="1:10" x14ac:dyDescent="0.2">
      <c r="A425" s="4" t="s">
        <v>426</v>
      </c>
      <c r="B425" s="4">
        <v>10.039999999999999</v>
      </c>
      <c r="C425" s="4"/>
      <c r="D425" s="4"/>
      <c r="E425" s="4"/>
      <c r="F425" s="4">
        <v>6</v>
      </c>
      <c r="G425" s="4"/>
      <c r="H425" s="4"/>
      <c r="I425" s="26">
        <v>2.67</v>
      </c>
      <c r="J425" s="29">
        <f t="shared" si="12"/>
        <v>160.84079999999997</v>
      </c>
    </row>
    <row r="426" spans="1:10" x14ac:dyDescent="0.2">
      <c r="A426" s="4" t="s">
        <v>427</v>
      </c>
      <c r="B426" s="4">
        <v>9.48</v>
      </c>
      <c r="C426" s="4"/>
      <c r="D426" s="4"/>
      <c r="E426" s="4"/>
      <c r="F426" s="4">
        <v>3</v>
      </c>
      <c r="G426" s="4"/>
      <c r="H426" s="4"/>
      <c r="I426" s="26">
        <v>2.67</v>
      </c>
      <c r="J426" s="29">
        <f t="shared" si="12"/>
        <v>75.934799999999996</v>
      </c>
    </row>
    <row r="427" spans="1:10" x14ac:dyDescent="0.2">
      <c r="A427" s="4" t="s">
        <v>438</v>
      </c>
      <c r="B427" s="4">
        <v>10.02</v>
      </c>
      <c r="C427" s="4"/>
      <c r="D427" s="4"/>
      <c r="E427" s="4"/>
      <c r="F427" s="4">
        <v>12</v>
      </c>
      <c r="G427" s="4"/>
      <c r="H427" s="4"/>
      <c r="I427" s="26">
        <v>2.67</v>
      </c>
      <c r="J427" s="29">
        <f t="shared" si="12"/>
        <v>321.04079999999999</v>
      </c>
    </row>
    <row r="428" spans="1:10" x14ac:dyDescent="0.2">
      <c r="A428" s="4" t="s">
        <v>446</v>
      </c>
      <c r="B428" s="4">
        <v>17</v>
      </c>
      <c r="C428" s="4"/>
      <c r="D428" s="4"/>
      <c r="E428" s="4"/>
      <c r="F428" s="4">
        <v>17</v>
      </c>
      <c r="G428" s="4"/>
      <c r="H428" s="4"/>
      <c r="I428" s="26">
        <v>2.67</v>
      </c>
      <c r="J428" s="29">
        <f t="shared" si="12"/>
        <v>771.63</v>
      </c>
    </row>
    <row r="429" spans="1:10" x14ac:dyDescent="0.2">
      <c r="A429" s="4" t="s">
        <v>431</v>
      </c>
      <c r="B429" s="4">
        <v>14.46</v>
      </c>
      <c r="C429" s="4"/>
      <c r="D429" s="4"/>
      <c r="E429" s="4"/>
      <c r="F429" s="4">
        <v>10</v>
      </c>
      <c r="G429" s="4"/>
      <c r="H429" s="4"/>
      <c r="I429" s="26">
        <v>2.67</v>
      </c>
      <c r="J429" s="29">
        <f t="shared" si="12"/>
        <v>386.08199999999999</v>
      </c>
    </row>
    <row r="430" spans="1:10" x14ac:dyDescent="0.2">
      <c r="A430" s="4" t="s">
        <v>424</v>
      </c>
      <c r="B430" s="4">
        <v>6.49</v>
      </c>
      <c r="C430" s="4"/>
      <c r="D430" s="4"/>
      <c r="E430" s="4"/>
      <c r="F430" s="4">
        <v>2</v>
      </c>
      <c r="G430" s="4"/>
      <c r="H430" s="4"/>
      <c r="I430" s="26">
        <v>2.67</v>
      </c>
      <c r="J430" s="29">
        <f t="shared" si="12"/>
        <v>34.656599999999997</v>
      </c>
    </row>
    <row r="431" spans="1:10" x14ac:dyDescent="0.2">
      <c r="A431" s="4" t="s">
        <v>424</v>
      </c>
      <c r="B431" s="4">
        <v>8.67</v>
      </c>
      <c r="C431" s="4"/>
      <c r="D431" s="4"/>
      <c r="E431" s="4"/>
      <c r="F431" s="4">
        <v>2</v>
      </c>
      <c r="G431" s="4"/>
      <c r="H431" s="4"/>
      <c r="I431" s="26">
        <v>2.67</v>
      </c>
      <c r="J431" s="29">
        <f t="shared" si="12"/>
        <v>46.297799999999995</v>
      </c>
    </row>
    <row r="432" spans="1:10" x14ac:dyDescent="0.2">
      <c r="A432" s="4" t="s">
        <v>454</v>
      </c>
      <c r="B432" s="4">
        <v>9.4700000000000006</v>
      </c>
      <c r="C432" s="4"/>
      <c r="D432" s="4"/>
      <c r="E432" s="4"/>
      <c r="F432" s="4">
        <v>4</v>
      </c>
      <c r="G432" s="4"/>
      <c r="H432" s="4"/>
      <c r="I432" s="26">
        <v>2.67</v>
      </c>
      <c r="J432" s="29">
        <f t="shared" si="12"/>
        <v>101.1396</v>
      </c>
    </row>
    <row r="433" spans="1:10" x14ac:dyDescent="0.2">
      <c r="A433" s="4" t="s">
        <v>436</v>
      </c>
      <c r="B433" s="4">
        <v>9.4600000000000009</v>
      </c>
      <c r="C433" s="4"/>
      <c r="D433" s="4"/>
      <c r="E433" s="4"/>
      <c r="F433" s="4">
        <v>8</v>
      </c>
      <c r="G433" s="4"/>
      <c r="H433" s="4"/>
      <c r="I433" s="26">
        <v>2.67</v>
      </c>
      <c r="J433" s="29">
        <f t="shared" si="12"/>
        <v>202.06560000000002</v>
      </c>
    </row>
    <row r="434" spans="1:10" x14ac:dyDescent="0.2">
      <c r="A434" s="4" t="s">
        <v>455</v>
      </c>
      <c r="B434" s="4">
        <v>13</v>
      </c>
      <c r="C434" s="4"/>
      <c r="D434" s="4"/>
      <c r="E434" s="4"/>
      <c r="F434" s="4">
        <v>17</v>
      </c>
      <c r="G434" s="4"/>
      <c r="H434" s="4"/>
      <c r="I434" s="26">
        <v>2.67</v>
      </c>
      <c r="J434" s="29">
        <f t="shared" si="12"/>
        <v>590.07000000000005</v>
      </c>
    </row>
    <row r="435" spans="1:10" x14ac:dyDescent="0.2">
      <c r="A435" s="4" t="s">
        <v>430</v>
      </c>
      <c r="B435" s="4">
        <v>12.46</v>
      </c>
      <c r="C435" s="4"/>
      <c r="D435" s="4"/>
      <c r="E435" s="4"/>
      <c r="F435" s="4">
        <v>9</v>
      </c>
      <c r="G435" s="4"/>
      <c r="H435" s="4"/>
      <c r="I435" s="26">
        <v>2.67</v>
      </c>
      <c r="J435" s="29">
        <f t="shared" si="12"/>
        <v>299.41380000000004</v>
      </c>
    </row>
    <row r="436" spans="1:10" x14ac:dyDescent="0.2">
      <c r="A436" s="4" t="s">
        <v>454</v>
      </c>
      <c r="B436" s="4">
        <v>12.44</v>
      </c>
      <c r="C436" s="4"/>
      <c r="D436" s="4"/>
      <c r="E436" s="4"/>
      <c r="F436" s="4">
        <v>4</v>
      </c>
      <c r="G436" s="4"/>
      <c r="H436" s="4"/>
      <c r="I436" s="26">
        <v>2.67</v>
      </c>
      <c r="J436" s="29">
        <f t="shared" si="12"/>
        <v>132.85919999999999</v>
      </c>
    </row>
    <row r="437" spans="1:10" x14ac:dyDescent="0.2">
      <c r="A437" s="4" t="s">
        <v>453</v>
      </c>
      <c r="B437" s="4">
        <v>13.52</v>
      </c>
      <c r="C437" s="4"/>
      <c r="D437" s="4"/>
      <c r="E437" s="4"/>
      <c r="F437" s="4">
        <v>7</v>
      </c>
      <c r="G437" s="4"/>
      <c r="H437" s="4"/>
      <c r="I437" s="26">
        <v>2.67</v>
      </c>
      <c r="J437" s="29">
        <f t="shared" ref="J437:J481" si="13">I437*F437*B437</f>
        <v>252.68879999999996</v>
      </c>
    </row>
    <row r="438" spans="1:10" x14ac:dyDescent="0.2">
      <c r="A438" s="4" t="s">
        <v>452</v>
      </c>
      <c r="B438" s="4">
        <v>14.99</v>
      </c>
      <c r="C438" s="4"/>
      <c r="D438" s="4"/>
      <c r="E438" s="4"/>
      <c r="F438" s="4">
        <v>19</v>
      </c>
      <c r="G438" s="4"/>
      <c r="H438" s="4"/>
      <c r="I438" s="26">
        <v>2.67</v>
      </c>
      <c r="J438" s="29">
        <f t="shared" si="13"/>
        <v>760.44269999999995</v>
      </c>
    </row>
    <row r="439" spans="1:10" x14ac:dyDescent="0.2">
      <c r="A439" s="4" t="s">
        <v>452</v>
      </c>
      <c r="B439" s="4">
        <v>12.49</v>
      </c>
      <c r="C439" s="4"/>
      <c r="D439" s="4"/>
      <c r="E439" s="4"/>
      <c r="F439" s="4">
        <v>19</v>
      </c>
      <c r="G439" s="4"/>
      <c r="H439" s="4"/>
      <c r="I439" s="26">
        <v>2.67</v>
      </c>
      <c r="J439" s="29">
        <f t="shared" si="13"/>
        <v>633.61770000000001</v>
      </c>
    </row>
    <row r="440" spans="1:10" x14ac:dyDescent="0.2">
      <c r="A440" s="4" t="s">
        <v>447</v>
      </c>
      <c r="B440" s="4">
        <v>15.01</v>
      </c>
      <c r="C440" s="4"/>
      <c r="D440" s="4"/>
      <c r="E440" s="4"/>
      <c r="F440" s="4">
        <v>5</v>
      </c>
      <c r="G440" s="4"/>
      <c r="H440" s="4"/>
      <c r="I440" s="26">
        <v>2.67</v>
      </c>
      <c r="J440" s="29">
        <f t="shared" si="13"/>
        <v>200.3835</v>
      </c>
    </row>
    <row r="441" spans="1:10" x14ac:dyDescent="0.2">
      <c r="A441" s="4" t="s">
        <v>439</v>
      </c>
      <c r="B441" s="4">
        <v>12.52</v>
      </c>
      <c r="C441" s="4"/>
      <c r="D441" s="4"/>
      <c r="E441" s="4"/>
      <c r="F441" s="4">
        <v>16</v>
      </c>
      <c r="G441" s="4"/>
      <c r="H441" s="4"/>
      <c r="I441" s="26">
        <v>2.67</v>
      </c>
      <c r="J441" s="29">
        <f t="shared" si="13"/>
        <v>534.85439999999994</v>
      </c>
    </row>
    <row r="442" spans="1:10" x14ac:dyDescent="0.2">
      <c r="A442" s="4" t="s">
        <v>451</v>
      </c>
      <c r="B442" s="4">
        <v>19.02</v>
      </c>
      <c r="C442" s="4"/>
      <c r="D442" s="4"/>
      <c r="E442" s="4"/>
      <c r="F442" s="4">
        <v>37</v>
      </c>
      <c r="G442" s="4"/>
      <c r="H442" s="4"/>
      <c r="I442" s="26">
        <v>2.67</v>
      </c>
      <c r="J442" s="29">
        <f t="shared" si="13"/>
        <v>1878.9857999999997</v>
      </c>
    </row>
    <row r="443" spans="1:10" x14ac:dyDescent="0.2">
      <c r="A443" s="4" t="s">
        <v>450</v>
      </c>
      <c r="B443" s="4">
        <v>21.52</v>
      </c>
      <c r="C443" s="4"/>
      <c r="D443" s="4"/>
      <c r="E443" s="4"/>
      <c r="F443" s="4">
        <v>29</v>
      </c>
      <c r="G443" s="4"/>
      <c r="H443" s="4"/>
      <c r="I443" s="26">
        <v>2.67</v>
      </c>
      <c r="J443" s="29">
        <f t="shared" si="13"/>
        <v>1666.2935999999997</v>
      </c>
    </row>
    <row r="444" spans="1:10" x14ac:dyDescent="0.2">
      <c r="A444" s="4" t="s">
        <v>449</v>
      </c>
      <c r="B444" s="4">
        <v>16.47</v>
      </c>
      <c r="C444" s="4"/>
      <c r="D444" s="4"/>
      <c r="E444" s="4"/>
      <c r="F444" s="4">
        <v>20</v>
      </c>
      <c r="G444" s="4"/>
      <c r="H444" s="4"/>
      <c r="I444" s="26">
        <v>2.67</v>
      </c>
      <c r="J444" s="29">
        <f t="shared" si="13"/>
        <v>879.49799999999993</v>
      </c>
    </row>
    <row r="445" spans="1:10" x14ac:dyDescent="0.2">
      <c r="A445" s="4" t="s">
        <v>448</v>
      </c>
      <c r="B445" s="4">
        <v>12.45</v>
      </c>
      <c r="C445" s="4"/>
      <c r="D445" s="4"/>
      <c r="E445" s="4"/>
      <c r="F445" s="4">
        <v>14</v>
      </c>
      <c r="G445" s="4"/>
      <c r="H445" s="4"/>
      <c r="I445" s="26">
        <v>2.67</v>
      </c>
      <c r="J445" s="29">
        <f t="shared" si="13"/>
        <v>465.38099999999991</v>
      </c>
    </row>
    <row r="446" spans="1:10" x14ac:dyDescent="0.2">
      <c r="A446" s="4" t="s">
        <v>447</v>
      </c>
      <c r="B446" s="4">
        <v>9.5299999999999994</v>
      </c>
      <c r="C446" s="4"/>
      <c r="D446" s="4"/>
      <c r="E446" s="4"/>
      <c r="F446" s="4">
        <v>5</v>
      </c>
      <c r="G446" s="4"/>
      <c r="H446" s="4"/>
      <c r="I446" s="26">
        <v>2.67</v>
      </c>
      <c r="J446" s="29">
        <f t="shared" si="13"/>
        <v>127.22549999999998</v>
      </c>
    </row>
    <row r="447" spans="1:10" x14ac:dyDescent="0.2">
      <c r="A447" s="4" t="s">
        <v>424</v>
      </c>
      <c r="B447" s="4">
        <v>6.05</v>
      </c>
      <c r="C447" s="4"/>
      <c r="D447" s="4"/>
      <c r="E447" s="4"/>
      <c r="F447" s="4">
        <v>2</v>
      </c>
      <c r="G447" s="4"/>
      <c r="H447" s="4"/>
      <c r="I447" s="26">
        <v>2.67</v>
      </c>
      <c r="J447" s="29">
        <f t="shared" si="13"/>
        <v>32.306999999999995</v>
      </c>
    </row>
    <row r="448" spans="1:10" x14ac:dyDescent="0.2">
      <c r="A448" s="4" t="s">
        <v>427</v>
      </c>
      <c r="B448" s="4">
        <v>7.5</v>
      </c>
      <c r="C448" s="4"/>
      <c r="D448" s="4"/>
      <c r="E448" s="4"/>
      <c r="F448" s="4">
        <v>3</v>
      </c>
      <c r="G448" s="4"/>
      <c r="H448" s="4"/>
      <c r="I448" s="26">
        <v>2.67</v>
      </c>
      <c r="J448" s="29">
        <f t="shared" si="13"/>
        <v>60.074999999999996</v>
      </c>
    </row>
    <row r="449" spans="1:10" x14ac:dyDescent="0.2">
      <c r="A449" s="4" t="s">
        <v>425</v>
      </c>
      <c r="B449" s="4">
        <v>12.48</v>
      </c>
      <c r="C449" s="4"/>
      <c r="D449" s="4"/>
      <c r="E449" s="4"/>
      <c r="F449" s="4">
        <v>11</v>
      </c>
      <c r="G449" s="4"/>
      <c r="H449" s="4"/>
      <c r="I449" s="26">
        <v>2.67</v>
      </c>
      <c r="J449" s="29">
        <f t="shared" si="13"/>
        <v>366.5376</v>
      </c>
    </row>
    <row r="450" spans="1:10" x14ac:dyDescent="0.2">
      <c r="A450" s="4" t="s">
        <v>446</v>
      </c>
      <c r="B450" s="4">
        <v>12.5</v>
      </c>
      <c r="C450" s="4"/>
      <c r="D450" s="4"/>
      <c r="E450" s="4"/>
      <c r="F450" s="4">
        <v>17</v>
      </c>
      <c r="G450" s="4"/>
      <c r="H450" s="4"/>
      <c r="I450" s="26">
        <v>2.67</v>
      </c>
      <c r="J450" s="29">
        <f t="shared" si="13"/>
        <v>567.375</v>
      </c>
    </row>
    <row r="451" spans="1:10" x14ac:dyDescent="0.2">
      <c r="A451" s="4" t="s">
        <v>430</v>
      </c>
      <c r="B451" s="4">
        <v>13.49</v>
      </c>
      <c r="C451" s="4"/>
      <c r="D451" s="4"/>
      <c r="E451" s="4"/>
      <c r="F451" s="4">
        <v>9</v>
      </c>
      <c r="G451" s="4"/>
      <c r="H451" s="4"/>
      <c r="I451" s="26">
        <v>2.67</v>
      </c>
      <c r="J451" s="29">
        <f t="shared" si="13"/>
        <v>324.16470000000004</v>
      </c>
    </row>
    <row r="452" spans="1:10" x14ac:dyDescent="0.2">
      <c r="A452" s="4" t="s">
        <v>437</v>
      </c>
      <c r="B452" s="4">
        <v>13.46</v>
      </c>
      <c r="C452" s="4"/>
      <c r="D452" s="4"/>
      <c r="E452" s="4"/>
      <c r="F452" s="4">
        <v>25</v>
      </c>
      <c r="G452" s="4"/>
      <c r="H452" s="4"/>
      <c r="I452" s="26">
        <v>2.67</v>
      </c>
      <c r="J452" s="29">
        <f t="shared" si="13"/>
        <v>898.45500000000004</v>
      </c>
    </row>
    <row r="453" spans="1:10" x14ac:dyDescent="0.2">
      <c r="A453" s="4" t="s">
        <v>438</v>
      </c>
      <c r="B453" s="4">
        <v>15.48</v>
      </c>
      <c r="C453" s="4"/>
      <c r="D453" s="4"/>
      <c r="E453" s="4"/>
      <c r="F453" s="4">
        <v>12</v>
      </c>
      <c r="G453" s="4"/>
      <c r="H453" s="4"/>
      <c r="I453" s="26">
        <v>2.67</v>
      </c>
      <c r="J453" s="29">
        <f t="shared" si="13"/>
        <v>495.97919999999999</v>
      </c>
    </row>
    <row r="454" spans="1:10" x14ac:dyDescent="0.2">
      <c r="A454" s="4" t="s">
        <v>438</v>
      </c>
      <c r="B454" s="4">
        <v>17.04</v>
      </c>
      <c r="C454" s="4"/>
      <c r="D454" s="4"/>
      <c r="E454" s="4"/>
      <c r="F454" s="4">
        <v>12</v>
      </c>
      <c r="G454" s="4"/>
      <c r="H454" s="4"/>
      <c r="I454" s="26">
        <v>2.67</v>
      </c>
      <c r="J454" s="29">
        <f t="shared" si="13"/>
        <v>545.96159999999998</v>
      </c>
    </row>
    <row r="455" spans="1:10" x14ac:dyDescent="0.2">
      <c r="A455" s="4" t="s">
        <v>432</v>
      </c>
      <c r="B455" s="4">
        <v>13.54</v>
      </c>
      <c r="C455" s="4"/>
      <c r="D455" s="4"/>
      <c r="E455" s="4"/>
      <c r="F455" s="4">
        <v>22</v>
      </c>
      <c r="G455" s="4"/>
      <c r="H455" s="4"/>
      <c r="I455" s="26">
        <v>2.67</v>
      </c>
      <c r="J455" s="29">
        <f t="shared" si="13"/>
        <v>795.3395999999999</v>
      </c>
    </row>
    <row r="456" spans="1:10" x14ac:dyDescent="0.2">
      <c r="A456" s="4" t="s">
        <v>445</v>
      </c>
      <c r="B456" s="4">
        <v>18.05</v>
      </c>
      <c r="C456" s="4"/>
      <c r="D456" s="4"/>
      <c r="E456" s="4"/>
      <c r="F456" s="4">
        <v>36</v>
      </c>
      <c r="G456" s="4"/>
      <c r="H456" s="4"/>
      <c r="I456" s="26">
        <v>2.67</v>
      </c>
      <c r="J456" s="29">
        <f t="shared" si="13"/>
        <v>1734.9660000000001</v>
      </c>
    </row>
    <row r="457" spans="1:10" x14ac:dyDescent="0.2">
      <c r="A457" s="4" t="s">
        <v>444</v>
      </c>
      <c r="B457" s="4">
        <v>21.49</v>
      </c>
      <c r="C457" s="4"/>
      <c r="D457" s="4"/>
      <c r="E457" s="4"/>
      <c r="F457" s="4">
        <v>80</v>
      </c>
      <c r="G457" s="4"/>
      <c r="H457" s="4"/>
      <c r="I457" s="26">
        <v>2.67</v>
      </c>
      <c r="J457" s="29">
        <f t="shared" si="13"/>
        <v>4590.2639999999992</v>
      </c>
    </row>
    <row r="458" spans="1:10" x14ac:dyDescent="0.2">
      <c r="A458" s="4" t="s">
        <v>443</v>
      </c>
      <c r="B458" s="4">
        <v>21.5</v>
      </c>
      <c r="C458" s="4"/>
      <c r="D458" s="4"/>
      <c r="E458" s="4"/>
      <c r="F458" s="4">
        <v>95</v>
      </c>
      <c r="G458" s="4"/>
      <c r="H458" s="4"/>
      <c r="I458" s="26">
        <v>2.67</v>
      </c>
      <c r="J458" s="29">
        <f t="shared" si="13"/>
        <v>5453.4750000000004</v>
      </c>
    </row>
    <row r="459" spans="1:10" x14ac:dyDescent="0.2">
      <c r="A459" s="4" t="s">
        <v>442</v>
      </c>
      <c r="B459" s="4">
        <v>12.49</v>
      </c>
      <c r="C459" s="4"/>
      <c r="D459" s="4"/>
      <c r="E459" s="4"/>
      <c r="F459" s="4">
        <v>24</v>
      </c>
      <c r="G459" s="4"/>
      <c r="H459" s="4"/>
      <c r="I459" s="26">
        <v>2.67</v>
      </c>
      <c r="J459" s="29">
        <f t="shared" si="13"/>
        <v>800.35919999999999</v>
      </c>
    </row>
    <row r="460" spans="1:10" x14ac:dyDescent="0.2">
      <c r="A460" s="4" t="s">
        <v>438</v>
      </c>
      <c r="B460" s="4">
        <v>10.49</v>
      </c>
      <c r="C460" s="4"/>
      <c r="D460" s="4"/>
      <c r="E460" s="4"/>
      <c r="F460" s="4">
        <v>12</v>
      </c>
      <c r="G460" s="4"/>
      <c r="H460" s="4"/>
      <c r="I460" s="26">
        <v>2.67</v>
      </c>
      <c r="J460" s="29">
        <f t="shared" si="13"/>
        <v>336.09960000000001</v>
      </c>
    </row>
    <row r="461" spans="1:10" x14ac:dyDescent="0.2">
      <c r="A461" s="4" t="s">
        <v>441</v>
      </c>
      <c r="B461" s="4">
        <v>12.53</v>
      </c>
      <c r="C461" s="4"/>
      <c r="D461" s="4"/>
      <c r="E461" s="4"/>
      <c r="F461" s="4">
        <v>23</v>
      </c>
      <c r="G461" s="4"/>
      <c r="H461" s="4"/>
      <c r="I461" s="26">
        <v>2.67</v>
      </c>
      <c r="J461" s="29">
        <f t="shared" si="13"/>
        <v>769.46729999999991</v>
      </c>
    </row>
    <row r="462" spans="1:10" x14ac:dyDescent="0.2">
      <c r="A462" s="4" t="s">
        <v>440</v>
      </c>
      <c r="B462" s="4">
        <v>18.5</v>
      </c>
      <c r="C462" s="4"/>
      <c r="D462" s="4"/>
      <c r="E462" s="4"/>
      <c r="F462" s="4">
        <v>50</v>
      </c>
      <c r="G462" s="4"/>
      <c r="H462" s="4"/>
      <c r="I462" s="26">
        <v>2.67</v>
      </c>
      <c r="J462" s="29">
        <f t="shared" si="13"/>
        <v>2469.75</v>
      </c>
    </row>
    <row r="463" spans="1:10" x14ac:dyDescent="0.2">
      <c r="A463" s="4" t="s">
        <v>440</v>
      </c>
      <c r="B463" s="4">
        <v>19.47</v>
      </c>
      <c r="C463" s="4"/>
      <c r="D463" s="4"/>
      <c r="E463" s="4"/>
      <c r="F463" s="4">
        <v>50</v>
      </c>
      <c r="G463" s="4"/>
      <c r="H463" s="4"/>
      <c r="I463" s="26">
        <v>2.67</v>
      </c>
      <c r="J463" s="29">
        <f t="shared" si="13"/>
        <v>2599.2449999999999</v>
      </c>
    </row>
    <row r="464" spans="1:10" x14ac:dyDescent="0.2">
      <c r="A464" s="4" t="s">
        <v>439</v>
      </c>
      <c r="B464" s="4">
        <v>13.47</v>
      </c>
      <c r="C464" s="4"/>
      <c r="D464" s="4"/>
      <c r="E464" s="4"/>
      <c r="F464" s="4">
        <v>16</v>
      </c>
      <c r="G464" s="4"/>
      <c r="H464" s="4"/>
      <c r="I464" s="26">
        <v>2.67</v>
      </c>
      <c r="J464" s="29">
        <f t="shared" si="13"/>
        <v>575.4384</v>
      </c>
    </row>
    <row r="465" spans="1:10" x14ac:dyDescent="0.2">
      <c r="A465" s="4" t="s">
        <v>438</v>
      </c>
      <c r="B465" s="4">
        <v>12.57</v>
      </c>
      <c r="C465" s="4"/>
      <c r="D465" s="4"/>
      <c r="E465" s="4"/>
      <c r="F465" s="4">
        <v>12</v>
      </c>
      <c r="G465" s="4"/>
      <c r="H465" s="4"/>
      <c r="I465" s="26">
        <v>2.67</v>
      </c>
      <c r="J465" s="29">
        <f t="shared" si="13"/>
        <v>402.74279999999999</v>
      </c>
    </row>
    <row r="466" spans="1:10" x14ac:dyDescent="0.2">
      <c r="A466" s="4" t="s">
        <v>437</v>
      </c>
      <c r="B466" s="4">
        <v>12.55</v>
      </c>
      <c r="C466" s="4"/>
      <c r="D466" s="4"/>
      <c r="E466" s="4"/>
      <c r="F466" s="4">
        <v>25</v>
      </c>
      <c r="G466" s="4"/>
      <c r="H466" s="4"/>
      <c r="I466" s="26">
        <v>2.67</v>
      </c>
      <c r="J466" s="29">
        <f t="shared" si="13"/>
        <v>837.71250000000009</v>
      </c>
    </row>
    <row r="467" spans="1:10" x14ac:dyDescent="0.2">
      <c r="A467" s="4" t="s">
        <v>436</v>
      </c>
      <c r="B467" s="4">
        <v>9.59</v>
      </c>
      <c r="C467" s="4"/>
      <c r="D467" s="4"/>
      <c r="E467" s="4"/>
      <c r="F467" s="4">
        <v>8</v>
      </c>
      <c r="G467" s="4"/>
      <c r="H467" s="4"/>
      <c r="I467" s="26">
        <v>2.67</v>
      </c>
      <c r="J467" s="29">
        <f t="shared" si="13"/>
        <v>204.8424</v>
      </c>
    </row>
    <row r="468" spans="1:10" x14ac:dyDescent="0.2">
      <c r="A468" s="4" t="s">
        <v>435</v>
      </c>
      <c r="B468" s="4">
        <v>19.39</v>
      </c>
      <c r="C468" s="4"/>
      <c r="D468" s="4"/>
      <c r="E468" s="4"/>
      <c r="F468" s="4">
        <v>55</v>
      </c>
      <c r="G468" s="4"/>
      <c r="H468" s="4"/>
      <c r="I468" s="26">
        <v>2.67</v>
      </c>
      <c r="J468" s="29">
        <f t="shared" si="13"/>
        <v>2847.4214999999999</v>
      </c>
    </row>
    <row r="469" spans="1:10" x14ac:dyDescent="0.2">
      <c r="A469" s="4" t="s">
        <v>434</v>
      </c>
      <c r="B469" s="4">
        <v>18.61</v>
      </c>
      <c r="C469" s="4"/>
      <c r="D469" s="4"/>
      <c r="E469" s="4"/>
      <c r="F469" s="4">
        <v>64</v>
      </c>
      <c r="G469" s="4"/>
      <c r="H469" s="4"/>
      <c r="I469" s="26">
        <v>2.67</v>
      </c>
      <c r="J469" s="29">
        <f t="shared" si="13"/>
        <v>3180.0767999999998</v>
      </c>
    </row>
    <row r="470" spans="1:10" x14ac:dyDescent="0.2">
      <c r="A470" s="4" t="s">
        <v>426</v>
      </c>
      <c r="B470" s="4">
        <v>16.47</v>
      </c>
      <c r="C470" s="4"/>
      <c r="D470" s="4"/>
      <c r="E470" s="4"/>
      <c r="F470" s="4">
        <v>6</v>
      </c>
      <c r="G470" s="4"/>
      <c r="H470" s="4"/>
      <c r="I470" s="26">
        <v>2.67</v>
      </c>
      <c r="J470" s="29">
        <f t="shared" si="13"/>
        <v>263.8494</v>
      </c>
    </row>
    <row r="471" spans="1:10" x14ac:dyDescent="0.2">
      <c r="A471" s="4" t="s">
        <v>433</v>
      </c>
      <c r="B471" s="4">
        <v>14.07</v>
      </c>
      <c r="C471" s="4"/>
      <c r="D471" s="4"/>
      <c r="E471" s="4"/>
      <c r="F471" s="4">
        <v>13</v>
      </c>
      <c r="G471" s="4"/>
      <c r="H471" s="4"/>
      <c r="I471" s="26">
        <v>2.67</v>
      </c>
      <c r="J471" s="29">
        <f t="shared" si="13"/>
        <v>488.36970000000002</v>
      </c>
    </row>
    <row r="472" spans="1:10" x14ac:dyDescent="0.2">
      <c r="A472" s="4" t="s">
        <v>433</v>
      </c>
      <c r="B472" s="4">
        <v>12.04</v>
      </c>
      <c r="C472" s="4"/>
      <c r="D472" s="4"/>
      <c r="E472" s="4"/>
      <c r="F472" s="4">
        <v>13</v>
      </c>
      <c r="G472" s="4"/>
      <c r="H472" s="4"/>
      <c r="I472" s="26">
        <v>2.67</v>
      </c>
      <c r="J472" s="29">
        <f t="shared" si="13"/>
        <v>417.90839999999997</v>
      </c>
    </row>
    <row r="473" spans="1:10" x14ac:dyDescent="0.2">
      <c r="A473" s="4" t="s">
        <v>432</v>
      </c>
      <c r="B473" s="4">
        <v>16.510000000000002</v>
      </c>
      <c r="C473" s="4"/>
      <c r="D473" s="4"/>
      <c r="E473" s="4"/>
      <c r="F473" s="4">
        <v>22</v>
      </c>
      <c r="G473" s="4"/>
      <c r="H473" s="4"/>
      <c r="I473" s="26">
        <v>2.67</v>
      </c>
      <c r="J473" s="29">
        <f t="shared" si="13"/>
        <v>969.79740000000004</v>
      </c>
    </row>
    <row r="474" spans="1:10" x14ac:dyDescent="0.2">
      <c r="A474" s="4" t="s">
        <v>431</v>
      </c>
      <c r="B474" s="4">
        <v>9.4700000000000006</v>
      </c>
      <c r="C474" s="4"/>
      <c r="D474" s="4"/>
      <c r="E474" s="4"/>
      <c r="F474" s="4">
        <v>10</v>
      </c>
      <c r="G474" s="4"/>
      <c r="H474" s="4"/>
      <c r="I474" s="26">
        <v>2.67</v>
      </c>
      <c r="J474" s="29">
        <f t="shared" si="13"/>
        <v>252.84900000000002</v>
      </c>
    </row>
    <row r="475" spans="1:10" x14ac:dyDescent="0.2">
      <c r="A475" s="4" t="s">
        <v>430</v>
      </c>
      <c r="B475" s="4">
        <v>12.58</v>
      </c>
      <c r="C475" s="4"/>
      <c r="D475" s="4"/>
      <c r="E475" s="4"/>
      <c r="F475" s="4">
        <v>9</v>
      </c>
      <c r="G475" s="4"/>
      <c r="H475" s="4"/>
      <c r="I475" s="26">
        <v>2.67</v>
      </c>
      <c r="J475" s="29">
        <f t="shared" si="13"/>
        <v>302.29740000000004</v>
      </c>
    </row>
    <row r="476" spans="1:10" x14ac:dyDescent="0.2">
      <c r="A476" s="4" t="s">
        <v>429</v>
      </c>
      <c r="B476" s="4">
        <v>21.54</v>
      </c>
      <c r="C476" s="4"/>
      <c r="D476" s="4"/>
      <c r="E476" s="4"/>
      <c r="F476" s="4">
        <v>30</v>
      </c>
      <c r="G476" s="4"/>
      <c r="H476" s="4"/>
      <c r="I476" s="26">
        <v>2.67</v>
      </c>
      <c r="J476" s="29">
        <f t="shared" si="13"/>
        <v>1725.3539999999998</v>
      </c>
    </row>
    <row r="477" spans="1:10" x14ac:dyDescent="0.2">
      <c r="A477" s="4" t="s">
        <v>428</v>
      </c>
      <c r="B477" s="4">
        <v>21.5</v>
      </c>
      <c r="C477" s="4"/>
      <c r="D477" s="4"/>
      <c r="E477" s="4"/>
      <c r="F477" s="4">
        <v>33</v>
      </c>
      <c r="G477" s="4"/>
      <c r="H477" s="4"/>
      <c r="I477" s="26">
        <v>2.67</v>
      </c>
      <c r="J477" s="29">
        <f t="shared" si="13"/>
        <v>1894.365</v>
      </c>
    </row>
    <row r="478" spans="1:10" x14ac:dyDescent="0.2">
      <c r="A478" s="4" t="s">
        <v>427</v>
      </c>
      <c r="B478" s="4">
        <v>7.49</v>
      </c>
      <c r="C478" s="4"/>
      <c r="D478" s="4"/>
      <c r="E478" s="4"/>
      <c r="F478" s="4">
        <v>3</v>
      </c>
      <c r="G478" s="4"/>
      <c r="H478" s="4"/>
      <c r="I478" s="26">
        <v>2.67</v>
      </c>
      <c r="J478" s="29">
        <f t="shared" si="13"/>
        <v>59.994900000000001</v>
      </c>
    </row>
    <row r="479" spans="1:10" x14ac:dyDescent="0.2">
      <c r="A479" s="4" t="s">
        <v>426</v>
      </c>
      <c r="B479" s="4">
        <v>12.48</v>
      </c>
      <c r="C479" s="4"/>
      <c r="D479" s="4"/>
      <c r="E479" s="4"/>
      <c r="F479" s="4">
        <v>6</v>
      </c>
      <c r="G479" s="4"/>
      <c r="H479" s="4"/>
      <c r="I479" s="26">
        <v>2.67</v>
      </c>
      <c r="J479" s="29">
        <f t="shared" si="13"/>
        <v>199.92959999999999</v>
      </c>
    </row>
    <row r="480" spans="1:10" x14ac:dyDescent="0.2">
      <c r="A480" s="4" t="s">
        <v>425</v>
      </c>
      <c r="B480" s="4">
        <v>15.05</v>
      </c>
      <c r="C480" s="4"/>
      <c r="D480" s="4"/>
      <c r="E480" s="4"/>
      <c r="F480" s="4">
        <v>11</v>
      </c>
      <c r="G480" s="4"/>
      <c r="H480" s="4"/>
      <c r="I480" s="26">
        <v>2.67</v>
      </c>
      <c r="J480" s="29">
        <f t="shared" si="13"/>
        <v>442.01849999999996</v>
      </c>
    </row>
    <row r="481" spans="1:13" x14ac:dyDescent="0.2">
      <c r="A481" s="4" t="s">
        <v>424</v>
      </c>
      <c r="B481" s="4">
        <v>14.1</v>
      </c>
      <c r="C481" s="4"/>
      <c r="D481" s="4"/>
      <c r="E481" s="4"/>
      <c r="F481" s="4">
        <v>2</v>
      </c>
      <c r="G481" s="4"/>
      <c r="H481" s="4"/>
      <c r="I481" s="26">
        <v>2.67</v>
      </c>
      <c r="J481" s="29">
        <f t="shared" si="13"/>
        <v>75.293999999999997</v>
      </c>
    </row>
    <row r="482" spans="1:13" x14ac:dyDescent="0.2">
      <c r="B482" s="5"/>
      <c r="I482" s="24" t="s">
        <v>155</v>
      </c>
      <c r="J482" s="32">
        <f>SUM(J361:J481)</f>
        <v>876890.34161794628</v>
      </c>
      <c r="M482" s="11"/>
    </row>
    <row r="483" spans="1:13" x14ac:dyDescent="0.2">
      <c r="B483" s="5"/>
      <c r="I483" s="24" t="s">
        <v>156</v>
      </c>
      <c r="J483" s="34">
        <f>J482/2000</f>
        <v>438.44517080897316</v>
      </c>
    </row>
    <row r="484" spans="1:13" x14ac:dyDescent="0.2">
      <c r="B484" s="5"/>
    </row>
  </sheetData>
  <mergeCells count="4">
    <mergeCell ref="A1:I1"/>
    <mergeCell ref="A2:I2"/>
    <mergeCell ref="A3:I3"/>
    <mergeCell ref="O21:S21"/>
  </mergeCells>
  <pageMargins left="0.7" right="0.7" top="0.75" bottom="0.75" header="0.3" footer="0.3"/>
  <pageSetup scale="61" fitToHeight="0" orientation="portrait" r:id="rId1"/>
  <rowBreaks count="7" manualBreakCount="7">
    <brk id="51" max="9" man="1"/>
    <brk id="108" max="9" man="1"/>
    <brk id="163" max="9" man="1"/>
    <brk id="214" max="9" man="1"/>
    <brk id="266" max="9" man="1"/>
    <brk id="311" max="9" man="1"/>
    <brk id="35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9"/>
  <sheetViews>
    <sheetView topLeftCell="A392" zoomScaleNormal="100" workbookViewId="0">
      <selection activeCell="A318" sqref="A318:J404"/>
    </sheetView>
  </sheetViews>
  <sheetFormatPr baseColWidth="10" defaultColWidth="8.83203125" defaultRowHeight="15" x14ac:dyDescent="0.2"/>
  <cols>
    <col min="1" max="1" width="32" customWidth="1"/>
    <col min="2" max="2" width="23.83203125" style="1" bestFit="1" customWidth="1"/>
    <col min="3" max="3" width="9" bestFit="1" customWidth="1"/>
    <col min="4" max="4" width="5.83203125" bestFit="1" customWidth="1"/>
    <col min="5" max="5" width="8" bestFit="1" customWidth="1"/>
    <col min="6" max="6" width="6.1640625" bestFit="1" customWidth="1"/>
    <col min="10" max="10" width="10.5" customWidth="1"/>
    <col min="15" max="15" width="18.1640625" customWidth="1"/>
    <col min="16" max="16" width="21" customWidth="1"/>
    <col min="18" max="18" width="15.1640625" customWidth="1"/>
  </cols>
  <sheetData>
    <row r="1" spans="1:20" ht="31" x14ac:dyDescent="0.35">
      <c r="A1" s="73" t="s">
        <v>94</v>
      </c>
      <c r="B1" s="73"/>
      <c r="C1" s="73"/>
      <c r="D1" s="73"/>
      <c r="E1" s="73"/>
      <c r="F1" s="73"/>
      <c r="G1" s="73"/>
      <c r="H1" s="73"/>
      <c r="I1" s="73"/>
    </row>
    <row r="2" spans="1:20" ht="31" x14ac:dyDescent="0.35">
      <c r="A2" s="74" t="s">
        <v>95</v>
      </c>
      <c r="B2" s="74"/>
      <c r="C2" s="74"/>
      <c r="D2" s="74"/>
      <c r="E2" s="74"/>
      <c r="F2" s="74"/>
      <c r="G2" s="74"/>
      <c r="H2" s="74"/>
      <c r="I2" s="74"/>
    </row>
    <row r="3" spans="1:20" ht="24" x14ac:dyDescent="0.3">
      <c r="A3" s="75" t="s">
        <v>109</v>
      </c>
      <c r="B3" s="75"/>
      <c r="C3" s="75"/>
      <c r="D3" s="75"/>
      <c r="E3" s="75"/>
      <c r="F3" s="75"/>
      <c r="G3" s="75"/>
      <c r="H3" s="75"/>
      <c r="I3" s="75"/>
    </row>
    <row r="4" spans="1:20" ht="21" x14ac:dyDescent="0.25">
      <c r="A4" s="2" t="s">
        <v>96</v>
      </c>
    </row>
    <row r="5" spans="1:20" ht="19" x14ac:dyDescent="0.25">
      <c r="A5" s="3" t="s">
        <v>97</v>
      </c>
    </row>
    <row r="6" spans="1:20" x14ac:dyDescent="0.2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P6" s="77" t="s">
        <v>112</v>
      </c>
      <c r="Q6" s="77"/>
      <c r="R6" s="77"/>
    </row>
    <row r="7" spans="1:20" x14ac:dyDescent="0.2">
      <c r="A7" s="4" t="s">
        <v>184</v>
      </c>
      <c r="B7" s="9" t="s">
        <v>5</v>
      </c>
      <c r="C7" s="4">
        <v>492.46</v>
      </c>
      <c r="D7" s="4" t="s">
        <v>6</v>
      </c>
      <c r="E7" s="4">
        <v>203.73</v>
      </c>
      <c r="F7" s="4" t="s">
        <v>7</v>
      </c>
      <c r="N7" s="15" t="s">
        <v>124</v>
      </c>
      <c r="O7" s="4" t="s">
        <v>113</v>
      </c>
      <c r="P7" s="4" t="s">
        <v>114</v>
      </c>
      <c r="Q7" s="4" t="s">
        <v>115</v>
      </c>
      <c r="R7" s="4" t="s">
        <v>116</v>
      </c>
      <c r="S7" s="4" t="s">
        <v>117</v>
      </c>
      <c r="T7" s="31" t="s">
        <v>154</v>
      </c>
    </row>
    <row r="8" spans="1:20" x14ac:dyDescent="0.2">
      <c r="A8" s="4" t="s">
        <v>184</v>
      </c>
      <c r="B8" s="9" t="s">
        <v>38</v>
      </c>
      <c r="C8" s="4">
        <v>118.34</v>
      </c>
      <c r="D8" s="4" t="s">
        <v>6</v>
      </c>
      <c r="E8" s="4">
        <v>67.59</v>
      </c>
      <c r="F8" s="4" t="s">
        <v>7</v>
      </c>
      <c r="O8" s="4" t="s">
        <v>118</v>
      </c>
      <c r="P8" s="4">
        <v>5.33</v>
      </c>
      <c r="Q8" s="4">
        <v>6</v>
      </c>
      <c r="R8" s="4">
        <v>12</v>
      </c>
      <c r="S8" s="13">
        <f>((P8*Q8*1)/27)*R8</f>
        <v>14.213333333333333</v>
      </c>
      <c r="T8">
        <f t="shared" ref="T8:T12" si="0">P8*R8</f>
        <v>63.96</v>
      </c>
    </row>
    <row r="9" spans="1:20" x14ac:dyDescent="0.2">
      <c r="A9" s="4" t="s">
        <v>152</v>
      </c>
      <c r="B9" s="9"/>
      <c r="C9" s="4"/>
      <c r="D9" s="4"/>
      <c r="E9" s="14">
        <f>-S13</f>
        <v>-46.13333333333334</v>
      </c>
      <c r="F9" s="4" t="s">
        <v>7</v>
      </c>
      <c r="O9" s="4" t="s">
        <v>119</v>
      </c>
      <c r="P9" s="4">
        <v>7.5</v>
      </c>
      <c r="Q9" s="4">
        <v>6</v>
      </c>
      <c r="R9" s="4">
        <v>10</v>
      </c>
      <c r="S9" s="13">
        <f>((P9*Q9*1)/27)*R9</f>
        <v>16.666666666666668</v>
      </c>
      <c r="T9">
        <f t="shared" si="0"/>
        <v>75</v>
      </c>
    </row>
    <row r="10" spans="1:20" x14ac:dyDescent="0.2">
      <c r="A10" s="4" t="s">
        <v>42</v>
      </c>
      <c r="B10" s="9" t="s">
        <v>5</v>
      </c>
      <c r="C10" s="4">
        <v>42.53</v>
      </c>
      <c r="D10" s="4" t="s">
        <v>6</v>
      </c>
      <c r="E10" s="4">
        <v>11.73</v>
      </c>
      <c r="F10" s="4" t="s">
        <v>7</v>
      </c>
      <c r="O10" s="4" t="s">
        <v>133</v>
      </c>
      <c r="P10" s="4">
        <v>3</v>
      </c>
      <c r="Q10" s="4">
        <v>7</v>
      </c>
      <c r="R10" s="4">
        <v>1</v>
      </c>
      <c r="S10" s="13">
        <f>((P10*Q10*1)/27)*R10</f>
        <v>0.77777777777777779</v>
      </c>
      <c r="T10">
        <f t="shared" si="0"/>
        <v>3</v>
      </c>
    </row>
    <row r="11" spans="1:20" x14ac:dyDescent="0.2">
      <c r="A11" s="4" t="s">
        <v>43</v>
      </c>
      <c r="B11" s="9" t="s">
        <v>12</v>
      </c>
      <c r="C11" s="4">
        <v>61.01</v>
      </c>
      <c r="D11" s="4" t="s">
        <v>6</v>
      </c>
      <c r="E11" s="4">
        <v>15.32</v>
      </c>
      <c r="F11" s="4" t="s">
        <v>7</v>
      </c>
      <c r="O11" s="4" t="s">
        <v>127</v>
      </c>
      <c r="P11" s="4">
        <v>5.33</v>
      </c>
      <c r="Q11" s="4">
        <v>6</v>
      </c>
      <c r="R11" s="4">
        <v>8</v>
      </c>
      <c r="S11" s="13">
        <f>((P11*Q11*1)/27)*R11</f>
        <v>9.4755555555555553</v>
      </c>
      <c r="T11">
        <f t="shared" si="0"/>
        <v>42.64</v>
      </c>
    </row>
    <row r="12" spans="1:20" x14ac:dyDescent="0.2">
      <c r="E12" s="24">
        <f>SUM(E7:E11)</f>
        <v>252.23666666666665</v>
      </c>
      <c r="O12" s="4" t="s">
        <v>128</v>
      </c>
      <c r="P12" s="4">
        <v>7.5</v>
      </c>
      <c r="Q12" s="4">
        <v>6</v>
      </c>
      <c r="R12" s="4">
        <v>3</v>
      </c>
      <c r="S12" s="13">
        <f t="shared" ref="S12" si="1">((P12*Q12*1)/27)*R12</f>
        <v>5</v>
      </c>
      <c r="T12" s="48">
        <f t="shared" si="0"/>
        <v>22.5</v>
      </c>
    </row>
    <row r="13" spans="1:20" x14ac:dyDescent="0.2">
      <c r="B13" s="5"/>
      <c r="O13" s="6"/>
      <c r="P13" s="6"/>
      <c r="Q13" s="6"/>
      <c r="R13" s="6"/>
      <c r="S13" s="14">
        <f>SUM(S8:S12)</f>
        <v>46.13333333333334</v>
      </c>
      <c r="T13">
        <f>SUM(T8:T12)</f>
        <v>207.10000000000002</v>
      </c>
    </row>
    <row r="14" spans="1:20" ht="17" x14ac:dyDescent="0.2">
      <c r="A14" s="16" t="s">
        <v>144</v>
      </c>
      <c r="B14" s="17"/>
      <c r="C14" s="18"/>
    </row>
    <row r="15" spans="1:20" ht="48" x14ac:dyDescent="0.2">
      <c r="A15" s="19" t="s">
        <v>1</v>
      </c>
      <c r="B15" s="20" t="s">
        <v>145</v>
      </c>
      <c r="C15" s="21" t="s">
        <v>146</v>
      </c>
      <c r="D15" s="21" t="s">
        <v>147</v>
      </c>
      <c r="E15" s="20" t="s">
        <v>4</v>
      </c>
      <c r="F15" s="20" t="s">
        <v>3</v>
      </c>
      <c r="G15" s="19" t="s">
        <v>148</v>
      </c>
      <c r="H15" s="19" t="s">
        <v>149</v>
      </c>
      <c r="I15" s="22" t="s">
        <v>150</v>
      </c>
      <c r="J15" s="23" t="s">
        <v>151</v>
      </c>
    </row>
    <row r="16" spans="1:20" x14ac:dyDescent="0.2">
      <c r="A16" s="24" t="s">
        <v>184</v>
      </c>
      <c r="B16" s="25">
        <v>492.46</v>
      </c>
      <c r="C16" s="24"/>
      <c r="D16" s="24">
        <v>11.17</v>
      </c>
      <c r="E16" s="4"/>
      <c r="F16" s="4"/>
      <c r="G16" s="4"/>
      <c r="H16" s="4"/>
      <c r="I16" s="4"/>
      <c r="J16" s="4"/>
    </row>
    <row r="17" spans="1:20" x14ac:dyDescent="0.2">
      <c r="A17" s="26" t="s">
        <v>153</v>
      </c>
      <c r="B17" s="27"/>
      <c r="C17" s="27"/>
      <c r="D17" s="27"/>
      <c r="E17" s="26">
        <v>2</v>
      </c>
      <c r="F17" s="28">
        <f>B16/(24/12)+1</f>
        <v>247.23</v>
      </c>
      <c r="G17" s="26">
        <v>30</v>
      </c>
      <c r="H17" s="26">
        <f>D16+G17/12</f>
        <v>13.67</v>
      </c>
      <c r="I17" s="26">
        <v>0.66800000000000004</v>
      </c>
      <c r="J17" s="29">
        <f>I17*H17*F17*E17</f>
        <v>4515.1911576000002</v>
      </c>
      <c r="N17" s="15" t="s">
        <v>123</v>
      </c>
      <c r="O17" s="4" t="s">
        <v>113</v>
      </c>
      <c r="P17" s="4" t="s">
        <v>114</v>
      </c>
      <c r="Q17" s="4" t="s">
        <v>115</v>
      </c>
      <c r="R17" s="4" t="s">
        <v>116</v>
      </c>
      <c r="S17" s="4" t="s">
        <v>117</v>
      </c>
      <c r="T17" s="31" t="s">
        <v>154</v>
      </c>
    </row>
    <row r="18" spans="1:20" x14ac:dyDescent="0.2">
      <c r="A18" s="26" t="s">
        <v>169</v>
      </c>
      <c r="B18" s="27"/>
      <c r="C18" s="27"/>
      <c r="D18" s="27"/>
      <c r="E18" s="26">
        <v>2</v>
      </c>
      <c r="F18" s="28">
        <f>D16/(16/12)+1</f>
        <v>9.3775000000000013</v>
      </c>
      <c r="G18" s="26">
        <v>30</v>
      </c>
      <c r="H18" s="29">
        <f>B16+(B16/20*G18/12)</f>
        <v>554.01749999999993</v>
      </c>
      <c r="I18" s="26">
        <v>0.66800000000000004</v>
      </c>
      <c r="J18" s="29">
        <f>I18*H18*F18*E18</f>
        <v>6940.9196059500009</v>
      </c>
      <c r="O18" s="4" t="s">
        <v>118</v>
      </c>
      <c r="P18" s="4">
        <v>5.33</v>
      </c>
      <c r="Q18" s="4">
        <v>6</v>
      </c>
      <c r="R18" s="4">
        <v>14</v>
      </c>
      <c r="S18" s="13">
        <f>((P18*Q18*1)/27)*R18</f>
        <v>16.582222222222221</v>
      </c>
      <c r="T18">
        <f t="shared" ref="T18:T19" si="2">P18*R18</f>
        <v>74.62</v>
      </c>
    </row>
    <row r="19" spans="1:20" x14ac:dyDescent="0.2">
      <c r="A19" s="26" t="s">
        <v>158</v>
      </c>
      <c r="B19" s="27"/>
      <c r="C19" s="27"/>
      <c r="D19" s="27"/>
      <c r="E19" s="26"/>
      <c r="F19" s="28">
        <f>B16/(12/12)+1</f>
        <v>493.46</v>
      </c>
      <c r="G19" s="26"/>
      <c r="H19" s="29">
        <v>5</v>
      </c>
      <c r="I19" s="26">
        <v>0.66800000000000004</v>
      </c>
      <c r="J19" s="29">
        <f>I19*H19*F19</f>
        <v>1648.1564000000001</v>
      </c>
      <c r="O19" s="4" t="s">
        <v>119</v>
      </c>
      <c r="P19" s="4">
        <v>7.5</v>
      </c>
      <c r="Q19" s="4">
        <v>6</v>
      </c>
      <c r="R19" s="4">
        <v>9</v>
      </c>
      <c r="S19" s="13">
        <f>((P19*Q19*1)/27)*R19</f>
        <v>15</v>
      </c>
      <c r="T19" s="48">
        <f t="shared" si="2"/>
        <v>67.5</v>
      </c>
    </row>
    <row r="20" spans="1:20" x14ac:dyDescent="0.2">
      <c r="A20" s="26" t="s">
        <v>159</v>
      </c>
      <c r="B20" s="27"/>
      <c r="C20" s="27"/>
      <c r="D20" s="27"/>
      <c r="E20" s="26"/>
      <c r="F20" s="28">
        <f>B16/(12/12)+1</f>
        <v>493.46</v>
      </c>
      <c r="G20" s="26"/>
      <c r="H20" s="29">
        <v>6</v>
      </c>
      <c r="I20" s="26">
        <v>2.67</v>
      </c>
      <c r="J20" s="29">
        <f>I20*H20*F20</f>
        <v>7905.2291999999998</v>
      </c>
      <c r="S20" s="14">
        <f>SUM(S18:S19)</f>
        <v>31.582222222222221</v>
      </c>
      <c r="T20">
        <f>SUM(T18:T19)</f>
        <v>142.12</v>
      </c>
    </row>
    <row r="21" spans="1:20" x14ac:dyDescent="0.2">
      <c r="A21" s="24" t="s">
        <v>184</v>
      </c>
      <c r="B21" s="25">
        <v>118.34</v>
      </c>
      <c r="C21" s="24"/>
      <c r="D21" s="24">
        <v>15.42</v>
      </c>
      <c r="E21" s="4"/>
      <c r="F21" s="4"/>
      <c r="G21" s="4"/>
      <c r="H21" s="4"/>
      <c r="I21" s="4"/>
      <c r="J21" s="4"/>
    </row>
    <row r="22" spans="1:20" x14ac:dyDescent="0.2">
      <c r="A22" s="26" t="s">
        <v>153</v>
      </c>
      <c r="B22" s="27"/>
      <c r="C22" s="27"/>
      <c r="D22" s="27"/>
      <c r="E22" s="26">
        <v>2</v>
      </c>
      <c r="F22" s="28">
        <f>B21/(24/12)+1</f>
        <v>60.17</v>
      </c>
      <c r="G22" s="26">
        <v>30</v>
      </c>
      <c r="H22" s="26">
        <f>D21+G22/12</f>
        <v>17.920000000000002</v>
      </c>
      <c r="I22" s="26">
        <v>0.66800000000000004</v>
      </c>
      <c r="J22" s="29">
        <f>I22*H22*F22*E22</f>
        <v>1440.5371904000003</v>
      </c>
    </row>
    <row r="23" spans="1:20" x14ac:dyDescent="0.2">
      <c r="A23" s="26" t="s">
        <v>169</v>
      </c>
      <c r="B23" s="27"/>
      <c r="C23" s="27"/>
      <c r="D23" s="27"/>
      <c r="E23" s="26">
        <v>2</v>
      </c>
      <c r="F23" s="28">
        <f>D21/(16/12)+1</f>
        <v>12.565000000000001</v>
      </c>
      <c r="G23" s="26">
        <v>30</v>
      </c>
      <c r="H23" s="29">
        <f>B21+(B21/20*G23/12)</f>
        <v>133.13249999999999</v>
      </c>
      <c r="I23" s="26">
        <v>0.66800000000000004</v>
      </c>
      <c r="J23" s="29">
        <f>I23*H23*F23*E23</f>
        <v>2234.8739762999999</v>
      </c>
    </row>
    <row r="24" spans="1:20" x14ac:dyDescent="0.2">
      <c r="A24" s="26" t="s">
        <v>158</v>
      </c>
      <c r="B24" s="27"/>
      <c r="C24" s="27"/>
      <c r="D24" s="27"/>
      <c r="E24" s="26"/>
      <c r="F24" s="28">
        <f>B21/(12/12)+1</f>
        <v>119.34</v>
      </c>
      <c r="G24" s="26"/>
      <c r="H24" s="29">
        <v>5</v>
      </c>
      <c r="I24" s="26">
        <v>0.66800000000000004</v>
      </c>
      <c r="J24" s="29">
        <f>I24*H24*F24</f>
        <v>398.59560000000005</v>
      </c>
    </row>
    <row r="25" spans="1:20" x14ac:dyDescent="0.2">
      <c r="A25" s="26" t="s">
        <v>159</v>
      </c>
      <c r="B25" s="27"/>
      <c r="C25" s="27"/>
      <c r="D25" s="27"/>
      <c r="E25" s="26"/>
      <c r="F25" s="28">
        <f>B21/(12/12)+1</f>
        <v>119.34</v>
      </c>
      <c r="G25" s="26"/>
      <c r="H25" s="29">
        <v>6</v>
      </c>
      <c r="I25" s="26">
        <v>2.67</v>
      </c>
      <c r="J25" s="29">
        <f>I25*H25*F25</f>
        <v>1911.8268</v>
      </c>
      <c r="O25" s="76" t="s">
        <v>530</v>
      </c>
      <c r="P25" s="76"/>
      <c r="Q25" s="76"/>
      <c r="R25" s="76"/>
      <c r="S25" s="76"/>
    </row>
    <row r="26" spans="1:20" x14ac:dyDescent="0.2">
      <c r="A26" s="24" t="s">
        <v>152</v>
      </c>
      <c r="B26" s="25">
        <v>207.1</v>
      </c>
      <c r="C26" s="24"/>
      <c r="D26" s="24">
        <v>6</v>
      </c>
      <c r="E26" s="14"/>
      <c r="F26" s="4"/>
      <c r="G26" s="4"/>
      <c r="H26" s="4"/>
      <c r="I26" s="4"/>
      <c r="J26" s="4"/>
      <c r="O26" s="7" t="s">
        <v>0</v>
      </c>
      <c r="P26" s="8" t="s">
        <v>1</v>
      </c>
      <c r="Q26" s="7" t="s">
        <v>2</v>
      </c>
      <c r="R26" s="7" t="s">
        <v>3</v>
      </c>
      <c r="S26" s="7" t="s">
        <v>4</v>
      </c>
      <c r="T26" s="7" t="s">
        <v>3</v>
      </c>
    </row>
    <row r="27" spans="1:20" x14ac:dyDescent="0.2">
      <c r="A27" s="26" t="s">
        <v>153</v>
      </c>
      <c r="B27" s="27"/>
      <c r="C27" s="27"/>
      <c r="D27" s="27"/>
      <c r="E27" s="26">
        <v>2</v>
      </c>
      <c r="F27" s="28">
        <f>B26/(24/12)+1</f>
        <v>104.55</v>
      </c>
      <c r="G27" s="26"/>
      <c r="H27" s="26">
        <f>D26+G27/12</f>
        <v>6</v>
      </c>
      <c r="I27" s="26">
        <v>0.66800000000000004</v>
      </c>
      <c r="J27" s="42">
        <f>-(I27*H27*F27*E27)</f>
        <v>-838.07280000000003</v>
      </c>
      <c r="O27" s="4" t="s">
        <v>536</v>
      </c>
      <c r="P27" s="4" t="s">
        <v>537</v>
      </c>
      <c r="Q27" s="4">
        <v>4</v>
      </c>
      <c r="R27" s="4" t="s">
        <v>14</v>
      </c>
      <c r="S27" s="4">
        <f>(1.73*Q27)</f>
        <v>6.92</v>
      </c>
      <c r="T27" s="4" t="s">
        <v>541</v>
      </c>
    </row>
    <row r="28" spans="1:20" x14ac:dyDescent="0.2">
      <c r="A28" s="26" t="s">
        <v>169</v>
      </c>
      <c r="B28" s="27"/>
      <c r="C28" s="27"/>
      <c r="D28" s="27"/>
      <c r="E28" s="26">
        <v>2</v>
      </c>
      <c r="F28" s="28">
        <f>D26/(16/12)+1</f>
        <v>5.5</v>
      </c>
      <c r="G28" s="26"/>
      <c r="H28" s="29">
        <f>B26+(B26/20*G28/12)</f>
        <v>207.1</v>
      </c>
      <c r="I28" s="26">
        <v>0.66800000000000004</v>
      </c>
      <c r="J28" s="42">
        <f>-(I28*H28*F28*E28)</f>
        <v>-1521.7708000000002</v>
      </c>
      <c r="O28" s="4" t="s">
        <v>531</v>
      </c>
      <c r="P28" s="9" t="s">
        <v>543</v>
      </c>
      <c r="Q28" s="4">
        <v>11</v>
      </c>
      <c r="R28" s="4" t="s">
        <v>14</v>
      </c>
      <c r="S28" s="4">
        <f>(2.57*Q28)</f>
        <v>28.27</v>
      </c>
      <c r="T28" s="4" t="s">
        <v>542</v>
      </c>
    </row>
    <row r="29" spans="1:20" x14ac:dyDescent="0.2">
      <c r="A29" s="24" t="s">
        <v>42</v>
      </c>
      <c r="B29" s="25">
        <v>42.53</v>
      </c>
      <c r="C29" s="24"/>
      <c r="D29" s="24">
        <v>11.17</v>
      </c>
      <c r="E29" s="4"/>
      <c r="F29" s="4"/>
      <c r="G29" s="4"/>
      <c r="H29" s="4"/>
      <c r="I29" s="4"/>
      <c r="J29" s="4"/>
      <c r="O29" s="4" t="s">
        <v>532</v>
      </c>
      <c r="P29" s="4" t="s">
        <v>538</v>
      </c>
      <c r="Q29" s="4">
        <v>15</v>
      </c>
      <c r="R29" s="4" t="s">
        <v>14</v>
      </c>
      <c r="S29" s="4">
        <f>(4*Q29)</f>
        <v>60</v>
      </c>
      <c r="T29" s="4" t="s">
        <v>541</v>
      </c>
    </row>
    <row r="30" spans="1:20" x14ac:dyDescent="0.2">
      <c r="A30" s="26" t="s">
        <v>153</v>
      </c>
      <c r="B30" s="27"/>
      <c r="C30" s="27"/>
      <c r="D30" s="27"/>
      <c r="E30" s="26">
        <v>2</v>
      </c>
      <c r="F30" s="28">
        <f>B29/(24/12)+1</f>
        <v>22.265000000000001</v>
      </c>
      <c r="G30" s="26">
        <v>30</v>
      </c>
      <c r="H30" s="26">
        <f>D29+G30/12</f>
        <v>13.67</v>
      </c>
      <c r="I30" s="26">
        <v>0.66800000000000004</v>
      </c>
      <c r="J30" s="29">
        <f>I30*H30*F30*E30</f>
        <v>406.62836680000004</v>
      </c>
      <c r="O30" s="4" t="s">
        <v>533</v>
      </c>
      <c r="P30" s="4" t="s">
        <v>539</v>
      </c>
      <c r="Q30" s="4">
        <v>13</v>
      </c>
      <c r="R30" s="4" t="s">
        <v>14</v>
      </c>
      <c r="S30" s="4">
        <f>(4.11*Q30)</f>
        <v>53.430000000000007</v>
      </c>
      <c r="T30" s="4" t="s">
        <v>541</v>
      </c>
    </row>
    <row r="31" spans="1:20" x14ac:dyDescent="0.2">
      <c r="A31" s="26" t="s">
        <v>168</v>
      </c>
      <c r="B31" s="27"/>
      <c r="C31" s="27"/>
      <c r="D31" s="27"/>
      <c r="E31" s="26">
        <v>2</v>
      </c>
      <c r="F31" s="28">
        <f>D29/(24/12)+1</f>
        <v>6.585</v>
      </c>
      <c r="G31" s="26">
        <v>30</v>
      </c>
      <c r="H31" s="29">
        <f>B29+(B29/20*G31/12)</f>
        <v>47.846249999999998</v>
      </c>
      <c r="I31" s="26">
        <v>0.66800000000000004</v>
      </c>
      <c r="J31" s="29">
        <f>I31*H31*F31*E31</f>
        <v>420.93025514999999</v>
      </c>
      <c r="S31" s="24">
        <f>SUM(S27:S30)</f>
        <v>148.62</v>
      </c>
    </row>
    <row r="32" spans="1:20" x14ac:dyDescent="0.2">
      <c r="A32" s="24" t="s">
        <v>43</v>
      </c>
      <c r="B32" s="25">
        <v>61.01</v>
      </c>
      <c r="C32" s="24"/>
      <c r="D32" s="24">
        <v>10.17</v>
      </c>
      <c r="E32" s="4"/>
      <c r="F32" s="4"/>
      <c r="G32" s="4"/>
      <c r="H32" s="4"/>
      <c r="I32" s="4"/>
      <c r="J32" s="4"/>
    </row>
    <row r="33" spans="1:10" x14ac:dyDescent="0.2">
      <c r="A33" s="26" t="s">
        <v>153</v>
      </c>
      <c r="B33" s="27"/>
      <c r="C33" s="27"/>
      <c r="D33" s="27"/>
      <c r="E33" s="26">
        <v>2</v>
      </c>
      <c r="F33" s="28">
        <f>B32/(24/12)+1</f>
        <v>31.504999999999999</v>
      </c>
      <c r="G33" s="26">
        <v>30</v>
      </c>
      <c r="H33" s="26">
        <f>D32+G33/12</f>
        <v>12.67</v>
      </c>
      <c r="I33" s="26">
        <v>0.66800000000000004</v>
      </c>
      <c r="J33" s="29">
        <f>I33*H33*F33*E33</f>
        <v>533.2889156</v>
      </c>
    </row>
    <row r="34" spans="1:10" x14ac:dyDescent="0.2">
      <c r="A34" s="26" t="s">
        <v>168</v>
      </c>
      <c r="B34" s="27"/>
      <c r="C34" s="27"/>
      <c r="D34" s="27"/>
      <c r="E34" s="26">
        <v>2</v>
      </c>
      <c r="F34" s="28">
        <f>D32/(24/12)+1</f>
        <v>6.085</v>
      </c>
      <c r="G34" s="26">
        <v>30</v>
      </c>
      <c r="H34" s="29">
        <f>B32+(B32/20*G34/12)</f>
        <v>68.636250000000004</v>
      </c>
      <c r="I34" s="26">
        <v>0.66800000000000004</v>
      </c>
      <c r="J34" s="29">
        <f>I34*H34*F34*E34</f>
        <v>557.98251255000014</v>
      </c>
    </row>
    <row r="35" spans="1:10" x14ac:dyDescent="0.2">
      <c r="B35" s="5"/>
      <c r="I35" s="24" t="s">
        <v>155</v>
      </c>
      <c r="J35" s="32">
        <f>SUM(J16:J34)</f>
        <v>26554.316380349999</v>
      </c>
    </row>
    <row r="36" spans="1:10" x14ac:dyDescent="0.2">
      <c r="B36" s="5"/>
      <c r="I36" s="24" t="s">
        <v>156</v>
      </c>
      <c r="J36" s="34">
        <f>J35/2000</f>
        <v>13.277158190174999</v>
      </c>
    </row>
    <row r="38" spans="1:10" ht="19" x14ac:dyDescent="0.25">
      <c r="A38" s="3" t="s">
        <v>99</v>
      </c>
    </row>
    <row r="39" spans="1:10" x14ac:dyDescent="0.2">
      <c r="A39" s="7" t="s">
        <v>0</v>
      </c>
      <c r="B39" s="8" t="s">
        <v>1</v>
      </c>
      <c r="C39" s="7" t="s">
        <v>2</v>
      </c>
      <c r="D39" s="7" t="s">
        <v>3</v>
      </c>
      <c r="E39" s="7" t="s">
        <v>4</v>
      </c>
      <c r="F39" s="7" t="s">
        <v>3</v>
      </c>
    </row>
    <row r="40" spans="1:10" x14ac:dyDescent="0.2">
      <c r="A40" s="4" t="s">
        <v>35</v>
      </c>
      <c r="B40" s="9" t="s">
        <v>44</v>
      </c>
      <c r="C40" s="4">
        <v>2</v>
      </c>
      <c r="D40" s="4" t="s">
        <v>14</v>
      </c>
      <c r="E40" s="4">
        <v>0.62</v>
      </c>
      <c r="F40" s="4" t="s">
        <v>7</v>
      </c>
    </row>
    <row r="41" spans="1:10" x14ac:dyDescent="0.2">
      <c r="A41" s="4" t="s">
        <v>35</v>
      </c>
      <c r="B41" s="9" t="s">
        <v>15</v>
      </c>
      <c r="C41" s="4">
        <v>1</v>
      </c>
      <c r="D41" s="4" t="s">
        <v>14</v>
      </c>
      <c r="E41" s="4">
        <v>0.23</v>
      </c>
      <c r="F41" s="4" t="s">
        <v>7</v>
      </c>
    </row>
    <row r="42" spans="1:10" x14ac:dyDescent="0.2">
      <c r="A42" s="4" t="s">
        <v>35</v>
      </c>
      <c r="B42" s="9" t="s">
        <v>12</v>
      </c>
      <c r="C42" s="4">
        <v>3</v>
      </c>
      <c r="D42" s="4" t="s">
        <v>14</v>
      </c>
      <c r="E42" s="4">
        <v>2.2599999999999998</v>
      </c>
      <c r="F42" s="4" t="s">
        <v>7</v>
      </c>
    </row>
    <row r="43" spans="1:10" x14ac:dyDescent="0.2">
      <c r="A43" s="4" t="s">
        <v>18</v>
      </c>
      <c r="B43" s="9" t="s">
        <v>19</v>
      </c>
      <c r="C43" s="4">
        <v>33</v>
      </c>
      <c r="D43" s="4" t="s">
        <v>14</v>
      </c>
      <c r="E43" s="4">
        <v>44</v>
      </c>
      <c r="F43" s="4" t="s">
        <v>7</v>
      </c>
    </row>
    <row r="44" spans="1:10" x14ac:dyDescent="0.2">
      <c r="A44" s="4" t="s">
        <v>35</v>
      </c>
      <c r="B44" s="9" t="s">
        <v>36</v>
      </c>
      <c r="C44" s="4">
        <v>7</v>
      </c>
      <c r="D44" s="4" t="s">
        <v>14</v>
      </c>
      <c r="E44" s="4">
        <v>5.96</v>
      </c>
      <c r="F44" s="4" t="s">
        <v>7</v>
      </c>
    </row>
    <row r="45" spans="1:10" x14ac:dyDescent="0.2">
      <c r="A45" s="4" t="s">
        <v>35</v>
      </c>
      <c r="B45" s="9" t="s">
        <v>19</v>
      </c>
      <c r="C45" s="4">
        <v>3</v>
      </c>
      <c r="D45" s="4" t="s">
        <v>14</v>
      </c>
      <c r="E45" s="4">
        <v>2.67</v>
      </c>
      <c r="F45" s="4" t="s">
        <v>7</v>
      </c>
    </row>
    <row r="46" spans="1:10" x14ac:dyDescent="0.2">
      <c r="A46" s="4" t="s">
        <v>35</v>
      </c>
      <c r="B46" s="9" t="s">
        <v>45</v>
      </c>
      <c r="C46" s="4">
        <v>5</v>
      </c>
      <c r="D46" s="4" t="s">
        <v>14</v>
      </c>
      <c r="E46" s="4">
        <v>6.45</v>
      </c>
      <c r="F46" s="4" t="s">
        <v>7</v>
      </c>
    </row>
    <row r="47" spans="1:10" x14ac:dyDescent="0.2">
      <c r="A47" s="4" t="s">
        <v>35</v>
      </c>
      <c r="B47" s="9" t="s">
        <v>38</v>
      </c>
      <c r="C47" s="4">
        <v>1</v>
      </c>
      <c r="D47" s="4" t="s">
        <v>14</v>
      </c>
      <c r="E47" s="4">
        <v>1.1399999999999999</v>
      </c>
      <c r="F47" s="4" t="s">
        <v>7</v>
      </c>
    </row>
    <row r="48" spans="1:10" x14ac:dyDescent="0.2">
      <c r="A48" s="4" t="s">
        <v>35</v>
      </c>
      <c r="B48" s="9" t="s">
        <v>46</v>
      </c>
      <c r="C48" s="4">
        <v>6</v>
      </c>
      <c r="D48" s="4" t="s">
        <v>14</v>
      </c>
      <c r="E48" s="4">
        <v>5.85</v>
      </c>
      <c r="F48" s="4" t="s">
        <v>7</v>
      </c>
    </row>
    <row r="49" spans="1:19" x14ac:dyDescent="0.2">
      <c r="A49" s="4" t="s">
        <v>18</v>
      </c>
      <c r="B49" s="9" t="s">
        <v>12</v>
      </c>
      <c r="C49" s="4">
        <v>37</v>
      </c>
      <c r="D49" s="4" t="s">
        <v>14</v>
      </c>
      <c r="E49" s="4">
        <v>41.81</v>
      </c>
      <c r="F49" s="4" t="s">
        <v>7</v>
      </c>
    </row>
    <row r="50" spans="1:19" x14ac:dyDescent="0.2">
      <c r="A50" s="4" t="s">
        <v>192</v>
      </c>
      <c r="B50" s="9" t="s">
        <v>44</v>
      </c>
      <c r="C50" s="4">
        <v>28</v>
      </c>
      <c r="D50" s="4" t="s">
        <v>14</v>
      </c>
      <c r="E50" s="4">
        <v>12.97</v>
      </c>
      <c r="F50" s="4" t="s">
        <v>7</v>
      </c>
    </row>
    <row r="51" spans="1:19" x14ac:dyDescent="0.2">
      <c r="A51" s="4" t="s">
        <v>192</v>
      </c>
      <c r="B51" s="9" t="s">
        <v>15</v>
      </c>
      <c r="C51" s="4">
        <v>9</v>
      </c>
      <c r="D51" s="4" t="s">
        <v>14</v>
      </c>
      <c r="E51" s="4">
        <v>3.17</v>
      </c>
      <c r="F51" s="4" t="s">
        <v>7</v>
      </c>
    </row>
    <row r="52" spans="1:19" x14ac:dyDescent="0.2">
      <c r="C52">
        <f>SUM(C42:C49)</f>
        <v>95</v>
      </c>
    </row>
    <row r="53" spans="1:19" ht="17" x14ac:dyDescent="0.2">
      <c r="A53" s="16" t="s">
        <v>144</v>
      </c>
      <c r="B53" s="17"/>
      <c r="C53" s="18"/>
      <c r="S53">
        <f>SUM(S45:S52)</f>
        <v>0</v>
      </c>
    </row>
    <row r="54" spans="1:19" ht="48" x14ac:dyDescent="0.2">
      <c r="A54" s="19" t="s">
        <v>1</v>
      </c>
      <c r="B54" s="20" t="s">
        <v>145</v>
      </c>
      <c r="C54" s="21" t="s">
        <v>146</v>
      </c>
      <c r="D54" s="21" t="s">
        <v>147</v>
      </c>
      <c r="E54" s="20" t="s">
        <v>4</v>
      </c>
      <c r="F54" s="20" t="s">
        <v>3</v>
      </c>
      <c r="G54" s="19" t="s">
        <v>148</v>
      </c>
      <c r="H54" s="19" t="s">
        <v>149</v>
      </c>
      <c r="I54" s="22" t="s">
        <v>150</v>
      </c>
      <c r="J54" s="23" t="s">
        <v>151</v>
      </c>
    </row>
    <row r="55" spans="1:19" x14ac:dyDescent="0.2">
      <c r="A55" s="24" t="s">
        <v>35</v>
      </c>
      <c r="B55" s="25">
        <v>1</v>
      </c>
      <c r="C55" s="25">
        <v>2</v>
      </c>
      <c r="D55" s="25">
        <v>4.17</v>
      </c>
      <c r="E55" s="24">
        <v>2</v>
      </c>
      <c r="F55" s="24"/>
      <c r="G55" s="24"/>
      <c r="H55" s="24"/>
      <c r="I55" s="24"/>
      <c r="J55" s="24"/>
    </row>
    <row r="56" spans="1:19" x14ac:dyDescent="0.2">
      <c r="A56" s="26" t="s">
        <v>187</v>
      </c>
      <c r="B56" s="27"/>
      <c r="C56" s="27"/>
      <c r="D56" s="27"/>
      <c r="E56" s="26"/>
      <c r="F56" s="26">
        <v>16</v>
      </c>
      <c r="G56" s="26">
        <v>55</v>
      </c>
      <c r="H56" s="29">
        <f>D55+G56/12</f>
        <v>8.7533333333333339</v>
      </c>
      <c r="I56" s="26">
        <v>2.67</v>
      </c>
      <c r="J56" s="29">
        <f>I56*H56*F56*E55</f>
        <v>747.88480000000004</v>
      </c>
    </row>
    <row r="57" spans="1:19" x14ac:dyDescent="0.2">
      <c r="A57" s="26" t="s">
        <v>162</v>
      </c>
      <c r="B57" s="27"/>
      <c r="C57" s="27"/>
      <c r="D57" s="27"/>
      <c r="E57" s="26"/>
      <c r="F57" s="28">
        <f>D55/(12/12)+1</f>
        <v>5.17</v>
      </c>
      <c r="G57" s="26"/>
      <c r="H57" s="26">
        <f>B55*2+C55*2</f>
        <v>6</v>
      </c>
      <c r="I57" s="26">
        <v>0.376</v>
      </c>
      <c r="J57" s="29">
        <f>I57*H57*F57*E55</f>
        <v>23.327040000000004</v>
      </c>
    </row>
    <row r="58" spans="1:19" x14ac:dyDescent="0.2">
      <c r="A58" s="24" t="s">
        <v>35</v>
      </c>
      <c r="B58" s="25">
        <v>1</v>
      </c>
      <c r="C58" s="25">
        <v>2</v>
      </c>
      <c r="D58" s="25">
        <v>3.17</v>
      </c>
      <c r="E58" s="24">
        <v>1</v>
      </c>
      <c r="F58" s="24"/>
      <c r="G58" s="24"/>
      <c r="H58" s="24"/>
      <c r="I58" s="24"/>
      <c r="J58" s="24"/>
    </row>
    <row r="59" spans="1:19" x14ac:dyDescent="0.2">
      <c r="A59" s="26" t="s">
        <v>187</v>
      </c>
      <c r="B59" s="27"/>
      <c r="C59" s="27"/>
      <c r="D59" s="27"/>
      <c r="E59" s="26"/>
      <c r="F59" s="26">
        <v>16</v>
      </c>
      <c r="G59" s="26">
        <v>55</v>
      </c>
      <c r="H59" s="29">
        <f>D58+G59/12</f>
        <v>7.753333333333333</v>
      </c>
      <c r="I59" s="26">
        <v>2.67</v>
      </c>
      <c r="J59" s="29">
        <f>I59*H59*F59*E58</f>
        <v>331.22239999999999</v>
      </c>
    </row>
    <row r="60" spans="1:19" x14ac:dyDescent="0.2">
      <c r="A60" s="26" t="s">
        <v>162</v>
      </c>
      <c r="B60" s="27"/>
      <c r="C60" s="27"/>
      <c r="D60" s="27"/>
      <c r="E60" s="26"/>
      <c r="F60" s="28">
        <f>D58/(12/12)+1</f>
        <v>4.17</v>
      </c>
      <c r="G60" s="26"/>
      <c r="H60" s="26">
        <f>B58*2+C58*2</f>
        <v>6</v>
      </c>
      <c r="I60" s="26">
        <v>0.376</v>
      </c>
      <c r="J60" s="29">
        <f>I60*H60*F60*E58</f>
        <v>9.4075200000000017</v>
      </c>
    </row>
    <row r="61" spans="1:19" x14ac:dyDescent="0.2">
      <c r="A61" s="24" t="s">
        <v>35</v>
      </c>
      <c r="B61" s="25">
        <v>1</v>
      </c>
      <c r="C61" s="25">
        <v>2</v>
      </c>
      <c r="D61" s="25">
        <v>10.17</v>
      </c>
      <c r="E61" s="24">
        <v>3</v>
      </c>
      <c r="F61" s="24"/>
      <c r="G61" s="24"/>
      <c r="H61" s="24"/>
      <c r="I61" s="24"/>
      <c r="J61" s="24"/>
    </row>
    <row r="62" spans="1:19" x14ac:dyDescent="0.2">
      <c r="A62" s="26" t="s">
        <v>187</v>
      </c>
      <c r="B62" s="27"/>
      <c r="C62" s="27"/>
      <c r="D62" s="27"/>
      <c r="E62" s="26"/>
      <c r="F62" s="26">
        <v>16</v>
      </c>
      <c r="G62" s="26">
        <v>55</v>
      </c>
      <c r="H62" s="29">
        <f>D61+G62/12</f>
        <v>14.753333333333334</v>
      </c>
      <c r="I62" s="26">
        <v>2.67</v>
      </c>
      <c r="J62" s="29">
        <f>I62*H62*F62*E61</f>
        <v>1890.7871999999998</v>
      </c>
    </row>
    <row r="63" spans="1:19" x14ac:dyDescent="0.2">
      <c r="A63" s="26" t="s">
        <v>162</v>
      </c>
      <c r="B63" s="27"/>
      <c r="C63" s="27"/>
      <c r="D63" s="27"/>
      <c r="E63" s="26"/>
      <c r="F63" s="28">
        <f>D61/(12/12)+1</f>
        <v>11.17</v>
      </c>
      <c r="G63" s="26"/>
      <c r="H63" s="26">
        <f>B61*2+C61*2</f>
        <v>6</v>
      </c>
      <c r="I63" s="26">
        <v>0.376</v>
      </c>
      <c r="J63" s="29">
        <f>I63*H63*F63*E61</f>
        <v>75.598560000000006</v>
      </c>
    </row>
    <row r="64" spans="1:19" x14ac:dyDescent="0.2">
      <c r="A64" s="24" t="s">
        <v>35</v>
      </c>
      <c r="B64" s="25">
        <v>1</v>
      </c>
      <c r="C64" s="25">
        <v>2</v>
      </c>
      <c r="D64" s="25">
        <v>11.5</v>
      </c>
      <c r="E64" s="24">
        <v>7</v>
      </c>
      <c r="F64" s="24"/>
      <c r="G64" s="24"/>
      <c r="H64" s="24"/>
      <c r="I64" s="24"/>
      <c r="J64" s="24"/>
    </row>
    <row r="65" spans="1:10" x14ac:dyDescent="0.2">
      <c r="A65" s="26" t="s">
        <v>187</v>
      </c>
      <c r="B65" s="27"/>
      <c r="C65" s="27"/>
      <c r="D65" s="27"/>
      <c r="E65" s="26"/>
      <c r="F65" s="26">
        <v>16</v>
      </c>
      <c r="G65" s="26">
        <v>55</v>
      </c>
      <c r="H65" s="29">
        <f>D64+G65/12</f>
        <v>16.083333333333332</v>
      </c>
      <c r="I65" s="26">
        <v>2.67</v>
      </c>
      <c r="J65" s="29">
        <f>I65*H65*F65*E64</f>
        <v>4809.5599999999995</v>
      </c>
    </row>
    <row r="66" spans="1:10" x14ac:dyDescent="0.2">
      <c r="A66" s="26" t="s">
        <v>162</v>
      </c>
      <c r="B66" s="27"/>
      <c r="C66" s="27"/>
      <c r="D66" s="27"/>
      <c r="E66" s="26"/>
      <c r="F66" s="28">
        <f>D64/(12/12)+1</f>
        <v>12.5</v>
      </c>
      <c r="G66" s="26"/>
      <c r="H66" s="26">
        <f>B64*2+C64*2</f>
        <v>6</v>
      </c>
      <c r="I66" s="26">
        <v>0.376</v>
      </c>
      <c r="J66" s="29">
        <f>I66*H66*F66*E64</f>
        <v>197.40000000000003</v>
      </c>
    </row>
    <row r="67" spans="1:10" x14ac:dyDescent="0.2">
      <c r="A67" s="24" t="s">
        <v>35</v>
      </c>
      <c r="B67" s="25">
        <v>1</v>
      </c>
      <c r="C67" s="25">
        <v>2</v>
      </c>
      <c r="D67" s="25">
        <v>12</v>
      </c>
      <c r="E67" s="24">
        <v>3</v>
      </c>
      <c r="F67" s="24"/>
      <c r="G67" s="24"/>
      <c r="H67" s="24"/>
      <c r="I67" s="24"/>
      <c r="J67" s="24"/>
    </row>
    <row r="68" spans="1:10" x14ac:dyDescent="0.2">
      <c r="A68" s="26" t="s">
        <v>187</v>
      </c>
      <c r="B68" s="27"/>
      <c r="C68" s="27"/>
      <c r="D68" s="27"/>
      <c r="E68" s="26"/>
      <c r="F68" s="26">
        <v>16</v>
      </c>
      <c r="G68" s="26">
        <v>55</v>
      </c>
      <c r="H68" s="29">
        <f>D67+G68/12</f>
        <v>16.583333333333332</v>
      </c>
      <c r="I68" s="26">
        <v>2.67</v>
      </c>
      <c r="J68" s="29">
        <f>I68*H68*F68*E67</f>
        <v>2125.3199999999997</v>
      </c>
    </row>
    <row r="69" spans="1:10" x14ac:dyDescent="0.2">
      <c r="A69" s="26" t="s">
        <v>162</v>
      </c>
      <c r="B69" s="27"/>
      <c r="C69" s="27"/>
      <c r="D69" s="27"/>
      <c r="E69" s="26"/>
      <c r="F69" s="28">
        <f>D67/(12/12)+1</f>
        <v>13</v>
      </c>
      <c r="G69" s="26"/>
      <c r="H69" s="26">
        <f>B67*2+C67*2</f>
        <v>6</v>
      </c>
      <c r="I69" s="26">
        <v>0.376</v>
      </c>
      <c r="J69" s="29">
        <f>I69*H69*F69*E67</f>
        <v>87.984000000000009</v>
      </c>
    </row>
    <row r="70" spans="1:10" x14ac:dyDescent="0.2">
      <c r="A70" s="24" t="s">
        <v>35</v>
      </c>
      <c r="B70" s="25">
        <v>1</v>
      </c>
      <c r="C70" s="25">
        <v>2</v>
      </c>
      <c r="D70" s="25">
        <v>17.420000000000002</v>
      </c>
      <c r="E70" s="24">
        <v>5</v>
      </c>
      <c r="F70" s="24"/>
      <c r="G70" s="24"/>
      <c r="H70" s="24"/>
      <c r="I70" s="24"/>
      <c r="J70" s="24"/>
    </row>
    <row r="71" spans="1:10" x14ac:dyDescent="0.2">
      <c r="A71" s="26" t="s">
        <v>187</v>
      </c>
      <c r="B71" s="27"/>
      <c r="C71" s="27"/>
      <c r="D71" s="27"/>
      <c r="E71" s="26"/>
      <c r="F71" s="26">
        <v>16</v>
      </c>
      <c r="G71" s="26">
        <v>55</v>
      </c>
      <c r="H71" s="29">
        <f>D70+G71/12</f>
        <v>22.003333333333334</v>
      </c>
      <c r="I71" s="26">
        <v>2.67</v>
      </c>
      <c r="J71" s="29">
        <f>I71*H71*F71*E70</f>
        <v>4699.9120000000003</v>
      </c>
    </row>
    <row r="72" spans="1:10" x14ac:dyDescent="0.2">
      <c r="A72" s="26" t="s">
        <v>162</v>
      </c>
      <c r="B72" s="27"/>
      <c r="C72" s="27"/>
      <c r="D72" s="27"/>
      <c r="E72" s="26"/>
      <c r="F72" s="28">
        <f>D70/(12/12)+1</f>
        <v>18.420000000000002</v>
      </c>
      <c r="G72" s="26"/>
      <c r="H72" s="26">
        <f>B70*2+C70*2</f>
        <v>6</v>
      </c>
      <c r="I72" s="26">
        <v>0.376</v>
      </c>
      <c r="J72" s="29">
        <f>I72*H72*F72*E70</f>
        <v>207.77760000000004</v>
      </c>
    </row>
    <row r="73" spans="1:10" x14ac:dyDescent="0.2">
      <c r="A73" s="24" t="s">
        <v>35</v>
      </c>
      <c r="B73" s="25">
        <v>1</v>
      </c>
      <c r="C73" s="25">
        <v>2</v>
      </c>
      <c r="D73" s="25">
        <v>15.42</v>
      </c>
      <c r="E73" s="24">
        <v>1</v>
      </c>
      <c r="F73" s="24"/>
      <c r="G73" s="24"/>
      <c r="H73" s="24"/>
      <c r="I73" s="24"/>
      <c r="J73" s="24"/>
    </row>
    <row r="74" spans="1:10" x14ac:dyDescent="0.2">
      <c r="A74" s="26" t="s">
        <v>187</v>
      </c>
      <c r="B74" s="27"/>
      <c r="C74" s="27"/>
      <c r="D74" s="27"/>
      <c r="E74" s="26"/>
      <c r="F74" s="26">
        <v>16</v>
      </c>
      <c r="G74" s="26">
        <v>55</v>
      </c>
      <c r="H74" s="29">
        <f>D73+G74/12</f>
        <v>20.003333333333334</v>
      </c>
      <c r="I74" s="26">
        <v>2.67</v>
      </c>
      <c r="J74" s="29">
        <f>I74*H74*F74*E73</f>
        <v>854.54240000000004</v>
      </c>
    </row>
    <row r="75" spans="1:10" x14ac:dyDescent="0.2">
      <c r="A75" s="26" t="s">
        <v>162</v>
      </c>
      <c r="B75" s="27"/>
      <c r="C75" s="27"/>
      <c r="D75" s="27"/>
      <c r="E75" s="26"/>
      <c r="F75" s="28">
        <f>D73/(12/12)+1</f>
        <v>16.420000000000002</v>
      </c>
      <c r="G75" s="26"/>
      <c r="H75" s="26">
        <f>B73*2+C73*2</f>
        <v>6</v>
      </c>
      <c r="I75" s="26">
        <v>0.376</v>
      </c>
      <c r="J75" s="29">
        <f>I75*H75*F75*E73</f>
        <v>37.043520000000008</v>
      </c>
    </row>
    <row r="76" spans="1:10" x14ac:dyDescent="0.2">
      <c r="A76" s="24" t="s">
        <v>35</v>
      </c>
      <c r="B76" s="25">
        <v>1</v>
      </c>
      <c r="C76" s="25">
        <v>2</v>
      </c>
      <c r="D76" s="25">
        <v>13.17</v>
      </c>
      <c r="E76" s="24">
        <v>6</v>
      </c>
      <c r="F76" s="24"/>
      <c r="G76" s="24"/>
      <c r="H76" s="24"/>
      <c r="I76" s="24"/>
      <c r="J76" s="24"/>
    </row>
    <row r="77" spans="1:10" x14ac:dyDescent="0.2">
      <c r="A77" s="26" t="s">
        <v>187</v>
      </c>
      <c r="B77" s="27"/>
      <c r="C77" s="27"/>
      <c r="D77" s="27"/>
      <c r="E77" s="26"/>
      <c r="F77" s="26">
        <v>16</v>
      </c>
      <c r="G77" s="26">
        <v>55</v>
      </c>
      <c r="H77" s="29">
        <f>D76+G77/12</f>
        <v>17.753333333333334</v>
      </c>
      <c r="I77" s="26">
        <v>2.67</v>
      </c>
      <c r="J77" s="29">
        <f>I77*H77*F77*E76</f>
        <v>4550.5344000000005</v>
      </c>
    </row>
    <row r="78" spans="1:10" x14ac:dyDescent="0.2">
      <c r="A78" s="26" t="s">
        <v>162</v>
      </c>
      <c r="B78" s="27"/>
      <c r="C78" s="27"/>
      <c r="D78" s="27"/>
      <c r="E78" s="26"/>
      <c r="F78" s="28">
        <f>D76/(12/12)+1</f>
        <v>14.17</v>
      </c>
      <c r="G78" s="26"/>
      <c r="H78" s="26">
        <f>B76*2+C76*2</f>
        <v>6</v>
      </c>
      <c r="I78" s="26">
        <v>0.376</v>
      </c>
      <c r="J78" s="29">
        <f>I78*H78*F78*E76</f>
        <v>191.80512000000002</v>
      </c>
    </row>
    <row r="79" spans="1:10" x14ac:dyDescent="0.2">
      <c r="A79" s="24" t="s">
        <v>18</v>
      </c>
      <c r="B79" s="25">
        <f>18/12</f>
        <v>1.5</v>
      </c>
      <c r="C79" s="25">
        <v>2</v>
      </c>
      <c r="D79" s="25">
        <v>12</v>
      </c>
      <c r="E79" s="24">
        <v>33</v>
      </c>
      <c r="F79" s="24"/>
      <c r="G79" s="24"/>
      <c r="H79" s="24"/>
      <c r="I79" s="24"/>
      <c r="J79" s="24"/>
    </row>
    <row r="80" spans="1:10" x14ac:dyDescent="0.2">
      <c r="A80" s="26" t="s">
        <v>161</v>
      </c>
      <c r="B80" s="27"/>
      <c r="C80" s="27"/>
      <c r="D80" s="27"/>
      <c r="E80" s="26"/>
      <c r="F80" s="26">
        <v>18</v>
      </c>
      <c r="G80" s="26">
        <v>55</v>
      </c>
      <c r="H80" s="29">
        <f>D79+G80/12</f>
        <v>16.583333333333332</v>
      </c>
      <c r="I80" s="26">
        <v>2.67</v>
      </c>
      <c r="J80" s="29">
        <f>I80*H80*F80*E79</f>
        <v>26300.834999999995</v>
      </c>
    </row>
    <row r="81" spans="1:10" x14ac:dyDescent="0.2">
      <c r="A81" s="26" t="s">
        <v>162</v>
      </c>
      <c r="B81" s="27"/>
      <c r="C81" s="27"/>
      <c r="D81" s="27"/>
      <c r="E81" s="26"/>
      <c r="F81" s="28">
        <f>D79/(12/12)+1</f>
        <v>13</v>
      </c>
      <c r="G81" s="26"/>
      <c r="H81" s="26">
        <f>B79*2+C79*2</f>
        <v>7</v>
      </c>
      <c r="I81" s="26">
        <v>0.376</v>
      </c>
      <c r="J81" s="29">
        <f>I81*H81*F81*E79</f>
        <v>1129.1279999999999</v>
      </c>
    </row>
    <row r="82" spans="1:10" x14ac:dyDescent="0.2">
      <c r="A82" s="24" t="s">
        <v>18</v>
      </c>
      <c r="B82" s="25">
        <v>1.5</v>
      </c>
      <c r="C82" s="25">
        <v>2</v>
      </c>
      <c r="D82" s="25">
        <v>10.17</v>
      </c>
      <c r="E82" s="24">
        <v>37</v>
      </c>
      <c r="F82" s="24"/>
      <c r="G82" s="24"/>
      <c r="H82" s="24"/>
      <c r="I82" s="24"/>
      <c r="J82" s="24"/>
    </row>
    <row r="83" spans="1:10" x14ac:dyDescent="0.2">
      <c r="A83" s="26" t="s">
        <v>161</v>
      </c>
      <c r="B83" s="27"/>
      <c r="C83" s="27"/>
      <c r="D83" s="27"/>
      <c r="E83" s="26"/>
      <c r="F83" s="26">
        <v>18</v>
      </c>
      <c r="G83" s="26">
        <v>55</v>
      </c>
      <c r="H83" s="29">
        <f>D82+G83/12</f>
        <v>14.753333333333334</v>
      </c>
      <c r="I83" s="26">
        <v>2.67</v>
      </c>
      <c r="J83" s="29">
        <f>I83*H83*F83*E82</f>
        <v>26234.672399999996</v>
      </c>
    </row>
    <row r="84" spans="1:10" x14ac:dyDescent="0.2">
      <c r="A84" s="26" t="s">
        <v>162</v>
      </c>
      <c r="B84" s="27"/>
      <c r="C84" s="27"/>
      <c r="D84" s="27"/>
      <c r="E84" s="26"/>
      <c r="F84" s="28">
        <f>D82/(12/12)+1</f>
        <v>11.17</v>
      </c>
      <c r="G84" s="26"/>
      <c r="H84" s="26">
        <f>B82*2+C82*2</f>
        <v>7</v>
      </c>
      <c r="I84" s="26">
        <v>0.376</v>
      </c>
      <c r="J84" s="29">
        <f>I84*H84*F84*E82</f>
        <v>1087.77928</v>
      </c>
    </row>
    <row r="85" spans="1:10" x14ac:dyDescent="0.2">
      <c r="A85" s="24" t="s">
        <v>192</v>
      </c>
      <c r="B85" s="25">
        <v>1.5</v>
      </c>
      <c r="C85" s="25">
        <v>2</v>
      </c>
      <c r="D85" s="25">
        <v>4.17</v>
      </c>
      <c r="E85" s="24">
        <v>28</v>
      </c>
      <c r="F85" s="24"/>
      <c r="G85" s="24"/>
      <c r="H85" s="24"/>
      <c r="I85" s="24"/>
      <c r="J85" s="24"/>
    </row>
    <row r="86" spans="1:10" x14ac:dyDescent="0.2">
      <c r="A86" s="26" t="s">
        <v>161</v>
      </c>
      <c r="B86" s="27"/>
      <c r="C86" s="27"/>
      <c r="D86" s="27"/>
      <c r="E86" s="26"/>
      <c r="F86" s="26">
        <v>18</v>
      </c>
      <c r="G86" s="26">
        <v>55</v>
      </c>
      <c r="H86" s="29">
        <f>D85+G86/12</f>
        <v>8.7533333333333339</v>
      </c>
      <c r="I86" s="26">
        <v>2.67</v>
      </c>
      <c r="J86" s="29">
        <f>I86*H86*F86*E85</f>
        <v>11779.185600000001</v>
      </c>
    </row>
    <row r="87" spans="1:10" x14ac:dyDescent="0.2">
      <c r="A87" s="26" t="s">
        <v>162</v>
      </c>
      <c r="B87" s="27"/>
      <c r="C87" s="27"/>
      <c r="D87" s="27"/>
      <c r="E87" s="26"/>
      <c r="F87" s="28">
        <f>D85/(12/12)+1</f>
        <v>5.17</v>
      </c>
      <c r="G87" s="26"/>
      <c r="H87" s="26">
        <f>B85*2+C85*2</f>
        <v>7</v>
      </c>
      <c r="I87" s="26">
        <v>0.376</v>
      </c>
      <c r="J87" s="29">
        <f>I87*H87*F87*E85</f>
        <v>381.00832000000003</v>
      </c>
    </row>
    <row r="88" spans="1:10" x14ac:dyDescent="0.2">
      <c r="A88" s="24" t="s">
        <v>192</v>
      </c>
      <c r="B88" s="25">
        <v>1.5</v>
      </c>
      <c r="C88" s="25">
        <v>2</v>
      </c>
      <c r="D88" s="25">
        <v>3.17</v>
      </c>
      <c r="E88" s="24">
        <v>9</v>
      </c>
      <c r="F88" s="24"/>
      <c r="G88" s="24"/>
      <c r="H88" s="24"/>
      <c r="I88" s="24"/>
      <c r="J88" s="24"/>
    </row>
    <row r="89" spans="1:10" x14ac:dyDescent="0.2">
      <c r="A89" s="26" t="s">
        <v>161</v>
      </c>
      <c r="B89" s="27"/>
      <c r="C89" s="27"/>
      <c r="D89" s="27"/>
      <c r="E89" s="26"/>
      <c r="F89" s="26">
        <v>18</v>
      </c>
      <c r="G89" s="26">
        <v>55</v>
      </c>
      <c r="H89" s="29">
        <f>D88+G89/12</f>
        <v>7.753333333333333</v>
      </c>
      <c r="I89" s="26">
        <v>2.67</v>
      </c>
      <c r="J89" s="29">
        <f>I89*H89*F89*E88</f>
        <v>3353.6268</v>
      </c>
    </row>
    <row r="90" spans="1:10" x14ac:dyDescent="0.2">
      <c r="A90" s="26" t="s">
        <v>162</v>
      </c>
      <c r="B90" s="27"/>
      <c r="C90" s="27"/>
      <c r="D90" s="27"/>
      <c r="E90" s="26"/>
      <c r="F90" s="28">
        <f>D88/(12/12)+1</f>
        <v>4.17</v>
      </c>
      <c r="G90" s="26"/>
      <c r="H90" s="26">
        <f>B88*2+C88*2</f>
        <v>7</v>
      </c>
      <c r="I90" s="26">
        <v>0.376</v>
      </c>
      <c r="J90" s="29">
        <f>I90*H90*F90*E88</f>
        <v>98.778960000000012</v>
      </c>
    </row>
    <row r="91" spans="1:10" x14ac:dyDescent="0.2">
      <c r="B91" s="5"/>
      <c r="I91" s="24" t="s">
        <v>155</v>
      </c>
      <c r="J91" s="32">
        <f>SUM(J55:J90)</f>
        <v>91205.120919999972</v>
      </c>
    </row>
    <row r="92" spans="1:10" x14ac:dyDescent="0.2">
      <c r="B92" s="5"/>
      <c r="I92" s="24" t="s">
        <v>156</v>
      </c>
      <c r="J92" s="34">
        <f>J91/2000</f>
        <v>45.602560459999985</v>
      </c>
    </row>
    <row r="94" spans="1:10" x14ac:dyDescent="0.2">
      <c r="B94" s="5"/>
    </row>
    <row r="95" spans="1:10" ht="19" x14ac:dyDescent="0.25">
      <c r="A95" s="3" t="s">
        <v>100</v>
      </c>
    </row>
    <row r="96" spans="1:10" x14ac:dyDescent="0.2">
      <c r="A96" s="7" t="s">
        <v>0</v>
      </c>
      <c r="B96" s="8" t="s">
        <v>1</v>
      </c>
      <c r="C96" s="7" t="s">
        <v>2</v>
      </c>
      <c r="D96" s="7" t="s">
        <v>3</v>
      </c>
      <c r="E96" s="7" t="s">
        <v>4</v>
      </c>
      <c r="F96" s="7" t="s">
        <v>3</v>
      </c>
    </row>
    <row r="97" spans="1:10" x14ac:dyDescent="0.2">
      <c r="A97" s="4" t="s">
        <v>21</v>
      </c>
      <c r="B97" s="9"/>
      <c r="C97" s="4">
        <v>116.31</v>
      </c>
      <c r="D97" s="4" t="s">
        <v>22</v>
      </c>
      <c r="E97" s="4">
        <v>6.46</v>
      </c>
      <c r="F97" s="4" t="s">
        <v>7</v>
      </c>
    </row>
    <row r="98" spans="1:10" x14ac:dyDescent="0.2">
      <c r="A98" s="4" t="s">
        <v>23</v>
      </c>
      <c r="B98" s="9" t="s">
        <v>24</v>
      </c>
      <c r="C98" s="4">
        <v>33.06</v>
      </c>
      <c r="D98" s="4" t="s">
        <v>6</v>
      </c>
      <c r="E98" s="4">
        <v>4.08</v>
      </c>
      <c r="F98" s="4" t="s">
        <v>7</v>
      </c>
    </row>
    <row r="99" spans="1:10" x14ac:dyDescent="0.2">
      <c r="A99" s="4" t="s">
        <v>25</v>
      </c>
      <c r="B99" s="9" t="s">
        <v>12</v>
      </c>
      <c r="C99" s="4">
        <v>33.340000000000003</v>
      </c>
      <c r="D99" s="4" t="s">
        <v>6</v>
      </c>
      <c r="E99" s="4">
        <v>8.3699999999999992</v>
      </c>
      <c r="F99" s="4" t="s">
        <v>7</v>
      </c>
    </row>
    <row r="101" spans="1:10" ht="17" x14ac:dyDescent="0.2">
      <c r="A101" s="16" t="s">
        <v>144</v>
      </c>
      <c r="B101" s="17"/>
      <c r="C101" s="18"/>
    </row>
    <row r="102" spans="1:10" ht="48" x14ac:dyDescent="0.2">
      <c r="A102" s="19" t="s">
        <v>1</v>
      </c>
      <c r="B102" s="20" t="s">
        <v>145</v>
      </c>
      <c r="C102" s="21" t="s">
        <v>146</v>
      </c>
      <c r="D102" s="21" t="s">
        <v>147</v>
      </c>
      <c r="E102" s="20" t="s">
        <v>4</v>
      </c>
      <c r="F102" s="20" t="s">
        <v>3</v>
      </c>
      <c r="G102" s="19" t="s">
        <v>148</v>
      </c>
      <c r="H102" s="19" t="s">
        <v>149</v>
      </c>
      <c r="I102" s="22" t="s">
        <v>150</v>
      </c>
      <c r="J102" s="23" t="s">
        <v>151</v>
      </c>
    </row>
    <row r="103" spans="1:10" x14ac:dyDescent="0.2">
      <c r="A103" s="24" t="s">
        <v>21</v>
      </c>
      <c r="B103" s="25">
        <v>11</v>
      </c>
      <c r="C103" s="34">
        <f>C97/B103</f>
        <v>10.573636363636364</v>
      </c>
      <c r="D103" s="4"/>
      <c r="E103" s="4"/>
      <c r="F103" s="4"/>
      <c r="G103" s="4"/>
      <c r="H103" s="4"/>
      <c r="I103" s="4"/>
      <c r="J103" s="4"/>
    </row>
    <row r="104" spans="1:10" x14ac:dyDescent="0.2">
      <c r="A104" s="4" t="s">
        <v>163</v>
      </c>
      <c r="B104" s="4"/>
      <c r="C104" s="4"/>
      <c r="D104" s="4"/>
      <c r="E104" s="4">
        <v>2</v>
      </c>
      <c r="F104" s="39">
        <f>B103/(8/12)+1</f>
        <v>17.5</v>
      </c>
      <c r="G104" s="4"/>
      <c r="H104" s="33">
        <f>C103</f>
        <v>10.573636363636364</v>
      </c>
      <c r="I104" s="4">
        <v>1.502</v>
      </c>
      <c r="J104" s="33">
        <f>I104*H104*F104*E104</f>
        <v>555.85606363636361</v>
      </c>
    </row>
    <row r="105" spans="1:10" x14ac:dyDescent="0.2">
      <c r="A105" s="4"/>
      <c r="B105" s="4"/>
      <c r="C105" s="4"/>
      <c r="D105" s="4"/>
      <c r="E105" s="4">
        <v>2</v>
      </c>
      <c r="F105" s="39">
        <f>C103/(8/12)+1</f>
        <v>16.860454545454544</v>
      </c>
      <c r="G105" s="4"/>
      <c r="H105" s="4">
        <f>B103</f>
        <v>11</v>
      </c>
      <c r="I105" s="4">
        <v>1.502</v>
      </c>
      <c r="J105" s="33">
        <f>I105*H105*F105*E105</f>
        <v>557.13685999999996</v>
      </c>
    </row>
    <row r="106" spans="1:10" x14ac:dyDescent="0.2">
      <c r="A106" s="4" t="s">
        <v>164</v>
      </c>
      <c r="B106" s="4">
        <f>C98</f>
        <v>33.06</v>
      </c>
      <c r="C106" s="4"/>
      <c r="D106" s="4"/>
      <c r="E106" s="4">
        <v>2</v>
      </c>
      <c r="F106" s="39">
        <f>B106/(24/12)+1</f>
        <v>17.53</v>
      </c>
      <c r="G106" s="4"/>
      <c r="H106" s="4">
        <v>3</v>
      </c>
      <c r="I106" s="4">
        <v>0.66800000000000004</v>
      </c>
      <c r="J106" s="33">
        <f>I106*H106*F106*E106</f>
        <v>70.26024000000001</v>
      </c>
    </row>
    <row r="107" spans="1:10" x14ac:dyDescent="0.2">
      <c r="B107" s="5"/>
      <c r="I107" s="24" t="s">
        <v>155</v>
      </c>
      <c r="J107" s="32">
        <f>SUM(J104:J106)</f>
        <v>1183.2531636363638</v>
      </c>
    </row>
    <row r="108" spans="1:10" x14ac:dyDescent="0.2">
      <c r="B108" s="5"/>
      <c r="I108" s="24" t="s">
        <v>156</v>
      </c>
      <c r="J108" s="34">
        <f>J107/2000</f>
        <v>0.59162658181818184</v>
      </c>
    </row>
    <row r="109" spans="1:10" x14ac:dyDescent="0.2">
      <c r="B109"/>
    </row>
    <row r="110" spans="1:10" x14ac:dyDescent="0.2">
      <c r="B110"/>
    </row>
    <row r="111" spans="1:10" x14ac:dyDescent="0.2">
      <c r="A111" s="24" t="s">
        <v>23</v>
      </c>
      <c r="B111" s="25">
        <v>33.06</v>
      </c>
      <c r="C111" s="24"/>
      <c r="D111" s="24">
        <v>5</v>
      </c>
      <c r="E111" s="4"/>
      <c r="F111" s="4"/>
      <c r="G111" s="4"/>
      <c r="H111" s="4"/>
      <c r="I111" s="4"/>
      <c r="J111" s="4"/>
    </row>
    <row r="112" spans="1:10" x14ac:dyDescent="0.2">
      <c r="A112" s="26" t="s">
        <v>153</v>
      </c>
      <c r="B112" s="27"/>
      <c r="C112" s="27"/>
      <c r="D112" s="27"/>
      <c r="E112" s="26">
        <v>2</v>
      </c>
      <c r="F112" s="28">
        <f>B111/(24/12)+1</f>
        <v>17.53</v>
      </c>
      <c r="G112" s="26">
        <v>30</v>
      </c>
      <c r="H112" s="26">
        <f>D111+G112/12</f>
        <v>7.5</v>
      </c>
      <c r="I112" s="26">
        <v>0.66800000000000004</v>
      </c>
      <c r="J112" s="29">
        <f>I112*H112*F112*E112</f>
        <v>175.65060000000003</v>
      </c>
    </row>
    <row r="113" spans="1:10" x14ac:dyDescent="0.2">
      <c r="A113" s="26" t="s">
        <v>168</v>
      </c>
      <c r="B113" s="27"/>
      <c r="C113" s="27"/>
      <c r="D113" s="27"/>
      <c r="E113" s="26">
        <v>2</v>
      </c>
      <c r="F113" s="28">
        <f>D111/(24/12)+1</f>
        <v>3.5</v>
      </c>
      <c r="G113" s="26">
        <v>30</v>
      </c>
      <c r="H113" s="29">
        <f>B111+(B111/20*G113/12)</f>
        <v>37.192500000000003</v>
      </c>
      <c r="I113" s="26">
        <v>0.66800000000000004</v>
      </c>
      <c r="J113" s="29">
        <f>I113*H113*F113*E113</f>
        <v>173.91213000000002</v>
      </c>
    </row>
    <row r="114" spans="1:10" x14ac:dyDescent="0.2">
      <c r="B114" s="5"/>
      <c r="I114" s="24" t="s">
        <v>155</v>
      </c>
      <c r="J114" s="32">
        <f>SUM(J111:J113)</f>
        <v>349.56273000000004</v>
      </c>
    </row>
    <row r="115" spans="1:10" x14ac:dyDescent="0.2">
      <c r="B115" s="5"/>
      <c r="I115" s="24" t="s">
        <v>156</v>
      </c>
      <c r="J115" s="34">
        <f>J114/2000</f>
        <v>0.17478136500000002</v>
      </c>
    </row>
    <row r="116" spans="1:10" x14ac:dyDescent="0.2">
      <c r="B116"/>
    </row>
    <row r="117" spans="1:10" x14ac:dyDescent="0.2">
      <c r="B117"/>
    </row>
    <row r="118" spans="1:10" x14ac:dyDescent="0.2">
      <c r="A118" s="24" t="s">
        <v>25</v>
      </c>
      <c r="B118" s="25">
        <v>33.340000000000003</v>
      </c>
      <c r="C118" s="24"/>
      <c r="D118" s="24">
        <v>10.17</v>
      </c>
      <c r="E118" s="24"/>
      <c r="F118" s="24"/>
      <c r="G118" s="24"/>
      <c r="H118" s="24"/>
      <c r="I118" s="24"/>
      <c r="J118" s="24"/>
    </row>
    <row r="119" spans="1:10" x14ac:dyDescent="0.2">
      <c r="A119" s="26" t="s">
        <v>153</v>
      </c>
      <c r="B119" s="27"/>
      <c r="C119" s="27"/>
      <c r="D119" s="27"/>
      <c r="E119" s="26">
        <v>2</v>
      </c>
      <c r="F119" s="28">
        <f>B118/(24/12)+1</f>
        <v>17.670000000000002</v>
      </c>
      <c r="G119" s="26">
        <v>30</v>
      </c>
      <c r="H119" s="26">
        <f>D118+G119/12</f>
        <v>12.67</v>
      </c>
      <c r="I119" s="26">
        <v>0.66800000000000004</v>
      </c>
      <c r="J119" s="29">
        <f>I119*H119*F119*E119</f>
        <v>299.10221040000005</v>
      </c>
    </row>
    <row r="120" spans="1:10" x14ac:dyDescent="0.2">
      <c r="A120" s="26" t="s">
        <v>168</v>
      </c>
      <c r="B120" s="27"/>
      <c r="C120" s="27"/>
      <c r="D120" s="27"/>
      <c r="E120" s="26">
        <v>2</v>
      </c>
      <c r="F120" s="28">
        <f>D118/(24/12)+1</f>
        <v>6.085</v>
      </c>
      <c r="G120" s="26">
        <v>30</v>
      </c>
      <c r="H120" s="29">
        <f>B118+(B118/20*G120/12)</f>
        <v>37.507500000000007</v>
      </c>
      <c r="I120" s="26">
        <v>0.66800000000000004</v>
      </c>
      <c r="J120" s="29">
        <f>I120*H120*F120*E120</f>
        <v>304.91947170000009</v>
      </c>
    </row>
    <row r="121" spans="1:10" x14ac:dyDescent="0.2">
      <c r="B121" s="5"/>
      <c r="I121" s="24" t="s">
        <v>155</v>
      </c>
      <c r="J121" s="32">
        <f>SUM(J118:J120)</f>
        <v>604.02168210000013</v>
      </c>
    </row>
    <row r="122" spans="1:10" x14ac:dyDescent="0.2">
      <c r="B122" s="5"/>
      <c r="I122" s="24" t="s">
        <v>156</v>
      </c>
      <c r="J122" s="34">
        <f>J121/2000</f>
        <v>0.30201084105000009</v>
      </c>
    </row>
    <row r="124" spans="1:10" ht="19" x14ac:dyDescent="0.25">
      <c r="A124" s="3" t="s">
        <v>107</v>
      </c>
    </row>
    <row r="125" spans="1:10" x14ac:dyDescent="0.2">
      <c r="A125" s="7" t="s">
        <v>0</v>
      </c>
      <c r="B125" s="8" t="s">
        <v>1</v>
      </c>
      <c r="C125" s="7" t="s">
        <v>2</v>
      </c>
      <c r="D125" s="7" t="s">
        <v>3</v>
      </c>
      <c r="E125" s="7" t="s">
        <v>4</v>
      </c>
      <c r="F125" s="7" t="s">
        <v>3</v>
      </c>
    </row>
    <row r="126" spans="1:10" x14ac:dyDescent="0.2">
      <c r="A126" s="4" t="s">
        <v>47</v>
      </c>
      <c r="B126" s="9" t="s">
        <v>48</v>
      </c>
      <c r="C126" s="4">
        <v>270.04000000000002</v>
      </c>
      <c r="D126" s="4" t="s">
        <v>6</v>
      </c>
      <c r="E126" s="4">
        <v>5</v>
      </c>
      <c r="F126" s="4" t="s">
        <v>7</v>
      </c>
    </row>
    <row r="128" spans="1:10" ht="17" x14ac:dyDescent="0.2">
      <c r="A128" s="16" t="s">
        <v>144</v>
      </c>
      <c r="B128" s="17"/>
      <c r="C128" s="18"/>
    </row>
    <row r="129" spans="1:10" ht="48" x14ac:dyDescent="0.2">
      <c r="A129" s="19" t="s">
        <v>1</v>
      </c>
      <c r="B129" s="20" t="s">
        <v>145</v>
      </c>
      <c r="C129" s="21" t="s">
        <v>146</v>
      </c>
      <c r="D129" s="21" t="s">
        <v>147</v>
      </c>
      <c r="E129" s="20" t="s">
        <v>4</v>
      </c>
      <c r="F129" s="20" t="s">
        <v>3</v>
      </c>
      <c r="G129" s="19" t="s">
        <v>148</v>
      </c>
      <c r="H129" s="19" t="s">
        <v>149</v>
      </c>
      <c r="I129" s="22" t="s">
        <v>150</v>
      </c>
      <c r="J129" s="23" t="s">
        <v>151</v>
      </c>
    </row>
    <row r="130" spans="1:10" x14ac:dyDescent="0.2">
      <c r="A130" s="24" t="s">
        <v>177</v>
      </c>
      <c r="B130" s="25">
        <f>C126</f>
        <v>270.04000000000002</v>
      </c>
      <c r="C130" s="34"/>
      <c r="D130" s="24"/>
      <c r="E130" s="24"/>
      <c r="F130" s="24"/>
      <c r="G130" s="24"/>
      <c r="H130" s="24"/>
      <c r="I130" s="24"/>
      <c r="J130" s="24"/>
    </row>
    <row r="131" spans="1:10" x14ac:dyDescent="0.2">
      <c r="A131" s="4" t="s">
        <v>174</v>
      </c>
      <c r="B131" s="9"/>
      <c r="C131" s="4"/>
      <c r="D131" s="4"/>
      <c r="E131" s="4"/>
      <c r="F131" s="39">
        <f>B130/(6/12)+1</f>
        <v>541.08000000000004</v>
      </c>
      <c r="G131" s="4"/>
      <c r="H131" s="30">
        <v>12</v>
      </c>
      <c r="I131" s="26">
        <v>2.67</v>
      </c>
      <c r="J131" s="29">
        <f>I131*H131*F131</f>
        <v>17336.2032</v>
      </c>
    </row>
    <row r="132" spans="1:10" x14ac:dyDescent="0.2">
      <c r="A132" s="4" t="s">
        <v>175</v>
      </c>
      <c r="B132" s="9"/>
      <c r="C132" s="4"/>
      <c r="D132" s="4"/>
      <c r="E132" s="4"/>
      <c r="F132" s="39">
        <f>B130/(12/12)+1</f>
        <v>271.04000000000002</v>
      </c>
      <c r="G132" s="4"/>
      <c r="H132" s="30">
        <v>12</v>
      </c>
      <c r="I132" s="26">
        <v>2.67</v>
      </c>
      <c r="J132" s="29">
        <f>I132*H132*F132</f>
        <v>8684.1216000000004</v>
      </c>
    </row>
    <row r="133" spans="1:10" x14ac:dyDescent="0.2">
      <c r="B133" s="5"/>
      <c r="I133" s="24" t="s">
        <v>155</v>
      </c>
      <c r="J133" s="32">
        <f>SUM(J130:J132)</f>
        <v>26020.324800000002</v>
      </c>
    </row>
    <row r="134" spans="1:10" x14ac:dyDescent="0.2">
      <c r="B134" s="5"/>
      <c r="I134" s="24" t="s">
        <v>156</v>
      </c>
      <c r="J134" s="34">
        <f>J133/2000</f>
        <v>13.0101624</v>
      </c>
    </row>
    <row r="136" spans="1:10" ht="19" x14ac:dyDescent="0.25">
      <c r="A136" s="3" t="s">
        <v>101</v>
      </c>
    </row>
    <row r="137" spans="1:10" x14ac:dyDescent="0.2">
      <c r="A137" s="7" t="s">
        <v>0</v>
      </c>
      <c r="B137" s="8" t="s">
        <v>1</v>
      </c>
      <c r="C137" s="7" t="s">
        <v>2</v>
      </c>
      <c r="D137" s="7" t="s">
        <v>3</v>
      </c>
      <c r="E137" s="7" t="s">
        <v>4</v>
      </c>
      <c r="F137" s="7" t="s">
        <v>3</v>
      </c>
    </row>
    <row r="138" spans="1:10" x14ac:dyDescent="0.2">
      <c r="A138" s="4" t="s">
        <v>26</v>
      </c>
      <c r="B138" s="9" t="s">
        <v>49</v>
      </c>
      <c r="C138" s="4">
        <v>36</v>
      </c>
      <c r="D138" s="4" t="s">
        <v>14</v>
      </c>
      <c r="E138" s="4">
        <v>28.44</v>
      </c>
      <c r="F138" s="4" t="s">
        <v>7</v>
      </c>
    </row>
    <row r="139" spans="1:10" x14ac:dyDescent="0.2">
      <c r="A139" s="4" t="s">
        <v>50</v>
      </c>
      <c r="B139" s="9" t="s">
        <v>51</v>
      </c>
      <c r="C139" s="4">
        <v>4</v>
      </c>
      <c r="D139" s="4" t="s">
        <v>14</v>
      </c>
      <c r="E139" s="4">
        <v>17.78</v>
      </c>
      <c r="F139" s="4" t="s">
        <v>7</v>
      </c>
    </row>
    <row r="141" spans="1:10" ht="17" x14ac:dyDescent="0.2">
      <c r="A141" s="16" t="s">
        <v>144</v>
      </c>
      <c r="B141" s="17"/>
      <c r="C141" s="18"/>
    </row>
    <row r="142" spans="1:10" ht="48" x14ac:dyDescent="0.2">
      <c r="A142" s="19" t="s">
        <v>1</v>
      </c>
      <c r="B142" s="20" t="s">
        <v>145</v>
      </c>
      <c r="C142" s="21" t="s">
        <v>146</v>
      </c>
      <c r="D142" s="21" t="s">
        <v>147</v>
      </c>
      <c r="E142" s="20" t="s">
        <v>4</v>
      </c>
      <c r="F142" s="20" t="s">
        <v>3</v>
      </c>
      <c r="G142" s="19" t="s">
        <v>148</v>
      </c>
      <c r="H142" s="19" t="s">
        <v>149</v>
      </c>
      <c r="I142" s="22" t="s">
        <v>150</v>
      </c>
      <c r="J142" s="23" t="s">
        <v>151</v>
      </c>
    </row>
    <row r="143" spans="1:10" x14ac:dyDescent="0.2">
      <c r="A143" s="24" t="s">
        <v>26</v>
      </c>
      <c r="B143" s="25">
        <v>8</v>
      </c>
      <c r="C143" s="34">
        <v>8</v>
      </c>
      <c r="D143" s="4"/>
      <c r="E143" s="4">
        <v>36</v>
      </c>
      <c r="F143" s="4"/>
      <c r="G143" s="4"/>
      <c r="H143" s="4"/>
      <c r="I143" s="4"/>
      <c r="J143" s="4"/>
    </row>
    <row r="144" spans="1:10" x14ac:dyDescent="0.2">
      <c r="A144" s="4" t="s">
        <v>165</v>
      </c>
      <c r="B144" s="4"/>
      <c r="C144" s="4"/>
      <c r="D144" s="4"/>
      <c r="E144" s="4"/>
      <c r="F144" s="39">
        <f>B143/(6/12)+1</f>
        <v>17</v>
      </c>
      <c r="G144" s="4"/>
      <c r="H144" s="33">
        <f>C143</f>
        <v>8</v>
      </c>
      <c r="I144" s="4">
        <v>0.66800000000000004</v>
      </c>
      <c r="J144" s="33">
        <f>I144*H144*F144*E143</f>
        <v>3270.5279999999998</v>
      </c>
    </row>
    <row r="145" spans="1:10" x14ac:dyDescent="0.2">
      <c r="A145" s="4"/>
      <c r="B145" s="4"/>
      <c r="C145" s="4"/>
      <c r="D145" s="4"/>
      <c r="E145" s="4"/>
      <c r="F145" s="39">
        <f>C143/(6/12)+1</f>
        <v>17</v>
      </c>
      <c r="G145" s="4"/>
      <c r="H145" s="4">
        <f>B143+2.33</f>
        <v>10.33</v>
      </c>
      <c r="I145" s="4">
        <v>0.66800000000000004</v>
      </c>
      <c r="J145" s="33">
        <f>I145*H145*F145*E143</f>
        <v>4223.0692800000006</v>
      </c>
    </row>
    <row r="146" spans="1:10" x14ac:dyDescent="0.2">
      <c r="A146" s="24" t="s">
        <v>50</v>
      </c>
      <c r="B146" s="25">
        <v>12</v>
      </c>
      <c r="C146" s="34">
        <v>12</v>
      </c>
      <c r="D146" s="4"/>
      <c r="E146" s="4">
        <v>4</v>
      </c>
      <c r="F146" s="4"/>
      <c r="G146" s="4"/>
      <c r="H146" s="4"/>
      <c r="I146" s="4"/>
      <c r="J146" s="4"/>
    </row>
    <row r="147" spans="1:10" x14ac:dyDescent="0.2">
      <c r="A147" s="4" t="s">
        <v>165</v>
      </c>
      <c r="B147" s="4"/>
      <c r="C147" s="4"/>
      <c r="D147" s="4"/>
      <c r="E147" s="4"/>
      <c r="F147" s="39">
        <f>B146/(6/12)+1</f>
        <v>25</v>
      </c>
      <c r="G147" s="4"/>
      <c r="H147" s="33">
        <f>C146</f>
        <v>12</v>
      </c>
      <c r="I147" s="4">
        <v>0.66800000000000004</v>
      </c>
      <c r="J147" s="33">
        <f>I147*H147*F147*E146</f>
        <v>801.6</v>
      </c>
    </row>
    <row r="148" spans="1:10" x14ac:dyDescent="0.2">
      <c r="A148" s="4"/>
      <c r="B148" s="4"/>
      <c r="C148" s="4"/>
      <c r="D148" s="4"/>
      <c r="E148" s="4"/>
      <c r="F148" s="39">
        <f>C146/(6/12)+1</f>
        <v>25</v>
      </c>
      <c r="G148" s="4"/>
      <c r="H148" s="4">
        <f>B146+2.33</f>
        <v>14.33</v>
      </c>
      <c r="I148" s="4">
        <v>0.66800000000000004</v>
      </c>
      <c r="J148" s="33">
        <f>I148*H148*F148*E146</f>
        <v>957.24400000000003</v>
      </c>
    </row>
    <row r="149" spans="1:10" x14ac:dyDescent="0.2">
      <c r="B149" s="5"/>
      <c r="I149" s="24" t="s">
        <v>155</v>
      </c>
      <c r="J149" s="32">
        <f>SUM(J144:J148)</f>
        <v>9252.4412800000009</v>
      </c>
    </row>
    <row r="150" spans="1:10" x14ac:dyDescent="0.2">
      <c r="B150" s="5"/>
      <c r="I150" s="24" t="s">
        <v>156</v>
      </c>
      <c r="J150" s="34">
        <f>J149/2000</f>
        <v>4.6262206400000006</v>
      </c>
    </row>
    <row r="152" spans="1:10" ht="19" x14ac:dyDescent="0.25">
      <c r="A152" s="3" t="s">
        <v>102</v>
      </c>
    </row>
    <row r="153" spans="1:10" x14ac:dyDescent="0.2">
      <c r="A153" s="7" t="s">
        <v>0</v>
      </c>
      <c r="B153" s="8" t="s">
        <v>1</v>
      </c>
      <c r="C153" s="7" t="s">
        <v>2</v>
      </c>
      <c r="D153" s="7" t="s">
        <v>3</v>
      </c>
      <c r="E153" s="7" t="s">
        <v>4</v>
      </c>
      <c r="F153" s="7" t="s">
        <v>3</v>
      </c>
    </row>
    <row r="154" spans="1:10" x14ac:dyDescent="0.2">
      <c r="A154" s="4" t="s">
        <v>194</v>
      </c>
      <c r="B154" s="9"/>
      <c r="C154" s="4">
        <v>35267.01</v>
      </c>
      <c r="D154" s="4" t="s">
        <v>22</v>
      </c>
      <c r="E154" s="4">
        <v>1088.49</v>
      </c>
      <c r="F154" s="4" t="s">
        <v>7</v>
      </c>
    </row>
    <row r="155" spans="1:10" x14ac:dyDescent="0.2">
      <c r="A155" s="4" t="s">
        <v>193</v>
      </c>
      <c r="B155" s="9"/>
      <c r="C155" s="4">
        <v>33999.120000000003</v>
      </c>
      <c r="D155" s="4" t="s">
        <v>22</v>
      </c>
      <c r="E155" s="4">
        <v>1049.3599999999999</v>
      </c>
      <c r="F155" s="4" t="s">
        <v>7</v>
      </c>
    </row>
    <row r="157" spans="1:10" ht="17" x14ac:dyDescent="0.2">
      <c r="A157" s="16" t="s">
        <v>144</v>
      </c>
      <c r="B157" s="17"/>
      <c r="C157" s="18"/>
    </row>
    <row r="158" spans="1:10" ht="48" x14ac:dyDescent="0.2">
      <c r="A158" s="19" t="s">
        <v>1</v>
      </c>
      <c r="B158" s="20" t="s">
        <v>145</v>
      </c>
      <c r="C158" s="21" t="s">
        <v>146</v>
      </c>
      <c r="D158" s="21" t="s">
        <v>147</v>
      </c>
      <c r="E158" s="20" t="s">
        <v>4</v>
      </c>
      <c r="F158" s="20" t="s">
        <v>3</v>
      </c>
      <c r="G158" s="19" t="s">
        <v>148</v>
      </c>
      <c r="H158" s="19" t="s">
        <v>149</v>
      </c>
      <c r="I158" s="22" t="s">
        <v>150</v>
      </c>
      <c r="J158" s="23" t="s">
        <v>151</v>
      </c>
    </row>
    <row r="159" spans="1:10" x14ac:dyDescent="0.2">
      <c r="A159" s="24" t="s">
        <v>28</v>
      </c>
      <c r="B159" s="25">
        <v>292</v>
      </c>
      <c r="C159" s="34">
        <f>C154/B159</f>
        <v>120.77743150684933</v>
      </c>
      <c r="D159" s="24"/>
      <c r="E159" s="24"/>
      <c r="F159" s="24"/>
      <c r="G159" s="24"/>
      <c r="H159" s="24"/>
      <c r="I159" s="24"/>
      <c r="J159" s="24"/>
    </row>
    <row r="160" spans="1:10" x14ac:dyDescent="0.2">
      <c r="A160" s="26" t="s">
        <v>166</v>
      </c>
      <c r="B160" s="27"/>
      <c r="C160" s="29"/>
      <c r="D160" s="26"/>
      <c r="E160" s="26"/>
      <c r="F160" s="28">
        <f>B159/(10/12)+1</f>
        <v>351.4</v>
      </c>
      <c r="G160" s="26">
        <v>55</v>
      </c>
      <c r="H160" s="30">
        <f>C159+(C159/20*G160/12)</f>
        <v>148.45559289383561</v>
      </c>
      <c r="I160" s="26">
        <v>2.67</v>
      </c>
      <c r="J160" s="29">
        <f>I160*H160*F160</f>
        <v>139286.67856552653</v>
      </c>
    </row>
    <row r="161" spans="1:10" x14ac:dyDescent="0.2">
      <c r="A161" s="26"/>
      <c r="B161" s="27"/>
      <c r="C161" s="29"/>
      <c r="D161" s="26"/>
      <c r="E161" s="26"/>
      <c r="F161" s="28">
        <f>C159/(10/12)+1</f>
        <v>145.93291780821917</v>
      </c>
      <c r="G161" s="26">
        <v>55</v>
      </c>
      <c r="H161" s="30">
        <f>B159+(B159/20*G161/12)</f>
        <v>358.91666666666669</v>
      </c>
      <c r="I161" s="26">
        <v>2.67</v>
      </c>
      <c r="J161" s="29">
        <f t="shared" ref="J161:J163" si="3">I161*H161*F161</f>
        <v>139848.60963249998</v>
      </c>
    </row>
    <row r="162" spans="1:10" x14ac:dyDescent="0.2">
      <c r="A162" s="26" t="s">
        <v>167</v>
      </c>
      <c r="B162" s="27"/>
      <c r="C162" s="29"/>
      <c r="D162" s="26"/>
      <c r="E162" s="26"/>
      <c r="F162" s="28">
        <f>B159/(8/12)+1</f>
        <v>439</v>
      </c>
      <c r="G162" s="26">
        <v>40</v>
      </c>
      <c r="H162" s="30">
        <f>C159+(C159/20*G162/12)</f>
        <v>140.90700342465755</v>
      </c>
      <c r="I162" s="26">
        <v>1.502</v>
      </c>
      <c r="J162" s="29">
        <f t="shared" si="3"/>
        <v>92910.97810414384</v>
      </c>
    </row>
    <row r="163" spans="1:10" x14ac:dyDescent="0.2">
      <c r="A163" s="26"/>
      <c r="B163" s="27"/>
      <c r="C163" s="29"/>
      <c r="D163" s="26"/>
      <c r="E163" s="26"/>
      <c r="F163" s="28">
        <f>C159/(8/12)+1</f>
        <v>182.16614726027399</v>
      </c>
      <c r="G163" s="26">
        <v>40</v>
      </c>
      <c r="H163" s="30">
        <f>B159+(B159/20*G163/12)</f>
        <v>340.66666666666669</v>
      </c>
      <c r="I163" s="26">
        <v>1.502</v>
      </c>
      <c r="J163" s="29">
        <f t="shared" si="3"/>
        <v>93211.017118333344</v>
      </c>
    </row>
    <row r="164" spans="1:10" x14ac:dyDescent="0.2">
      <c r="A164" s="24" t="s">
        <v>29</v>
      </c>
      <c r="B164" s="25">
        <v>292</v>
      </c>
      <c r="C164" s="34">
        <f>C155/B164</f>
        <v>116.43534246575344</v>
      </c>
      <c r="D164" s="24"/>
      <c r="E164" s="24"/>
      <c r="F164" s="24"/>
      <c r="G164" s="24"/>
      <c r="H164" s="24"/>
      <c r="I164" s="24"/>
      <c r="J164" s="24"/>
    </row>
    <row r="165" spans="1:10" x14ac:dyDescent="0.2">
      <c r="A165" s="26" t="s">
        <v>166</v>
      </c>
      <c r="B165" s="27"/>
      <c r="C165" s="29"/>
      <c r="D165" s="26"/>
      <c r="E165" s="26"/>
      <c r="F165" s="28">
        <f>B164/(10/12)+1</f>
        <v>351.4</v>
      </c>
      <c r="G165" s="26">
        <v>55</v>
      </c>
      <c r="H165" s="30">
        <f>C164+(C164/20*G165/12)</f>
        <v>143.11844178082194</v>
      </c>
      <c r="I165" s="26">
        <v>2.67</v>
      </c>
      <c r="J165" s="29">
        <f>I165*H165*F165</f>
        <v>134279.16057955479</v>
      </c>
    </row>
    <row r="166" spans="1:10" x14ac:dyDescent="0.2">
      <c r="A166" s="26"/>
      <c r="B166" s="27"/>
      <c r="C166" s="29"/>
      <c r="D166" s="26"/>
      <c r="E166" s="26"/>
      <c r="F166" s="28">
        <f>C164/(10/12)+1</f>
        <v>140.72241095890411</v>
      </c>
      <c r="G166" s="26">
        <v>55</v>
      </c>
      <c r="H166" s="30">
        <f>B164+(B164/20*G166/12)</f>
        <v>358.91666666666669</v>
      </c>
      <c r="I166" s="26">
        <v>2.67</v>
      </c>
      <c r="J166" s="29">
        <f t="shared" ref="J166:J168" si="4">I166*H166*F166</f>
        <v>134855.34184000001</v>
      </c>
    </row>
    <row r="167" spans="1:10" x14ac:dyDescent="0.2">
      <c r="A167" s="26" t="s">
        <v>167</v>
      </c>
      <c r="B167" s="27"/>
      <c r="C167" s="29"/>
      <c r="D167" s="26"/>
      <c r="E167" s="26"/>
      <c r="F167" s="28">
        <f>B164/(8/12)+1</f>
        <v>439</v>
      </c>
      <c r="G167" s="26">
        <v>40</v>
      </c>
      <c r="H167" s="30">
        <f>C164+(C164/20*G167/12)</f>
        <v>135.84123287671235</v>
      </c>
      <c r="I167" s="26">
        <v>1.502</v>
      </c>
      <c r="J167" s="29">
        <f t="shared" si="4"/>
        <v>89570.720451780842</v>
      </c>
    </row>
    <row r="168" spans="1:10" x14ac:dyDescent="0.2">
      <c r="A168" s="26"/>
      <c r="B168" s="27"/>
      <c r="C168" s="29"/>
      <c r="D168" s="26"/>
      <c r="E168" s="26"/>
      <c r="F168" s="28">
        <f>C164/(8/12)+1</f>
        <v>175.65301369863016</v>
      </c>
      <c r="G168" s="26">
        <v>40</v>
      </c>
      <c r="H168" s="30">
        <f>B164+(B164/20*G168/12)</f>
        <v>340.66666666666669</v>
      </c>
      <c r="I168" s="26">
        <v>1.502</v>
      </c>
      <c r="J168" s="29">
        <f t="shared" si="4"/>
        <v>89878.368253333349</v>
      </c>
    </row>
    <row r="169" spans="1:10" x14ac:dyDescent="0.2">
      <c r="A169" s="4" t="s">
        <v>525</v>
      </c>
      <c r="B169" s="4">
        <v>657.82</v>
      </c>
      <c r="C169" s="4"/>
      <c r="D169" s="4"/>
      <c r="E169" s="4"/>
      <c r="F169" s="28">
        <f>B169/(32/12)+1</f>
        <v>247.68250000000003</v>
      </c>
      <c r="G169" s="4"/>
      <c r="H169" s="4">
        <v>5</v>
      </c>
      <c r="I169" s="4">
        <v>1.0429999999999999</v>
      </c>
      <c r="J169" s="52">
        <f>I169*H169*F169</f>
        <v>1291.6642375000001</v>
      </c>
    </row>
    <row r="170" spans="1:10" x14ac:dyDescent="0.2">
      <c r="A170" s="41" t="s">
        <v>170</v>
      </c>
      <c r="B170" s="25"/>
      <c r="C170" s="24"/>
      <c r="D170" s="24"/>
      <c r="E170" s="24"/>
      <c r="F170" s="24"/>
      <c r="G170" s="24"/>
      <c r="H170" s="24"/>
      <c r="I170" s="24"/>
      <c r="J170" s="24"/>
    </row>
    <row r="171" spans="1:10" x14ac:dyDescent="0.2">
      <c r="A171" s="4" t="s">
        <v>256</v>
      </c>
      <c r="B171" s="4">
        <v>7.63</v>
      </c>
      <c r="C171" s="4"/>
      <c r="D171" s="4"/>
      <c r="E171" s="4"/>
      <c r="F171" s="4">
        <v>3</v>
      </c>
      <c r="G171" s="4"/>
      <c r="H171" s="4"/>
      <c r="I171" s="4">
        <v>1.502</v>
      </c>
      <c r="J171" s="33">
        <f>I171*F171*B171</f>
        <v>34.380780000000001</v>
      </c>
    </row>
    <row r="172" spans="1:10" x14ac:dyDescent="0.2">
      <c r="A172" s="4" t="s">
        <v>263</v>
      </c>
      <c r="B172" s="4">
        <v>57.63</v>
      </c>
      <c r="C172" s="4"/>
      <c r="D172" s="4"/>
      <c r="E172" s="4"/>
      <c r="F172" s="4">
        <v>2</v>
      </c>
      <c r="G172" s="4"/>
      <c r="H172" s="4"/>
      <c r="I172" s="4">
        <v>1.502</v>
      </c>
      <c r="J172" s="33">
        <f t="shared" ref="J172:J235" si="5">I172*F172*B172</f>
        <v>173.12052</v>
      </c>
    </row>
    <row r="173" spans="1:10" x14ac:dyDescent="0.2">
      <c r="A173" s="4" t="s">
        <v>286</v>
      </c>
      <c r="B173" s="4">
        <v>85.07</v>
      </c>
      <c r="C173" s="4"/>
      <c r="D173" s="4"/>
      <c r="E173" s="4"/>
      <c r="F173" s="4">
        <v>8</v>
      </c>
      <c r="G173" s="4"/>
      <c r="H173" s="4"/>
      <c r="I173" s="4">
        <v>1.502</v>
      </c>
      <c r="J173" s="33">
        <f t="shared" si="5"/>
        <v>1022.2011199999999</v>
      </c>
    </row>
    <row r="174" spans="1:10" x14ac:dyDescent="0.2">
      <c r="A174" s="4" t="s">
        <v>284</v>
      </c>
      <c r="B174" s="4">
        <v>6.12</v>
      </c>
      <c r="C174" s="4"/>
      <c r="D174" s="4"/>
      <c r="E174" s="4"/>
      <c r="F174" s="4">
        <v>11</v>
      </c>
      <c r="G174" s="4"/>
      <c r="H174" s="4"/>
      <c r="I174" s="4">
        <v>1.502</v>
      </c>
      <c r="J174" s="33">
        <f t="shared" si="5"/>
        <v>101.11463999999999</v>
      </c>
    </row>
    <row r="175" spans="1:10" x14ac:dyDescent="0.2">
      <c r="A175" s="4" t="s">
        <v>283</v>
      </c>
      <c r="B175" s="4">
        <v>42.16</v>
      </c>
      <c r="C175" s="4"/>
      <c r="D175" s="4"/>
      <c r="E175" s="4"/>
      <c r="F175" s="4">
        <v>30</v>
      </c>
      <c r="G175" s="4"/>
      <c r="H175" s="4"/>
      <c r="I175" s="4">
        <v>1.502</v>
      </c>
      <c r="J175" s="33">
        <f t="shared" si="5"/>
        <v>1899.7295999999999</v>
      </c>
    </row>
    <row r="176" spans="1:10" x14ac:dyDescent="0.2">
      <c r="A176" s="4" t="s">
        <v>289</v>
      </c>
      <c r="B176" s="4">
        <v>28.99</v>
      </c>
      <c r="C176" s="4"/>
      <c r="D176" s="4"/>
      <c r="E176" s="4"/>
      <c r="F176" s="4">
        <v>21</v>
      </c>
      <c r="G176" s="4"/>
      <c r="H176" s="4"/>
      <c r="I176" s="4">
        <v>1.502</v>
      </c>
      <c r="J176" s="33">
        <f t="shared" si="5"/>
        <v>914.40257999999994</v>
      </c>
    </row>
    <row r="177" spans="1:10" x14ac:dyDescent="0.2">
      <c r="A177" s="4" t="s">
        <v>281</v>
      </c>
      <c r="B177" s="4">
        <v>4.1100000000000003</v>
      </c>
      <c r="C177" s="4"/>
      <c r="D177" s="4"/>
      <c r="E177" s="4"/>
      <c r="F177" s="4">
        <v>10</v>
      </c>
      <c r="G177" s="4"/>
      <c r="H177" s="4"/>
      <c r="I177" s="4">
        <v>1.502</v>
      </c>
      <c r="J177" s="33">
        <f t="shared" si="5"/>
        <v>61.732200000000006</v>
      </c>
    </row>
    <row r="178" spans="1:10" x14ac:dyDescent="0.2">
      <c r="A178" s="4" t="s">
        <v>280</v>
      </c>
      <c r="B178" s="4">
        <v>9.16</v>
      </c>
      <c r="C178" s="4"/>
      <c r="D178" s="4"/>
      <c r="E178" s="4"/>
      <c r="F178" s="4">
        <v>44</v>
      </c>
      <c r="G178" s="4"/>
      <c r="H178" s="4"/>
      <c r="I178" s="4">
        <v>1.502</v>
      </c>
      <c r="J178" s="33">
        <f t="shared" si="5"/>
        <v>605.3660799999999</v>
      </c>
    </row>
    <row r="179" spans="1:10" x14ac:dyDescent="0.2">
      <c r="A179" s="4" t="s">
        <v>279</v>
      </c>
      <c r="B179" s="4">
        <v>8.61</v>
      </c>
      <c r="C179" s="4"/>
      <c r="D179" s="4"/>
      <c r="E179" s="4"/>
      <c r="F179" s="4">
        <v>75</v>
      </c>
      <c r="G179" s="4"/>
      <c r="H179" s="4"/>
      <c r="I179" s="4">
        <v>1.502</v>
      </c>
      <c r="J179" s="33">
        <f t="shared" si="5"/>
        <v>969.91649999999993</v>
      </c>
    </row>
    <row r="180" spans="1:10" x14ac:dyDescent="0.2">
      <c r="A180" s="4" t="s">
        <v>275</v>
      </c>
      <c r="B180" s="4">
        <v>15.15</v>
      </c>
      <c r="C180" s="4"/>
      <c r="D180" s="4"/>
      <c r="E180" s="4"/>
      <c r="F180" s="4">
        <v>65</v>
      </c>
      <c r="G180" s="4"/>
      <c r="H180" s="4"/>
      <c r="I180" s="4">
        <v>1.502</v>
      </c>
      <c r="J180" s="33">
        <f t="shared" si="5"/>
        <v>1479.0944999999999</v>
      </c>
    </row>
    <row r="181" spans="1:10" x14ac:dyDescent="0.2">
      <c r="A181" s="4" t="s">
        <v>270</v>
      </c>
      <c r="B181" s="4">
        <v>10.14</v>
      </c>
      <c r="C181" s="4"/>
      <c r="D181" s="4"/>
      <c r="E181" s="4"/>
      <c r="F181" s="4">
        <v>28</v>
      </c>
      <c r="G181" s="4"/>
      <c r="H181" s="4"/>
      <c r="I181" s="4">
        <v>1.502</v>
      </c>
      <c r="J181" s="33">
        <f t="shared" si="5"/>
        <v>426.44783999999999</v>
      </c>
    </row>
    <row r="182" spans="1:10" x14ac:dyDescent="0.2">
      <c r="A182" s="4" t="s">
        <v>256</v>
      </c>
      <c r="B182" s="4">
        <v>18.14</v>
      </c>
      <c r="C182" s="4"/>
      <c r="D182" s="4"/>
      <c r="E182" s="4"/>
      <c r="F182" s="4">
        <v>3</v>
      </c>
      <c r="G182" s="4"/>
      <c r="H182" s="4"/>
      <c r="I182" s="4">
        <v>1.502</v>
      </c>
      <c r="J182" s="33">
        <f t="shared" si="5"/>
        <v>81.73884000000001</v>
      </c>
    </row>
    <row r="183" spans="1:10" x14ac:dyDescent="0.2">
      <c r="A183" s="4" t="s">
        <v>254</v>
      </c>
      <c r="B183" s="4">
        <v>10.63</v>
      </c>
      <c r="C183" s="4"/>
      <c r="D183" s="4"/>
      <c r="E183" s="4"/>
      <c r="F183" s="4">
        <v>13</v>
      </c>
      <c r="G183" s="4"/>
      <c r="H183" s="4"/>
      <c r="I183" s="4">
        <v>1.502</v>
      </c>
      <c r="J183" s="33">
        <f t="shared" si="5"/>
        <v>207.56138000000001</v>
      </c>
    </row>
    <row r="184" spans="1:10" x14ac:dyDescent="0.2">
      <c r="A184" s="4" t="s">
        <v>253</v>
      </c>
      <c r="B184" s="4">
        <v>7.17</v>
      </c>
      <c r="C184" s="4"/>
      <c r="D184" s="4"/>
      <c r="E184" s="4"/>
      <c r="F184" s="4">
        <v>2</v>
      </c>
      <c r="G184" s="4"/>
      <c r="H184" s="4"/>
      <c r="I184" s="4">
        <v>1.502</v>
      </c>
      <c r="J184" s="33">
        <f t="shared" si="5"/>
        <v>21.538679999999999</v>
      </c>
    </row>
    <row r="185" spans="1:10" x14ac:dyDescent="0.2">
      <c r="A185" s="4" t="s">
        <v>251</v>
      </c>
      <c r="B185" s="4">
        <v>9.65</v>
      </c>
      <c r="C185" s="4"/>
      <c r="D185" s="4"/>
      <c r="E185" s="4"/>
      <c r="F185" s="4">
        <v>3</v>
      </c>
      <c r="G185" s="4"/>
      <c r="H185" s="4"/>
      <c r="I185" s="4">
        <v>1.502</v>
      </c>
      <c r="J185" s="33">
        <f t="shared" si="5"/>
        <v>43.482900000000001</v>
      </c>
    </row>
    <row r="186" spans="1:10" x14ac:dyDescent="0.2">
      <c r="A186" s="4" t="s">
        <v>251</v>
      </c>
      <c r="B186" s="4">
        <v>8.1999999999999993</v>
      </c>
      <c r="C186" s="4"/>
      <c r="D186" s="4"/>
      <c r="E186" s="4"/>
      <c r="F186" s="4">
        <v>3</v>
      </c>
      <c r="G186" s="4"/>
      <c r="H186" s="4"/>
      <c r="I186" s="4">
        <v>1.502</v>
      </c>
      <c r="J186" s="33">
        <f t="shared" si="5"/>
        <v>36.949199999999998</v>
      </c>
    </row>
    <row r="187" spans="1:10" x14ac:dyDescent="0.2">
      <c r="A187" s="4" t="s">
        <v>251</v>
      </c>
      <c r="B187" s="4">
        <v>8.5500000000000007</v>
      </c>
      <c r="C187" s="4"/>
      <c r="D187" s="4"/>
      <c r="E187" s="4"/>
      <c r="F187" s="4">
        <v>3</v>
      </c>
      <c r="G187" s="4"/>
      <c r="H187" s="4"/>
      <c r="I187" s="4">
        <v>1.502</v>
      </c>
      <c r="J187" s="33">
        <f t="shared" si="5"/>
        <v>38.526300000000006</v>
      </c>
    </row>
    <row r="188" spans="1:10" x14ac:dyDescent="0.2">
      <c r="A188" s="4" t="s">
        <v>251</v>
      </c>
      <c r="B188" s="4">
        <v>25.95</v>
      </c>
      <c r="C188" s="4"/>
      <c r="D188" s="4"/>
      <c r="E188" s="4"/>
      <c r="F188" s="4">
        <v>3</v>
      </c>
      <c r="G188" s="4"/>
      <c r="H188" s="4"/>
      <c r="I188" s="4">
        <v>1.502</v>
      </c>
      <c r="J188" s="33">
        <f t="shared" si="5"/>
        <v>116.9307</v>
      </c>
    </row>
    <row r="189" spans="1:10" x14ac:dyDescent="0.2">
      <c r="A189" s="4" t="s">
        <v>252</v>
      </c>
      <c r="B189" s="4">
        <v>8.76</v>
      </c>
      <c r="C189" s="4"/>
      <c r="D189" s="4"/>
      <c r="E189" s="4"/>
      <c r="F189" s="4">
        <v>6</v>
      </c>
      <c r="G189" s="4"/>
      <c r="H189" s="4"/>
      <c r="I189" s="4">
        <v>1.502</v>
      </c>
      <c r="J189" s="33">
        <f t="shared" si="5"/>
        <v>78.945120000000003</v>
      </c>
    </row>
    <row r="190" spans="1:10" x14ac:dyDescent="0.2">
      <c r="A190" s="4" t="s">
        <v>251</v>
      </c>
      <c r="B190" s="4">
        <v>4.16</v>
      </c>
      <c r="C190" s="4"/>
      <c r="D190" s="4"/>
      <c r="E190" s="4"/>
      <c r="F190" s="4">
        <v>3</v>
      </c>
      <c r="G190" s="4"/>
      <c r="H190" s="4"/>
      <c r="I190" s="4">
        <v>1.502</v>
      </c>
      <c r="J190" s="33">
        <f t="shared" si="5"/>
        <v>18.744960000000003</v>
      </c>
    </row>
    <row r="191" spans="1:10" x14ac:dyDescent="0.2">
      <c r="A191" s="4" t="s">
        <v>248</v>
      </c>
      <c r="B191" s="4">
        <v>4.0199999999999996</v>
      </c>
      <c r="C191" s="4"/>
      <c r="D191" s="4"/>
      <c r="E191" s="4"/>
      <c r="F191" s="4">
        <v>4</v>
      </c>
      <c r="G191" s="4"/>
      <c r="H191" s="4"/>
      <c r="I191" s="4">
        <v>1.502</v>
      </c>
      <c r="J191" s="33">
        <f t="shared" si="5"/>
        <v>24.152159999999999</v>
      </c>
    </row>
    <row r="192" spans="1:10" x14ac:dyDescent="0.2">
      <c r="A192" s="4" t="s">
        <v>251</v>
      </c>
      <c r="B192" s="4">
        <v>14.65</v>
      </c>
      <c r="C192" s="4"/>
      <c r="D192" s="4"/>
      <c r="E192" s="4"/>
      <c r="F192" s="4">
        <v>3</v>
      </c>
      <c r="G192" s="4"/>
      <c r="H192" s="4"/>
      <c r="I192" s="4">
        <v>1.502</v>
      </c>
      <c r="J192" s="33">
        <f t="shared" si="5"/>
        <v>66.012900000000002</v>
      </c>
    </row>
    <row r="193" spans="1:10" x14ac:dyDescent="0.2">
      <c r="A193" s="4" t="s">
        <v>252</v>
      </c>
      <c r="B193" s="4">
        <v>8.56</v>
      </c>
      <c r="C193" s="4"/>
      <c r="D193" s="4"/>
      <c r="E193" s="4"/>
      <c r="F193" s="4">
        <v>6</v>
      </c>
      <c r="G193" s="4"/>
      <c r="H193" s="4"/>
      <c r="I193" s="4">
        <v>1.502</v>
      </c>
      <c r="J193" s="33">
        <f t="shared" si="5"/>
        <v>77.142720000000011</v>
      </c>
    </row>
    <row r="194" spans="1:10" x14ac:dyDescent="0.2">
      <c r="A194" s="4" t="s">
        <v>251</v>
      </c>
      <c r="B194" s="4">
        <v>12.56</v>
      </c>
      <c r="C194" s="4"/>
      <c r="D194" s="4"/>
      <c r="E194" s="4"/>
      <c r="F194" s="4">
        <v>3</v>
      </c>
      <c r="G194" s="4"/>
      <c r="H194" s="4"/>
      <c r="I194" s="4">
        <v>1.502</v>
      </c>
      <c r="J194" s="33">
        <f t="shared" si="5"/>
        <v>56.595360000000007</v>
      </c>
    </row>
    <row r="195" spans="1:10" x14ac:dyDescent="0.2">
      <c r="A195" s="4" t="s">
        <v>252</v>
      </c>
      <c r="B195" s="4">
        <v>7.05</v>
      </c>
      <c r="C195" s="4"/>
      <c r="D195" s="4"/>
      <c r="E195" s="4"/>
      <c r="F195" s="4">
        <v>6</v>
      </c>
      <c r="G195" s="4"/>
      <c r="H195" s="4"/>
      <c r="I195" s="4">
        <v>1.502</v>
      </c>
      <c r="J195" s="33">
        <f t="shared" si="5"/>
        <v>63.534600000000005</v>
      </c>
    </row>
    <row r="196" spans="1:10" x14ac:dyDescent="0.2">
      <c r="A196" s="4" t="s">
        <v>251</v>
      </c>
      <c r="B196" s="4">
        <v>9.9700000000000006</v>
      </c>
      <c r="C196" s="4"/>
      <c r="D196" s="4"/>
      <c r="E196" s="4"/>
      <c r="F196" s="4">
        <v>3</v>
      </c>
      <c r="G196" s="4"/>
      <c r="H196" s="4"/>
      <c r="I196" s="4">
        <v>1.502</v>
      </c>
      <c r="J196" s="33">
        <f t="shared" si="5"/>
        <v>44.924820000000004</v>
      </c>
    </row>
    <row r="197" spans="1:10" x14ac:dyDescent="0.2">
      <c r="A197" s="4" t="s">
        <v>250</v>
      </c>
      <c r="B197" s="4">
        <v>18.61</v>
      </c>
      <c r="C197" s="4"/>
      <c r="D197" s="4"/>
      <c r="E197" s="4"/>
      <c r="F197" s="4">
        <v>7</v>
      </c>
      <c r="G197" s="4"/>
      <c r="H197" s="4"/>
      <c r="I197" s="4">
        <v>1.502</v>
      </c>
      <c r="J197" s="33">
        <f t="shared" si="5"/>
        <v>195.66553999999999</v>
      </c>
    </row>
    <row r="198" spans="1:10" x14ac:dyDescent="0.2">
      <c r="A198" s="4" t="s">
        <v>249</v>
      </c>
      <c r="B198" s="4">
        <v>4.72</v>
      </c>
      <c r="C198" s="4"/>
      <c r="D198" s="4"/>
      <c r="E198" s="4"/>
      <c r="F198" s="4">
        <v>5</v>
      </c>
      <c r="G198" s="4"/>
      <c r="H198" s="4"/>
      <c r="I198" s="4">
        <v>1.502</v>
      </c>
      <c r="J198" s="33">
        <f t="shared" si="5"/>
        <v>35.447199999999995</v>
      </c>
    </row>
    <row r="199" spans="1:10" x14ac:dyDescent="0.2">
      <c r="A199" s="4" t="s">
        <v>248</v>
      </c>
      <c r="B199" s="4">
        <v>4.6399999999999997</v>
      </c>
      <c r="C199" s="4"/>
      <c r="D199" s="4"/>
      <c r="E199" s="4"/>
      <c r="F199" s="4">
        <v>4</v>
      </c>
      <c r="G199" s="4"/>
      <c r="H199" s="4"/>
      <c r="I199" s="4">
        <v>1.502</v>
      </c>
      <c r="J199" s="33">
        <f t="shared" si="5"/>
        <v>27.877119999999998</v>
      </c>
    </row>
    <row r="200" spans="1:10" x14ac:dyDescent="0.2">
      <c r="A200" s="4" t="s">
        <v>290</v>
      </c>
      <c r="B200" s="4">
        <v>8.1999999999999993</v>
      </c>
      <c r="C200" s="4"/>
      <c r="D200" s="4"/>
      <c r="E200" s="4"/>
      <c r="F200" s="4">
        <v>4</v>
      </c>
      <c r="G200" s="4"/>
      <c r="H200" s="4"/>
      <c r="I200" s="4">
        <v>2.67</v>
      </c>
      <c r="J200" s="33">
        <f t="shared" si="5"/>
        <v>87.575999999999993</v>
      </c>
    </row>
    <row r="201" spans="1:10" x14ac:dyDescent="0.2">
      <c r="A201" s="4" t="s">
        <v>266</v>
      </c>
      <c r="B201" s="4">
        <v>10.63</v>
      </c>
      <c r="C201" s="4"/>
      <c r="D201" s="4"/>
      <c r="E201" s="4"/>
      <c r="F201" s="4">
        <v>17</v>
      </c>
      <c r="G201" s="4"/>
      <c r="H201" s="4"/>
      <c r="I201" s="4">
        <v>2.67</v>
      </c>
      <c r="J201" s="33">
        <f t="shared" si="5"/>
        <v>482.49570000000006</v>
      </c>
    </row>
    <row r="202" spans="1:10" x14ac:dyDescent="0.2">
      <c r="A202" s="4" t="s">
        <v>285</v>
      </c>
      <c r="B202" s="4">
        <v>10.68</v>
      </c>
      <c r="C202" s="4"/>
      <c r="D202" s="4"/>
      <c r="E202" s="4"/>
      <c r="F202" s="4">
        <v>9</v>
      </c>
      <c r="G202" s="4"/>
      <c r="H202" s="4"/>
      <c r="I202" s="4">
        <v>2.67</v>
      </c>
      <c r="J202" s="33">
        <f t="shared" si="5"/>
        <v>256.6404</v>
      </c>
    </row>
    <row r="203" spans="1:10" x14ac:dyDescent="0.2">
      <c r="A203" s="4" t="s">
        <v>273</v>
      </c>
      <c r="B203" s="4">
        <v>7.71</v>
      </c>
      <c r="C203" s="4"/>
      <c r="D203" s="4"/>
      <c r="E203" s="4"/>
      <c r="F203" s="4">
        <v>14</v>
      </c>
      <c r="G203" s="4"/>
      <c r="H203" s="4"/>
      <c r="I203" s="4">
        <v>2.67</v>
      </c>
      <c r="J203" s="33">
        <f t="shared" si="5"/>
        <v>288.19979999999998</v>
      </c>
    </row>
    <row r="204" spans="1:10" x14ac:dyDescent="0.2">
      <c r="A204" s="4" t="s">
        <v>266</v>
      </c>
      <c r="B204" s="4">
        <v>8.2200000000000006</v>
      </c>
      <c r="C204" s="4"/>
      <c r="D204" s="4"/>
      <c r="E204" s="4"/>
      <c r="F204" s="4">
        <v>17</v>
      </c>
      <c r="G204" s="4"/>
      <c r="H204" s="4"/>
      <c r="I204" s="4">
        <v>2.67</v>
      </c>
      <c r="J204" s="33">
        <f t="shared" si="5"/>
        <v>373.10580000000004</v>
      </c>
    </row>
    <row r="205" spans="1:10" x14ac:dyDescent="0.2">
      <c r="A205" s="4" t="s">
        <v>288</v>
      </c>
      <c r="B205" s="4">
        <v>240.78</v>
      </c>
      <c r="C205" s="4"/>
      <c r="D205" s="4"/>
      <c r="E205" s="4"/>
      <c r="F205" s="4">
        <v>1</v>
      </c>
      <c r="G205" s="4"/>
      <c r="H205" s="4"/>
      <c r="I205" s="4">
        <v>2.67</v>
      </c>
      <c r="J205" s="33">
        <f t="shared" si="5"/>
        <v>642.88260000000002</v>
      </c>
    </row>
    <row r="206" spans="1:10" x14ac:dyDescent="0.2">
      <c r="A206" s="4" t="s">
        <v>287</v>
      </c>
      <c r="B206" s="4">
        <v>31.11</v>
      </c>
      <c r="C206" s="4"/>
      <c r="D206" s="4"/>
      <c r="E206" s="4"/>
      <c r="F206" s="4">
        <v>10</v>
      </c>
      <c r="G206" s="4"/>
      <c r="H206" s="4"/>
      <c r="I206" s="4">
        <v>2.67</v>
      </c>
      <c r="J206" s="33">
        <f t="shared" si="5"/>
        <v>830.63699999999994</v>
      </c>
    </row>
    <row r="207" spans="1:10" x14ac:dyDescent="0.2">
      <c r="A207" s="4" t="s">
        <v>285</v>
      </c>
      <c r="B207" s="4">
        <v>10.67</v>
      </c>
      <c r="C207" s="4"/>
      <c r="D207" s="4"/>
      <c r="E207" s="4"/>
      <c r="F207" s="4">
        <v>9</v>
      </c>
      <c r="G207" s="4"/>
      <c r="H207" s="4"/>
      <c r="I207" s="4">
        <v>2.67</v>
      </c>
      <c r="J207" s="33">
        <f t="shared" si="5"/>
        <v>256.40010000000001</v>
      </c>
    </row>
    <row r="208" spans="1:10" x14ac:dyDescent="0.2">
      <c r="A208" s="4" t="s">
        <v>264</v>
      </c>
      <c r="B208" s="4">
        <v>13.16</v>
      </c>
      <c r="C208" s="4"/>
      <c r="D208" s="4"/>
      <c r="E208" s="4"/>
      <c r="F208" s="4">
        <v>7</v>
      </c>
      <c r="G208" s="4"/>
      <c r="H208" s="4"/>
      <c r="I208" s="4">
        <v>2.67</v>
      </c>
      <c r="J208" s="33">
        <f t="shared" si="5"/>
        <v>245.96039999999996</v>
      </c>
    </row>
    <row r="209" spans="1:10" x14ac:dyDescent="0.2">
      <c r="A209" s="4" t="s">
        <v>277</v>
      </c>
      <c r="B209" s="4">
        <v>46.63</v>
      </c>
      <c r="C209" s="4"/>
      <c r="D209" s="4"/>
      <c r="E209" s="4"/>
      <c r="F209" s="4">
        <v>26</v>
      </c>
      <c r="G209" s="4"/>
      <c r="H209" s="4"/>
      <c r="I209" s="4">
        <v>2.67</v>
      </c>
      <c r="J209" s="33">
        <f t="shared" si="5"/>
        <v>3237.0546000000004</v>
      </c>
    </row>
    <row r="210" spans="1:10" x14ac:dyDescent="0.2">
      <c r="A210" s="4" t="s">
        <v>282</v>
      </c>
      <c r="B210" s="4">
        <v>7.74</v>
      </c>
      <c r="C210" s="4"/>
      <c r="D210" s="4"/>
      <c r="E210" s="4"/>
      <c r="F210" s="4">
        <v>5</v>
      </c>
      <c r="G210" s="4"/>
      <c r="H210" s="4"/>
      <c r="I210" s="4">
        <v>2.67</v>
      </c>
      <c r="J210" s="33">
        <f t="shared" si="5"/>
        <v>103.32899999999999</v>
      </c>
    </row>
    <row r="211" spans="1:10" x14ac:dyDescent="0.2">
      <c r="A211" s="4" t="s">
        <v>269</v>
      </c>
      <c r="B211" s="4">
        <v>6.7</v>
      </c>
      <c r="C211" s="4"/>
      <c r="D211" s="4"/>
      <c r="E211" s="4"/>
      <c r="F211" s="4">
        <v>16</v>
      </c>
      <c r="G211" s="4"/>
      <c r="H211" s="4"/>
      <c r="I211" s="4">
        <v>2.67</v>
      </c>
      <c r="J211" s="33">
        <f t="shared" si="5"/>
        <v>286.22399999999999</v>
      </c>
    </row>
    <row r="212" spans="1:10" x14ac:dyDescent="0.2">
      <c r="A212" s="4" t="s">
        <v>260</v>
      </c>
      <c r="B212" s="4">
        <v>8.16</v>
      </c>
      <c r="C212" s="4"/>
      <c r="D212" s="4"/>
      <c r="E212" s="4"/>
      <c r="F212" s="4">
        <v>4</v>
      </c>
      <c r="G212" s="4"/>
      <c r="H212" s="4"/>
      <c r="I212" s="4">
        <v>2.67</v>
      </c>
      <c r="J212" s="33">
        <f t="shared" si="5"/>
        <v>87.148799999999994</v>
      </c>
    </row>
    <row r="213" spans="1:10" x14ac:dyDescent="0.2">
      <c r="A213" s="4" t="s">
        <v>266</v>
      </c>
      <c r="B213" s="4">
        <v>21.19</v>
      </c>
      <c r="C213" s="4"/>
      <c r="D213" s="4"/>
      <c r="E213" s="4"/>
      <c r="F213" s="4">
        <v>17</v>
      </c>
      <c r="G213" s="4"/>
      <c r="H213" s="4"/>
      <c r="I213" s="4">
        <v>2.67</v>
      </c>
      <c r="J213" s="33">
        <f t="shared" si="5"/>
        <v>961.81410000000005</v>
      </c>
    </row>
    <row r="214" spans="1:10" x14ac:dyDescent="0.2">
      <c r="A214" s="4" t="s">
        <v>278</v>
      </c>
      <c r="B214" s="4">
        <v>20.170000000000002</v>
      </c>
      <c r="C214" s="4"/>
      <c r="D214" s="4"/>
      <c r="E214" s="4"/>
      <c r="F214" s="4">
        <v>18</v>
      </c>
      <c r="G214" s="4"/>
      <c r="H214" s="4"/>
      <c r="I214" s="4">
        <v>2.67</v>
      </c>
      <c r="J214" s="33">
        <f t="shared" si="5"/>
        <v>969.37020000000018</v>
      </c>
    </row>
    <row r="215" spans="1:10" x14ac:dyDescent="0.2">
      <c r="A215" s="4" t="s">
        <v>273</v>
      </c>
      <c r="B215" s="4">
        <v>13.17</v>
      </c>
      <c r="C215" s="4"/>
      <c r="D215" s="4"/>
      <c r="E215" s="4"/>
      <c r="F215" s="4">
        <v>14</v>
      </c>
      <c r="G215" s="4"/>
      <c r="H215" s="4"/>
      <c r="I215" s="4">
        <v>2.67</v>
      </c>
      <c r="J215" s="33">
        <f t="shared" si="5"/>
        <v>492.29459999999995</v>
      </c>
    </row>
    <row r="216" spans="1:10" x14ac:dyDescent="0.2">
      <c r="A216" s="4" t="s">
        <v>277</v>
      </c>
      <c r="B216" s="4">
        <v>20.239999999999998</v>
      </c>
      <c r="C216" s="4"/>
      <c r="D216" s="4"/>
      <c r="E216" s="4"/>
      <c r="F216" s="4">
        <v>26</v>
      </c>
      <c r="G216" s="4"/>
      <c r="H216" s="4"/>
      <c r="I216" s="4">
        <v>2.67</v>
      </c>
      <c r="J216" s="33">
        <f t="shared" si="5"/>
        <v>1405.0608</v>
      </c>
    </row>
    <row r="217" spans="1:10" x14ac:dyDescent="0.2">
      <c r="A217" s="4" t="s">
        <v>260</v>
      </c>
      <c r="B217" s="4">
        <v>8.26</v>
      </c>
      <c r="C217" s="4"/>
      <c r="D217" s="4"/>
      <c r="E217" s="4"/>
      <c r="F217" s="4">
        <v>4</v>
      </c>
      <c r="G217" s="4"/>
      <c r="H217" s="4"/>
      <c r="I217" s="4">
        <v>2.67</v>
      </c>
      <c r="J217" s="33">
        <f t="shared" si="5"/>
        <v>88.216799999999992</v>
      </c>
    </row>
    <row r="218" spans="1:10" x14ac:dyDescent="0.2">
      <c r="A218" s="4" t="s">
        <v>259</v>
      </c>
      <c r="B218" s="4">
        <v>11.35</v>
      </c>
      <c r="C218" s="4"/>
      <c r="D218" s="4"/>
      <c r="E218" s="4"/>
      <c r="F218" s="4">
        <v>3</v>
      </c>
      <c r="G218" s="4"/>
      <c r="H218" s="4"/>
      <c r="I218" s="4">
        <v>2.67</v>
      </c>
      <c r="J218" s="33">
        <f t="shared" si="5"/>
        <v>90.913499999999999</v>
      </c>
    </row>
    <row r="219" spans="1:10" x14ac:dyDescent="0.2">
      <c r="A219" s="4" t="s">
        <v>259</v>
      </c>
      <c r="B219" s="4">
        <v>18.489999999999998</v>
      </c>
      <c r="C219" s="4"/>
      <c r="D219" s="4"/>
      <c r="E219" s="4"/>
      <c r="F219" s="4">
        <v>3</v>
      </c>
      <c r="G219" s="4"/>
      <c r="H219" s="4"/>
      <c r="I219" s="4">
        <v>2.67</v>
      </c>
      <c r="J219" s="33">
        <f t="shared" si="5"/>
        <v>148.10489999999999</v>
      </c>
    </row>
    <row r="220" spans="1:10" x14ac:dyDescent="0.2">
      <c r="A220" s="4" t="s">
        <v>276</v>
      </c>
      <c r="B220" s="4">
        <v>39.6</v>
      </c>
      <c r="C220" s="4"/>
      <c r="D220" s="4"/>
      <c r="E220" s="4"/>
      <c r="F220" s="4">
        <v>39</v>
      </c>
      <c r="G220" s="4"/>
      <c r="H220" s="4"/>
      <c r="I220" s="4">
        <v>2.67</v>
      </c>
      <c r="J220" s="33">
        <f t="shared" si="5"/>
        <v>4123.5479999999998</v>
      </c>
    </row>
    <row r="221" spans="1:10" x14ac:dyDescent="0.2">
      <c r="A221" s="4" t="s">
        <v>274</v>
      </c>
      <c r="B221" s="4">
        <v>36.619999999999997</v>
      </c>
      <c r="C221" s="4"/>
      <c r="D221" s="4"/>
      <c r="E221" s="4"/>
      <c r="F221" s="4">
        <v>80</v>
      </c>
      <c r="G221" s="4"/>
      <c r="H221" s="4"/>
      <c r="I221" s="4">
        <v>2.67</v>
      </c>
      <c r="J221" s="33">
        <f t="shared" si="5"/>
        <v>7822.0319999999992</v>
      </c>
    </row>
    <row r="222" spans="1:10" x14ac:dyDescent="0.2">
      <c r="A222" s="4" t="s">
        <v>273</v>
      </c>
      <c r="B222" s="4">
        <v>6.18</v>
      </c>
      <c r="C222" s="4"/>
      <c r="D222" s="4"/>
      <c r="E222" s="4"/>
      <c r="F222" s="4">
        <v>14</v>
      </c>
      <c r="G222" s="4"/>
      <c r="H222" s="4"/>
      <c r="I222" s="4">
        <v>2.67</v>
      </c>
      <c r="J222" s="33">
        <f t="shared" si="5"/>
        <v>231.00839999999997</v>
      </c>
    </row>
    <row r="223" spans="1:10" x14ac:dyDescent="0.2">
      <c r="A223" s="4" t="s">
        <v>260</v>
      </c>
      <c r="B223" s="4">
        <v>14.69</v>
      </c>
      <c r="C223" s="4"/>
      <c r="D223" s="4"/>
      <c r="E223" s="4"/>
      <c r="F223" s="4">
        <v>4</v>
      </c>
      <c r="G223" s="4"/>
      <c r="H223" s="4"/>
      <c r="I223" s="4">
        <v>2.67</v>
      </c>
      <c r="J223" s="33">
        <f t="shared" si="5"/>
        <v>156.88919999999999</v>
      </c>
    </row>
    <row r="224" spans="1:10" x14ac:dyDescent="0.2">
      <c r="A224" s="4" t="s">
        <v>269</v>
      </c>
      <c r="B224" s="4">
        <v>18.18</v>
      </c>
      <c r="C224" s="4"/>
      <c r="D224" s="4"/>
      <c r="E224" s="4"/>
      <c r="F224" s="4">
        <v>16</v>
      </c>
      <c r="G224" s="4"/>
      <c r="H224" s="4"/>
      <c r="I224" s="4">
        <v>2.67</v>
      </c>
      <c r="J224" s="33">
        <f t="shared" si="5"/>
        <v>776.64959999999996</v>
      </c>
    </row>
    <row r="225" spans="1:10" x14ac:dyDescent="0.2">
      <c r="A225" s="4" t="s">
        <v>272</v>
      </c>
      <c r="B225" s="4">
        <v>3.62</v>
      </c>
      <c r="C225" s="4"/>
      <c r="D225" s="4"/>
      <c r="E225" s="4"/>
      <c r="F225" s="4">
        <v>9</v>
      </c>
      <c r="G225" s="4"/>
      <c r="H225" s="4"/>
      <c r="I225" s="4">
        <v>2.67</v>
      </c>
      <c r="J225" s="33">
        <f t="shared" si="5"/>
        <v>86.988600000000005</v>
      </c>
    </row>
    <row r="226" spans="1:10" x14ac:dyDescent="0.2">
      <c r="A226" s="4" t="s">
        <v>271</v>
      </c>
      <c r="B226" s="4">
        <v>16.71</v>
      </c>
      <c r="C226" s="4"/>
      <c r="D226" s="4"/>
      <c r="E226" s="4"/>
      <c r="F226" s="4">
        <v>24</v>
      </c>
      <c r="G226" s="4"/>
      <c r="H226" s="4"/>
      <c r="I226" s="4">
        <v>2.67</v>
      </c>
      <c r="J226" s="33">
        <f t="shared" si="5"/>
        <v>1070.7768000000001</v>
      </c>
    </row>
    <row r="227" spans="1:10" x14ac:dyDescent="0.2">
      <c r="A227" s="4" t="s">
        <v>269</v>
      </c>
      <c r="B227" s="4">
        <v>11.21</v>
      </c>
      <c r="C227" s="4"/>
      <c r="D227" s="4"/>
      <c r="E227" s="4"/>
      <c r="F227" s="4">
        <v>16</v>
      </c>
      <c r="G227" s="4"/>
      <c r="H227" s="4"/>
      <c r="I227" s="4">
        <v>2.67</v>
      </c>
      <c r="J227" s="33">
        <f t="shared" si="5"/>
        <v>478.89120000000003</v>
      </c>
    </row>
    <row r="228" spans="1:10" x14ac:dyDescent="0.2">
      <c r="A228" s="4" t="s">
        <v>268</v>
      </c>
      <c r="B228" s="4">
        <v>10.68</v>
      </c>
      <c r="C228" s="4"/>
      <c r="D228" s="4"/>
      <c r="E228" s="4"/>
      <c r="F228" s="4">
        <v>24</v>
      </c>
      <c r="G228" s="4"/>
      <c r="H228" s="4"/>
      <c r="I228" s="4">
        <v>2.67</v>
      </c>
      <c r="J228" s="33">
        <f t="shared" si="5"/>
        <v>684.37439999999992</v>
      </c>
    </row>
    <row r="229" spans="1:10" x14ac:dyDescent="0.2">
      <c r="A229" s="4" t="s">
        <v>267</v>
      </c>
      <c r="B229" s="4">
        <v>15.56</v>
      </c>
      <c r="C229" s="4"/>
      <c r="D229" s="4"/>
      <c r="E229" s="4"/>
      <c r="F229" s="4">
        <v>41</v>
      </c>
      <c r="G229" s="4"/>
      <c r="H229" s="4"/>
      <c r="I229" s="4">
        <v>2.67</v>
      </c>
      <c r="J229" s="33">
        <f t="shared" si="5"/>
        <v>1703.3532</v>
      </c>
    </row>
    <row r="230" spans="1:10" x14ac:dyDescent="0.2">
      <c r="A230" s="4" t="s">
        <v>266</v>
      </c>
      <c r="B230" s="4">
        <v>20.68</v>
      </c>
      <c r="C230" s="4"/>
      <c r="D230" s="4"/>
      <c r="E230" s="4"/>
      <c r="F230" s="4">
        <v>17</v>
      </c>
      <c r="G230" s="4"/>
      <c r="H230" s="4"/>
      <c r="I230" s="4">
        <v>2.67</v>
      </c>
      <c r="J230" s="33">
        <f t="shared" si="5"/>
        <v>938.66520000000003</v>
      </c>
    </row>
    <row r="231" spans="1:10" x14ac:dyDescent="0.2">
      <c r="A231" s="4" t="s">
        <v>265</v>
      </c>
      <c r="B231" s="4">
        <v>18.64</v>
      </c>
      <c r="C231" s="4"/>
      <c r="D231" s="4"/>
      <c r="E231" s="4"/>
      <c r="F231" s="4">
        <v>22</v>
      </c>
      <c r="G231" s="4"/>
      <c r="H231" s="4"/>
      <c r="I231" s="4">
        <v>2.67</v>
      </c>
      <c r="J231" s="33">
        <f t="shared" si="5"/>
        <v>1094.9135999999999</v>
      </c>
    </row>
    <row r="232" spans="1:10" x14ac:dyDescent="0.2">
      <c r="A232" s="4" t="s">
        <v>259</v>
      </c>
      <c r="B232" s="4">
        <v>12.64</v>
      </c>
      <c r="C232" s="4"/>
      <c r="D232" s="4"/>
      <c r="E232" s="4"/>
      <c r="F232" s="4">
        <v>3</v>
      </c>
      <c r="G232" s="4"/>
      <c r="H232" s="4"/>
      <c r="I232" s="4">
        <v>2.67</v>
      </c>
      <c r="J232" s="33">
        <f t="shared" si="5"/>
        <v>101.24640000000001</v>
      </c>
    </row>
    <row r="233" spans="1:10" x14ac:dyDescent="0.2">
      <c r="A233" s="4" t="s">
        <v>264</v>
      </c>
      <c r="B233" s="4">
        <v>16.690000000000001</v>
      </c>
      <c r="C233" s="4"/>
      <c r="D233" s="4"/>
      <c r="E233" s="4"/>
      <c r="F233" s="4">
        <v>7</v>
      </c>
      <c r="G233" s="4"/>
      <c r="H233" s="4"/>
      <c r="I233" s="4">
        <v>2.67</v>
      </c>
      <c r="J233" s="33">
        <f t="shared" si="5"/>
        <v>311.93610000000001</v>
      </c>
    </row>
    <row r="234" spans="1:10" x14ac:dyDescent="0.2">
      <c r="A234" s="4" t="s">
        <v>262</v>
      </c>
      <c r="B234" s="4">
        <v>15.12</v>
      </c>
      <c r="C234" s="4"/>
      <c r="D234" s="4"/>
      <c r="E234" s="4"/>
      <c r="F234" s="4">
        <v>2</v>
      </c>
      <c r="G234" s="4"/>
      <c r="H234" s="4"/>
      <c r="I234" s="4">
        <v>2.67</v>
      </c>
      <c r="J234" s="33">
        <f t="shared" si="5"/>
        <v>80.740799999999993</v>
      </c>
    </row>
    <row r="235" spans="1:10" x14ac:dyDescent="0.2">
      <c r="A235" s="4" t="s">
        <v>263</v>
      </c>
      <c r="B235" s="4">
        <v>9.15</v>
      </c>
      <c r="C235" s="4"/>
      <c r="D235" s="4"/>
      <c r="E235" s="4"/>
      <c r="F235" s="4">
        <v>2</v>
      </c>
      <c r="G235" s="4"/>
      <c r="H235" s="4"/>
      <c r="I235" s="4">
        <v>2.67</v>
      </c>
      <c r="J235" s="33">
        <f t="shared" si="5"/>
        <v>48.860999999999997</v>
      </c>
    </row>
    <row r="236" spans="1:10" x14ac:dyDescent="0.2">
      <c r="A236" s="4" t="s">
        <v>263</v>
      </c>
      <c r="B236" s="4">
        <v>6.15</v>
      </c>
      <c r="C236" s="4"/>
      <c r="D236" s="4"/>
      <c r="E236" s="4"/>
      <c r="F236" s="4">
        <v>2</v>
      </c>
      <c r="G236" s="4"/>
      <c r="H236" s="4"/>
      <c r="I236" s="4">
        <v>2.67</v>
      </c>
      <c r="J236" s="33">
        <f t="shared" ref="J236:J246" si="6">I236*F236*B236</f>
        <v>32.841000000000001</v>
      </c>
    </row>
    <row r="237" spans="1:10" x14ac:dyDescent="0.2">
      <c r="A237" s="4" t="s">
        <v>262</v>
      </c>
      <c r="B237" s="4">
        <v>15.17</v>
      </c>
      <c r="C237" s="4"/>
      <c r="D237" s="4"/>
      <c r="E237" s="4"/>
      <c r="F237" s="4">
        <v>2</v>
      </c>
      <c r="G237" s="4"/>
      <c r="H237" s="4"/>
      <c r="I237" s="4">
        <v>2.67</v>
      </c>
      <c r="J237" s="33">
        <f t="shared" si="6"/>
        <v>81.007800000000003</v>
      </c>
    </row>
    <row r="238" spans="1:10" x14ac:dyDescent="0.2">
      <c r="A238" s="4" t="s">
        <v>261</v>
      </c>
      <c r="B238" s="4">
        <v>9.64</v>
      </c>
      <c r="C238" s="4"/>
      <c r="D238" s="4"/>
      <c r="E238" s="4"/>
      <c r="F238" s="4">
        <v>2</v>
      </c>
      <c r="G238" s="4"/>
      <c r="H238" s="4"/>
      <c r="I238" s="4">
        <v>2.67</v>
      </c>
      <c r="J238" s="33">
        <f t="shared" si="6"/>
        <v>51.477600000000002</v>
      </c>
    </row>
    <row r="239" spans="1:10" x14ac:dyDescent="0.2">
      <c r="A239" s="4" t="s">
        <v>262</v>
      </c>
      <c r="B239" s="4">
        <v>8.18</v>
      </c>
      <c r="C239" s="4"/>
      <c r="D239" s="4"/>
      <c r="E239" s="4"/>
      <c r="F239" s="4">
        <v>2</v>
      </c>
      <c r="G239" s="4"/>
      <c r="H239" s="4"/>
      <c r="I239" s="4">
        <v>2.67</v>
      </c>
      <c r="J239" s="33">
        <f t="shared" si="6"/>
        <v>43.681199999999997</v>
      </c>
    </row>
    <row r="240" spans="1:10" x14ac:dyDescent="0.2">
      <c r="A240" s="4" t="s">
        <v>261</v>
      </c>
      <c r="B240" s="4">
        <v>10.06</v>
      </c>
      <c r="C240" s="4"/>
      <c r="D240" s="4"/>
      <c r="E240" s="4"/>
      <c r="F240" s="4">
        <v>2</v>
      </c>
      <c r="G240" s="4"/>
      <c r="H240" s="4"/>
      <c r="I240" s="4">
        <v>2.67</v>
      </c>
      <c r="J240" s="33">
        <f t="shared" si="6"/>
        <v>53.720399999999998</v>
      </c>
    </row>
    <row r="241" spans="1:10" x14ac:dyDescent="0.2">
      <c r="A241" s="4" t="s">
        <v>260</v>
      </c>
      <c r="B241" s="4">
        <v>14.19</v>
      </c>
      <c r="C241" s="4"/>
      <c r="D241" s="4"/>
      <c r="E241" s="4"/>
      <c r="F241" s="4">
        <v>4</v>
      </c>
      <c r="G241" s="4"/>
      <c r="H241" s="4"/>
      <c r="I241" s="4">
        <v>2.67</v>
      </c>
      <c r="J241" s="33">
        <f t="shared" si="6"/>
        <v>151.54919999999998</v>
      </c>
    </row>
    <row r="242" spans="1:10" x14ac:dyDescent="0.2">
      <c r="A242" s="4" t="s">
        <v>259</v>
      </c>
      <c r="B242" s="4">
        <v>8.7200000000000006</v>
      </c>
      <c r="C242" s="4"/>
      <c r="D242" s="4"/>
      <c r="E242" s="4"/>
      <c r="F242" s="4">
        <v>3</v>
      </c>
      <c r="G242" s="4"/>
      <c r="H242" s="4"/>
      <c r="I242" s="4">
        <v>2.67</v>
      </c>
      <c r="J242" s="33">
        <f t="shared" si="6"/>
        <v>69.847200000000001</v>
      </c>
    </row>
    <row r="243" spans="1:10" x14ac:dyDescent="0.2">
      <c r="A243" s="4" t="s">
        <v>258</v>
      </c>
      <c r="B243" s="4">
        <v>8.68</v>
      </c>
      <c r="C243" s="4"/>
      <c r="D243" s="4"/>
      <c r="E243" s="4"/>
      <c r="F243" s="4">
        <v>11</v>
      </c>
      <c r="G243" s="4"/>
      <c r="H243" s="4"/>
      <c r="I243" s="4">
        <v>2.67</v>
      </c>
      <c r="J243" s="33">
        <f t="shared" si="6"/>
        <v>254.93159999999997</v>
      </c>
    </row>
    <row r="244" spans="1:10" x14ac:dyDescent="0.2">
      <c r="A244" s="4" t="s">
        <v>257</v>
      </c>
      <c r="B244" s="4">
        <v>7.65</v>
      </c>
      <c r="C244" s="4"/>
      <c r="D244" s="4"/>
      <c r="E244" s="4"/>
      <c r="F244" s="4">
        <v>5</v>
      </c>
      <c r="G244" s="4"/>
      <c r="H244" s="4"/>
      <c r="I244" s="4">
        <v>2.67</v>
      </c>
      <c r="J244" s="33">
        <f t="shared" si="6"/>
        <v>102.1275</v>
      </c>
    </row>
    <row r="245" spans="1:10" x14ac:dyDescent="0.2">
      <c r="A245" s="4" t="s">
        <v>255</v>
      </c>
      <c r="B245" s="4">
        <v>9.73</v>
      </c>
      <c r="C245" s="4"/>
      <c r="D245" s="4"/>
      <c r="E245" s="4"/>
      <c r="F245" s="4">
        <v>12</v>
      </c>
      <c r="G245" s="4"/>
      <c r="H245" s="4"/>
      <c r="I245" s="4">
        <v>2.67</v>
      </c>
      <c r="J245" s="33">
        <f t="shared" si="6"/>
        <v>311.74920000000003</v>
      </c>
    </row>
    <row r="246" spans="1:10" x14ac:dyDescent="0.2">
      <c r="A246" s="4" t="s">
        <v>247</v>
      </c>
      <c r="B246" s="4">
        <v>20.71</v>
      </c>
      <c r="C246" s="4"/>
      <c r="D246" s="4"/>
      <c r="E246" s="4"/>
      <c r="F246" s="4">
        <v>3</v>
      </c>
      <c r="G246" s="4"/>
      <c r="H246" s="4"/>
      <c r="I246" s="4">
        <v>2.67</v>
      </c>
      <c r="J246" s="33">
        <f t="shared" si="6"/>
        <v>165.8871</v>
      </c>
    </row>
    <row r="247" spans="1:10" x14ac:dyDescent="0.2">
      <c r="B247" s="5"/>
      <c r="I247" s="50" t="s">
        <v>155</v>
      </c>
      <c r="J247" s="51">
        <f>SUM(J159:J246)</f>
        <v>956418.93904267298</v>
      </c>
    </row>
    <row r="248" spans="1:10" x14ac:dyDescent="0.2">
      <c r="B248" s="5"/>
      <c r="I248" s="24" t="s">
        <v>156</v>
      </c>
      <c r="J248" s="34">
        <f>J247/2000</f>
        <v>478.20946952133647</v>
      </c>
    </row>
    <row r="250" spans="1:10" ht="21" x14ac:dyDescent="0.25">
      <c r="A250" s="2" t="s">
        <v>103</v>
      </c>
    </row>
    <row r="251" spans="1:10" ht="19" x14ac:dyDescent="0.25">
      <c r="A251" s="3" t="s">
        <v>97</v>
      </c>
    </row>
    <row r="252" spans="1:10" x14ac:dyDescent="0.2">
      <c r="A252" s="7" t="s">
        <v>0</v>
      </c>
      <c r="B252" s="8" t="s">
        <v>1</v>
      </c>
      <c r="C252" s="7" t="s">
        <v>2</v>
      </c>
      <c r="D252" s="7" t="s">
        <v>3</v>
      </c>
      <c r="E252" s="7" t="s">
        <v>4</v>
      </c>
      <c r="F252" s="7" t="s">
        <v>3</v>
      </c>
    </row>
    <row r="253" spans="1:10" x14ac:dyDescent="0.2">
      <c r="A253" s="4" t="s">
        <v>184</v>
      </c>
      <c r="B253" s="9" t="s">
        <v>55</v>
      </c>
      <c r="C253" s="4">
        <v>328.97</v>
      </c>
      <c r="D253" s="4" t="s">
        <v>6</v>
      </c>
      <c r="E253" s="4">
        <v>121.84</v>
      </c>
      <c r="F253" s="4" t="s">
        <v>7</v>
      </c>
    </row>
    <row r="254" spans="1:10" x14ac:dyDescent="0.2">
      <c r="A254" s="4" t="s">
        <v>111</v>
      </c>
      <c r="B254" s="9"/>
      <c r="C254" s="4"/>
      <c r="D254" s="4"/>
      <c r="E254" s="14">
        <f>-S20</f>
        <v>-31.582222222222221</v>
      </c>
      <c r="F254" s="4" t="s">
        <v>7</v>
      </c>
    </row>
    <row r="255" spans="1:10" x14ac:dyDescent="0.2">
      <c r="A255" s="4" t="s">
        <v>64</v>
      </c>
      <c r="B255" s="9" t="s">
        <v>55</v>
      </c>
      <c r="C255" s="4">
        <v>45.77</v>
      </c>
      <c r="D255" s="4" t="s">
        <v>6</v>
      </c>
      <c r="E255" s="4">
        <v>11.3</v>
      </c>
      <c r="F255" s="4" t="s">
        <v>7</v>
      </c>
    </row>
    <row r="256" spans="1:10" x14ac:dyDescent="0.2">
      <c r="A256" s="4" t="s">
        <v>65</v>
      </c>
      <c r="B256" s="9" t="s">
        <v>55</v>
      </c>
      <c r="C256" s="4">
        <v>45.21</v>
      </c>
      <c r="D256" s="4" t="s">
        <v>6</v>
      </c>
      <c r="E256" s="4">
        <v>11.16</v>
      </c>
      <c r="F256" s="4" t="s">
        <v>7</v>
      </c>
    </row>
    <row r="257" spans="1:10" x14ac:dyDescent="0.2">
      <c r="A257" s="4" t="s">
        <v>66</v>
      </c>
      <c r="B257" s="9" t="s">
        <v>55</v>
      </c>
      <c r="C257" s="4">
        <v>30.38</v>
      </c>
      <c r="D257" s="4" t="s">
        <v>6</v>
      </c>
      <c r="E257" s="4">
        <v>7.5</v>
      </c>
      <c r="F257" s="4" t="s">
        <v>7</v>
      </c>
    </row>
    <row r="258" spans="1:10" x14ac:dyDescent="0.2">
      <c r="E258" s="34">
        <f>SUM(E253:E257)</f>
        <v>120.21777777777778</v>
      </c>
    </row>
    <row r="260" spans="1:10" ht="17" x14ac:dyDescent="0.2">
      <c r="A260" s="16" t="s">
        <v>144</v>
      </c>
      <c r="B260" s="17"/>
      <c r="C260" s="18"/>
    </row>
    <row r="261" spans="1:10" ht="48" x14ac:dyDescent="0.2">
      <c r="A261" s="19" t="s">
        <v>1</v>
      </c>
      <c r="B261" s="20" t="s">
        <v>145</v>
      </c>
      <c r="C261" s="21" t="s">
        <v>146</v>
      </c>
      <c r="D261" s="21" t="s">
        <v>147</v>
      </c>
      <c r="E261" s="20" t="s">
        <v>4</v>
      </c>
      <c r="F261" s="20" t="s">
        <v>3</v>
      </c>
      <c r="G261" s="19" t="s">
        <v>148</v>
      </c>
      <c r="H261" s="19" t="s">
        <v>149</v>
      </c>
      <c r="I261" s="22" t="s">
        <v>150</v>
      </c>
      <c r="J261" s="23" t="s">
        <v>151</v>
      </c>
    </row>
    <row r="262" spans="1:10" x14ac:dyDescent="0.2">
      <c r="A262" s="24" t="s">
        <v>184</v>
      </c>
      <c r="B262" s="25">
        <v>328.97</v>
      </c>
      <c r="C262" s="24"/>
      <c r="D262" s="24">
        <v>10</v>
      </c>
      <c r="E262" s="4"/>
      <c r="F262" s="4"/>
      <c r="G262" s="4"/>
      <c r="H262" s="4"/>
      <c r="I262" s="4"/>
      <c r="J262" s="4"/>
    </row>
    <row r="263" spans="1:10" x14ac:dyDescent="0.2">
      <c r="A263" s="26" t="s">
        <v>153</v>
      </c>
      <c r="B263" s="27"/>
      <c r="C263" s="27"/>
      <c r="D263" s="27"/>
      <c r="E263" s="26">
        <v>2</v>
      </c>
      <c r="F263" s="28">
        <f>B262/(24/12)+1</f>
        <v>165.48500000000001</v>
      </c>
      <c r="G263" s="26">
        <v>30</v>
      </c>
      <c r="H263" s="26">
        <f>D262+G263/12</f>
        <v>12.5</v>
      </c>
      <c r="I263" s="26">
        <v>0.66800000000000004</v>
      </c>
      <c r="J263" s="29">
        <f>I263*H263*F263*E263</f>
        <v>2763.5995000000003</v>
      </c>
    </row>
    <row r="264" spans="1:10" x14ac:dyDescent="0.2">
      <c r="A264" s="26" t="s">
        <v>169</v>
      </c>
      <c r="B264" s="27"/>
      <c r="C264" s="27"/>
      <c r="D264" s="27"/>
      <c r="E264" s="26">
        <v>2</v>
      </c>
      <c r="F264" s="28">
        <f>D262/(16/12)+1</f>
        <v>8.5</v>
      </c>
      <c r="G264" s="26">
        <v>30</v>
      </c>
      <c r="H264" s="29">
        <f>B262+(B262/20*G264/12)</f>
        <v>370.09125000000006</v>
      </c>
      <c r="I264" s="26">
        <v>0.66800000000000004</v>
      </c>
      <c r="J264" s="29">
        <f>I264*H264*F264*E264</f>
        <v>4202.7562350000007</v>
      </c>
    </row>
    <row r="265" spans="1:10" x14ac:dyDescent="0.2">
      <c r="A265" s="26" t="s">
        <v>158</v>
      </c>
      <c r="B265" s="27"/>
      <c r="C265" s="27"/>
      <c r="D265" s="27"/>
      <c r="E265" s="26"/>
      <c r="F265" s="28">
        <f>B262/(12/12)+1</f>
        <v>329.97</v>
      </c>
      <c r="G265" s="26"/>
      <c r="H265" s="29">
        <v>5</v>
      </c>
      <c r="I265" s="26">
        <v>0.66800000000000004</v>
      </c>
      <c r="J265" s="29">
        <f>I265*H265*F265</f>
        <v>1102.0998000000002</v>
      </c>
    </row>
    <row r="266" spans="1:10" x14ac:dyDescent="0.2">
      <c r="A266" s="26" t="s">
        <v>159</v>
      </c>
      <c r="B266" s="27"/>
      <c r="C266" s="27"/>
      <c r="D266" s="27"/>
      <c r="E266" s="26"/>
      <c r="F266" s="28">
        <f>B262/(12/12)+1</f>
        <v>329.97</v>
      </c>
      <c r="G266" s="26"/>
      <c r="H266" s="29">
        <v>6</v>
      </c>
      <c r="I266" s="26">
        <v>2.67</v>
      </c>
      <c r="J266" s="29">
        <f>I266*H266*F266</f>
        <v>5286.1194000000005</v>
      </c>
    </row>
    <row r="267" spans="1:10" x14ac:dyDescent="0.2">
      <c r="A267" s="24" t="s">
        <v>111</v>
      </c>
      <c r="B267" s="25">
        <v>142.12</v>
      </c>
      <c r="C267" s="24"/>
      <c r="D267" s="24">
        <v>6</v>
      </c>
      <c r="E267" s="14"/>
      <c r="F267" s="4"/>
      <c r="G267" s="4"/>
      <c r="H267" s="4"/>
      <c r="I267" s="4"/>
      <c r="J267" s="4"/>
    </row>
    <row r="268" spans="1:10" x14ac:dyDescent="0.2">
      <c r="A268" s="26" t="s">
        <v>153</v>
      </c>
      <c r="B268" s="27"/>
      <c r="C268" s="27"/>
      <c r="D268" s="27"/>
      <c r="E268" s="26">
        <v>2</v>
      </c>
      <c r="F268" s="28">
        <f>B267/(24/12)+1</f>
        <v>72.06</v>
      </c>
      <c r="G268" s="26"/>
      <c r="H268" s="26">
        <f>D267+G268/12</f>
        <v>6</v>
      </c>
      <c r="I268" s="26">
        <v>0.66800000000000004</v>
      </c>
      <c r="J268" s="42">
        <f>-(I268*H268*F268*E268)</f>
        <v>-577.63296000000003</v>
      </c>
    </row>
    <row r="269" spans="1:10" x14ac:dyDescent="0.2">
      <c r="A269" s="26" t="s">
        <v>169</v>
      </c>
      <c r="B269" s="27"/>
      <c r="C269" s="27"/>
      <c r="D269" s="27"/>
      <c r="E269" s="26">
        <v>2</v>
      </c>
      <c r="F269" s="28">
        <f>D267/(16/12)+1</f>
        <v>5.5</v>
      </c>
      <c r="G269" s="26"/>
      <c r="H269" s="29">
        <f>B267+(B267/20*G269/12)</f>
        <v>142.12</v>
      </c>
      <c r="I269" s="26">
        <v>0.66800000000000004</v>
      </c>
      <c r="J269" s="42">
        <f>-(I269*H269*F269*E269)</f>
        <v>-1044.2977600000002</v>
      </c>
    </row>
    <row r="270" spans="1:10" x14ac:dyDescent="0.2">
      <c r="A270" s="24" t="s">
        <v>64</v>
      </c>
      <c r="B270" s="25">
        <v>45.77</v>
      </c>
      <c r="C270" s="24"/>
      <c r="D270" s="24">
        <v>10</v>
      </c>
      <c r="E270" s="4"/>
      <c r="F270" s="4"/>
      <c r="G270" s="4"/>
      <c r="H270" s="4"/>
      <c r="I270" s="4"/>
      <c r="J270" s="4"/>
    </row>
    <row r="271" spans="1:10" x14ac:dyDescent="0.2">
      <c r="A271" s="26" t="s">
        <v>153</v>
      </c>
      <c r="B271" s="27"/>
      <c r="C271" s="27"/>
      <c r="D271" s="27"/>
      <c r="E271" s="26">
        <v>2</v>
      </c>
      <c r="F271" s="28">
        <f>B270/(24/12)+1</f>
        <v>23.885000000000002</v>
      </c>
      <c r="G271" s="26">
        <v>30</v>
      </c>
      <c r="H271" s="26">
        <f>D270+G271/12</f>
        <v>12.5</v>
      </c>
      <c r="I271" s="26">
        <v>0.66800000000000004</v>
      </c>
      <c r="J271" s="29">
        <f>I271*H271*F271*E271</f>
        <v>398.87950000000001</v>
      </c>
    </row>
    <row r="272" spans="1:10" x14ac:dyDescent="0.2">
      <c r="A272" s="26" t="s">
        <v>168</v>
      </c>
      <c r="B272" s="27"/>
      <c r="C272" s="27"/>
      <c r="D272" s="27"/>
      <c r="E272" s="26">
        <v>2</v>
      </c>
      <c r="F272" s="28">
        <f>D270/(24/12)+1</f>
        <v>6</v>
      </c>
      <c r="G272" s="26">
        <v>30</v>
      </c>
      <c r="H272" s="29">
        <f>B270+(B270/20*G272/12)</f>
        <v>51.491250000000001</v>
      </c>
      <c r="I272" s="26">
        <v>0.66800000000000004</v>
      </c>
      <c r="J272" s="29">
        <f>I272*H272*F272*E272</f>
        <v>412.75386000000003</v>
      </c>
    </row>
    <row r="273" spans="1:10" x14ac:dyDescent="0.2">
      <c r="A273" s="26" t="s">
        <v>522</v>
      </c>
      <c r="B273" s="25"/>
      <c r="C273" s="24"/>
      <c r="D273" s="24"/>
      <c r="E273" s="24"/>
      <c r="F273" s="28">
        <f>B270/(16/12)+1</f>
        <v>35.327500000000008</v>
      </c>
      <c r="G273" s="24"/>
      <c r="H273" s="26">
        <v>5</v>
      </c>
      <c r="I273" s="26">
        <v>1.0429999999999999</v>
      </c>
      <c r="J273" s="53">
        <f>I273*H273*F273</f>
        <v>184.23291250000003</v>
      </c>
    </row>
    <row r="274" spans="1:10" x14ac:dyDescent="0.2">
      <c r="A274" s="24" t="s">
        <v>65</v>
      </c>
      <c r="B274" s="25">
        <v>45.21</v>
      </c>
      <c r="C274" s="24"/>
      <c r="D274" s="24">
        <v>10</v>
      </c>
      <c r="E274" s="4"/>
      <c r="F274" s="4"/>
      <c r="G274" s="4"/>
      <c r="H274" s="4"/>
      <c r="I274" s="4"/>
      <c r="J274" s="4"/>
    </row>
    <row r="275" spans="1:10" x14ac:dyDescent="0.2">
      <c r="A275" s="26" t="s">
        <v>153</v>
      </c>
      <c r="B275" s="27"/>
      <c r="C275" s="27"/>
      <c r="D275" s="27"/>
      <c r="E275" s="26">
        <v>2</v>
      </c>
      <c r="F275" s="28">
        <f>B274/(24/12)+1</f>
        <v>23.605</v>
      </c>
      <c r="G275" s="26">
        <v>30</v>
      </c>
      <c r="H275" s="26">
        <f>D274+G275/12</f>
        <v>12.5</v>
      </c>
      <c r="I275" s="26">
        <v>0.66800000000000004</v>
      </c>
      <c r="J275" s="29">
        <f>I275*H275*F275*E275</f>
        <v>394.20349999999996</v>
      </c>
    </row>
    <row r="276" spans="1:10" x14ac:dyDescent="0.2">
      <c r="A276" s="26" t="s">
        <v>168</v>
      </c>
      <c r="B276" s="27"/>
      <c r="C276" s="27"/>
      <c r="D276" s="27"/>
      <c r="E276" s="26">
        <v>2</v>
      </c>
      <c r="F276" s="28">
        <f>D274/(24/12)+1</f>
        <v>6</v>
      </c>
      <c r="G276" s="26">
        <v>30</v>
      </c>
      <c r="H276" s="29">
        <f>B274+(B274/20*G276/12)</f>
        <v>50.861249999999998</v>
      </c>
      <c r="I276" s="26">
        <v>0.66800000000000004</v>
      </c>
      <c r="J276" s="29">
        <f>I276*H276*F276*E276</f>
        <v>407.70378000000005</v>
      </c>
    </row>
    <row r="277" spans="1:10" x14ac:dyDescent="0.2">
      <c r="A277" s="26" t="s">
        <v>524</v>
      </c>
      <c r="B277" s="25"/>
      <c r="C277" s="24"/>
      <c r="D277" s="24"/>
      <c r="E277" s="24"/>
      <c r="F277" s="28">
        <f>B274/(32/12)+1</f>
        <v>17.953750000000003</v>
      </c>
      <c r="G277" s="24"/>
      <c r="H277" s="26">
        <v>5</v>
      </c>
      <c r="I277" s="26">
        <v>1.0429999999999999</v>
      </c>
      <c r="J277" s="53">
        <f>I277*H277*F277</f>
        <v>93.628806250000011</v>
      </c>
    </row>
    <row r="278" spans="1:10" x14ac:dyDescent="0.2">
      <c r="A278" s="24" t="s">
        <v>66</v>
      </c>
      <c r="B278" s="25">
        <v>30.38</v>
      </c>
      <c r="C278" s="24"/>
      <c r="D278" s="24">
        <v>10</v>
      </c>
      <c r="E278" s="4"/>
      <c r="F278" s="4"/>
      <c r="G278" s="4"/>
      <c r="H278" s="4"/>
      <c r="I278" s="4"/>
      <c r="J278" s="4"/>
    </row>
    <row r="279" spans="1:10" x14ac:dyDescent="0.2">
      <c r="A279" s="26" t="s">
        <v>153</v>
      </c>
      <c r="B279" s="27"/>
      <c r="C279" s="27"/>
      <c r="D279" s="27"/>
      <c r="E279" s="26">
        <v>2</v>
      </c>
      <c r="F279" s="28">
        <f>B278/(24/12)+1</f>
        <v>16.189999999999998</v>
      </c>
      <c r="G279" s="26">
        <v>30</v>
      </c>
      <c r="H279" s="26">
        <f>D278+G279/12</f>
        <v>12.5</v>
      </c>
      <c r="I279" s="26">
        <v>0.66800000000000004</v>
      </c>
      <c r="J279" s="29">
        <f>I279*H279*F279*E279</f>
        <v>270.37299999999993</v>
      </c>
    </row>
    <row r="280" spans="1:10" x14ac:dyDescent="0.2">
      <c r="A280" s="26" t="s">
        <v>168</v>
      </c>
      <c r="B280" s="27"/>
      <c r="C280" s="27"/>
      <c r="D280" s="27"/>
      <c r="E280" s="26">
        <v>2</v>
      </c>
      <c r="F280" s="28">
        <f>D278/(24/12)+1</f>
        <v>6</v>
      </c>
      <c r="G280" s="26">
        <v>30</v>
      </c>
      <c r="H280" s="29">
        <f>B278+(B278/20*G280/12)</f>
        <v>34.177500000000002</v>
      </c>
      <c r="I280" s="26">
        <v>0.66800000000000004</v>
      </c>
      <c r="J280" s="29">
        <f>I280*H280*F280*E280</f>
        <v>273.96684000000005</v>
      </c>
    </row>
    <row r="281" spans="1:10" x14ac:dyDescent="0.2">
      <c r="A281" s="26" t="s">
        <v>524</v>
      </c>
      <c r="B281" s="25"/>
      <c r="C281" s="24"/>
      <c r="D281" s="24"/>
      <c r="E281" s="24"/>
      <c r="F281" s="28">
        <f>B278/(32/12)+1</f>
        <v>12.3925</v>
      </c>
      <c r="G281" s="24"/>
      <c r="H281" s="26">
        <v>5</v>
      </c>
      <c r="I281" s="26">
        <v>1.0429999999999999</v>
      </c>
      <c r="J281" s="53">
        <f>I281*H281*F281</f>
        <v>64.626887499999995</v>
      </c>
    </row>
    <row r="282" spans="1:10" x14ac:dyDescent="0.2">
      <c r="B282" s="5"/>
      <c r="I282" s="24" t="s">
        <v>155</v>
      </c>
      <c r="J282" s="32">
        <f>SUM(J262:J281)</f>
        <v>14233.013301249999</v>
      </c>
    </row>
    <row r="283" spans="1:10" x14ac:dyDescent="0.2">
      <c r="B283" s="5"/>
      <c r="I283" s="24" t="s">
        <v>156</v>
      </c>
      <c r="J283" s="34">
        <f>J282/2000</f>
        <v>7.1165066506249994</v>
      </c>
    </row>
    <row r="285" spans="1:10" ht="19" x14ac:dyDescent="0.25">
      <c r="A285" s="3" t="s">
        <v>99</v>
      </c>
    </row>
    <row r="286" spans="1:10" x14ac:dyDescent="0.2">
      <c r="A286" s="7" t="s">
        <v>0</v>
      </c>
      <c r="B286" s="8" t="s">
        <v>1</v>
      </c>
      <c r="C286" s="7" t="s">
        <v>2</v>
      </c>
      <c r="D286" s="7" t="s">
        <v>3</v>
      </c>
      <c r="E286" s="7" t="s">
        <v>4</v>
      </c>
      <c r="F286" s="7" t="s">
        <v>3</v>
      </c>
    </row>
    <row r="287" spans="1:10" x14ac:dyDescent="0.2">
      <c r="A287" s="4" t="s">
        <v>67</v>
      </c>
      <c r="B287" s="9" t="s">
        <v>55</v>
      </c>
      <c r="C287" s="4">
        <v>25</v>
      </c>
      <c r="D287" s="4" t="s">
        <v>14</v>
      </c>
      <c r="E287" s="4">
        <v>18.52</v>
      </c>
      <c r="F287" s="4" t="s">
        <v>7</v>
      </c>
    </row>
    <row r="288" spans="1:10" x14ac:dyDescent="0.2">
      <c r="A288" s="4" t="s">
        <v>18</v>
      </c>
      <c r="B288" s="9" t="s">
        <v>55</v>
      </c>
      <c r="C288" s="4">
        <v>70</v>
      </c>
      <c r="D288" s="4" t="s">
        <v>14</v>
      </c>
      <c r="E288" s="4">
        <v>77.78</v>
      </c>
      <c r="F288" s="4" t="s">
        <v>7</v>
      </c>
    </row>
    <row r="289" spans="1:10" x14ac:dyDescent="0.2">
      <c r="C289">
        <f>SUM(C287:C288)</f>
        <v>95</v>
      </c>
      <c r="E289" s="24">
        <f>SUM(E287:E288)</f>
        <v>96.3</v>
      </c>
    </row>
    <row r="290" spans="1:10" x14ac:dyDescent="0.2">
      <c r="B290" s="5"/>
      <c r="E290" s="49"/>
    </row>
    <row r="291" spans="1:10" x14ac:dyDescent="0.2">
      <c r="B291" s="5"/>
      <c r="E291" s="49"/>
    </row>
    <row r="292" spans="1:10" ht="17" x14ac:dyDescent="0.2">
      <c r="A292" s="16" t="s">
        <v>144</v>
      </c>
      <c r="B292" s="17"/>
      <c r="C292" s="18"/>
    </row>
    <row r="293" spans="1:10" ht="48" x14ac:dyDescent="0.2">
      <c r="A293" s="19" t="s">
        <v>1</v>
      </c>
      <c r="B293" s="20" t="s">
        <v>145</v>
      </c>
      <c r="C293" s="21" t="s">
        <v>146</v>
      </c>
      <c r="D293" s="21" t="s">
        <v>147</v>
      </c>
      <c r="E293" s="20" t="s">
        <v>4</v>
      </c>
      <c r="F293" s="20" t="s">
        <v>3</v>
      </c>
      <c r="G293" s="19" t="s">
        <v>148</v>
      </c>
      <c r="H293" s="19" t="s">
        <v>149</v>
      </c>
      <c r="I293" s="22" t="s">
        <v>150</v>
      </c>
      <c r="J293" s="23" t="s">
        <v>151</v>
      </c>
    </row>
    <row r="294" spans="1:10" x14ac:dyDescent="0.2">
      <c r="A294" s="24" t="s">
        <v>67</v>
      </c>
      <c r="B294" s="25">
        <v>1</v>
      </c>
      <c r="C294" s="24">
        <v>2</v>
      </c>
      <c r="D294" s="24">
        <v>10</v>
      </c>
      <c r="E294" s="24">
        <v>25</v>
      </c>
      <c r="F294" s="24"/>
      <c r="G294" s="24"/>
      <c r="H294" s="24"/>
      <c r="I294" s="24"/>
      <c r="J294" s="24"/>
    </row>
    <row r="295" spans="1:10" ht="16.5" customHeight="1" x14ac:dyDescent="0.2">
      <c r="A295" s="26" t="s">
        <v>187</v>
      </c>
      <c r="B295" s="27"/>
      <c r="C295" s="27"/>
      <c r="D295" s="27"/>
      <c r="E295" s="26"/>
      <c r="F295" s="26">
        <v>16</v>
      </c>
      <c r="G295" s="26">
        <v>55</v>
      </c>
      <c r="H295" s="29">
        <f>D294+G295/12</f>
        <v>14.583333333333332</v>
      </c>
      <c r="I295" s="26">
        <v>2.67</v>
      </c>
      <c r="J295" s="29">
        <f>I295*H295*F295*E294</f>
        <v>15574.999999999996</v>
      </c>
    </row>
    <row r="296" spans="1:10" x14ac:dyDescent="0.2">
      <c r="A296" s="26" t="s">
        <v>162</v>
      </c>
      <c r="B296" s="27"/>
      <c r="C296" s="27"/>
      <c r="D296" s="27"/>
      <c r="E296" s="26"/>
      <c r="F296" s="28">
        <f>D294/(12/12)+1</f>
        <v>11</v>
      </c>
      <c r="G296" s="26"/>
      <c r="H296" s="26">
        <f>B294*2+C294*2</f>
        <v>6</v>
      </c>
      <c r="I296" s="26">
        <v>0.376</v>
      </c>
      <c r="J296" s="29">
        <f>I296*H296*F296*E294</f>
        <v>620.40000000000009</v>
      </c>
    </row>
    <row r="297" spans="1:10" x14ac:dyDescent="0.2">
      <c r="A297" s="24" t="s">
        <v>18</v>
      </c>
      <c r="B297" s="25">
        <v>1.5</v>
      </c>
      <c r="C297" s="24">
        <v>2</v>
      </c>
      <c r="D297" s="24">
        <v>10</v>
      </c>
      <c r="E297" s="24">
        <v>70</v>
      </c>
      <c r="F297" s="24"/>
      <c r="G297" s="24"/>
      <c r="H297" s="24"/>
      <c r="I297" s="24"/>
      <c r="J297" s="24"/>
    </row>
    <row r="298" spans="1:10" x14ac:dyDescent="0.2">
      <c r="A298" s="26" t="s">
        <v>161</v>
      </c>
      <c r="B298" s="27"/>
      <c r="C298" s="27"/>
      <c r="D298" s="27"/>
      <c r="E298" s="26"/>
      <c r="F298" s="26">
        <v>18</v>
      </c>
      <c r="G298" s="26">
        <v>55</v>
      </c>
      <c r="H298" s="29">
        <f>D297+G298/12</f>
        <v>14.583333333333332</v>
      </c>
      <c r="I298" s="26">
        <v>2.67</v>
      </c>
      <c r="J298" s="29">
        <f>I298*H298*F298*E297</f>
        <v>49061.249999999993</v>
      </c>
    </row>
    <row r="299" spans="1:10" x14ac:dyDescent="0.2">
      <c r="A299" s="26" t="s">
        <v>162</v>
      </c>
      <c r="B299" s="27"/>
      <c r="C299" s="27"/>
      <c r="D299" s="27"/>
      <c r="E299" s="26"/>
      <c r="F299" s="28">
        <f>D297/(12/12)+1</f>
        <v>11</v>
      </c>
      <c r="G299" s="26"/>
      <c r="H299" s="26">
        <f>B297*2+C297*2</f>
        <v>7</v>
      </c>
      <c r="I299" s="26">
        <v>0.376</v>
      </c>
      <c r="J299" s="29">
        <f>I299*H299*F299*E297</f>
        <v>2026.64</v>
      </c>
    </row>
    <row r="300" spans="1:10" x14ac:dyDescent="0.2">
      <c r="I300" s="24" t="s">
        <v>155</v>
      </c>
      <c r="J300" s="32">
        <f>SUM(J295:J299)</f>
        <v>67283.289999999994</v>
      </c>
    </row>
    <row r="301" spans="1:10" x14ac:dyDescent="0.2">
      <c r="B301" s="5"/>
      <c r="I301" s="24" t="s">
        <v>156</v>
      </c>
      <c r="J301" s="34">
        <f>J300/2000</f>
        <v>33.641644999999997</v>
      </c>
    </row>
    <row r="302" spans="1:10" ht="19" x14ac:dyDescent="0.25">
      <c r="A302" s="3" t="s">
        <v>101</v>
      </c>
    </row>
    <row r="303" spans="1:10" x14ac:dyDescent="0.2">
      <c r="A303" s="7" t="s">
        <v>0</v>
      </c>
      <c r="B303" s="8" t="s">
        <v>1</v>
      </c>
      <c r="C303" s="7" t="s">
        <v>2</v>
      </c>
      <c r="D303" s="7" t="s">
        <v>3</v>
      </c>
      <c r="E303" s="7" t="s">
        <v>4</v>
      </c>
      <c r="F303" s="7" t="s">
        <v>3</v>
      </c>
    </row>
    <row r="304" spans="1:10" x14ac:dyDescent="0.2">
      <c r="A304" s="4" t="s">
        <v>26</v>
      </c>
      <c r="B304" s="9" t="s">
        <v>68</v>
      </c>
      <c r="C304" s="4">
        <v>91</v>
      </c>
      <c r="D304" s="4" t="s">
        <v>14</v>
      </c>
      <c r="E304" s="4">
        <v>71.900000000000006</v>
      </c>
      <c r="F304" s="4" t="s">
        <v>7</v>
      </c>
    </row>
    <row r="305" spans="1:10" x14ac:dyDescent="0.2">
      <c r="A305" s="4" t="s">
        <v>61</v>
      </c>
      <c r="B305" s="9" t="s">
        <v>62</v>
      </c>
      <c r="C305" s="4">
        <v>240.47</v>
      </c>
      <c r="D305" s="4" t="s">
        <v>22</v>
      </c>
      <c r="E305" s="4">
        <v>5.94</v>
      </c>
      <c r="F305" s="4" t="s">
        <v>7</v>
      </c>
    </row>
    <row r="307" spans="1:10" ht="17" x14ac:dyDescent="0.2">
      <c r="A307" s="16" t="s">
        <v>144</v>
      </c>
      <c r="B307" s="17"/>
      <c r="C307" s="18"/>
    </row>
    <row r="308" spans="1:10" ht="48" x14ac:dyDescent="0.2">
      <c r="A308" s="19" t="s">
        <v>1</v>
      </c>
      <c r="B308" s="20" t="s">
        <v>145</v>
      </c>
      <c r="C308" s="21" t="s">
        <v>146</v>
      </c>
      <c r="D308" s="21" t="s">
        <v>147</v>
      </c>
      <c r="E308" s="20" t="s">
        <v>4</v>
      </c>
      <c r="F308" s="20" t="s">
        <v>3</v>
      </c>
      <c r="G308" s="19" t="s">
        <v>148</v>
      </c>
      <c r="H308" s="19" t="s">
        <v>149</v>
      </c>
      <c r="I308" s="22" t="s">
        <v>150</v>
      </c>
      <c r="J308" s="23" t="s">
        <v>151</v>
      </c>
    </row>
    <row r="309" spans="1:10" x14ac:dyDescent="0.2">
      <c r="A309" s="24" t="s">
        <v>26</v>
      </c>
      <c r="B309" s="25">
        <v>8</v>
      </c>
      <c r="C309" s="34">
        <v>8</v>
      </c>
      <c r="D309" s="4"/>
      <c r="E309" s="4">
        <v>91</v>
      </c>
      <c r="F309" s="4"/>
      <c r="G309" s="4"/>
      <c r="H309" s="4"/>
      <c r="I309" s="4"/>
      <c r="J309" s="4"/>
    </row>
    <row r="310" spans="1:10" x14ac:dyDescent="0.2">
      <c r="A310" s="4" t="s">
        <v>165</v>
      </c>
      <c r="B310" s="4"/>
      <c r="C310" s="4"/>
      <c r="D310" s="4"/>
      <c r="E310" s="4"/>
      <c r="F310" s="39">
        <f>B309/(6/12)+1</f>
        <v>17</v>
      </c>
      <c r="G310" s="4"/>
      <c r="H310" s="33">
        <f>C309</f>
        <v>8</v>
      </c>
      <c r="I310" s="4">
        <v>0.66800000000000004</v>
      </c>
      <c r="J310" s="33">
        <f>I310*H310*F310*E309</f>
        <v>8267.1679999999997</v>
      </c>
    </row>
    <row r="311" spans="1:10" x14ac:dyDescent="0.2">
      <c r="A311" s="4"/>
      <c r="B311" s="4"/>
      <c r="C311" s="4"/>
      <c r="D311" s="4"/>
      <c r="E311" s="4"/>
      <c r="F311" s="39">
        <f>C309/(6/12)+1</f>
        <v>17</v>
      </c>
      <c r="G311" s="4"/>
      <c r="H311" s="4">
        <f>B309+2.33</f>
        <v>10.33</v>
      </c>
      <c r="I311" s="4">
        <v>0.66800000000000004</v>
      </c>
      <c r="J311" s="33">
        <f>I311*H311*F311*E309</f>
        <v>10674.980680000001</v>
      </c>
    </row>
    <row r="312" spans="1:10" x14ac:dyDescent="0.2">
      <c r="A312" s="24" t="s">
        <v>61</v>
      </c>
      <c r="B312" s="25">
        <v>10</v>
      </c>
      <c r="C312" s="34">
        <v>10</v>
      </c>
      <c r="D312" s="4"/>
      <c r="E312" s="4">
        <v>3</v>
      </c>
      <c r="F312" s="4"/>
      <c r="G312" s="4"/>
      <c r="H312" s="4"/>
      <c r="I312" s="4"/>
      <c r="J312" s="4"/>
    </row>
    <row r="313" spans="1:10" x14ac:dyDescent="0.2">
      <c r="A313" s="4" t="s">
        <v>165</v>
      </c>
      <c r="B313" s="4"/>
      <c r="C313" s="4"/>
      <c r="D313" s="4"/>
      <c r="E313" s="4"/>
      <c r="F313" s="39">
        <f>B312/(6/12)+1</f>
        <v>21</v>
      </c>
      <c r="G313" s="4"/>
      <c r="H313" s="33">
        <f>C312</f>
        <v>10</v>
      </c>
      <c r="I313" s="4">
        <v>0.66800000000000004</v>
      </c>
      <c r="J313" s="33">
        <f>I313*H313*F313*E312</f>
        <v>420.84000000000003</v>
      </c>
    </row>
    <row r="314" spans="1:10" x14ac:dyDescent="0.2">
      <c r="A314" s="4"/>
      <c r="B314" s="4"/>
      <c r="C314" s="4"/>
      <c r="D314" s="4"/>
      <c r="E314" s="4"/>
      <c r="F314" s="39">
        <f>C312/(6/12)+1</f>
        <v>21</v>
      </c>
      <c r="G314" s="4"/>
      <c r="H314" s="4">
        <f>B312+2.33</f>
        <v>12.33</v>
      </c>
      <c r="I314" s="4">
        <v>0.66800000000000004</v>
      </c>
      <c r="J314" s="33">
        <f>I314*H314*F314*E312</f>
        <v>518.89571999999998</v>
      </c>
    </row>
    <row r="315" spans="1:10" x14ac:dyDescent="0.2">
      <c r="B315" s="5"/>
      <c r="I315" s="24" t="s">
        <v>155</v>
      </c>
      <c r="J315" s="32">
        <f>SUM(J310:J314)</f>
        <v>19881.884399999999</v>
      </c>
    </row>
    <row r="316" spans="1:10" x14ac:dyDescent="0.2">
      <c r="B316" s="5"/>
      <c r="I316" s="24" t="s">
        <v>156</v>
      </c>
      <c r="J316" s="34">
        <f>J315/2000</f>
        <v>9.9409422000000003</v>
      </c>
    </row>
    <row r="318" spans="1:10" ht="19" x14ac:dyDescent="0.25">
      <c r="A318" s="3" t="s">
        <v>102</v>
      </c>
    </row>
    <row r="319" spans="1:10" x14ac:dyDescent="0.2">
      <c r="A319" s="7" t="s">
        <v>0</v>
      </c>
      <c r="B319" s="8" t="s">
        <v>1</v>
      </c>
      <c r="C319" s="7" t="s">
        <v>2</v>
      </c>
      <c r="D319" s="7" t="s">
        <v>3</v>
      </c>
      <c r="E319" s="7" t="s">
        <v>4</v>
      </c>
      <c r="F319" s="7" t="s">
        <v>3</v>
      </c>
    </row>
    <row r="320" spans="1:10" x14ac:dyDescent="0.2">
      <c r="A320" s="4" t="s">
        <v>526</v>
      </c>
      <c r="B320" s="9"/>
      <c r="C320" s="4">
        <v>69010.539999999994</v>
      </c>
      <c r="D320" s="4" t="s">
        <v>22</v>
      </c>
      <c r="E320" s="4">
        <v>2129.9499999999998</v>
      </c>
      <c r="F320" s="4" t="s">
        <v>7</v>
      </c>
    </row>
    <row r="322" spans="1:10" ht="17" x14ac:dyDescent="0.2">
      <c r="A322" s="16" t="s">
        <v>144</v>
      </c>
      <c r="B322" s="17"/>
      <c r="C322" s="18"/>
    </row>
    <row r="323" spans="1:10" ht="48" x14ac:dyDescent="0.2">
      <c r="A323" s="19" t="s">
        <v>1</v>
      </c>
      <c r="B323" s="20" t="s">
        <v>145</v>
      </c>
      <c r="C323" s="21" t="s">
        <v>146</v>
      </c>
      <c r="D323" s="21" t="s">
        <v>147</v>
      </c>
      <c r="E323" s="20" t="s">
        <v>4</v>
      </c>
      <c r="F323" s="20" t="s">
        <v>3</v>
      </c>
      <c r="G323" s="19" t="s">
        <v>148</v>
      </c>
      <c r="H323" s="19" t="s">
        <v>149</v>
      </c>
      <c r="I323" s="22" t="s">
        <v>150</v>
      </c>
      <c r="J323" s="23" t="s">
        <v>151</v>
      </c>
    </row>
    <row r="324" spans="1:10" x14ac:dyDescent="0.2">
      <c r="A324" s="24" t="s">
        <v>195</v>
      </c>
      <c r="B324" s="25">
        <v>292</v>
      </c>
      <c r="C324" s="34">
        <f>C320/B324</f>
        <v>236.33746575342462</v>
      </c>
      <c r="D324" s="24"/>
      <c r="E324" s="24"/>
      <c r="F324" s="24"/>
      <c r="G324" s="24"/>
      <c r="H324" s="24"/>
      <c r="I324" s="24"/>
      <c r="J324" s="24"/>
    </row>
    <row r="325" spans="1:10" x14ac:dyDescent="0.2">
      <c r="A325" s="26" t="s">
        <v>166</v>
      </c>
      <c r="B325" s="27"/>
      <c r="C325" s="29"/>
      <c r="D325" s="26"/>
      <c r="E325" s="26"/>
      <c r="F325" s="28">
        <f>B324/(10/12)+1</f>
        <v>351.4</v>
      </c>
      <c r="G325" s="26">
        <v>55</v>
      </c>
      <c r="H325" s="30">
        <f>C324+(C324/20*G325/12)</f>
        <v>290.49813498858441</v>
      </c>
      <c r="I325" s="26">
        <v>2.67</v>
      </c>
      <c r="J325" s="29">
        <f>I325*H325*F325</f>
        <v>272556.38917541946</v>
      </c>
    </row>
    <row r="326" spans="1:10" x14ac:dyDescent="0.2">
      <c r="A326" s="26"/>
      <c r="B326" s="27"/>
      <c r="C326" s="29"/>
      <c r="D326" s="26"/>
      <c r="E326" s="26"/>
      <c r="F326" s="28">
        <f>C324/(10/12)+1</f>
        <v>284.60495890410954</v>
      </c>
      <c r="G326" s="26">
        <v>55</v>
      </c>
      <c r="H326" s="30">
        <f>B324+(B324/20*G326/12)</f>
        <v>358.91666666666669</v>
      </c>
      <c r="I326" s="26">
        <v>2.67</v>
      </c>
      <c r="J326" s="29">
        <f t="shared" ref="J326:J328" si="7">I326*H326*F326</f>
        <v>272739.06665499997</v>
      </c>
    </row>
    <row r="327" spans="1:10" x14ac:dyDescent="0.2">
      <c r="A327" s="26" t="s">
        <v>167</v>
      </c>
      <c r="B327" s="27"/>
      <c r="C327" s="29"/>
      <c r="D327" s="26"/>
      <c r="E327" s="26"/>
      <c r="F327" s="28">
        <f>B324/(8/12)+1</f>
        <v>439</v>
      </c>
      <c r="G327" s="26">
        <v>40</v>
      </c>
      <c r="H327" s="30">
        <f>C324+(C324/20*G327/12)</f>
        <v>275.7270433789954</v>
      </c>
      <c r="I327" s="26">
        <v>1.502</v>
      </c>
      <c r="J327" s="29">
        <f t="shared" si="7"/>
        <v>181808.34640915523</v>
      </c>
    </row>
    <row r="328" spans="1:10" x14ac:dyDescent="0.2">
      <c r="A328" s="26"/>
      <c r="B328" s="27"/>
      <c r="C328" s="29"/>
      <c r="D328" s="26"/>
      <c r="E328" s="26"/>
      <c r="F328" s="28">
        <f>C324/(8/12)+1</f>
        <v>355.50619863013696</v>
      </c>
      <c r="G328" s="26">
        <v>40</v>
      </c>
      <c r="H328" s="30">
        <f>B324+(B324/20*G328/12)</f>
        <v>340.66666666666669</v>
      </c>
      <c r="I328" s="26">
        <v>1.502</v>
      </c>
      <c r="J328" s="29">
        <f t="shared" si="7"/>
        <v>181905.88572333334</v>
      </c>
    </row>
    <row r="329" spans="1:10" x14ac:dyDescent="0.2">
      <c r="A329" s="24" t="s">
        <v>171</v>
      </c>
      <c r="B329" s="25"/>
      <c r="C329" s="24"/>
      <c r="D329" s="24"/>
      <c r="E329" s="24"/>
      <c r="F329" s="24"/>
      <c r="G329" s="24"/>
      <c r="H329" s="24"/>
      <c r="I329" s="24"/>
      <c r="J329" s="24"/>
    </row>
    <row r="330" spans="1:10" x14ac:dyDescent="0.2">
      <c r="A330" s="4" t="s">
        <v>525</v>
      </c>
      <c r="B330" s="4">
        <v>605.14</v>
      </c>
      <c r="C330" s="4"/>
      <c r="D330" s="4"/>
      <c r="E330" s="4"/>
      <c r="F330" s="28">
        <f>B330/(32/12)+1</f>
        <v>227.92750000000001</v>
      </c>
      <c r="G330" s="4"/>
      <c r="H330" s="4">
        <v>5</v>
      </c>
      <c r="I330" s="4">
        <v>1.0429999999999999</v>
      </c>
      <c r="J330" s="52">
        <f>I330*H330*F330</f>
        <v>1188.6419125</v>
      </c>
    </row>
    <row r="331" spans="1:10" x14ac:dyDescent="0.2">
      <c r="A331" s="41" t="s">
        <v>170</v>
      </c>
      <c r="B331" s="25"/>
      <c r="C331" s="24"/>
      <c r="D331" s="24"/>
      <c r="E331" s="24"/>
      <c r="F331" s="24"/>
      <c r="G331" s="24"/>
      <c r="H331" s="24"/>
      <c r="I331" s="24"/>
      <c r="J331" s="24"/>
    </row>
    <row r="332" spans="1:10" x14ac:dyDescent="0.2">
      <c r="A332" s="4" t="s">
        <v>356</v>
      </c>
      <c r="B332" s="4">
        <v>5.16</v>
      </c>
      <c r="C332" s="4"/>
      <c r="D332" s="4"/>
      <c r="E332" s="4"/>
      <c r="F332" s="4">
        <v>6</v>
      </c>
      <c r="G332" s="4"/>
      <c r="H332" s="4"/>
      <c r="I332" s="4">
        <v>1.502</v>
      </c>
      <c r="J332" s="33">
        <f>I332*F332</f>
        <v>9.0120000000000005</v>
      </c>
    </row>
    <row r="333" spans="1:10" x14ac:dyDescent="0.2">
      <c r="A333" s="4" t="s">
        <v>378</v>
      </c>
      <c r="B333" s="4">
        <v>5.04</v>
      </c>
      <c r="C333" s="4"/>
      <c r="D333" s="4"/>
      <c r="E333" s="4"/>
      <c r="F333" s="4">
        <v>7</v>
      </c>
      <c r="G333" s="4"/>
      <c r="H333" s="4"/>
      <c r="I333" s="4">
        <v>1.502</v>
      </c>
      <c r="J333" s="33">
        <f>I333*F333</f>
        <v>10.513999999999999</v>
      </c>
    </row>
    <row r="334" spans="1:10" x14ac:dyDescent="0.2">
      <c r="A334" s="4" t="s">
        <v>350</v>
      </c>
      <c r="B334" s="4">
        <v>5.59</v>
      </c>
      <c r="C334" s="4"/>
      <c r="D334" s="4"/>
      <c r="E334" s="4"/>
      <c r="F334" s="4">
        <v>5</v>
      </c>
      <c r="G334" s="4"/>
      <c r="H334" s="4"/>
      <c r="I334" s="4">
        <v>1.502</v>
      </c>
      <c r="J334" s="33">
        <f t="shared" ref="J334:J397" si="8">I334*F334</f>
        <v>7.51</v>
      </c>
    </row>
    <row r="335" spans="1:10" x14ac:dyDescent="0.2">
      <c r="A335" s="4" t="s">
        <v>364</v>
      </c>
      <c r="B335" s="4">
        <v>9.27</v>
      </c>
      <c r="C335" s="4"/>
      <c r="D335" s="4"/>
      <c r="E335" s="4"/>
      <c r="F335" s="4">
        <v>8</v>
      </c>
      <c r="G335" s="4"/>
      <c r="H335" s="4"/>
      <c r="I335" s="4">
        <v>1.502</v>
      </c>
      <c r="J335" s="33">
        <f t="shared" si="8"/>
        <v>12.016</v>
      </c>
    </row>
    <row r="336" spans="1:10" x14ac:dyDescent="0.2">
      <c r="A336" s="4" t="s">
        <v>352</v>
      </c>
      <c r="B336" s="4">
        <v>5.55</v>
      </c>
      <c r="C336" s="4"/>
      <c r="D336" s="4"/>
      <c r="E336" s="4"/>
      <c r="F336" s="4">
        <v>4</v>
      </c>
      <c r="G336" s="4"/>
      <c r="H336" s="4"/>
      <c r="I336" s="4">
        <v>1.502</v>
      </c>
      <c r="J336" s="33">
        <f t="shared" si="8"/>
        <v>6.008</v>
      </c>
    </row>
    <row r="337" spans="1:10" x14ac:dyDescent="0.2">
      <c r="A337" s="4" t="s">
        <v>351</v>
      </c>
      <c r="B337" s="4">
        <v>4.04</v>
      </c>
      <c r="C337" s="4"/>
      <c r="D337" s="4"/>
      <c r="E337" s="4"/>
      <c r="F337" s="4">
        <v>3</v>
      </c>
      <c r="G337" s="4"/>
      <c r="H337" s="4"/>
      <c r="I337" s="4">
        <v>1.502</v>
      </c>
      <c r="J337" s="33">
        <f t="shared" si="8"/>
        <v>4.5060000000000002</v>
      </c>
    </row>
    <row r="338" spans="1:10" x14ac:dyDescent="0.2">
      <c r="A338" s="4" t="s">
        <v>350</v>
      </c>
      <c r="B338" s="4">
        <v>4.59</v>
      </c>
      <c r="C338" s="4"/>
      <c r="D338" s="4"/>
      <c r="E338" s="4"/>
      <c r="F338" s="4">
        <v>5</v>
      </c>
      <c r="G338" s="4"/>
      <c r="H338" s="4"/>
      <c r="I338" s="4">
        <v>1.502</v>
      </c>
      <c r="J338" s="33">
        <f t="shared" si="8"/>
        <v>7.51</v>
      </c>
    </row>
    <row r="339" spans="1:10" x14ac:dyDescent="0.2">
      <c r="A339" s="4" t="s">
        <v>352</v>
      </c>
      <c r="B339" s="4">
        <v>5.55</v>
      </c>
      <c r="C339" s="4"/>
      <c r="D339" s="4"/>
      <c r="E339" s="4"/>
      <c r="F339" s="4">
        <v>4</v>
      </c>
      <c r="G339" s="4"/>
      <c r="H339" s="4"/>
      <c r="I339" s="4">
        <v>1.502</v>
      </c>
      <c r="J339" s="33">
        <f t="shared" si="8"/>
        <v>6.008</v>
      </c>
    </row>
    <row r="340" spans="1:10" x14ac:dyDescent="0.2">
      <c r="A340" s="4" t="s">
        <v>376</v>
      </c>
      <c r="B340" s="4">
        <v>3.99</v>
      </c>
      <c r="C340" s="4"/>
      <c r="D340" s="4"/>
      <c r="E340" s="4"/>
      <c r="F340" s="4">
        <v>43</v>
      </c>
      <c r="G340" s="4"/>
      <c r="H340" s="4"/>
      <c r="I340" s="4">
        <v>1.502</v>
      </c>
      <c r="J340" s="33">
        <f t="shared" si="8"/>
        <v>64.585999999999999</v>
      </c>
    </row>
    <row r="341" spans="1:10" x14ac:dyDescent="0.2">
      <c r="A341" s="4" t="s">
        <v>363</v>
      </c>
      <c r="B341" s="4">
        <v>5</v>
      </c>
      <c r="C341" s="4"/>
      <c r="D341" s="4"/>
      <c r="E341" s="4"/>
      <c r="F341" s="4">
        <v>22</v>
      </c>
      <c r="G341" s="4"/>
      <c r="H341" s="4"/>
      <c r="I341" s="4">
        <v>1.502</v>
      </c>
      <c r="J341" s="4">
        <f t="shared" si="8"/>
        <v>33.043999999999997</v>
      </c>
    </row>
    <row r="342" spans="1:10" x14ac:dyDescent="0.2">
      <c r="A342" s="4" t="s">
        <v>375</v>
      </c>
      <c r="B342" s="4">
        <v>3.59</v>
      </c>
      <c r="C342" s="4"/>
      <c r="D342" s="4"/>
      <c r="E342" s="4"/>
      <c r="F342" s="4">
        <v>23</v>
      </c>
      <c r="G342" s="4"/>
      <c r="H342" s="4"/>
      <c r="I342" s="4">
        <v>1.502</v>
      </c>
      <c r="J342" s="4">
        <f t="shared" si="8"/>
        <v>34.545999999999999</v>
      </c>
    </row>
    <row r="343" spans="1:10" x14ac:dyDescent="0.2">
      <c r="A343" s="4" t="s">
        <v>362</v>
      </c>
      <c r="B343" s="4">
        <v>4.57</v>
      </c>
      <c r="C343" s="4"/>
      <c r="D343" s="4"/>
      <c r="E343" s="4"/>
      <c r="F343" s="4">
        <v>13</v>
      </c>
      <c r="G343" s="4"/>
      <c r="H343" s="4"/>
      <c r="I343" s="4">
        <v>1.502</v>
      </c>
      <c r="J343" s="4">
        <f t="shared" si="8"/>
        <v>19.526</v>
      </c>
    </row>
    <row r="344" spans="1:10" x14ac:dyDescent="0.2">
      <c r="A344" s="4" t="s">
        <v>350</v>
      </c>
      <c r="B344" s="4">
        <v>4.04</v>
      </c>
      <c r="C344" s="4"/>
      <c r="D344" s="4"/>
      <c r="E344" s="4"/>
      <c r="F344" s="4">
        <v>5</v>
      </c>
      <c r="G344" s="4"/>
      <c r="H344" s="4"/>
      <c r="I344" s="4">
        <v>1.502</v>
      </c>
      <c r="J344" s="4">
        <f t="shared" si="8"/>
        <v>7.51</v>
      </c>
    </row>
    <row r="345" spans="1:10" x14ac:dyDescent="0.2">
      <c r="A345" s="4" t="s">
        <v>369</v>
      </c>
      <c r="B345" s="4">
        <v>8.09</v>
      </c>
      <c r="C345" s="4"/>
      <c r="D345" s="4"/>
      <c r="E345" s="4"/>
      <c r="F345" s="4">
        <v>11</v>
      </c>
      <c r="G345" s="4"/>
      <c r="H345" s="4"/>
      <c r="I345" s="4">
        <v>1.502</v>
      </c>
      <c r="J345" s="4">
        <f t="shared" si="8"/>
        <v>16.521999999999998</v>
      </c>
    </row>
    <row r="346" spans="1:10" x14ac:dyDescent="0.2">
      <c r="A346" s="4" t="s">
        <v>351</v>
      </c>
      <c r="B346" s="4">
        <v>8.0500000000000007</v>
      </c>
      <c r="C346" s="4"/>
      <c r="D346" s="4"/>
      <c r="E346" s="4"/>
      <c r="F346" s="4">
        <v>3</v>
      </c>
      <c r="G346" s="4"/>
      <c r="H346" s="4"/>
      <c r="I346" s="4">
        <v>1.502</v>
      </c>
      <c r="J346" s="4">
        <f t="shared" si="8"/>
        <v>4.5060000000000002</v>
      </c>
    </row>
    <row r="347" spans="1:10" x14ac:dyDescent="0.2">
      <c r="A347" s="4" t="s">
        <v>365</v>
      </c>
      <c r="B347" s="4">
        <v>15.61</v>
      </c>
      <c r="C347" s="4"/>
      <c r="D347" s="4"/>
      <c r="E347" s="4"/>
      <c r="F347" s="4">
        <v>2</v>
      </c>
      <c r="G347" s="4"/>
      <c r="H347" s="4"/>
      <c r="I347" s="4">
        <v>1.502</v>
      </c>
      <c r="J347" s="4">
        <f t="shared" si="8"/>
        <v>3.004</v>
      </c>
    </row>
    <row r="348" spans="1:10" x14ac:dyDescent="0.2">
      <c r="A348" s="4" t="s">
        <v>369</v>
      </c>
      <c r="B348" s="4">
        <v>2.4500000000000002</v>
      </c>
      <c r="C348" s="4"/>
      <c r="D348" s="4"/>
      <c r="E348" s="4"/>
      <c r="F348" s="4">
        <v>11</v>
      </c>
      <c r="G348" s="4"/>
      <c r="H348" s="4"/>
      <c r="I348" s="4">
        <v>1.502</v>
      </c>
      <c r="J348" s="4">
        <f t="shared" si="8"/>
        <v>16.521999999999998</v>
      </c>
    </row>
    <row r="349" spans="1:10" x14ac:dyDescent="0.2">
      <c r="A349" s="4" t="s">
        <v>374</v>
      </c>
      <c r="B349" s="4">
        <v>9.11</v>
      </c>
      <c r="C349" s="4"/>
      <c r="D349" s="4"/>
      <c r="E349" s="4"/>
      <c r="F349" s="4">
        <v>45</v>
      </c>
      <c r="G349" s="4"/>
      <c r="H349" s="4"/>
      <c r="I349" s="4">
        <v>1.502</v>
      </c>
      <c r="J349" s="4">
        <f t="shared" si="8"/>
        <v>67.59</v>
      </c>
    </row>
    <row r="350" spans="1:10" x14ac:dyDescent="0.2">
      <c r="A350" s="4" t="s">
        <v>351</v>
      </c>
      <c r="B350" s="4">
        <v>9.4700000000000006</v>
      </c>
      <c r="C350" s="4"/>
      <c r="D350" s="4"/>
      <c r="E350" s="4"/>
      <c r="F350" s="4">
        <v>3</v>
      </c>
      <c r="G350" s="4"/>
      <c r="H350" s="4"/>
      <c r="I350" s="4">
        <v>1.502</v>
      </c>
      <c r="J350" s="4">
        <f t="shared" si="8"/>
        <v>4.5060000000000002</v>
      </c>
    </row>
    <row r="351" spans="1:10" x14ac:dyDescent="0.2">
      <c r="A351" s="4" t="s">
        <v>352</v>
      </c>
      <c r="B351" s="4">
        <v>9.1</v>
      </c>
      <c r="C351" s="4"/>
      <c r="D351" s="4"/>
      <c r="E351" s="4"/>
      <c r="F351" s="4">
        <v>4</v>
      </c>
      <c r="G351" s="4"/>
      <c r="H351" s="4"/>
      <c r="I351" s="4">
        <v>1.502</v>
      </c>
      <c r="J351" s="4">
        <f t="shared" si="8"/>
        <v>6.008</v>
      </c>
    </row>
    <row r="352" spans="1:10" x14ac:dyDescent="0.2">
      <c r="A352" s="4" t="s">
        <v>351</v>
      </c>
      <c r="B352" s="4">
        <v>8.0500000000000007</v>
      </c>
      <c r="C352" s="4"/>
      <c r="D352" s="4"/>
      <c r="E352" s="4"/>
      <c r="F352" s="4">
        <v>3</v>
      </c>
      <c r="G352" s="4"/>
      <c r="H352" s="4"/>
      <c r="I352" s="4">
        <v>1.502</v>
      </c>
      <c r="J352" s="4">
        <f t="shared" si="8"/>
        <v>4.5060000000000002</v>
      </c>
    </row>
    <row r="353" spans="1:10" x14ac:dyDescent="0.2">
      <c r="A353" s="4" t="s">
        <v>373</v>
      </c>
      <c r="B353" s="4">
        <v>2.48</v>
      </c>
      <c r="C353" s="4"/>
      <c r="D353" s="4"/>
      <c r="E353" s="4"/>
      <c r="F353" s="4">
        <v>29</v>
      </c>
      <c r="G353" s="4"/>
      <c r="H353" s="4"/>
      <c r="I353" s="4">
        <v>1.502</v>
      </c>
      <c r="J353" s="4">
        <f t="shared" si="8"/>
        <v>43.558</v>
      </c>
    </row>
    <row r="354" spans="1:10" x14ac:dyDescent="0.2">
      <c r="A354" s="4" t="s">
        <v>372</v>
      </c>
      <c r="B354" s="4">
        <v>6.1</v>
      </c>
      <c r="C354" s="4"/>
      <c r="D354" s="4"/>
      <c r="E354" s="4"/>
      <c r="F354" s="4">
        <v>60</v>
      </c>
      <c r="G354" s="4"/>
      <c r="H354" s="4"/>
      <c r="I354" s="4">
        <v>1.502</v>
      </c>
      <c r="J354" s="4">
        <f t="shared" si="8"/>
        <v>90.12</v>
      </c>
    </row>
    <row r="355" spans="1:10" x14ac:dyDescent="0.2">
      <c r="A355" s="4" t="s">
        <v>350</v>
      </c>
      <c r="B355" s="4">
        <v>3.56</v>
      </c>
      <c r="C355" s="4"/>
      <c r="D355" s="4"/>
      <c r="E355" s="4"/>
      <c r="F355" s="4">
        <v>5</v>
      </c>
      <c r="G355" s="4"/>
      <c r="H355" s="4"/>
      <c r="I355" s="4">
        <v>1.502</v>
      </c>
      <c r="J355" s="4">
        <f t="shared" si="8"/>
        <v>7.51</v>
      </c>
    </row>
    <row r="356" spans="1:10" x14ac:dyDescent="0.2">
      <c r="A356" s="4" t="s">
        <v>370</v>
      </c>
      <c r="B356" s="4">
        <v>4.21</v>
      </c>
      <c r="C356" s="4"/>
      <c r="D356" s="4"/>
      <c r="E356" s="4"/>
      <c r="F356" s="4">
        <v>14</v>
      </c>
      <c r="G356" s="4"/>
      <c r="H356" s="4"/>
      <c r="I356" s="4">
        <v>1.502</v>
      </c>
      <c r="J356" s="4">
        <f t="shared" si="8"/>
        <v>21.027999999999999</v>
      </c>
    </row>
    <row r="357" spans="1:10" x14ac:dyDescent="0.2">
      <c r="A357" s="4" t="s">
        <v>352</v>
      </c>
      <c r="B357" s="4">
        <v>4.5999999999999996</v>
      </c>
      <c r="C357" s="4"/>
      <c r="D357" s="4"/>
      <c r="E357" s="4"/>
      <c r="F357" s="4">
        <v>4</v>
      </c>
      <c r="G357" s="4"/>
      <c r="H357" s="4"/>
      <c r="I357" s="4">
        <v>1.502</v>
      </c>
      <c r="J357" s="4">
        <f t="shared" si="8"/>
        <v>6.008</v>
      </c>
    </row>
    <row r="358" spans="1:10" x14ac:dyDescent="0.2">
      <c r="A358" s="4" t="s">
        <v>370</v>
      </c>
      <c r="B358" s="4">
        <v>3.19</v>
      </c>
      <c r="C358" s="4"/>
      <c r="D358" s="4"/>
      <c r="E358" s="4"/>
      <c r="F358" s="4">
        <v>14</v>
      </c>
      <c r="G358" s="4"/>
      <c r="H358" s="4"/>
      <c r="I358" s="4">
        <v>1.502</v>
      </c>
      <c r="J358" s="4">
        <f t="shared" si="8"/>
        <v>21.027999999999999</v>
      </c>
    </row>
    <row r="359" spans="1:10" x14ac:dyDescent="0.2">
      <c r="A359" s="4" t="s">
        <v>351</v>
      </c>
      <c r="B359" s="4">
        <v>11.61</v>
      </c>
      <c r="C359" s="4"/>
      <c r="D359" s="4"/>
      <c r="E359" s="4"/>
      <c r="F359" s="4">
        <v>3</v>
      </c>
      <c r="G359" s="4"/>
      <c r="H359" s="4"/>
      <c r="I359" s="4">
        <v>1.502</v>
      </c>
      <c r="J359" s="4">
        <f t="shared" si="8"/>
        <v>4.5060000000000002</v>
      </c>
    </row>
    <row r="360" spans="1:10" x14ac:dyDescent="0.2">
      <c r="A360" s="4" t="s">
        <v>371</v>
      </c>
      <c r="B360" s="4">
        <v>3.56</v>
      </c>
      <c r="C360" s="4"/>
      <c r="D360" s="4"/>
      <c r="E360" s="4"/>
      <c r="F360" s="4">
        <v>35</v>
      </c>
      <c r="G360" s="4"/>
      <c r="H360" s="4"/>
      <c r="I360" s="4">
        <v>1.502</v>
      </c>
      <c r="J360" s="4">
        <f t="shared" si="8"/>
        <v>52.57</v>
      </c>
    </row>
    <row r="361" spans="1:10" x14ac:dyDescent="0.2">
      <c r="A361" s="4" t="s">
        <v>370</v>
      </c>
      <c r="B361" s="4">
        <v>2.4500000000000002</v>
      </c>
      <c r="C361" s="4"/>
      <c r="D361" s="4"/>
      <c r="E361" s="4"/>
      <c r="F361" s="4">
        <v>14</v>
      </c>
      <c r="G361" s="4"/>
      <c r="H361" s="4"/>
      <c r="I361" s="4">
        <v>1.502</v>
      </c>
      <c r="J361" s="4">
        <f t="shared" si="8"/>
        <v>21.027999999999999</v>
      </c>
    </row>
    <row r="362" spans="1:10" x14ac:dyDescent="0.2">
      <c r="A362" s="4" t="s">
        <v>364</v>
      </c>
      <c r="B362" s="4">
        <v>4.46</v>
      </c>
      <c r="C362" s="4"/>
      <c r="D362" s="4"/>
      <c r="E362" s="4"/>
      <c r="F362" s="4">
        <v>8</v>
      </c>
      <c r="G362" s="4"/>
      <c r="H362" s="4"/>
      <c r="I362" s="4">
        <v>1.502</v>
      </c>
      <c r="J362" s="4">
        <f t="shared" si="8"/>
        <v>12.016</v>
      </c>
    </row>
    <row r="363" spans="1:10" x14ac:dyDescent="0.2">
      <c r="A363" s="4" t="s">
        <v>369</v>
      </c>
      <c r="B363" s="4">
        <v>4.59</v>
      </c>
      <c r="C363" s="4"/>
      <c r="D363" s="4"/>
      <c r="E363" s="4"/>
      <c r="F363" s="4">
        <v>11</v>
      </c>
      <c r="G363" s="4"/>
      <c r="H363" s="4"/>
      <c r="I363" s="4">
        <v>1.502</v>
      </c>
      <c r="J363" s="4">
        <f t="shared" si="8"/>
        <v>16.521999999999998</v>
      </c>
    </row>
    <row r="364" spans="1:10" x14ac:dyDescent="0.2">
      <c r="A364" s="4" t="s">
        <v>361</v>
      </c>
      <c r="B364" s="4">
        <v>4.97</v>
      </c>
      <c r="C364" s="4"/>
      <c r="D364" s="4"/>
      <c r="E364" s="4"/>
      <c r="F364" s="4">
        <v>12</v>
      </c>
      <c r="G364" s="4"/>
      <c r="H364" s="4"/>
      <c r="I364" s="4">
        <v>1.502</v>
      </c>
      <c r="J364" s="4">
        <f t="shared" si="8"/>
        <v>18.024000000000001</v>
      </c>
    </row>
    <row r="365" spans="1:10" x14ac:dyDescent="0.2">
      <c r="A365" s="4" t="s">
        <v>364</v>
      </c>
      <c r="B365" s="4">
        <v>5.01</v>
      </c>
      <c r="C365" s="4"/>
      <c r="D365" s="4"/>
      <c r="E365" s="4"/>
      <c r="F365" s="4">
        <v>8</v>
      </c>
      <c r="G365" s="4"/>
      <c r="H365" s="4"/>
      <c r="I365" s="4">
        <v>1.502</v>
      </c>
      <c r="J365" s="4">
        <f t="shared" si="8"/>
        <v>12.016</v>
      </c>
    </row>
    <row r="366" spans="1:10" x14ac:dyDescent="0.2">
      <c r="A366" s="4" t="s">
        <v>368</v>
      </c>
      <c r="B366" s="4">
        <v>4</v>
      </c>
      <c r="C366" s="4"/>
      <c r="D366" s="4"/>
      <c r="E366" s="4"/>
      <c r="F366" s="4">
        <v>16</v>
      </c>
      <c r="G366" s="4"/>
      <c r="H366" s="4"/>
      <c r="I366" s="4">
        <v>1.502</v>
      </c>
      <c r="J366" s="4">
        <f t="shared" si="8"/>
        <v>24.032</v>
      </c>
    </row>
    <row r="367" spans="1:10" x14ac:dyDescent="0.2">
      <c r="A367" s="4" t="s">
        <v>367</v>
      </c>
      <c r="B367" s="4">
        <v>4.13</v>
      </c>
      <c r="C367" s="4"/>
      <c r="D367" s="4"/>
      <c r="E367" s="4"/>
      <c r="F367" s="4">
        <v>36</v>
      </c>
      <c r="G367" s="4"/>
      <c r="H367" s="4"/>
      <c r="I367" s="4">
        <v>1.502</v>
      </c>
      <c r="J367" s="4">
        <f t="shared" si="8"/>
        <v>54.072000000000003</v>
      </c>
    </row>
    <row r="368" spans="1:10" x14ac:dyDescent="0.2">
      <c r="A368" s="4" t="s">
        <v>366</v>
      </c>
      <c r="B368" s="4">
        <v>4</v>
      </c>
      <c r="C368" s="4"/>
      <c r="D368" s="4"/>
      <c r="E368" s="4"/>
      <c r="F368" s="4">
        <v>19</v>
      </c>
      <c r="G368" s="4"/>
      <c r="H368" s="4"/>
      <c r="I368" s="4">
        <v>1.502</v>
      </c>
      <c r="J368" s="4">
        <f t="shared" si="8"/>
        <v>28.538</v>
      </c>
    </row>
    <row r="369" spans="1:10" x14ac:dyDescent="0.2">
      <c r="A369" s="4" t="s">
        <v>365</v>
      </c>
      <c r="B369" s="4">
        <v>12.69</v>
      </c>
      <c r="C369" s="4"/>
      <c r="D369" s="4"/>
      <c r="E369" s="4"/>
      <c r="F369" s="4">
        <v>2</v>
      </c>
      <c r="G369" s="4"/>
      <c r="H369" s="4"/>
      <c r="I369" s="4">
        <v>1.502</v>
      </c>
      <c r="J369" s="4">
        <f t="shared" si="8"/>
        <v>3.004</v>
      </c>
    </row>
    <row r="370" spans="1:10" x14ac:dyDescent="0.2">
      <c r="A370" s="4" t="s">
        <v>364</v>
      </c>
      <c r="B370" s="4">
        <v>3.48</v>
      </c>
      <c r="C370" s="4"/>
      <c r="D370" s="4"/>
      <c r="E370" s="4"/>
      <c r="F370" s="4">
        <v>8</v>
      </c>
      <c r="G370" s="4"/>
      <c r="H370" s="4"/>
      <c r="I370" s="4">
        <v>1.502</v>
      </c>
      <c r="J370" s="4">
        <f t="shared" si="8"/>
        <v>12.016</v>
      </c>
    </row>
    <row r="371" spans="1:10" x14ac:dyDescent="0.2">
      <c r="A371" s="4" t="s">
        <v>361</v>
      </c>
      <c r="B371" s="4">
        <v>4.12</v>
      </c>
      <c r="C371" s="4"/>
      <c r="D371" s="4"/>
      <c r="E371" s="4"/>
      <c r="F371" s="4">
        <v>12</v>
      </c>
      <c r="G371" s="4"/>
      <c r="H371" s="4"/>
      <c r="I371" s="4">
        <v>1.502</v>
      </c>
      <c r="J371" s="4">
        <f t="shared" si="8"/>
        <v>18.024000000000001</v>
      </c>
    </row>
    <row r="372" spans="1:10" x14ac:dyDescent="0.2">
      <c r="A372" s="4" t="s">
        <v>361</v>
      </c>
      <c r="B372" s="4">
        <v>4.5</v>
      </c>
      <c r="C372" s="4"/>
      <c r="D372" s="4"/>
      <c r="E372" s="4"/>
      <c r="F372" s="4">
        <v>12</v>
      </c>
      <c r="G372" s="4"/>
      <c r="H372" s="4"/>
      <c r="I372" s="4">
        <v>1.502</v>
      </c>
      <c r="J372" s="4">
        <f t="shared" si="8"/>
        <v>18.024000000000001</v>
      </c>
    </row>
    <row r="373" spans="1:10" x14ac:dyDescent="0.2">
      <c r="A373" s="4" t="s">
        <v>351</v>
      </c>
      <c r="B373" s="4">
        <v>2.06</v>
      </c>
      <c r="C373" s="4"/>
      <c r="D373" s="4"/>
      <c r="E373" s="4"/>
      <c r="F373" s="4">
        <v>3</v>
      </c>
      <c r="G373" s="4"/>
      <c r="H373" s="4"/>
      <c r="I373" s="4">
        <v>1.502</v>
      </c>
      <c r="J373" s="4">
        <f t="shared" si="8"/>
        <v>4.5060000000000002</v>
      </c>
    </row>
    <row r="374" spans="1:10" x14ac:dyDescent="0.2">
      <c r="A374" s="4" t="s">
        <v>356</v>
      </c>
      <c r="B374" s="4">
        <v>4.34</v>
      </c>
      <c r="C374" s="4"/>
      <c r="D374" s="4"/>
      <c r="E374" s="4"/>
      <c r="F374" s="4">
        <v>6</v>
      </c>
      <c r="G374" s="4"/>
      <c r="H374" s="4"/>
      <c r="I374" s="4">
        <v>1.502</v>
      </c>
      <c r="J374" s="4">
        <f t="shared" si="8"/>
        <v>9.0120000000000005</v>
      </c>
    </row>
    <row r="375" spans="1:10" x14ac:dyDescent="0.2">
      <c r="A375" s="4" t="s">
        <v>355</v>
      </c>
      <c r="B375" s="4">
        <v>18.010000000000002</v>
      </c>
      <c r="C375" s="4"/>
      <c r="D375" s="4"/>
      <c r="E375" s="4"/>
      <c r="F375" s="4">
        <v>9</v>
      </c>
      <c r="G375" s="4"/>
      <c r="H375" s="4"/>
      <c r="I375" s="4">
        <v>1.502</v>
      </c>
      <c r="J375" s="4">
        <f t="shared" si="8"/>
        <v>13.518000000000001</v>
      </c>
    </row>
    <row r="376" spans="1:10" x14ac:dyDescent="0.2">
      <c r="A376" s="4" t="s">
        <v>356</v>
      </c>
      <c r="B376" s="4">
        <v>4.5999999999999996</v>
      </c>
      <c r="C376" s="4"/>
      <c r="D376" s="4"/>
      <c r="E376" s="4"/>
      <c r="F376" s="4">
        <v>6</v>
      </c>
      <c r="G376" s="4"/>
      <c r="H376" s="4"/>
      <c r="I376" s="4">
        <v>1.502</v>
      </c>
      <c r="J376" s="4">
        <f t="shared" si="8"/>
        <v>9.0120000000000005</v>
      </c>
    </row>
    <row r="377" spans="1:10" x14ac:dyDescent="0.2">
      <c r="A377" s="4" t="s">
        <v>352</v>
      </c>
      <c r="B377" s="4">
        <v>6.12</v>
      </c>
      <c r="C377" s="4"/>
      <c r="D377" s="4"/>
      <c r="E377" s="4"/>
      <c r="F377" s="4">
        <v>4</v>
      </c>
      <c r="G377" s="4"/>
      <c r="H377" s="4"/>
      <c r="I377" s="4">
        <v>1.502</v>
      </c>
      <c r="J377" s="4">
        <f t="shared" si="8"/>
        <v>6.008</v>
      </c>
    </row>
    <row r="378" spans="1:10" x14ac:dyDescent="0.2">
      <c r="A378" s="4" t="s">
        <v>363</v>
      </c>
      <c r="B378" s="4">
        <v>4.08</v>
      </c>
      <c r="C378" s="4"/>
      <c r="D378" s="4"/>
      <c r="E378" s="4"/>
      <c r="F378" s="4">
        <v>22</v>
      </c>
      <c r="G378" s="4"/>
      <c r="H378" s="4"/>
      <c r="I378" s="4">
        <v>1.502</v>
      </c>
      <c r="J378" s="4">
        <f t="shared" si="8"/>
        <v>33.043999999999997</v>
      </c>
    </row>
    <row r="379" spans="1:10" x14ac:dyDescent="0.2">
      <c r="A379" s="4" t="s">
        <v>351</v>
      </c>
      <c r="B379" s="4">
        <v>7.6</v>
      </c>
      <c r="C379" s="4"/>
      <c r="D379" s="4"/>
      <c r="E379" s="4"/>
      <c r="F379" s="4">
        <v>3</v>
      </c>
      <c r="G379" s="4"/>
      <c r="H379" s="4"/>
      <c r="I379" s="4">
        <v>1.502</v>
      </c>
      <c r="J379" s="4">
        <f t="shared" si="8"/>
        <v>4.5060000000000002</v>
      </c>
    </row>
    <row r="380" spans="1:10" x14ac:dyDescent="0.2">
      <c r="A380" s="4" t="s">
        <v>351</v>
      </c>
      <c r="B380" s="4">
        <v>8.09</v>
      </c>
      <c r="C380" s="4"/>
      <c r="D380" s="4"/>
      <c r="E380" s="4"/>
      <c r="F380" s="4">
        <v>3</v>
      </c>
      <c r="G380" s="4"/>
      <c r="H380" s="4"/>
      <c r="I380" s="4">
        <v>1.502</v>
      </c>
      <c r="J380" s="4">
        <f t="shared" si="8"/>
        <v>4.5060000000000002</v>
      </c>
    </row>
    <row r="381" spans="1:10" x14ac:dyDescent="0.2">
      <c r="A381" s="4" t="s">
        <v>350</v>
      </c>
      <c r="B381" s="4">
        <v>3.71</v>
      </c>
      <c r="C381" s="4"/>
      <c r="D381" s="4"/>
      <c r="E381" s="4"/>
      <c r="F381" s="4">
        <v>5</v>
      </c>
      <c r="G381" s="4"/>
      <c r="H381" s="4"/>
      <c r="I381" s="4">
        <v>1.502</v>
      </c>
      <c r="J381" s="4">
        <f t="shared" si="8"/>
        <v>7.51</v>
      </c>
    </row>
    <row r="382" spans="1:10" x14ac:dyDescent="0.2">
      <c r="A382" s="4" t="s">
        <v>351</v>
      </c>
      <c r="B382" s="4">
        <v>8.07</v>
      </c>
      <c r="C382" s="4"/>
      <c r="D382" s="4"/>
      <c r="E382" s="4"/>
      <c r="F382" s="4">
        <v>3</v>
      </c>
      <c r="G382" s="4"/>
      <c r="H382" s="4"/>
      <c r="I382" s="4">
        <v>1.502</v>
      </c>
      <c r="J382" s="4">
        <f t="shared" si="8"/>
        <v>4.5060000000000002</v>
      </c>
    </row>
    <row r="383" spans="1:10" x14ac:dyDescent="0.2">
      <c r="A383" s="4" t="s">
        <v>351</v>
      </c>
      <c r="B383" s="4">
        <v>8.5299999999999994</v>
      </c>
      <c r="C383" s="4"/>
      <c r="D383" s="4"/>
      <c r="E383" s="4"/>
      <c r="F383" s="4">
        <v>3</v>
      </c>
      <c r="G383" s="4"/>
      <c r="H383" s="4"/>
      <c r="I383" s="4">
        <v>1.502</v>
      </c>
      <c r="J383" s="4">
        <f t="shared" si="8"/>
        <v>4.5060000000000002</v>
      </c>
    </row>
    <row r="384" spans="1:10" x14ac:dyDescent="0.2">
      <c r="A384" s="4" t="s">
        <v>352</v>
      </c>
      <c r="B384" s="4">
        <v>5.04</v>
      </c>
      <c r="C384" s="4"/>
      <c r="D384" s="4"/>
      <c r="E384" s="4"/>
      <c r="F384" s="4">
        <v>4</v>
      </c>
      <c r="G384" s="4"/>
      <c r="H384" s="4"/>
      <c r="I384" s="4">
        <v>1.502</v>
      </c>
      <c r="J384" s="4">
        <f t="shared" si="8"/>
        <v>6.008</v>
      </c>
    </row>
    <row r="385" spans="1:10" x14ac:dyDescent="0.2">
      <c r="A385" s="4" t="s">
        <v>352</v>
      </c>
      <c r="B385" s="4">
        <v>6.09</v>
      </c>
      <c r="C385" s="4"/>
      <c r="D385" s="4"/>
      <c r="E385" s="4"/>
      <c r="F385" s="4">
        <v>4</v>
      </c>
      <c r="G385" s="4"/>
      <c r="H385" s="4"/>
      <c r="I385" s="4">
        <v>1.502</v>
      </c>
      <c r="J385" s="4">
        <f t="shared" si="8"/>
        <v>6.008</v>
      </c>
    </row>
    <row r="386" spans="1:10" x14ac:dyDescent="0.2">
      <c r="A386" s="4" t="s">
        <v>350</v>
      </c>
      <c r="B386" s="4">
        <v>5.0599999999999996</v>
      </c>
      <c r="C386" s="4"/>
      <c r="D386" s="4"/>
      <c r="E386" s="4"/>
      <c r="F386" s="4">
        <v>5</v>
      </c>
      <c r="G386" s="4"/>
      <c r="H386" s="4"/>
      <c r="I386" s="4">
        <v>1.502</v>
      </c>
      <c r="J386" s="4">
        <f t="shared" si="8"/>
        <v>7.51</v>
      </c>
    </row>
    <row r="387" spans="1:10" x14ac:dyDescent="0.2">
      <c r="A387" s="4" t="s">
        <v>362</v>
      </c>
      <c r="B387" s="4">
        <v>36.64</v>
      </c>
      <c r="C387" s="4"/>
      <c r="D387" s="4"/>
      <c r="E387" s="4"/>
      <c r="F387" s="4">
        <v>13</v>
      </c>
      <c r="G387" s="4"/>
      <c r="H387" s="4"/>
      <c r="I387" s="4">
        <v>1.502</v>
      </c>
      <c r="J387" s="4">
        <f t="shared" si="8"/>
        <v>19.526</v>
      </c>
    </row>
    <row r="388" spans="1:10" x14ac:dyDescent="0.2">
      <c r="A388" s="4" t="s">
        <v>361</v>
      </c>
      <c r="B388" s="4">
        <v>9.6199999999999992</v>
      </c>
      <c r="C388" s="4"/>
      <c r="D388" s="4"/>
      <c r="E388" s="4"/>
      <c r="F388" s="4">
        <v>12</v>
      </c>
      <c r="G388" s="4"/>
      <c r="H388" s="4"/>
      <c r="I388" s="4">
        <v>1.502</v>
      </c>
      <c r="J388" s="4">
        <f t="shared" si="8"/>
        <v>18.024000000000001</v>
      </c>
    </row>
    <row r="389" spans="1:10" x14ac:dyDescent="0.2">
      <c r="A389" s="4" t="s">
        <v>350</v>
      </c>
      <c r="B389" s="4">
        <v>3.68</v>
      </c>
      <c r="C389" s="4"/>
      <c r="D389" s="4"/>
      <c r="E389" s="4"/>
      <c r="F389" s="4">
        <v>5</v>
      </c>
      <c r="G389" s="4"/>
      <c r="H389" s="4"/>
      <c r="I389" s="4">
        <v>1.502</v>
      </c>
      <c r="J389" s="4">
        <f t="shared" si="8"/>
        <v>7.51</v>
      </c>
    </row>
    <row r="390" spans="1:10" x14ac:dyDescent="0.2">
      <c r="A390" s="4" t="s">
        <v>360</v>
      </c>
      <c r="B390" s="4">
        <v>5.05</v>
      </c>
      <c r="C390" s="4"/>
      <c r="D390" s="4"/>
      <c r="E390" s="4"/>
      <c r="F390" s="4">
        <v>6</v>
      </c>
      <c r="G390" s="4"/>
      <c r="H390" s="4"/>
      <c r="I390" s="4">
        <v>1.502</v>
      </c>
      <c r="J390" s="4">
        <f t="shared" si="8"/>
        <v>9.0120000000000005</v>
      </c>
    </row>
    <row r="391" spans="1:10" x14ac:dyDescent="0.2">
      <c r="A391" s="4" t="s">
        <v>359</v>
      </c>
      <c r="B391" s="4">
        <v>4.07</v>
      </c>
      <c r="C391" s="4"/>
      <c r="D391" s="4"/>
      <c r="E391" s="4"/>
      <c r="F391" s="4">
        <v>21</v>
      </c>
      <c r="G391" s="4"/>
      <c r="H391" s="4"/>
      <c r="I391" s="4">
        <v>1.502</v>
      </c>
      <c r="J391" s="4">
        <f t="shared" si="8"/>
        <v>31.542000000000002</v>
      </c>
    </row>
    <row r="392" spans="1:10" x14ac:dyDescent="0.2">
      <c r="A392" s="4" t="s">
        <v>358</v>
      </c>
      <c r="B392" s="4">
        <v>15.15</v>
      </c>
      <c r="C392" s="4"/>
      <c r="D392" s="4"/>
      <c r="E392" s="4"/>
      <c r="F392" s="4">
        <v>10</v>
      </c>
      <c r="G392" s="4"/>
      <c r="H392" s="4"/>
      <c r="I392" s="4">
        <v>1.502</v>
      </c>
      <c r="J392" s="4">
        <f t="shared" si="8"/>
        <v>15.02</v>
      </c>
    </row>
    <row r="393" spans="1:10" x14ac:dyDescent="0.2">
      <c r="A393" s="4" t="s">
        <v>356</v>
      </c>
      <c r="B393" s="4">
        <v>10.09</v>
      </c>
      <c r="C393" s="4"/>
      <c r="D393" s="4"/>
      <c r="E393" s="4"/>
      <c r="F393" s="4">
        <v>6</v>
      </c>
      <c r="G393" s="4"/>
      <c r="H393" s="4"/>
      <c r="I393" s="4">
        <v>1.502</v>
      </c>
      <c r="J393" s="4">
        <f t="shared" si="8"/>
        <v>9.0120000000000005</v>
      </c>
    </row>
    <row r="394" spans="1:10" x14ac:dyDescent="0.2">
      <c r="A394" s="4" t="s">
        <v>357</v>
      </c>
      <c r="B394" s="4">
        <v>8.48</v>
      </c>
      <c r="C394" s="4"/>
      <c r="D394" s="4"/>
      <c r="E394" s="4"/>
      <c r="F394" s="4">
        <v>8</v>
      </c>
      <c r="G394" s="4"/>
      <c r="H394" s="4"/>
      <c r="I394" s="4">
        <v>2.67</v>
      </c>
      <c r="J394" s="4">
        <f t="shared" si="8"/>
        <v>21.36</v>
      </c>
    </row>
    <row r="395" spans="1:10" x14ac:dyDescent="0.2">
      <c r="A395" s="4" t="s">
        <v>353</v>
      </c>
      <c r="B395" s="4">
        <v>8.56</v>
      </c>
      <c r="C395" s="4"/>
      <c r="D395" s="4"/>
      <c r="E395" s="4"/>
      <c r="F395" s="4">
        <v>4</v>
      </c>
      <c r="G395" s="4"/>
      <c r="H395" s="4"/>
      <c r="I395" s="4">
        <v>2.67</v>
      </c>
      <c r="J395" s="4">
        <f t="shared" si="8"/>
        <v>10.68</v>
      </c>
    </row>
    <row r="396" spans="1:10" x14ac:dyDescent="0.2">
      <c r="A396" s="4" t="s">
        <v>354</v>
      </c>
      <c r="B396" s="4">
        <v>9.6300000000000008</v>
      </c>
      <c r="C396" s="4"/>
      <c r="D396" s="4"/>
      <c r="E396" s="4"/>
      <c r="F396" s="4">
        <v>5</v>
      </c>
      <c r="G396" s="4"/>
      <c r="H396" s="4"/>
      <c r="I396" s="4">
        <v>2.67</v>
      </c>
      <c r="J396" s="4">
        <f t="shared" si="8"/>
        <v>13.35</v>
      </c>
    </row>
    <row r="397" spans="1:10" x14ac:dyDescent="0.2">
      <c r="A397" s="4" t="s">
        <v>353</v>
      </c>
      <c r="B397" s="4">
        <v>8.17</v>
      </c>
      <c r="C397" s="4"/>
      <c r="D397" s="4"/>
      <c r="E397" s="4"/>
      <c r="F397" s="4">
        <v>4</v>
      </c>
      <c r="G397" s="4"/>
      <c r="H397" s="4"/>
      <c r="I397" s="4">
        <v>2.67</v>
      </c>
      <c r="J397" s="4">
        <f t="shared" si="8"/>
        <v>10.68</v>
      </c>
    </row>
    <row r="398" spans="1:10" x14ac:dyDescent="0.2">
      <c r="A398" s="4" t="s">
        <v>357</v>
      </c>
      <c r="B398" s="4">
        <v>5.17</v>
      </c>
      <c r="C398" s="4"/>
      <c r="D398" s="4"/>
      <c r="E398" s="4"/>
      <c r="F398" s="4">
        <v>8</v>
      </c>
      <c r="G398" s="4"/>
      <c r="H398" s="4"/>
      <c r="I398" s="4">
        <v>2.67</v>
      </c>
      <c r="J398" s="4">
        <f t="shared" ref="J398:J402" si="9">I398*F398</f>
        <v>21.36</v>
      </c>
    </row>
    <row r="399" spans="1:10" x14ac:dyDescent="0.2">
      <c r="A399" s="4" t="s">
        <v>354</v>
      </c>
      <c r="B399" s="4">
        <v>5.67</v>
      </c>
      <c r="C399" s="4"/>
      <c r="D399" s="4"/>
      <c r="E399" s="4"/>
      <c r="F399" s="4">
        <v>5</v>
      </c>
      <c r="G399" s="4"/>
      <c r="H399" s="4"/>
      <c r="I399" s="4">
        <v>2.67</v>
      </c>
      <c r="J399" s="4">
        <f t="shared" si="9"/>
        <v>13.35</v>
      </c>
    </row>
    <row r="400" spans="1:10" x14ac:dyDescent="0.2">
      <c r="A400" s="4" t="s">
        <v>354</v>
      </c>
      <c r="B400" s="4">
        <v>9.65</v>
      </c>
      <c r="C400" s="4"/>
      <c r="D400" s="4"/>
      <c r="E400" s="4"/>
      <c r="F400" s="4">
        <v>5</v>
      </c>
      <c r="G400" s="4"/>
      <c r="H400" s="4"/>
      <c r="I400" s="4">
        <v>2.67</v>
      </c>
      <c r="J400" s="4">
        <f t="shared" si="9"/>
        <v>13.35</v>
      </c>
    </row>
    <row r="401" spans="1:10" x14ac:dyDescent="0.2">
      <c r="A401" s="4" t="s">
        <v>377</v>
      </c>
      <c r="B401" s="4">
        <v>22.47</v>
      </c>
      <c r="C401" s="4"/>
      <c r="D401" s="4"/>
      <c r="E401" s="4"/>
      <c r="F401" s="4">
        <v>6</v>
      </c>
      <c r="G401" s="4"/>
      <c r="H401" s="4"/>
      <c r="I401" s="4">
        <v>2.67</v>
      </c>
      <c r="J401" s="4">
        <f t="shared" si="9"/>
        <v>16.02</v>
      </c>
    </row>
    <row r="402" spans="1:10" x14ac:dyDescent="0.2">
      <c r="A402" s="4" t="s">
        <v>353</v>
      </c>
      <c r="B402" s="4">
        <v>4.1500000000000004</v>
      </c>
      <c r="C402" s="4"/>
      <c r="D402" s="4"/>
      <c r="E402" s="4"/>
      <c r="F402" s="4">
        <v>4</v>
      </c>
      <c r="G402" s="4"/>
      <c r="H402" s="4"/>
      <c r="I402" s="4">
        <v>2.67</v>
      </c>
      <c r="J402" s="4">
        <f t="shared" si="9"/>
        <v>10.68</v>
      </c>
    </row>
    <row r="403" spans="1:10" x14ac:dyDescent="0.2">
      <c r="B403" s="5"/>
      <c r="I403" s="24" t="s">
        <v>155</v>
      </c>
      <c r="J403" s="32">
        <f>SUM(J324:J402)</f>
        <v>911388.06987540843</v>
      </c>
    </row>
    <row r="404" spans="1:10" x14ac:dyDescent="0.2">
      <c r="B404" s="5"/>
      <c r="I404" s="24" t="s">
        <v>156</v>
      </c>
      <c r="J404" s="34">
        <f>J403/2000</f>
        <v>455.6940349377042</v>
      </c>
    </row>
    <row r="405" spans="1:10" ht="21" x14ac:dyDescent="0.25">
      <c r="A405" s="2" t="s">
        <v>105</v>
      </c>
    </row>
    <row r="406" spans="1:10" ht="19" x14ac:dyDescent="0.25">
      <c r="A406" s="3" t="s">
        <v>106</v>
      </c>
    </row>
    <row r="407" spans="1:10" x14ac:dyDescent="0.2">
      <c r="A407" s="7" t="s">
        <v>0</v>
      </c>
      <c r="B407" s="8" t="s">
        <v>1</v>
      </c>
      <c r="C407" s="7" t="s">
        <v>2</v>
      </c>
      <c r="D407" s="7" t="s">
        <v>3</v>
      </c>
      <c r="E407" s="7" t="s">
        <v>4</v>
      </c>
      <c r="F407" s="7" t="s">
        <v>3</v>
      </c>
    </row>
    <row r="408" spans="1:10" x14ac:dyDescent="0.2">
      <c r="A408" s="4" t="s">
        <v>75</v>
      </c>
      <c r="B408" s="9" t="s">
        <v>85</v>
      </c>
      <c r="C408" s="4">
        <v>79.22</v>
      </c>
      <c r="D408" s="4" t="s">
        <v>6</v>
      </c>
      <c r="E408" s="4">
        <v>1.96</v>
      </c>
      <c r="F408" s="4" t="s">
        <v>7</v>
      </c>
    </row>
    <row r="410" spans="1:10" ht="17" x14ac:dyDescent="0.2">
      <c r="A410" s="16" t="s">
        <v>144</v>
      </c>
      <c r="B410" s="17"/>
      <c r="C410" s="18"/>
    </row>
    <row r="411" spans="1:10" ht="48" x14ac:dyDescent="0.2">
      <c r="A411" s="19" t="s">
        <v>1</v>
      </c>
      <c r="B411" s="20" t="s">
        <v>145</v>
      </c>
      <c r="C411" s="21" t="s">
        <v>146</v>
      </c>
      <c r="D411" s="21" t="s">
        <v>147</v>
      </c>
      <c r="E411" s="20" t="s">
        <v>4</v>
      </c>
      <c r="F411" s="20" t="s">
        <v>3</v>
      </c>
      <c r="G411" s="19" t="s">
        <v>148</v>
      </c>
      <c r="H411" s="19" t="s">
        <v>149</v>
      </c>
      <c r="I411" s="22" t="s">
        <v>150</v>
      </c>
      <c r="J411" s="23" t="s">
        <v>151</v>
      </c>
    </row>
    <row r="412" spans="1:10" x14ac:dyDescent="0.2">
      <c r="A412" s="24" t="s">
        <v>75</v>
      </c>
      <c r="B412" s="25">
        <v>79.22</v>
      </c>
      <c r="C412" s="34">
        <f>8/12</f>
        <v>0.66666666666666663</v>
      </c>
      <c r="D412" s="24">
        <v>1</v>
      </c>
      <c r="E412" s="24"/>
      <c r="F412" s="24"/>
      <c r="G412" s="24"/>
      <c r="H412" s="24"/>
      <c r="I412" s="24"/>
      <c r="J412" s="24"/>
    </row>
    <row r="413" spans="1:10" x14ac:dyDescent="0.2">
      <c r="A413" s="4" t="s">
        <v>172</v>
      </c>
      <c r="B413" s="9"/>
      <c r="C413" s="4"/>
      <c r="D413" s="4"/>
      <c r="E413" s="4"/>
      <c r="F413" s="4">
        <v>2</v>
      </c>
      <c r="G413" s="4">
        <v>30</v>
      </c>
      <c r="H413" s="30">
        <f>B412+(B412/20*G413/12)</f>
        <v>89.122500000000002</v>
      </c>
      <c r="I413" s="26">
        <v>0.66800000000000004</v>
      </c>
      <c r="J413" s="29">
        <f>I413*H413*F413</f>
        <v>119.06766</v>
      </c>
    </row>
    <row r="414" spans="1:10" x14ac:dyDescent="0.2">
      <c r="B414" s="5"/>
      <c r="I414" s="24" t="s">
        <v>155</v>
      </c>
      <c r="J414" s="32">
        <f>SUM(J412:J413)</f>
        <v>119.06766</v>
      </c>
    </row>
    <row r="415" spans="1:10" x14ac:dyDescent="0.2">
      <c r="B415" s="5"/>
      <c r="I415" s="24" t="s">
        <v>156</v>
      </c>
      <c r="J415" s="34">
        <f>J414/2000</f>
        <v>5.9533830000000003E-2</v>
      </c>
    </row>
    <row r="417" spans="1:10" ht="19" x14ac:dyDescent="0.25">
      <c r="A417" s="3" t="s">
        <v>101</v>
      </c>
    </row>
    <row r="418" spans="1:10" x14ac:dyDescent="0.2">
      <c r="A418" s="7" t="s">
        <v>0</v>
      </c>
      <c r="B418" s="8" t="s">
        <v>1</v>
      </c>
      <c r="C418" s="7" t="s">
        <v>2</v>
      </c>
      <c r="D418" s="7" t="s">
        <v>3</v>
      </c>
      <c r="E418" s="7" t="s">
        <v>4</v>
      </c>
      <c r="F418" s="7" t="s">
        <v>3</v>
      </c>
    </row>
    <row r="419" spans="1:10" x14ac:dyDescent="0.2">
      <c r="A419" s="4" t="s">
        <v>87</v>
      </c>
      <c r="B419" s="9" t="s">
        <v>80</v>
      </c>
      <c r="C419" s="4">
        <v>85</v>
      </c>
      <c r="D419" s="4" t="s">
        <v>14</v>
      </c>
      <c r="E419" s="4">
        <v>314.81</v>
      </c>
      <c r="F419" s="4" t="s">
        <v>7</v>
      </c>
    </row>
    <row r="420" spans="1:10" x14ac:dyDescent="0.2">
      <c r="A420" s="4" t="s">
        <v>87</v>
      </c>
      <c r="B420" s="9" t="s">
        <v>82</v>
      </c>
      <c r="C420" s="4">
        <v>532.66</v>
      </c>
      <c r="D420" s="4" t="s">
        <v>22</v>
      </c>
      <c r="E420" s="4">
        <v>19.73</v>
      </c>
      <c r="F420" s="4" t="s">
        <v>7</v>
      </c>
    </row>
    <row r="421" spans="1:10" x14ac:dyDescent="0.2">
      <c r="A421" s="4" t="s">
        <v>88</v>
      </c>
      <c r="B421" s="9" t="s">
        <v>84</v>
      </c>
      <c r="C421" s="4">
        <v>4</v>
      </c>
      <c r="D421" s="4" t="s">
        <v>14</v>
      </c>
      <c r="E421" s="4">
        <v>2.0699999999999998</v>
      </c>
      <c r="F421" s="4" t="s">
        <v>7</v>
      </c>
    </row>
    <row r="423" spans="1:10" ht="17" x14ac:dyDescent="0.2">
      <c r="A423" s="16" t="s">
        <v>144</v>
      </c>
      <c r="B423" s="17"/>
      <c r="C423" s="18"/>
    </row>
    <row r="424" spans="1:10" ht="48" x14ac:dyDescent="0.2">
      <c r="A424" s="19" t="s">
        <v>1</v>
      </c>
      <c r="B424" s="20" t="s">
        <v>145</v>
      </c>
      <c r="C424" s="21" t="s">
        <v>146</v>
      </c>
      <c r="D424" s="21" t="s">
        <v>147</v>
      </c>
      <c r="E424" s="20" t="s">
        <v>4</v>
      </c>
      <c r="F424" s="20" t="s">
        <v>3</v>
      </c>
      <c r="G424" s="19" t="s">
        <v>148</v>
      </c>
      <c r="H424" s="19" t="s">
        <v>149</v>
      </c>
      <c r="I424" s="22" t="s">
        <v>150</v>
      </c>
      <c r="J424" s="23" t="s">
        <v>151</v>
      </c>
    </row>
    <row r="425" spans="1:10" x14ac:dyDescent="0.2">
      <c r="A425" s="24" t="s">
        <v>73</v>
      </c>
      <c r="B425" s="25">
        <v>10</v>
      </c>
      <c r="C425" s="34">
        <v>10</v>
      </c>
      <c r="D425" s="4"/>
      <c r="E425" s="4">
        <f>85+5</f>
        <v>90</v>
      </c>
      <c r="F425" s="4"/>
      <c r="G425" s="4"/>
      <c r="H425" s="4"/>
      <c r="I425" s="4"/>
      <c r="J425" s="4"/>
    </row>
    <row r="426" spans="1:10" x14ac:dyDescent="0.2">
      <c r="A426" s="4" t="s">
        <v>173</v>
      </c>
      <c r="B426" s="4"/>
      <c r="C426" s="4"/>
      <c r="D426" s="4"/>
      <c r="E426" s="4"/>
      <c r="F426" s="39">
        <f>B425/(4/12)+1</f>
        <v>31</v>
      </c>
      <c r="G426" s="4"/>
      <c r="H426" s="33">
        <f>C425</f>
        <v>10</v>
      </c>
      <c r="I426" s="4">
        <v>1.502</v>
      </c>
      <c r="J426" s="33">
        <f>I426*H426*F426*E425</f>
        <v>41905.800000000003</v>
      </c>
    </row>
    <row r="427" spans="1:10" x14ac:dyDescent="0.2">
      <c r="A427" s="4"/>
      <c r="B427" s="4"/>
      <c r="C427" s="4"/>
      <c r="D427" s="4"/>
      <c r="E427" s="4"/>
      <c r="F427" s="39">
        <f>C425/(4/12)+1</f>
        <v>31</v>
      </c>
      <c r="G427" s="4"/>
      <c r="H427" s="4">
        <f>B425+2.33</f>
        <v>12.33</v>
      </c>
      <c r="I427" s="4">
        <v>1.502</v>
      </c>
      <c r="J427" s="33">
        <f>I427*H427*F427*E425</f>
        <v>51669.8514</v>
      </c>
    </row>
    <row r="428" spans="1:10" x14ac:dyDescent="0.2">
      <c r="B428" s="5"/>
      <c r="I428" s="24" t="s">
        <v>155</v>
      </c>
      <c r="J428" s="32">
        <f>SUM(J426:J427)</f>
        <v>93575.651400000002</v>
      </c>
    </row>
    <row r="429" spans="1:10" x14ac:dyDescent="0.2">
      <c r="B429" s="5"/>
      <c r="I429" s="24" t="s">
        <v>156</v>
      </c>
      <c r="J429" s="34">
        <f>J428/2000</f>
        <v>46.787825699999999</v>
      </c>
    </row>
    <row r="431" spans="1:10" ht="19" x14ac:dyDescent="0.25">
      <c r="A431" s="3" t="s">
        <v>107</v>
      </c>
    </row>
    <row r="432" spans="1:10" x14ac:dyDescent="0.2">
      <c r="A432" s="7" t="s">
        <v>0</v>
      </c>
      <c r="B432" s="8" t="s">
        <v>1</v>
      </c>
      <c r="C432" s="7" t="s">
        <v>2</v>
      </c>
      <c r="D432" s="7" t="s">
        <v>3</v>
      </c>
      <c r="E432" s="7" t="s">
        <v>4</v>
      </c>
      <c r="F432" s="7" t="s">
        <v>3</v>
      </c>
    </row>
    <row r="433" spans="1:10" x14ac:dyDescent="0.2">
      <c r="A433" s="4" t="s">
        <v>47</v>
      </c>
      <c r="B433" s="9" t="s">
        <v>82</v>
      </c>
      <c r="C433" s="4">
        <v>1277.1400000000001</v>
      </c>
      <c r="D433" s="4" t="s">
        <v>22</v>
      </c>
      <c r="E433" s="4">
        <v>47.3</v>
      </c>
      <c r="F433" s="4" t="s">
        <v>7</v>
      </c>
    </row>
    <row r="434" spans="1:10" x14ac:dyDescent="0.2">
      <c r="A434" s="4" t="s">
        <v>47</v>
      </c>
      <c r="B434" s="9" t="s">
        <v>89</v>
      </c>
      <c r="C434" s="4">
        <v>82.55</v>
      </c>
      <c r="D434" s="4" t="s">
        <v>6</v>
      </c>
      <c r="E434" s="4">
        <v>4.59</v>
      </c>
      <c r="F434" s="4" t="s">
        <v>7</v>
      </c>
    </row>
    <row r="435" spans="1:10" x14ac:dyDescent="0.2">
      <c r="A435" s="4" t="s">
        <v>47</v>
      </c>
      <c r="B435" s="9" t="s">
        <v>41</v>
      </c>
      <c r="C435" s="4">
        <v>225.05</v>
      </c>
      <c r="D435" s="4" t="s">
        <v>6</v>
      </c>
      <c r="E435" s="4">
        <v>2.78</v>
      </c>
      <c r="F435" s="4" t="s">
        <v>7</v>
      </c>
    </row>
    <row r="437" spans="1:10" ht="17" x14ac:dyDescent="0.2">
      <c r="A437" s="16" t="s">
        <v>144</v>
      </c>
      <c r="B437" s="17"/>
      <c r="C437" s="18"/>
    </row>
    <row r="438" spans="1:10" ht="48" x14ac:dyDescent="0.2">
      <c r="A438" s="19" t="s">
        <v>1</v>
      </c>
      <c r="B438" s="20" t="s">
        <v>145</v>
      </c>
      <c r="C438" s="21" t="s">
        <v>146</v>
      </c>
      <c r="D438" s="21" t="s">
        <v>147</v>
      </c>
      <c r="E438" s="20" t="s">
        <v>4</v>
      </c>
      <c r="F438" s="20" t="s">
        <v>3</v>
      </c>
      <c r="G438" s="19" t="s">
        <v>148</v>
      </c>
      <c r="H438" s="19" t="s">
        <v>149</v>
      </c>
      <c r="I438" s="22" t="s">
        <v>150</v>
      </c>
      <c r="J438" s="23" t="s">
        <v>151</v>
      </c>
    </row>
    <row r="439" spans="1:10" x14ac:dyDescent="0.2">
      <c r="A439" s="24" t="s">
        <v>177</v>
      </c>
      <c r="B439" s="25">
        <f>C434+C435+944.8</f>
        <v>1252.4000000000001</v>
      </c>
      <c r="C439" s="34"/>
      <c r="D439" s="24"/>
      <c r="E439" s="24"/>
      <c r="F439" s="24"/>
      <c r="G439" s="24"/>
      <c r="H439" s="24"/>
      <c r="I439" s="24"/>
      <c r="J439" s="24"/>
    </row>
    <row r="440" spans="1:10" x14ac:dyDescent="0.2">
      <c r="A440" s="4" t="s">
        <v>174</v>
      </c>
      <c r="B440" s="9"/>
      <c r="C440" s="4"/>
      <c r="D440" s="4"/>
      <c r="E440" s="4"/>
      <c r="F440" s="39">
        <f>B439/(6/12)+1</f>
        <v>2505.8000000000002</v>
      </c>
      <c r="G440" s="4"/>
      <c r="H440" s="30">
        <v>12</v>
      </c>
      <c r="I440" s="26">
        <v>2.67</v>
      </c>
      <c r="J440" s="29">
        <f>I440*H440*F440</f>
        <v>80285.832000000009</v>
      </c>
    </row>
    <row r="441" spans="1:10" x14ac:dyDescent="0.2">
      <c r="A441" s="4" t="s">
        <v>175</v>
      </c>
      <c r="B441" s="9"/>
      <c r="C441" s="4"/>
      <c r="D441" s="4"/>
      <c r="E441" s="4"/>
      <c r="F441" s="39">
        <f>B439/(12/12)+1</f>
        <v>1253.4000000000001</v>
      </c>
      <c r="G441" s="4"/>
      <c r="H441" s="30">
        <v>12</v>
      </c>
      <c r="I441" s="26">
        <v>2.67</v>
      </c>
      <c r="J441" s="29">
        <f>I441*H441*F441</f>
        <v>40158.936000000002</v>
      </c>
    </row>
    <row r="442" spans="1:10" x14ac:dyDescent="0.2">
      <c r="A442" s="6"/>
      <c r="B442" s="10"/>
      <c r="C442" s="6"/>
      <c r="D442" s="6"/>
      <c r="E442" s="6"/>
      <c r="F442" s="40"/>
      <c r="G442" s="6"/>
      <c r="H442" s="43"/>
      <c r="I442" s="26"/>
      <c r="J442" s="29"/>
    </row>
    <row r="443" spans="1:10" x14ac:dyDescent="0.2">
      <c r="B443" s="5"/>
      <c r="I443" s="24" t="s">
        <v>155</v>
      </c>
      <c r="J443" s="32">
        <f>SUM(J439:J441)</f>
        <v>120444.76800000001</v>
      </c>
    </row>
    <row r="444" spans="1:10" x14ac:dyDescent="0.2">
      <c r="B444" s="5"/>
      <c r="I444" s="24" t="s">
        <v>156</v>
      </c>
      <c r="J444" s="34">
        <f>J443/2000</f>
        <v>60.222384000000005</v>
      </c>
    </row>
    <row r="446" spans="1:10" ht="19" x14ac:dyDescent="0.25">
      <c r="A446" s="3" t="s">
        <v>102</v>
      </c>
    </row>
    <row r="447" spans="1:10" x14ac:dyDescent="0.2">
      <c r="A447" s="7" t="s">
        <v>0</v>
      </c>
      <c r="B447" s="8" t="s">
        <v>1</v>
      </c>
      <c r="C447" s="7" t="s">
        <v>2</v>
      </c>
      <c r="D447" s="7" t="s">
        <v>3</v>
      </c>
      <c r="E447" s="7" t="s">
        <v>4</v>
      </c>
      <c r="F447" s="7" t="s">
        <v>3</v>
      </c>
    </row>
    <row r="448" spans="1:10" x14ac:dyDescent="0.2">
      <c r="A448" s="4" t="s">
        <v>527</v>
      </c>
      <c r="B448" s="9"/>
      <c r="C448" s="4">
        <v>69383.39</v>
      </c>
      <c r="D448" s="4" t="s">
        <v>22</v>
      </c>
      <c r="E448" s="4">
        <v>2569.7600000000002</v>
      </c>
      <c r="F448" s="4" t="s">
        <v>7</v>
      </c>
    </row>
    <row r="451" spans="1:10" ht="17" x14ac:dyDescent="0.2">
      <c r="A451" s="16" t="s">
        <v>144</v>
      </c>
      <c r="B451" s="17"/>
      <c r="C451" s="18"/>
    </row>
    <row r="452" spans="1:10" ht="48" x14ac:dyDescent="0.2">
      <c r="A452" s="19" t="s">
        <v>1</v>
      </c>
      <c r="B452" s="20" t="s">
        <v>145</v>
      </c>
      <c r="C452" s="21" t="s">
        <v>146</v>
      </c>
      <c r="D452" s="21" t="s">
        <v>147</v>
      </c>
      <c r="E452" s="20" t="s">
        <v>4</v>
      </c>
      <c r="F452" s="20" t="s">
        <v>3</v>
      </c>
      <c r="G452" s="19" t="s">
        <v>148</v>
      </c>
      <c r="H452" s="19" t="s">
        <v>149</v>
      </c>
      <c r="I452" s="22" t="s">
        <v>150</v>
      </c>
      <c r="J452" s="23" t="s">
        <v>151</v>
      </c>
    </row>
    <row r="453" spans="1:10" x14ac:dyDescent="0.2">
      <c r="A453" s="24" t="s">
        <v>196</v>
      </c>
      <c r="B453" s="25">
        <v>292</v>
      </c>
      <c r="C453" s="34">
        <f>C448/B453</f>
        <v>237.61434931506849</v>
      </c>
      <c r="D453" s="24"/>
      <c r="E453" s="24"/>
      <c r="F453" s="24"/>
      <c r="G453" s="24"/>
      <c r="H453" s="24"/>
      <c r="I453" s="24"/>
      <c r="J453" s="24"/>
    </row>
    <row r="454" spans="1:10" x14ac:dyDescent="0.2">
      <c r="A454" s="26" t="s">
        <v>181</v>
      </c>
      <c r="B454" s="27"/>
      <c r="C454" s="29"/>
      <c r="D454" s="26"/>
      <c r="E454" s="26"/>
      <c r="F454" s="28">
        <f>B453/(6/12)+1</f>
        <v>585</v>
      </c>
      <c r="G454" s="26">
        <v>55</v>
      </c>
      <c r="H454" s="30">
        <f>C453+(C453/20*G454/12)</f>
        <v>292.06763769977169</v>
      </c>
      <c r="I454" s="26">
        <v>2.67</v>
      </c>
      <c r="J454" s="29">
        <f>I454*H454*F454</f>
        <v>456195.04670515837</v>
      </c>
    </row>
    <row r="455" spans="1:10" x14ac:dyDescent="0.2">
      <c r="A455" s="26"/>
      <c r="B455" s="27"/>
      <c r="C455" s="29"/>
      <c r="D455" s="26"/>
      <c r="E455" s="26"/>
      <c r="F455" s="28">
        <f>C453/(6/12)+1</f>
        <v>476.22869863013699</v>
      </c>
      <c r="G455" s="26">
        <v>55</v>
      </c>
      <c r="H455" s="30">
        <f>B453+(B453/20*G455/12)</f>
        <v>358.91666666666669</v>
      </c>
      <c r="I455" s="26">
        <v>2.67</v>
      </c>
      <c r="J455" s="29">
        <f t="shared" ref="J455:J457" si="10">I455*H455*F455</f>
        <v>456373.5336125</v>
      </c>
    </row>
    <row r="456" spans="1:10" x14ac:dyDescent="0.2">
      <c r="A456" s="26" t="s">
        <v>182</v>
      </c>
      <c r="B456" s="27"/>
      <c r="C456" s="29"/>
      <c r="D456" s="26"/>
      <c r="E456" s="26"/>
      <c r="F456" s="28">
        <f>B453/(12/12)+1</f>
        <v>293</v>
      </c>
      <c r="G456" s="26">
        <v>55</v>
      </c>
      <c r="H456" s="30">
        <f>C453+(C453/20*G456/12)</f>
        <v>292.06763769977169</v>
      </c>
      <c r="I456" s="26">
        <v>2.67</v>
      </c>
      <c r="J456" s="29">
        <f t="shared" si="10"/>
        <v>228487.43364890839</v>
      </c>
    </row>
    <row r="457" spans="1:10" x14ac:dyDescent="0.2">
      <c r="A457" s="26"/>
      <c r="B457" s="27"/>
      <c r="C457" s="29"/>
      <c r="D457" s="26"/>
      <c r="E457" s="26"/>
      <c r="F457" s="28">
        <f>C453/(12/12)+1</f>
        <v>238.61434931506849</v>
      </c>
      <c r="G457" s="26">
        <v>55</v>
      </c>
      <c r="H457" s="30">
        <f>B453+(B453/20*G457/12)</f>
        <v>358.91666666666669</v>
      </c>
      <c r="I457" s="26">
        <v>2.67</v>
      </c>
      <c r="J457" s="29">
        <f t="shared" si="10"/>
        <v>228665.92055625</v>
      </c>
    </row>
    <row r="458" spans="1:10" x14ac:dyDescent="0.2">
      <c r="A458" s="26" t="s">
        <v>183</v>
      </c>
      <c r="B458" s="27">
        <f>C408</f>
        <v>79.22</v>
      </c>
      <c r="C458" s="29"/>
      <c r="D458" s="26"/>
      <c r="E458" s="26"/>
      <c r="F458" s="28">
        <f>B458/(12/12)+1</f>
        <v>80.22</v>
      </c>
      <c r="G458" s="26"/>
      <c r="H458" s="30">
        <v>2</v>
      </c>
      <c r="I458" s="26">
        <v>0.66800000000000004</v>
      </c>
      <c r="J458" s="29">
        <f>I458*H458*F458</f>
        <v>107.17392000000001</v>
      </c>
    </row>
    <row r="459" spans="1:10" x14ac:dyDescent="0.2">
      <c r="A459" s="24" t="s">
        <v>171</v>
      </c>
      <c r="B459" s="25"/>
      <c r="C459" s="24"/>
      <c r="D459" s="24"/>
      <c r="E459" s="24"/>
      <c r="F459" s="24"/>
      <c r="G459" s="24"/>
      <c r="H459" s="24"/>
      <c r="I459" s="24"/>
      <c r="J459" s="24"/>
    </row>
    <row r="460" spans="1:10" x14ac:dyDescent="0.2">
      <c r="A460" s="4" t="s">
        <v>525</v>
      </c>
      <c r="B460" s="4">
        <v>606.5</v>
      </c>
      <c r="C460" s="4"/>
      <c r="D460" s="4"/>
      <c r="E460" s="4"/>
      <c r="F460" s="28">
        <f>B460/(32/12)+1</f>
        <v>228.4375</v>
      </c>
      <c r="G460" s="4"/>
      <c r="H460" s="4">
        <v>5</v>
      </c>
      <c r="I460" s="4">
        <v>1.0429999999999999</v>
      </c>
      <c r="J460" s="52">
        <f>I460*H460*F460</f>
        <v>1191.3015625</v>
      </c>
    </row>
    <row r="461" spans="1:10" x14ac:dyDescent="0.2">
      <c r="A461" s="41" t="s">
        <v>170</v>
      </c>
      <c r="B461" s="25"/>
      <c r="C461" s="24"/>
      <c r="D461" s="24"/>
      <c r="E461" s="24"/>
      <c r="F461" s="24"/>
      <c r="G461" s="24"/>
      <c r="H461" s="24"/>
      <c r="I461" s="24"/>
      <c r="J461" s="24"/>
    </row>
    <row r="462" spans="1:10" x14ac:dyDescent="0.2">
      <c r="A462" s="24"/>
      <c r="B462" s="25"/>
      <c r="C462" s="24"/>
      <c r="D462" s="24"/>
      <c r="E462" s="24"/>
      <c r="F462" s="24"/>
      <c r="G462" s="24"/>
      <c r="H462" s="24"/>
      <c r="I462" s="24"/>
      <c r="J462" s="24"/>
    </row>
    <row r="463" spans="1:10" x14ac:dyDescent="0.2">
      <c r="A463" s="4" t="s">
        <v>468</v>
      </c>
      <c r="B463" s="4">
        <v>8.0399999999999991</v>
      </c>
      <c r="C463" s="4"/>
      <c r="D463" s="4"/>
      <c r="E463" s="4"/>
      <c r="F463" s="4">
        <v>2</v>
      </c>
      <c r="G463" s="4"/>
      <c r="H463" s="4"/>
      <c r="I463" s="4">
        <v>2.67</v>
      </c>
      <c r="J463" s="4">
        <f t="shared" ref="J463:J467" si="11">I463*F463</f>
        <v>5.34</v>
      </c>
    </row>
    <row r="464" spans="1:10" x14ac:dyDescent="0.2">
      <c r="A464" s="4" t="s">
        <v>480</v>
      </c>
      <c r="B464" s="4">
        <v>12.04</v>
      </c>
      <c r="C464" s="4"/>
      <c r="D464" s="4"/>
      <c r="E464" s="4"/>
      <c r="F464" s="4">
        <v>14</v>
      </c>
      <c r="G464" s="4"/>
      <c r="H464" s="4"/>
      <c r="I464" s="4">
        <v>2.67</v>
      </c>
      <c r="J464" s="4">
        <f t="shared" si="11"/>
        <v>37.379999999999995</v>
      </c>
    </row>
    <row r="465" spans="1:10" x14ac:dyDescent="0.2">
      <c r="A465" s="4" t="s">
        <v>463</v>
      </c>
      <c r="B465" s="4">
        <v>14.03</v>
      </c>
      <c r="C465" s="4"/>
      <c r="D465" s="4"/>
      <c r="E465" s="4"/>
      <c r="F465" s="4">
        <v>6</v>
      </c>
      <c r="G465" s="4"/>
      <c r="H465" s="4"/>
      <c r="I465" s="4">
        <v>2.67</v>
      </c>
      <c r="J465" s="4">
        <f t="shared" si="11"/>
        <v>16.02</v>
      </c>
    </row>
    <row r="466" spans="1:10" x14ac:dyDescent="0.2">
      <c r="A466" s="4" t="s">
        <v>486</v>
      </c>
      <c r="B466" s="4">
        <v>16.010000000000002</v>
      </c>
      <c r="C466" s="4"/>
      <c r="D466" s="4"/>
      <c r="E466" s="4"/>
      <c r="F466" s="4">
        <v>8</v>
      </c>
      <c r="G466" s="4"/>
      <c r="H466" s="4"/>
      <c r="I466" s="4">
        <v>2.67</v>
      </c>
      <c r="J466" s="4">
        <f t="shared" si="11"/>
        <v>21.36</v>
      </c>
    </row>
    <row r="467" spans="1:10" x14ac:dyDescent="0.2">
      <c r="A467" s="4" t="s">
        <v>481</v>
      </c>
      <c r="B467" s="4">
        <v>9.0399999999999991</v>
      </c>
      <c r="C467" s="4"/>
      <c r="D467" s="4"/>
      <c r="E467" s="4"/>
      <c r="F467" s="4">
        <v>7</v>
      </c>
      <c r="G467" s="4"/>
      <c r="H467" s="4"/>
      <c r="I467" s="4">
        <v>2.67</v>
      </c>
      <c r="J467" s="4">
        <f t="shared" si="11"/>
        <v>18.689999999999998</v>
      </c>
    </row>
    <row r="468" spans="1:10" x14ac:dyDescent="0.2">
      <c r="A468" s="4" t="s">
        <v>497</v>
      </c>
      <c r="B468" s="4">
        <v>16.079999999999998</v>
      </c>
      <c r="C468" s="4"/>
      <c r="D468" s="4"/>
      <c r="E468" s="4"/>
      <c r="F468" s="4">
        <v>22</v>
      </c>
      <c r="G468" s="4"/>
      <c r="H468" s="4"/>
      <c r="I468" s="4">
        <v>2.67</v>
      </c>
      <c r="J468" s="4">
        <f t="shared" ref="J468:J531" si="12">I468*F468</f>
        <v>58.739999999999995</v>
      </c>
    </row>
    <row r="469" spans="1:10" x14ac:dyDescent="0.2">
      <c r="A469" s="4" t="s">
        <v>472</v>
      </c>
      <c r="B469" s="4">
        <v>17.05</v>
      </c>
      <c r="C469" s="4"/>
      <c r="D469" s="4"/>
      <c r="E469" s="4"/>
      <c r="F469" s="4">
        <v>12</v>
      </c>
      <c r="G469" s="4"/>
      <c r="H469" s="4"/>
      <c r="I469" s="4">
        <v>2.67</v>
      </c>
      <c r="J469" s="4">
        <f t="shared" si="12"/>
        <v>32.04</v>
      </c>
    </row>
    <row r="470" spans="1:10" x14ac:dyDescent="0.2">
      <c r="A470" s="4" t="s">
        <v>483</v>
      </c>
      <c r="B470" s="4">
        <v>9.49</v>
      </c>
      <c r="C470" s="4"/>
      <c r="D470" s="4"/>
      <c r="E470" s="4"/>
      <c r="F470" s="4">
        <v>11</v>
      </c>
      <c r="G470" s="4"/>
      <c r="H470" s="4"/>
      <c r="I470" s="4">
        <v>2.67</v>
      </c>
      <c r="J470" s="4">
        <f t="shared" si="12"/>
        <v>29.369999999999997</v>
      </c>
    </row>
    <row r="471" spans="1:10" x14ac:dyDescent="0.2">
      <c r="A471" s="4" t="s">
        <v>462</v>
      </c>
      <c r="B471" s="4">
        <v>8.4700000000000006</v>
      </c>
      <c r="C471" s="4"/>
      <c r="D471" s="4"/>
      <c r="E471" s="4"/>
      <c r="F471" s="4">
        <v>4</v>
      </c>
      <c r="G471" s="4"/>
      <c r="H471" s="4"/>
      <c r="I471" s="4">
        <v>2.67</v>
      </c>
      <c r="J471" s="4">
        <f t="shared" si="12"/>
        <v>10.68</v>
      </c>
    </row>
    <row r="472" spans="1:10" x14ac:dyDescent="0.2">
      <c r="A472" s="4" t="s">
        <v>462</v>
      </c>
      <c r="B472" s="4">
        <v>8.4600000000000009</v>
      </c>
      <c r="C472" s="4"/>
      <c r="D472" s="4"/>
      <c r="E472" s="4"/>
      <c r="F472" s="4">
        <v>4</v>
      </c>
      <c r="G472" s="4"/>
      <c r="H472" s="4"/>
      <c r="I472" s="4">
        <v>2.67</v>
      </c>
      <c r="J472" s="4">
        <f t="shared" si="12"/>
        <v>10.68</v>
      </c>
    </row>
    <row r="473" spans="1:10" x14ac:dyDescent="0.2">
      <c r="A473" s="4" t="s">
        <v>474</v>
      </c>
      <c r="B473" s="4">
        <v>13.48</v>
      </c>
      <c r="C473" s="4"/>
      <c r="D473" s="4"/>
      <c r="E473" s="4"/>
      <c r="F473" s="4">
        <v>17</v>
      </c>
      <c r="G473" s="4"/>
      <c r="H473" s="4"/>
      <c r="I473" s="4">
        <v>2.67</v>
      </c>
      <c r="J473" s="4">
        <f t="shared" si="12"/>
        <v>45.39</v>
      </c>
    </row>
    <row r="474" spans="1:10" x14ac:dyDescent="0.2">
      <c r="A474" s="4" t="s">
        <v>486</v>
      </c>
      <c r="B474" s="4">
        <v>26.63</v>
      </c>
      <c r="C474" s="4"/>
      <c r="D474" s="4"/>
      <c r="E474" s="4"/>
      <c r="F474" s="4">
        <v>8</v>
      </c>
      <c r="G474" s="4"/>
      <c r="H474" s="4"/>
      <c r="I474" s="4">
        <v>2.67</v>
      </c>
      <c r="J474" s="4">
        <f t="shared" si="12"/>
        <v>21.36</v>
      </c>
    </row>
    <row r="475" spans="1:10" x14ac:dyDescent="0.2">
      <c r="A475" s="4" t="s">
        <v>476</v>
      </c>
      <c r="B475" s="4">
        <v>13.53</v>
      </c>
      <c r="C475" s="4"/>
      <c r="D475" s="4"/>
      <c r="E475" s="4"/>
      <c r="F475" s="4">
        <v>19</v>
      </c>
      <c r="G475" s="4"/>
      <c r="H475" s="4"/>
      <c r="I475" s="4">
        <v>2.67</v>
      </c>
      <c r="J475" s="4">
        <f t="shared" si="12"/>
        <v>50.73</v>
      </c>
    </row>
    <row r="476" spans="1:10" x14ac:dyDescent="0.2">
      <c r="A476" s="4" t="s">
        <v>467</v>
      </c>
      <c r="B476" s="4">
        <v>10.46</v>
      </c>
      <c r="C476" s="4"/>
      <c r="D476" s="4"/>
      <c r="E476" s="4"/>
      <c r="F476" s="4">
        <v>10</v>
      </c>
      <c r="G476" s="4"/>
      <c r="H476" s="4"/>
      <c r="I476" s="4">
        <v>2.67</v>
      </c>
      <c r="J476" s="4">
        <f t="shared" si="12"/>
        <v>26.7</v>
      </c>
    </row>
    <row r="477" spans="1:10" x14ac:dyDescent="0.2">
      <c r="A477" s="4" t="s">
        <v>467</v>
      </c>
      <c r="B477" s="4">
        <v>9.5</v>
      </c>
      <c r="C477" s="4"/>
      <c r="D477" s="4"/>
      <c r="E477" s="4"/>
      <c r="F477" s="4">
        <v>10</v>
      </c>
      <c r="G477" s="4"/>
      <c r="H477" s="4"/>
      <c r="I477" s="4">
        <v>2.67</v>
      </c>
      <c r="J477" s="4">
        <f t="shared" si="12"/>
        <v>26.7</v>
      </c>
    </row>
    <row r="478" spans="1:10" x14ac:dyDescent="0.2">
      <c r="A478" s="4" t="s">
        <v>462</v>
      </c>
      <c r="B478" s="4">
        <v>8.6</v>
      </c>
      <c r="C478" s="4"/>
      <c r="D478" s="4"/>
      <c r="E478" s="4"/>
      <c r="F478" s="4">
        <v>4</v>
      </c>
      <c r="G478" s="4"/>
      <c r="H478" s="4"/>
      <c r="I478" s="4">
        <v>2.67</v>
      </c>
      <c r="J478" s="4">
        <f t="shared" si="12"/>
        <v>10.68</v>
      </c>
    </row>
    <row r="479" spans="1:10" x14ac:dyDescent="0.2">
      <c r="A479" s="4" t="s">
        <v>497</v>
      </c>
      <c r="B479" s="4">
        <v>16.079999999999998</v>
      </c>
      <c r="C479" s="4"/>
      <c r="D479" s="4"/>
      <c r="E479" s="4"/>
      <c r="F479" s="4">
        <v>22</v>
      </c>
      <c r="G479" s="4"/>
      <c r="H479" s="4"/>
      <c r="I479" s="4">
        <v>2.67</v>
      </c>
      <c r="J479" s="4">
        <f t="shared" si="12"/>
        <v>58.739999999999995</v>
      </c>
    </row>
    <row r="480" spans="1:10" x14ac:dyDescent="0.2">
      <c r="A480" s="4" t="s">
        <v>467</v>
      </c>
      <c r="B480" s="4">
        <v>14.07</v>
      </c>
      <c r="C480" s="4"/>
      <c r="D480" s="4"/>
      <c r="E480" s="4"/>
      <c r="F480" s="4">
        <v>10</v>
      </c>
      <c r="G480" s="4"/>
      <c r="H480" s="4"/>
      <c r="I480" s="4">
        <v>2.67</v>
      </c>
      <c r="J480" s="4">
        <f t="shared" si="12"/>
        <v>26.7</v>
      </c>
    </row>
    <row r="481" spans="1:10" x14ac:dyDescent="0.2">
      <c r="A481" s="4" t="s">
        <v>465</v>
      </c>
      <c r="B481" s="4">
        <v>7.47</v>
      </c>
      <c r="C481" s="4"/>
      <c r="D481" s="4"/>
      <c r="E481" s="4"/>
      <c r="F481" s="4">
        <v>3</v>
      </c>
      <c r="G481" s="4"/>
      <c r="H481" s="4"/>
      <c r="I481" s="4">
        <v>2.67</v>
      </c>
      <c r="J481" s="4">
        <f t="shared" si="12"/>
        <v>8.01</v>
      </c>
    </row>
    <row r="482" spans="1:10" x14ac:dyDescent="0.2">
      <c r="A482" s="4" t="s">
        <v>482</v>
      </c>
      <c r="B482" s="4">
        <v>11.03</v>
      </c>
      <c r="C482" s="4"/>
      <c r="D482" s="4"/>
      <c r="E482" s="4"/>
      <c r="F482" s="4">
        <v>5</v>
      </c>
      <c r="G482" s="4"/>
      <c r="H482" s="4"/>
      <c r="I482" s="4">
        <v>2.67</v>
      </c>
      <c r="J482" s="4">
        <f t="shared" si="12"/>
        <v>13.35</v>
      </c>
    </row>
    <row r="483" spans="1:10" x14ac:dyDescent="0.2">
      <c r="A483" s="4" t="s">
        <v>466</v>
      </c>
      <c r="B483" s="4">
        <v>16.61</v>
      </c>
      <c r="C483" s="4"/>
      <c r="D483" s="4"/>
      <c r="E483" s="4"/>
      <c r="F483" s="4">
        <v>20</v>
      </c>
      <c r="G483" s="4"/>
      <c r="H483" s="4"/>
      <c r="I483" s="4">
        <v>2.67</v>
      </c>
      <c r="J483" s="4">
        <f t="shared" si="12"/>
        <v>53.4</v>
      </c>
    </row>
    <row r="484" spans="1:10" x14ac:dyDescent="0.2">
      <c r="A484" s="4" t="s">
        <v>472</v>
      </c>
      <c r="B484" s="4">
        <v>18.05</v>
      </c>
      <c r="C484" s="4"/>
      <c r="D484" s="4"/>
      <c r="E484" s="4"/>
      <c r="F484" s="4">
        <v>12</v>
      </c>
      <c r="G484" s="4"/>
      <c r="H484" s="4"/>
      <c r="I484" s="4">
        <v>2.67</v>
      </c>
      <c r="J484" s="4">
        <f t="shared" si="12"/>
        <v>32.04</v>
      </c>
    </row>
    <row r="485" spans="1:10" x14ac:dyDescent="0.2">
      <c r="A485" s="4" t="s">
        <v>479</v>
      </c>
      <c r="B485" s="4">
        <v>10.050000000000001</v>
      </c>
      <c r="C485" s="4"/>
      <c r="D485" s="4"/>
      <c r="E485" s="4"/>
      <c r="F485" s="4">
        <v>9</v>
      </c>
      <c r="G485" s="4"/>
      <c r="H485" s="4"/>
      <c r="I485" s="4">
        <v>2.67</v>
      </c>
      <c r="J485" s="4">
        <f t="shared" si="12"/>
        <v>24.03</v>
      </c>
    </row>
    <row r="486" spans="1:10" x14ac:dyDescent="0.2">
      <c r="A486" s="4" t="s">
        <v>462</v>
      </c>
      <c r="B486" s="4">
        <v>8.07</v>
      </c>
      <c r="C486" s="4"/>
      <c r="D486" s="4"/>
      <c r="E486" s="4"/>
      <c r="F486" s="4">
        <v>4</v>
      </c>
      <c r="G486" s="4"/>
      <c r="H486" s="4"/>
      <c r="I486" s="4">
        <v>2.67</v>
      </c>
      <c r="J486" s="4">
        <f t="shared" si="12"/>
        <v>10.68</v>
      </c>
    </row>
    <row r="487" spans="1:10" x14ac:dyDescent="0.2">
      <c r="A487" s="4" t="s">
        <v>496</v>
      </c>
      <c r="B487" s="4">
        <v>25.2</v>
      </c>
      <c r="C487" s="4"/>
      <c r="D487" s="4"/>
      <c r="E487" s="4"/>
      <c r="F487" s="4">
        <v>47</v>
      </c>
      <c r="G487" s="4"/>
      <c r="H487" s="4"/>
      <c r="I487" s="4">
        <v>2.67</v>
      </c>
      <c r="J487" s="4">
        <f t="shared" si="12"/>
        <v>125.49</v>
      </c>
    </row>
    <row r="488" spans="1:10" x14ac:dyDescent="0.2">
      <c r="A488" s="4" t="s">
        <v>495</v>
      </c>
      <c r="B488" s="4">
        <v>25.11</v>
      </c>
      <c r="C488" s="4"/>
      <c r="D488" s="4"/>
      <c r="E488" s="4"/>
      <c r="F488" s="4">
        <v>38</v>
      </c>
      <c r="G488" s="4"/>
      <c r="H488" s="4"/>
      <c r="I488" s="4">
        <v>2.67</v>
      </c>
      <c r="J488" s="4">
        <f t="shared" si="12"/>
        <v>101.46</v>
      </c>
    </row>
    <row r="489" spans="1:10" x14ac:dyDescent="0.2">
      <c r="A489" s="4" t="s">
        <v>494</v>
      </c>
      <c r="B489" s="4">
        <v>16.989999999999998</v>
      </c>
      <c r="C489" s="4"/>
      <c r="D489" s="4"/>
      <c r="E489" s="4"/>
      <c r="F489" s="4">
        <v>34</v>
      </c>
      <c r="G489" s="4"/>
      <c r="H489" s="4"/>
      <c r="I489" s="4">
        <v>2.67</v>
      </c>
      <c r="J489" s="4">
        <f t="shared" si="12"/>
        <v>90.78</v>
      </c>
    </row>
    <row r="490" spans="1:10" x14ac:dyDescent="0.2">
      <c r="A490" s="4" t="s">
        <v>493</v>
      </c>
      <c r="B490" s="4">
        <v>15.06</v>
      </c>
      <c r="C490" s="4"/>
      <c r="D490" s="4"/>
      <c r="E490" s="4"/>
      <c r="F490" s="4">
        <v>14</v>
      </c>
      <c r="G490" s="4"/>
      <c r="H490" s="4"/>
      <c r="I490" s="4">
        <v>2.67</v>
      </c>
      <c r="J490" s="4">
        <f t="shared" si="12"/>
        <v>37.379999999999995</v>
      </c>
    </row>
    <row r="491" spans="1:10" x14ac:dyDescent="0.2">
      <c r="A491" s="4" t="s">
        <v>481</v>
      </c>
      <c r="B491" s="4">
        <v>5.57</v>
      </c>
      <c r="C491" s="4"/>
      <c r="D491" s="4"/>
      <c r="E491" s="4"/>
      <c r="F491" s="4">
        <v>7</v>
      </c>
      <c r="G491" s="4"/>
      <c r="H491" s="4"/>
      <c r="I491" s="4">
        <v>2.67</v>
      </c>
      <c r="J491" s="4">
        <f t="shared" si="12"/>
        <v>18.689999999999998</v>
      </c>
    </row>
    <row r="492" spans="1:10" x14ac:dyDescent="0.2">
      <c r="A492" s="4" t="s">
        <v>479</v>
      </c>
      <c r="B492" s="4">
        <v>16.03</v>
      </c>
      <c r="C492" s="4"/>
      <c r="D492" s="4"/>
      <c r="E492" s="4"/>
      <c r="F492" s="4">
        <v>9</v>
      </c>
      <c r="G492" s="4"/>
      <c r="H492" s="4"/>
      <c r="I492" s="4">
        <v>2.67</v>
      </c>
      <c r="J492" s="4">
        <f t="shared" si="12"/>
        <v>24.03</v>
      </c>
    </row>
    <row r="493" spans="1:10" x14ac:dyDescent="0.2">
      <c r="A493" s="4" t="s">
        <v>486</v>
      </c>
      <c r="B493" s="4">
        <v>15.05</v>
      </c>
      <c r="C493" s="4"/>
      <c r="D493" s="4"/>
      <c r="E493" s="4"/>
      <c r="F493" s="4">
        <v>8</v>
      </c>
      <c r="G493" s="4"/>
      <c r="H493" s="4"/>
      <c r="I493" s="4">
        <v>2.67</v>
      </c>
      <c r="J493" s="4">
        <f t="shared" si="12"/>
        <v>21.36</v>
      </c>
    </row>
    <row r="494" spans="1:10" x14ac:dyDescent="0.2">
      <c r="A494" s="4" t="s">
        <v>481</v>
      </c>
      <c r="B494" s="4">
        <v>17.510000000000002</v>
      </c>
      <c r="C494" s="4"/>
      <c r="D494" s="4"/>
      <c r="E494" s="4"/>
      <c r="F494" s="4">
        <v>7</v>
      </c>
      <c r="G494" s="4"/>
      <c r="H494" s="4"/>
      <c r="I494" s="4">
        <v>2.67</v>
      </c>
      <c r="J494" s="4">
        <f t="shared" si="12"/>
        <v>18.689999999999998</v>
      </c>
    </row>
    <row r="495" spans="1:10" x14ac:dyDescent="0.2">
      <c r="A495" s="4" t="s">
        <v>478</v>
      </c>
      <c r="B495" s="4">
        <v>17.07</v>
      </c>
      <c r="C495" s="4"/>
      <c r="D495" s="4"/>
      <c r="E495" s="4"/>
      <c r="F495" s="4">
        <v>15</v>
      </c>
      <c r="G495" s="4"/>
      <c r="H495" s="4"/>
      <c r="I495" s="4">
        <v>2.67</v>
      </c>
      <c r="J495" s="4">
        <f t="shared" si="12"/>
        <v>40.049999999999997</v>
      </c>
    </row>
    <row r="496" spans="1:10" x14ac:dyDescent="0.2">
      <c r="A496" s="4" t="s">
        <v>479</v>
      </c>
      <c r="B496" s="4">
        <v>12.58</v>
      </c>
      <c r="C496" s="4"/>
      <c r="D496" s="4"/>
      <c r="E496" s="4"/>
      <c r="F496" s="4">
        <v>9</v>
      </c>
      <c r="G496" s="4"/>
      <c r="H496" s="4"/>
      <c r="I496" s="4">
        <v>2.67</v>
      </c>
      <c r="J496" s="4">
        <f t="shared" si="12"/>
        <v>24.03</v>
      </c>
    </row>
    <row r="497" spans="1:10" x14ac:dyDescent="0.2">
      <c r="A497" s="4" t="s">
        <v>465</v>
      </c>
      <c r="B497" s="4">
        <v>15.1</v>
      </c>
      <c r="C497" s="4"/>
      <c r="D497" s="4"/>
      <c r="E497" s="4"/>
      <c r="F497" s="4">
        <v>3</v>
      </c>
      <c r="G497" s="4"/>
      <c r="H497" s="4"/>
      <c r="I497" s="4">
        <v>2.67</v>
      </c>
      <c r="J497" s="4">
        <f t="shared" si="12"/>
        <v>8.01</v>
      </c>
    </row>
    <row r="498" spans="1:10" x14ac:dyDescent="0.2">
      <c r="A498" s="4" t="s">
        <v>480</v>
      </c>
      <c r="B498" s="4">
        <v>15.49</v>
      </c>
      <c r="C498" s="4"/>
      <c r="D498" s="4"/>
      <c r="E498" s="4"/>
      <c r="F498" s="4">
        <v>14</v>
      </c>
      <c r="G498" s="4"/>
      <c r="H498" s="4"/>
      <c r="I498" s="4">
        <v>2.67</v>
      </c>
      <c r="J498" s="4">
        <f t="shared" si="12"/>
        <v>37.379999999999995</v>
      </c>
    </row>
    <row r="499" spans="1:10" x14ac:dyDescent="0.2">
      <c r="A499" s="4" t="s">
        <v>465</v>
      </c>
      <c r="B499" s="4">
        <v>7.45</v>
      </c>
      <c r="C499" s="4"/>
      <c r="D499" s="4"/>
      <c r="E499" s="4"/>
      <c r="F499" s="4">
        <v>3</v>
      </c>
      <c r="G499" s="4"/>
      <c r="H499" s="4"/>
      <c r="I499" s="4">
        <v>2.67</v>
      </c>
      <c r="J499" s="4">
        <f t="shared" si="12"/>
        <v>8.01</v>
      </c>
    </row>
    <row r="500" spans="1:10" x14ac:dyDescent="0.2">
      <c r="A500" s="4" t="s">
        <v>476</v>
      </c>
      <c r="B500" s="4">
        <v>12.52</v>
      </c>
      <c r="C500" s="4"/>
      <c r="D500" s="4"/>
      <c r="E500" s="4"/>
      <c r="F500" s="4">
        <v>19</v>
      </c>
      <c r="G500" s="4"/>
      <c r="H500" s="4"/>
      <c r="I500" s="4">
        <v>2.67</v>
      </c>
      <c r="J500" s="4">
        <f t="shared" si="12"/>
        <v>50.73</v>
      </c>
    </row>
    <row r="501" spans="1:10" x14ac:dyDescent="0.2">
      <c r="A501" s="4" t="s">
        <v>462</v>
      </c>
      <c r="B501" s="4">
        <v>7.03</v>
      </c>
      <c r="C501" s="4"/>
      <c r="D501" s="4"/>
      <c r="E501" s="4"/>
      <c r="F501" s="4">
        <v>4</v>
      </c>
      <c r="G501" s="4"/>
      <c r="H501" s="4"/>
      <c r="I501" s="4">
        <v>2.67</v>
      </c>
      <c r="J501" s="4">
        <f t="shared" si="12"/>
        <v>10.68</v>
      </c>
    </row>
    <row r="502" spans="1:10" x14ac:dyDescent="0.2">
      <c r="A502" s="4" t="s">
        <v>479</v>
      </c>
      <c r="B502" s="4">
        <v>12.58</v>
      </c>
      <c r="C502" s="4"/>
      <c r="D502" s="4"/>
      <c r="E502" s="4"/>
      <c r="F502" s="4">
        <v>9</v>
      </c>
      <c r="G502" s="4"/>
      <c r="H502" s="4"/>
      <c r="I502" s="4">
        <v>2.67</v>
      </c>
      <c r="J502" s="4">
        <f t="shared" si="12"/>
        <v>24.03</v>
      </c>
    </row>
    <row r="503" spans="1:10" x14ac:dyDescent="0.2">
      <c r="A503" s="4" t="s">
        <v>472</v>
      </c>
      <c r="B503" s="4">
        <v>14.1</v>
      </c>
      <c r="C503" s="4"/>
      <c r="D503" s="4"/>
      <c r="E503" s="4"/>
      <c r="F503" s="4">
        <v>12</v>
      </c>
      <c r="G503" s="4"/>
      <c r="H503" s="4"/>
      <c r="I503" s="4">
        <v>2.67</v>
      </c>
      <c r="J503" s="4">
        <f t="shared" si="12"/>
        <v>32.04</v>
      </c>
    </row>
    <row r="504" spans="1:10" x14ac:dyDescent="0.2">
      <c r="A504" s="4" t="s">
        <v>463</v>
      </c>
      <c r="B504" s="4">
        <v>11.59</v>
      </c>
      <c r="C504" s="4"/>
      <c r="D504" s="4"/>
      <c r="E504" s="4"/>
      <c r="F504" s="4">
        <v>6</v>
      </c>
      <c r="G504" s="4"/>
      <c r="H504" s="4"/>
      <c r="I504" s="4">
        <v>2.67</v>
      </c>
      <c r="J504" s="4">
        <f t="shared" si="12"/>
        <v>16.02</v>
      </c>
    </row>
    <row r="505" spans="1:10" x14ac:dyDescent="0.2">
      <c r="A505" s="4" t="s">
        <v>468</v>
      </c>
      <c r="B505" s="4">
        <v>8.5500000000000007</v>
      </c>
      <c r="C505" s="4"/>
      <c r="D505" s="4"/>
      <c r="E505" s="4"/>
      <c r="F505" s="4">
        <v>2</v>
      </c>
      <c r="G505" s="4"/>
      <c r="H505" s="4"/>
      <c r="I505" s="4">
        <v>2.67</v>
      </c>
      <c r="J505" s="4">
        <f t="shared" si="12"/>
        <v>5.34</v>
      </c>
    </row>
    <row r="506" spans="1:10" x14ac:dyDescent="0.2">
      <c r="A506" s="4" t="s">
        <v>462</v>
      </c>
      <c r="B506" s="4">
        <v>12.46</v>
      </c>
      <c r="C506" s="4"/>
      <c r="D506" s="4"/>
      <c r="E506" s="4"/>
      <c r="F506" s="4">
        <v>4</v>
      </c>
      <c r="G506" s="4"/>
      <c r="H506" s="4"/>
      <c r="I506" s="4">
        <v>2.67</v>
      </c>
      <c r="J506" s="4">
        <f t="shared" si="12"/>
        <v>10.68</v>
      </c>
    </row>
    <row r="507" spans="1:10" x14ac:dyDescent="0.2">
      <c r="A507" s="4" t="s">
        <v>474</v>
      </c>
      <c r="B507" s="4">
        <v>15.51</v>
      </c>
      <c r="C507" s="4"/>
      <c r="D507" s="4"/>
      <c r="E507" s="4"/>
      <c r="F507" s="4">
        <v>17</v>
      </c>
      <c r="G507" s="4"/>
      <c r="H507" s="4"/>
      <c r="I507" s="4">
        <v>2.67</v>
      </c>
      <c r="J507" s="4">
        <f t="shared" si="12"/>
        <v>45.39</v>
      </c>
    </row>
    <row r="508" spans="1:10" x14ac:dyDescent="0.2">
      <c r="A508" s="4" t="s">
        <v>475</v>
      </c>
      <c r="B508" s="4">
        <v>13.04</v>
      </c>
      <c r="C508" s="4"/>
      <c r="D508" s="4"/>
      <c r="E508" s="4"/>
      <c r="F508" s="4">
        <v>23</v>
      </c>
      <c r="G508" s="4"/>
      <c r="H508" s="4"/>
      <c r="I508" s="4">
        <v>2.67</v>
      </c>
      <c r="J508" s="4">
        <f t="shared" si="12"/>
        <v>61.41</v>
      </c>
    </row>
    <row r="509" spans="1:10" x14ac:dyDescent="0.2">
      <c r="A509" s="4" t="s">
        <v>486</v>
      </c>
      <c r="B509" s="4">
        <v>12.53</v>
      </c>
      <c r="C509" s="4"/>
      <c r="D509" s="4"/>
      <c r="E509" s="4"/>
      <c r="F509" s="4">
        <v>8</v>
      </c>
      <c r="G509" s="4"/>
      <c r="H509" s="4"/>
      <c r="I509" s="4">
        <v>2.67</v>
      </c>
      <c r="J509" s="4">
        <f t="shared" si="12"/>
        <v>21.36</v>
      </c>
    </row>
    <row r="510" spans="1:10" x14ac:dyDescent="0.2">
      <c r="A510" s="4" t="s">
        <v>472</v>
      </c>
      <c r="B510" s="4">
        <v>12.52</v>
      </c>
      <c r="C510" s="4"/>
      <c r="D510" s="4"/>
      <c r="E510" s="4"/>
      <c r="F510" s="4">
        <v>12</v>
      </c>
      <c r="G510" s="4"/>
      <c r="H510" s="4"/>
      <c r="I510" s="4">
        <v>2.67</v>
      </c>
      <c r="J510" s="4">
        <f t="shared" si="12"/>
        <v>32.04</v>
      </c>
    </row>
    <row r="511" spans="1:10" x14ac:dyDescent="0.2">
      <c r="A511" s="4" t="s">
        <v>486</v>
      </c>
      <c r="B511" s="4">
        <v>15.58</v>
      </c>
      <c r="C511" s="4"/>
      <c r="D511" s="4"/>
      <c r="E511" s="4"/>
      <c r="F511" s="4">
        <v>8</v>
      </c>
      <c r="G511" s="4"/>
      <c r="H511" s="4"/>
      <c r="I511" s="4">
        <v>2.67</v>
      </c>
      <c r="J511" s="4">
        <f t="shared" si="12"/>
        <v>21.36</v>
      </c>
    </row>
    <row r="512" spans="1:10" x14ac:dyDescent="0.2">
      <c r="A512" s="4" t="s">
        <v>468</v>
      </c>
      <c r="B512" s="4">
        <v>9.08</v>
      </c>
      <c r="C512" s="4"/>
      <c r="D512" s="4"/>
      <c r="E512" s="4"/>
      <c r="F512" s="4">
        <v>2</v>
      </c>
      <c r="G512" s="4"/>
      <c r="H512" s="4"/>
      <c r="I512" s="4">
        <v>2.67</v>
      </c>
      <c r="J512" s="4">
        <f t="shared" si="12"/>
        <v>5.34</v>
      </c>
    </row>
    <row r="513" spans="1:10" x14ac:dyDescent="0.2">
      <c r="A513" s="4" t="s">
        <v>468</v>
      </c>
      <c r="B513" s="4">
        <v>10.039999999999999</v>
      </c>
      <c r="C513" s="4"/>
      <c r="D513" s="4"/>
      <c r="E513" s="4"/>
      <c r="F513" s="4">
        <v>2</v>
      </c>
      <c r="G513" s="4"/>
      <c r="H513" s="4"/>
      <c r="I513" s="4">
        <v>2.67</v>
      </c>
      <c r="J513" s="4">
        <f t="shared" si="12"/>
        <v>5.34</v>
      </c>
    </row>
    <row r="514" spans="1:10" x14ac:dyDescent="0.2">
      <c r="A514" s="4" t="s">
        <v>467</v>
      </c>
      <c r="B514" s="4">
        <v>17.04</v>
      </c>
      <c r="C514" s="4"/>
      <c r="D514" s="4"/>
      <c r="E514" s="4"/>
      <c r="F514" s="4">
        <v>10</v>
      </c>
      <c r="G514" s="4"/>
      <c r="H514" s="4"/>
      <c r="I514" s="4">
        <v>2.67</v>
      </c>
      <c r="J514" s="4">
        <f t="shared" si="12"/>
        <v>26.7</v>
      </c>
    </row>
    <row r="515" spans="1:10" x14ac:dyDescent="0.2">
      <c r="A515" s="4" t="s">
        <v>462</v>
      </c>
      <c r="B515" s="4">
        <v>17</v>
      </c>
      <c r="C515" s="4"/>
      <c r="D515" s="4"/>
      <c r="E515" s="4"/>
      <c r="F515" s="4">
        <v>4</v>
      </c>
      <c r="G515" s="4"/>
      <c r="H515" s="4"/>
      <c r="I515" s="4">
        <v>2.67</v>
      </c>
      <c r="J515" s="4">
        <f t="shared" si="12"/>
        <v>10.68</v>
      </c>
    </row>
    <row r="516" spans="1:10" x14ac:dyDescent="0.2">
      <c r="A516" s="4" t="s">
        <v>482</v>
      </c>
      <c r="B516" s="4">
        <v>9.0500000000000007</v>
      </c>
      <c r="C516" s="4"/>
      <c r="D516" s="4"/>
      <c r="E516" s="4"/>
      <c r="F516" s="4">
        <v>5</v>
      </c>
      <c r="G516" s="4"/>
      <c r="H516" s="4"/>
      <c r="I516" s="4">
        <v>2.67</v>
      </c>
      <c r="J516" s="4">
        <f t="shared" si="12"/>
        <v>13.35</v>
      </c>
    </row>
    <row r="517" spans="1:10" x14ac:dyDescent="0.2">
      <c r="A517" s="4" t="s">
        <v>482</v>
      </c>
      <c r="B517" s="4">
        <v>11.95</v>
      </c>
      <c r="C517" s="4"/>
      <c r="D517" s="4"/>
      <c r="E517" s="4"/>
      <c r="F517" s="4">
        <v>5</v>
      </c>
      <c r="G517" s="4"/>
      <c r="H517" s="4"/>
      <c r="I517" s="4">
        <v>2.67</v>
      </c>
      <c r="J517" s="4">
        <f t="shared" si="12"/>
        <v>13.35</v>
      </c>
    </row>
    <row r="518" spans="1:10" x14ac:dyDescent="0.2">
      <c r="A518" s="4" t="s">
        <v>471</v>
      </c>
      <c r="B518" s="4">
        <v>28.53</v>
      </c>
      <c r="C518" s="4"/>
      <c r="D518" s="4"/>
      <c r="E518" s="4"/>
      <c r="F518" s="4">
        <v>13</v>
      </c>
      <c r="G518" s="4"/>
      <c r="H518" s="4"/>
      <c r="I518" s="4">
        <v>2.67</v>
      </c>
      <c r="J518" s="4">
        <f t="shared" si="12"/>
        <v>34.71</v>
      </c>
    </row>
    <row r="519" spans="1:10" x14ac:dyDescent="0.2">
      <c r="A519" s="4" t="s">
        <v>486</v>
      </c>
      <c r="B519" s="4">
        <v>16</v>
      </c>
      <c r="C519" s="4"/>
      <c r="D519" s="4"/>
      <c r="E519" s="4"/>
      <c r="F519" s="4">
        <v>8</v>
      </c>
      <c r="G519" s="4"/>
      <c r="H519" s="4"/>
      <c r="I519" s="4">
        <v>2.67</v>
      </c>
      <c r="J519" s="4">
        <f t="shared" si="12"/>
        <v>21.36</v>
      </c>
    </row>
    <row r="520" spans="1:10" x14ac:dyDescent="0.2">
      <c r="A520" s="4" t="s">
        <v>462</v>
      </c>
      <c r="B520" s="4">
        <v>9.58</v>
      </c>
      <c r="C520" s="4"/>
      <c r="D520" s="4"/>
      <c r="E520" s="4"/>
      <c r="F520" s="4">
        <v>4</v>
      </c>
      <c r="G520" s="4"/>
      <c r="H520" s="4"/>
      <c r="I520" s="4">
        <v>2.67</v>
      </c>
      <c r="J520" s="4">
        <f t="shared" si="12"/>
        <v>10.68</v>
      </c>
    </row>
    <row r="521" spans="1:10" x14ac:dyDescent="0.2">
      <c r="A521" s="4" t="s">
        <v>465</v>
      </c>
      <c r="B521" s="4">
        <v>11.51</v>
      </c>
      <c r="C521" s="4"/>
      <c r="D521" s="4"/>
      <c r="E521" s="4"/>
      <c r="F521" s="4">
        <v>3</v>
      </c>
      <c r="G521" s="4"/>
      <c r="H521" s="4"/>
      <c r="I521" s="4">
        <v>2.67</v>
      </c>
      <c r="J521" s="4">
        <f t="shared" si="12"/>
        <v>8.01</v>
      </c>
    </row>
    <row r="522" spans="1:10" x14ac:dyDescent="0.2">
      <c r="A522" s="4" t="s">
        <v>483</v>
      </c>
      <c r="B522" s="4">
        <v>15.04</v>
      </c>
      <c r="C522" s="4"/>
      <c r="D522" s="4"/>
      <c r="E522" s="4"/>
      <c r="F522" s="4">
        <v>11</v>
      </c>
      <c r="G522" s="4"/>
      <c r="H522" s="4"/>
      <c r="I522" s="4">
        <v>2.67</v>
      </c>
      <c r="J522" s="4">
        <f t="shared" si="12"/>
        <v>29.369999999999997</v>
      </c>
    </row>
    <row r="523" spans="1:10" x14ac:dyDescent="0.2">
      <c r="A523" s="4" t="s">
        <v>481</v>
      </c>
      <c r="B523" s="4">
        <v>6.02</v>
      </c>
      <c r="C523" s="4"/>
      <c r="D523" s="4"/>
      <c r="E523" s="4"/>
      <c r="F523" s="4">
        <v>7</v>
      </c>
      <c r="G523" s="4"/>
      <c r="H523" s="4"/>
      <c r="I523" s="4">
        <v>2.67</v>
      </c>
      <c r="J523" s="4">
        <f t="shared" si="12"/>
        <v>18.689999999999998</v>
      </c>
    </row>
    <row r="524" spans="1:10" x14ac:dyDescent="0.2">
      <c r="A524" s="4" t="s">
        <v>482</v>
      </c>
      <c r="B524" s="4">
        <v>6.49</v>
      </c>
      <c r="C524" s="4"/>
      <c r="D524" s="4"/>
      <c r="E524" s="4"/>
      <c r="F524" s="4">
        <v>5</v>
      </c>
      <c r="G524" s="4"/>
      <c r="H524" s="4"/>
      <c r="I524" s="4">
        <v>2.67</v>
      </c>
      <c r="J524" s="4">
        <f t="shared" si="12"/>
        <v>13.35</v>
      </c>
    </row>
    <row r="525" spans="1:10" x14ac:dyDescent="0.2">
      <c r="A525" s="4" t="s">
        <v>486</v>
      </c>
      <c r="B525" s="4">
        <v>8.52</v>
      </c>
      <c r="C525" s="4"/>
      <c r="D525" s="4"/>
      <c r="E525" s="4"/>
      <c r="F525" s="4">
        <v>8</v>
      </c>
      <c r="G525" s="4"/>
      <c r="H525" s="4"/>
      <c r="I525" s="4">
        <v>2.67</v>
      </c>
      <c r="J525" s="4">
        <f t="shared" si="12"/>
        <v>21.36</v>
      </c>
    </row>
    <row r="526" spans="1:10" x14ac:dyDescent="0.2">
      <c r="A526" s="4" t="s">
        <v>465</v>
      </c>
      <c r="B526" s="4">
        <v>8.06</v>
      </c>
      <c r="C526" s="4"/>
      <c r="D526" s="4"/>
      <c r="E526" s="4"/>
      <c r="F526" s="4">
        <v>3</v>
      </c>
      <c r="G526" s="4"/>
      <c r="H526" s="4"/>
      <c r="I526" s="4">
        <v>2.67</v>
      </c>
      <c r="J526" s="4">
        <f t="shared" si="12"/>
        <v>8.01</v>
      </c>
    </row>
    <row r="527" spans="1:10" x14ac:dyDescent="0.2">
      <c r="A527" s="4" t="s">
        <v>481</v>
      </c>
      <c r="B527" s="4">
        <v>9.52</v>
      </c>
      <c r="C527" s="4"/>
      <c r="D527" s="4"/>
      <c r="E527" s="4"/>
      <c r="F527" s="4">
        <v>7</v>
      </c>
      <c r="G527" s="4"/>
      <c r="H527" s="4"/>
      <c r="I527" s="4">
        <v>2.67</v>
      </c>
      <c r="J527" s="4">
        <f t="shared" si="12"/>
        <v>18.689999999999998</v>
      </c>
    </row>
    <row r="528" spans="1:10" x14ac:dyDescent="0.2">
      <c r="A528" s="4" t="s">
        <v>462</v>
      </c>
      <c r="B528" s="4">
        <v>5.0599999999999996</v>
      </c>
      <c r="C528" s="4"/>
      <c r="D528" s="4"/>
      <c r="E528" s="4"/>
      <c r="F528" s="4">
        <v>4</v>
      </c>
      <c r="G528" s="4"/>
      <c r="H528" s="4"/>
      <c r="I528" s="4">
        <v>2.67</v>
      </c>
      <c r="J528" s="4">
        <f t="shared" si="12"/>
        <v>10.68</v>
      </c>
    </row>
    <row r="529" spans="1:10" x14ac:dyDescent="0.2">
      <c r="A529" s="4" t="s">
        <v>482</v>
      </c>
      <c r="B529" s="4">
        <v>13.03</v>
      </c>
      <c r="C529" s="4"/>
      <c r="D529" s="4"/>
      <c r="E529" s="4"/>
      <c r="F529" s="4">
        <v>5</v>
      </c>
      <c r="G529" s="4"/>
      <c r="H529" s="4"/>
      <c r="I529" s="4">
        <v>2.67</v>
      </c>
      <c r="J529" s="4">
        <f t="shared" si="12"/>
        <v>13.35</v>
      </c>
    </row>
    <row r="530" spans="1:10" x14ac:dyDescent="0.2">
      <c r="A530" s="4" t="s">
        <v>486</v>
      </c>
      <c r="B530" s="4">
        <v>9.9499999999999993</v>
      </c>
      <c r="C530" s="4"/>
      <c r="D530" s="4"/>
      <c r="E530" s="4"/>
      <c r="F530" s="4">
        <v>8</v>
      </c>
      <c r="G530" s="4"/>
      <c r="H530" s="4"/>
      <c r="I530" s="4">
        <v>2.67</v>
      </c>
      <c r="J530" s="4">
        <f t="shared" si="12"/>
        <v>21.36</v>
      </c>
    </row>
    <row r="531" spans="1:10" x14ac:dyDescent="0.2">
      <c r="A531" s="4" t="s">
        <v>482</v>
      </c>
      <c r="B531" s="4">
        <v>7.99</v>
      </c>
      <c r="C531" s="4"/>
      <c r="D531" s="4"/>
      <c r="E531" s="4"/>
      <c r="F531" s="4">
        <v>5</v>
      </c>
      <c r="G531" s="4"/>
      <c r="H531" s="4"/>
      <c r="I531" s="4">
        <v>2.67</v>
      </c>
      <c r="J531" s="4">
        <f t="shared" si="12"/>
        <v>13.35</v>
      </c>
    </row>
    <row r="532" spans="1:10" x14ac:dyDescent="0.2">
      <c r="A532" s="4" t="s">
        <v>492</v>
      </c>
      <c r="B532" s="4">
        <v>17.03</v>
      </c>
      <c r="C532" s="4"/>
      <c r="D532" s="4"/>
      <c r="E532" s="4"/>
      <c r="F532" s="4">
        <v>46</v>
      </c>
      <c r="G532" s="4"/>
      <c r="H532" s="4"/>
      <c r="I532" s="4">
        <v>2.67</v>
      </c>
      <c r="J532" s="4">
        <f t="shared" ref="J532:J595" si="13">I532*F532</f>
        <v>122.82</v>
      </c>
    </row>
    <row r="533" spans="1:10" x14ac:dyDescent="0.2">
      <c r="A533" s="4" t="s">
        <v>472</v>
      </c>
      <c r="B533" s="4">
        <v>12.96</v>
      </c>
      <c r="C533" s="4"/>
      <c r="D533" s="4"/>
      <c r="E533" s="4"/>
      <c r="F533" s="4">
        <v>12</v>
      </c>
      <c r="G533" s="4"/>
      <c r="H533" s="4"/>
      <c r="I533" s="4">
        <v>2.67</v>
      </c>
      <c r="J533" s="4">
        <f t="shared" si="13"/>
        <v>32.04</v>
      </c>
    </row>
    <row r="534" spans="1:10" x14ac:dyDescent="0.2">
      <c r="A534" s="4" t="s">
        <v>491</v>
      </c>
      <c r="B534" s="4">
        <v>17.53</v>
      </c>
      <c r="C534" s="4"/>
      <c r="D534" s="4"/>
      <c r="E534" s="4"/>
      <c r="F534" s="4">
        <v>30</v>
      </c>
      <c r="G534" s="4"/>
      <c r="H534" s="4"/>
      <c r="I534" s="4">
        <v>2.67</v>
      </c>
      <c r="J534" s="4">
        <f t="shared" si="13"/>
        <v>80.099999999999994</v>
      </c>
    </row>
    <row r="535" spans="1:10" x14ac:dyDescent="0.2">
      <c r="A535" s="4" t="s">
        <v>468</v>
      </c>
      <c r="B535" s="4">
        <v>7.54</v>
      </c>
      <c r="C535" s="4"/>
      <c r="D535" s="4"/>
      <c r="E535" s="4"/>
      <c r="F535" s="4">
        <v>2</v>
      </c>
      <c r="G535" s="4"/>
      <c r="H535" s="4"/>
      <c r="I535" s="4">
        <v>2.67</v>
      </c>
      <c r="J535" s="4">
        <f t="shared" si="13"/>
        <v>5.34</v>
      </c>
    </row>
    <row r="536" spans="1:10" x14ac:dyDescent="0.2">
      <c r="A536" s="4" t="s">
        <v>467</v>
      </c>
      <c r="B536" s="4">
        <v>11.54</v>
      </c>
      <c r="C536" s="4"/>
      <c r="D536" s="4"/>
      <c r="E536" s="4"/>
      <c r="F536" s="4">
        <v>10</v>
      </c>
      <c r="G536" s="4"/>
      <c r="H536" s="4"/>
      <c r="I536" s="4">
        <v>2.67</v>
      </c>
      <c r="J536" s="4">
        <f t="shared" si="13"/>
        <v>26.7</v>
      </c>
    </row>
    <row r="537" spans="1:10" x14ac:dyDescent="0.2">
      <c r="A537" s="4" t="s">
        <v>490</v>
      </c>
      <c r="B537" s="4">
        <v>18.03</v>
      </c>
      <c r="C537" s="4"/>
      <c r="D537" s="4"/>
      <c r="E537" s="4"/>
      <c r="F537" s="4">
        <v>28</v>
      </c>
      <c r="G537" s="4"/>
      <c r="H537" s="4"/>
      <c r="I537" s="4">
        <v>2.67</v>
      </c>
      <c r="J537" s="4">
        <f t="shared" si="13"/>
        <v>74.759999999999991</v>
      </c>
    </row>
    <row r="538" spans="1:10" x14ac:dyDescent="0.2">
      <c r="A538" s="4" t="s">
        <v>489</v>
      </c>
      <c r="B538" s="4">
        <v>17.55</v>
      </c>
      <c r="C538" s="4"/>
      <c r="D538" s="4"/>
      <c r="E538" s="4"/>
      <c r="F538" s="4">
        <v>48</v>
      </c>
      <c r="G538" s="4"/>
      <c r="H538" s="4"/>
      <c r="I538" s="4">
        <v>2.67</v>
      </c>
      <c r="J538" s="4">
        <f t="shared" si="13"/>
        <v>128.16</v>
      </c>
    </row>
    <row r="539" spans="1:10" x14ac:dyDescent="0.2">
      <c r="A539" s="4" t="s">
        <v>468</v>
      </c>
      <c r="B539" s="4">
        <v>11.5</v>
      </c>
      <c r="C539" s="4"/>
      <c r="D539" s="4"/>
      <c r="E539" s="4"/>
      <c r="F539" s="4">
        <v>2</v>
      </c>
      <c r="G539" s="4"/>
      <c r="H539" s="4"/>
      <c r="I539" s="4">
        <v>2.67</v>
      </c>
      <c r="J539" s="4">
        <f t="shared" si="13"/>
        <v>5.34</v>
      </c>
    </row>
    <row r="540" spans="1:10" x14ac:dyDescent="0.2">
      <c r="A540" s="4" t="s">
        <v>465</v>
      </c>
      <c r="B540" s="4">
        <v>12.49</v>
      </c>
      <c r="C540" s="4"/>
      <c r="D540" s="4"/>
      <c r="E540" s="4"/>
      <c r="F540" s="4">
        <v>3</v>
      </c>
      <c r="G540" s="4"/>
      <c r="H540" s="4"/>
      <c r="I540" s="4">
        <v>2.67</v>
      </c>
      <c r="J540" s="4">
        <f t="shared" si="13"/>
        <v>8.01</v>
      </c>
    </row>
    <row r="541" spans="1:10" x14ac:dyDescent="0.2">
      <c r="A541" s="4" t="s">
        <v>482</v>
      </c>
      <c r="B541" s="4">
        <v>12.97</v>
      </c>
      <c r="C541" s="4"/>
      <c r="D541" s="4"/>
      <c r="E541" s="4"/>
      <c r="F541" s="4">
        <v>5</v>
      </c>
      <c r="G541" s="4"/>
      <c r="H541" s="4"/>
      <c r="I541" s="4">
        <v>2.67</v>
      </c>
      <c r="J541" s="4">
        <f t="shared" si="13"/>
        <v>13.35</v>
      </c>
    </row>
    <row r="542" spans="1:10" x14ac:dyDescent="0.2">
      <c r="A542" s="4" t="s">
        <v>488</v>
      </c>
      <c r="B542" s="4">
        <v>17.04</v>
      </c>
      <c r="C542" s="4"/>
      <c r="D542" s="4"/>
      <c r="E542" s="4"/>
      <c r="F542" s="4">
        <v>29</v>
      </c>
      <c r="G542" s="4"/>
      <c r="H542" s="4"/>
      <c r="I542" s="4">
        <v>2.67</v>
      </c>
      <c r="J542" s="4">
        <f t="shared" si="13"/>
        <v>77.429999999999993</v>
      </c>
    </row>
    <row r="543" spans="1:10" x14ac:dyDescent="0.2">
      <c r="A543" s="4" t="s">
        <v>468</v>
      </c>
      <c r="B543" s="4">
        <v>6.5</v>
      </c>
      <c r="C543" s="4"/>
      <c r="D543" s="4"/>
      <c r="E543" s="4"/>
      <c r="F543" s="4">
        <v>2</v>
      </c>
      <c r="G543" s="4"/>
      <c r="H543" s="4"/>
      <c r="I543" s="4">
        <v>2.67</v>
      </c>
      <c r="J543" s="4">
        <f t="shared" si="13"/>
        <v>5.34</v>
      </c>
    </row>
    <row r="544" spans="1:10" x14ac:dyDescent="0.2">
      <c r="A544" s="4" t="s">
        <v>485</v>
      </c>
      <c r="B544" s="4">
        <v>21.06</v>
      </c>
      <c r="C544" s="4"/>
      <c r="D544" s="4"/>
      <c r="E544" s="4"/>
      <c r="F544" s="4">
        <v>21</v>
      </c>
      <c r="G544" s="4"/>
      <c r="H544" s="4"/>
      <c r="I544" s="4">
        <v>2.67</v>
      </c>
      <c r="J544" s="4">
        <f t="shared" si="13"/>
        <v>56.07</v>
      </c>
    </row>
    <row r="545" spans="1:10" x14ac:dyDescent="0.2">
      <c r="A545" s="4" t="s">
        <v>474</v>
      </c>
      <c r="B545" s="4">
        <v>11.55</v>
      </c>
      <c r="C545" s="4"/>
      <c r="D545" s="4"/>
      <c r="E545" s="4"/>
      <c r="F545" s="4">
        <v>17</v>
      </c>
      <c r="G545" s="4"/>
      <c r="H545" s="4"/>
      <c r="I545" s="4">
        <v>2.67</v>
      </c>
      <c r="J545" s="4">
        <f t="shared" si="13"/>
        <v>45.39</v>
      </c>
    </row>
    <row r="546" spans="1:10" x14ac:dyDescent="0.2">
      <c r="A546" s="4" t="s">
        <v>463</v>
      </c>
      <c r="B546" s="4">
        <v>13.03</v>
      </c>
      <c r="C546" s="4"/>
      <c r="D546" s="4"/>
      <c r="E546" s="4"/>
      <c r="F546" s="4">
        <v>6</v>
      </c>
      <c r="G546" s="4"/>
      <c r="H546" s="4"/>
      <c r="I546" s="4">
        <v>2.67</v>
      </c>
      <c r="J546" s="4">
        <f t="shared" si="13"/>
        <v>16.02</v>
      </c>
    </row>
    <row r="547" spans="1:10" x14ac:dyDescent="0.2">
      <c r="A547" s="4" t="s">
        <v>481</v>
      </c>
      <c r="B547" s="4">
        <v>10</v>
      </c>
      <c r="C547" s="4"/>
      <c r="D547" s="4"/>
      <c r="E547" s="4"/>
      <c r="F547" s="4">
        <v>7</v>
      </c>
      <c r="G547" s="4"/>
      <c r="H547" s="4"/>
      <c r="I547" s="4">
        <v>2.67</v>
      </c>
      <c r="J547" s="4">
        <f t="shared" si="13"/>
        <v>18.689999999999998</v>
      </c>
    </row>
    <row r="548" spans="1:10" x14ac:dyDescent="0.2">
      <c r="A548" s="4" t="s">
        <v>463</v>
      </c>
      <c r="B548" s="4">
        <v>12.48</v>
      </c>
      <c r="C548" s="4"/>
      <c r="D548" s="4"/>
      <c r="E548" s="4"/>
      <c r="F548" s="4">
        <v>6</v>
      </c>
      <c r="G548" s="4"/>
      <c r="H548" s="4"/>
      <c r="I548" s="4">
        <v>2.67</v>
      </c>
      <c r="J548" s="4">
        <f t="shared" si="13"/>
        <v>16.02</v>
      </c>
    </row>
    <row r="549" spans="1:10" x14ac:dyDescent="0.2">
      <c r="A549" s="4" t="s">
        <v>481</v>
      </c>
      <c r="B549" s="4">
        <v>10.039999999999999</v>
      </c>
      <c r="C549" s="4"/>
      <c r="D549" s="4"/>
      <c r="E549" s="4"/>
      <c r="F549" s="4">
        <v>7</v>
      </c>
      <c r="G549" s="4"/>
      <c r="H549" s="4"/>
      <c r="I549" s="4">
        <v>2.67</v>
      </c>
      <c r="J549" s="4">
        <f t="shared" si="13"/>
        <v>18.689999999999998</v>
      </c>
    </row>
    <row r="550" spans="1:10" x14ac:dyDescent="0.2">
      <c r="A550" s="4" t="s">
        <v>479</v>
      </c>
      <c r="B550" s="4">
        <v>15.48</v>
      </c>
      <c r="C550" s="4"/>
      <c r="D550" s="4"/>
      <c r="E550" s="4"/>
      <c r="F550" s="4">
        <v>9</v>
      </c>
      <c r="G550" s="4"/>
      <c r="H550" s="4"/>
      <c r="I550" s="4">
        <v>2.67</v>
      </c>
      <c r="J550" s="4">
        <f t="shared" si="13"/>
        <v>24.03</v>
      </c>
    </row>
    <row r="551" spans="1:10" x14ac:dyDescent="0.2">
      <c r="A551" s="4" t="s">
        <v>482</v>
      </c>
      <c r="B551" s="4">
        <v>12.52</v>
      </c>
      <c r="C551" s="4"/>
      <c r="D551" s="4"/>
      <c r="E551" s="4"/>
      <c r="F551" s="4">
        <v>5</v>
      </c>
      <c r="G551" s="4"/>
      <c r="H551" s="4"/>
      <c r="I551" s="4">
        <v>2.67</v>
      </c>
      <c r="J551" s="4">
        <f t="shared" si="13"/>
        <v>13.35</v>
      </c>
    </row>
    <row r="552" spans="1:10" x14ac:dyDescent="0.2">
      <c r="A552" s="4" t="s">
        <v>474</v>
      </c>
      <c r="B552" s="4">
        <v>15.51</v>
      </c>
      <c r="C552" s="4"/>
      <c r="D552" s="4"/>
      <c r="E552" s="4"/>
      <c r="F552" s="4">
        <v>17</v>
      </c>
      <c r="G552" s="4"/>
      <c r="H552" s="4"/>
      <c r="I552" s="4">
        <v>2.67</v>
      </c>
      <c r="J552" s="4">
        <f t="shared" si="13"/>
        <v>45.39</v>
      </c>
    </row>
    <row r="553" spans="1:10" x14ac:dyDescent="0.2">
      <c r="A553" s="4" t="s">
        <v>487</v>
      </c>
      <c r="B553" s="4">
        <v>13.04</v>
      </c>
      <c r="C553" s="4"/>
      <c r="D553" s="4"/>
      <c r="E553" s="4"/>
      <c r="F553" s="4">
        <v>21</v>
      </c>
      <c r="G553" s="4"/>
      <c r="H553" s="4"/>
      <c r="I553" s="4">
        <v>2.67</v>
      </c>
      <c r="J553" s="4">
        <f t="shared" si="13"/>
        <v>56.07</v>
      </c>
    </row>
    <row r="554" spans="1:10" x14ac:dyDescent="0.2">
      <c r="A554" s="4" t="s">
        <v>481</v>
      </c>
      <c r="B554" s="4">
        <v>12.48</v>
      </c>
      <c r="C554" s="4"/>
      <c r="D554" s="4"/>
      <c r="E554" s="4"/>
      <c r="F554" s="4">
        <v>7</v>
      </c>
      <c r="G554" s="4"/>
      <c r="H554" s="4"/>
      <c r="I554" s="4">
        <v>2.67</v>
      </c>
      <c r="J554" s="4">
        <f t="shared" si="13"/>
        <v>18.689999999999998</v>
      </c>
    </row>
    <row r="555" spans="1:10" x14ac:dyDescent="0.2">
      <c r="A555" s="4" t="s">
        <v>486</v>
      </c>
      <c r="B555" s="4">
        <v>15.51</v>
      </c>
      <c r="C555" s="4"/>
      <c r="D555" s="4"/>
      <c r="E555" s="4"/>
      <c r="F555" s="4">
        <v>8</v>
      </c>
      <c r="G555" s="4"/>
      <c r="H555" s="4"/>
      <c r="I555" s="4">
        <v>2.67</v>
      </c>
      <c r="J555" s="4">
        <f t="shared" si="13"/>
        <v>21.36</v>
      </c>
    </row>
    <row r="556" spans="1:10" x14ac:dyDescent="0.2">
      <c r="A556" s="4" t="s">
        <v>472</v>
      </c>
      <c r="B556" s="4">
        <v>12.48</v>
      </c>
      <c r="C556" s="4"/>
      <c r="D556" s="4"/>
      <c r="E556" s="4"/>
      <c r="F556" s="4">
        <v>12</v>
      </c>
      <c r="G556" s="4"/>
      <c r="H556" s="4"/>
      <c r="I556" s="4">
        <v>2.67</v>
      </c>
      <c r="J556" s="4">
        <f t="shared" si="13"/>
        <v>32.04</v>
      </c>
    </row>
    <row r="557" spans="1:10" x14ac:dyDescent="0.2">
      <c r="A557" s="4" t="s">
        <v>477</v>
      </c>
      <c r="B557" s="4">
        <v>15.53</v>
      </c>
      <c r="C557" s="4"/>
      <c r="D557" s="4"/>
      <c r="E557" s="4"/>
      <c r="F557" s="4">
        <v>18</v>
      </c>
      <c r="G557" s="4"/>
      <c r="H557" s="4"/>
      <c r="I557" s="4">
        <v>2.67</v>
      </c>
      <c r="J557" s="4">
        <f t="shared" si="13"/>
        <v>48.06</v>
      </c>
    </row>
    <row r="558" spans="1:10" x14ac:dyDescent="0.2">
      <c r="A558" s="4" t="s">
        <v>479</v>
      </c>
      <c r="B558" s="4">
        <v>12.45</v>
      </c>
      <c r="C558" s="4"/>
      <c r="D558" s="4"/>
      <c r="E558" s="4"/>
      <c r="F558" s="4">
        <v>9</v>
      </c>
      <c r="G558" s="4"/>
      <c r="H558" s="4"/>
      <c r="I558" s="4">
        <v>2.67</v>
      </c>
      <c r="J558" s="4">
        <f t="shared" si="13"/>
        <v>24.03</v>
      </c>
    </row>
    <row r="559" spans="1:10" x14ac:dyDescent="0.2">
      <c r="A559" s="4" t="s">
        <v>485</v>
      </c>
      <c r="B559" s="4">
        <v>13.04</v>
      </c>
      <c r="C559" s="4"/>
      <c r="D559" s="4"/>
      <c r="E559" s="4"/>
      <c r="F559" s="4">
        <v>21</v>
      </c>
      <c r="G559" s="4"/>
      <c r="H559" s="4"/>
      <c r="I559" s="4">
        <v>2.67</v>
      </c>
      <c r="J559" s="4">
        <f t="shared" si="13"/>
        <v>56.07</v>
      </c>
    </row>
    <row r="560" spans="1:10" x14ac:dyDescent="0.2">
      <c r="A560" s="4" t="s">
        <v>474</v>
      </c>
      <c r="B560" s="4">
        <v>16.46</v>
      </c>
      <c r="C560" s="4"/>
      <c r="D560" s="4"/>
      <c r="E560" s="4"/>
      <c r="F560" s="4">
        <v>17</v>
      </c>
      <c r="G560" s="4"/>
      <c r="H560" s="4"/>
      <c r="I560" s="4">
        <v>2.67</v>
      </c>
      <c r="J560" s="4">
        <f t="shared" si="13"/>
        <v>45.39</v>
      </c>
    </row>
    <row r="561" spans="1:10" x14ac:dyDescent="0.2">
      <c r="A561" s="4" t="s">
        <v>485</v>
      </c>
      <c r="B561" s="4">
        <v>0</v>
      </c>
      <c r="C561" s="4"/>
      <c r="D561" s="4"/>
      <c r="E561" s="4"/>
      <c r="F561" s="4">
        <v>21</v>
      </c>
      <c r="G561" s="4"/>
      <c r="H561" s="4"/>
      <c r="I561" s="4">
        <v>2.67</v>
      </c>
      <c r="J561" s="4">
        <f t="shared" si="13"/>
        <v>56.07</v>
      </c>
    </row>
    <row r="562" spans="1:10" x14ac:dyDescent="0.2">
      <c r="A562" s="4" t="s">
        <v>479</v>
      </c>
      <c r="B562" s="4">
        <v>12.47</v>
      </c>
      <c r="C562" s="4"/>
      <c r="D562" s="4"/>
      <c r="E562" s="4"/>
      <c r="F562" s="4">
        <v>9</v>
      </c>
      <c r="G562" s="4"/>
      <c r="H562" s="4"/>
      <c r="I562" s="4">
        <v>2.67</v>
      </c>
      <c r="J562" s="4">
        <f t="shared" si="13"/>
        <v>24.03</v>
      </c>
    </row>
    <row r="563" spans="1:10" x14ac:dyDescent="0.2">
      <c r="A563" s="4" t="s">
        <v>485</v>
      </c>
      <c r="B563" s="4">
        <v>13.01</v>
      </c>
      <c r="C563" s="4"/>
      <c r="D563" s="4"/>
      <c r="E563" s="4"/>
      <c r="F563" s="4">
        <v>21</v>
      </c>
      <c r="G563" s="4"/>
      <c r="H563" s="4"/>
      <c r="I563" s="4">
        <v>2.67</v>
      </c>
      <c r="J563" s="4">
        <f t="shared" si="13"/>
        <v>56.07</v>
      </c>
    </row>
    <row r="564" spans="1:10" x14ac:dyDescent="0.2">
      <c r="A564" s="4" t="s">
        <v>482</v>
      </c>
      <c r="B564" s="4">
        <v>12.44</v>
      </c>
      <c r="C564" s="4"/>
      <c r="D564" s="4"/>
      <c r="E564" s="4"/>
      <c r="F564" s="4">
        <v>5</v>
      </c>
      <c r="G564" s="4"/>
      <c r="H564" s="4"/>
      <c r="I564" s="4">
        <v>2.67</v>
      </c>
      <c r="J564" s="4">
        <f t="shared" si="13"/>
        <v>13.35</v>
      </c>
    </row>
    <row r="565" spans="1:10" x14ac:dyDescent="0.2">
      <c r="A565" s="4" t="s">
        <v>470</v>
      </c>
      <c r="B565" s="4">
        <v>15.49</v>
      </c>
      <c r="C565" s="4"/>
      <c r="D565" s="4"/>
      <c r="E565" s="4"/>
      <c r="F565" s="4">
        <v>16</v>
      </c>
      <c r="G565" s="4"/>
      <c r="H565" s="4"/>
      <c r="I565" s="4">
        <v>2.67</v>
      </c>
      <c r="J565" s="4">
        <f t="shared" si="13"/>
        <v>42.72</v>
      </c>
    </row>
    <row r="566" spans="1:10" x14ac:dyDescent="0.2">
      <c r="A566" s="4" t="s">
        <v>466</v>
      </c>
      <c r="B566" s="4">
        <v>13.01</v>
      </c>
      <c r="C566" s="4"/>
      <c r="D566" s="4"/>
      <c r="E566" s="4"/>
      <c r="F566" s="4">
        <v>20</v>
      </c>
      <c r="G566" s="4"/>
      <c r="H566" s="4"/>
      <c r="I566" s="4">
        <v>2.67</v>
      </c>
      <c r="J566" s="4">
        <f t="shared" si="13"/>
        <v>53.4</v>
      </c>
    </row>
    <row r="567" spans="1:10" x14ac:dyDescent="0.2">
      <c r="A567" s="4" t="s">
        <v>476</v>
      </c>
      <c r="B567" s="4">
        <v>15.52</v>
      </c>
      <c r="C567" s="4"/>
      <c r="D567" s="4"/>
      <c r="E567" s="4"/>
      <c r="F567" s="4">
        <v>19</v>
      </c>
      <c r="G567" s="4"/>
      <c r="H567" s="4"/>
      <c r="I567" s="4">
        <v>2.67</v>
      </c>
      <c r="J567" s="4">
        <f t="shared" si="13"/>
        <v>50.73</v>
      </c>
    </row>
    <row r="568" spans="1:10" x14ac:dyDescent="0.2">
      <c r="A568" s="4" t="s">
        <v>483</v>
      </c>
      <c r="B568" s="4">
        <v>13.06</v>
      </c>
      <c r="C568" s="4"/>
      <c r="D568" s="4"/>
      <c r="E568" s="4"/>
      <c r="F568" s="4">
        <v>11</v>
      </c>
      <c r="G568" s="4"/>
      <c r="H568" s="4"/>
      <c r="I568" s="4">
        <v>2.67</v>
      </c>
      <c r="J568" s="4">
        <f t="shared" si="13"/>
        <v>29.369999999999997</v>
      </c>
    </row>
    <row r="569" spans="1:10" x14ac:dyDescent="0.2">
      <c r="A569" s="4" t="s">
        <v>484</v>
      </c>
      <c r="B569" s="4">
        <v>13.01</v>
      </c>
      <c r="C569" s="4"/>
      <c r="D569" s="4"/>
      <c r="E569" s="4"/>
      <c r="F569" s="4">
        <v>25</v>
      </c>
      <c r="G569" s="4"/>
      <c r="H569" s="4"/>
      <c r="I569" s="4">
        <v>2.67</v>
      </c>
      <c r="J569" s="4">
        <f t="shared" si="13"/>
        <v>66.75</v>
      </c>
    </row>
    <row r="570" spans="1:10" x14ac:dyDescent="0.2">
      <c r="A570" s="4" t="s">
        <v>479</v>
      </c>
      <c r="B570" s="4">
        <v>15.5</v>
      </c>
      <c r="C570" s="4"/>
      <c r="D570" s="4"/>
      <c r="E570" s="4"/>
      <c r="F570" s="4">
        <v>9</v>
      </c>
      <c r="G570" s="4"/>
      <c r="H570" s="4"/>
      <c r="I570" s="4">
        <v>2.67</v>
      </c>
      <c r="J570" s="4">
        <f t="shared" si="13"/>
        <v>24.03</v>
      </c>
    </row>
    <row r="571" spans="1:10" x14ac:dyDescent="0.2">
      <c r="A571" s="4" t="s">
        <v>483</v>
      </c>
      <c r="B571" s="4">
        <v>12.49</v>
      </c>
      <c r="C571" s="4"/>
      <c r="D571" s="4"/>
      <c r="E571" s="4"/>
      <c r="F571" s="4">
        <v>11</v>
      </c>
      <c r="G571" s="4"/>
      <c r="H571" s="4"/>
      <c r="I571" s="4">
        <v>2.67</v>
      </c>
      <c r="J571" s="4">
        <f t="shared" si="13"/>
        <v>29.369999999999997</v>
      </c>
    </row>
    <row r="572" spans="1:10" x14ac:dyDescent="0.2">
      <c r="A572" s="4" t="s">
        <v>463</v>
      </c>
      <c r="B572" s="4">
        <v>13.01</v>
      </c>
      <c r="C572" s="4"/>
      <c r="D572" s="4"/>
      <c r="E572" s="4"/>
      <c r="F572" s="4">
        <v>6</v>
      </c>
      <c r="G572" s="4"/>
      <c r="H572" s="4"/>
      <c r="I572" s="4">
        <v>2.67</v>
      </c>
      <c r="J572" s="4">
        <f t="shared" si="13"/>
        <v>16.02</v>
      </c>
    </row>
    <row r="573" spans="1:10" x14ac:dyDescent="0.2">
      <c r="A573" s="4" t="s">
        <v>482</v>
      </c>
      <c r="B573" s="4">
        <v>12.49</v>
      </c>
      <c r="C573" s="4"/>
      <c r="D573" s="4"/>
      <c r="E573" s="4"/>
      <c r="F573" s="4">
        <v>5</v>
      </c>
      <c r="G573" s="4"/>
      <c r="H573" s="4"/>
      <c r="I573" s="4">
        <v>2.67</v>
      </c>
      <c r="J573" s="4">
        <f t="shared" si="13"/>
        <v>13.35</v>
      </c>
    </row>
    <row r="574" spans="1:10" x14ac:dyDescent="0.2">
      <c r="A574" s="4" t="s">
        <v>468</v>
      </c>
      <c r="B574" s="4">
        <v>15.47</v>
      </c>
      <c r="C574" s="4"/>
      <c r="D574" s="4"/>
      <c r="E574" s="4"/>
      <c r="F574" s="4">
        <v>2</v>
      </c>
      <c r="G574" s="4"/>
      <c r="H574" s="4"/>
      <c r="I574" s="4">
        <v>2.67</v>
      </c>
      <c r="J574" s="4">
        <f t="shared" si="13"/>
        <v>5.34</v>
      </c>
    </row>
    <row r="575" spans="1:10" x14ac:dyDescent="0.2">
      <c r="A575" s="4" t="s">
        <v>481</v>
      </c>
      <c r="B575" s="4">
        <v>12.49</v>
      </c>
      <c r="C575" s="4"/>
      <c r="D575" s="4"/>
      <c r="E575" s="4"/>
      <c r="F575" s="4">
        <v>7</v>
      </c>
      <c r="G575" s="4"/>
      <c r="H575" s="4"/>
      <c r="I575" s="4">
        <v>2.67</v>
      </c>
      <c r="J575" s="4">
        <f t="shared" si="13"/>
        <v>18.689999999999998</v>
      </c>
    </row>
    <row r="576" spans="1:10" x14ac:dyDescent="0.2">
      <c r="A576" s="4" t="s">
        <v>466</v>
      </c>
      <c r="B576" s="4">
        <v>12.48</v>
      </c>
      <c r="C576" s="4"/>
      <c r="D576" s="4"/>
      <c r="E576" s="4"/>
      <c r="F576" s="4">
        <v>20</v>
      </c>
      <c r="G576" s="4"/>
      <c r="H576" s="4"/>
      <c r="I576" s="4">
        <v>2.67</v>
      </c>
      <c r="J576" s="4">
        <f t="shared" si="13"/>
        <v>53.4</v>
      </c>
    </row>
    <row r="577" spans="1:10" x14ac:dyDescent="0.2">
      <c r="A577" s="4" t="s">
        <v>480</v>
      </c>
      <c r="B577" s="4">
        <v>15.53</v>
      </c>
      <c r="C577" s="4"/>
      <c r="D577" s="4"/>
      <c r="E577" s="4"/>
      <c r="F577" s="4">
        <v>14</v>
      </c>
      <c r="G577" s="4"/>
      <c r="H577" s="4"/>
      <c r="I577" s="4">
        <v>2.67</v>
      </c>
      <c r="J577" s="4">
        <f t="shared" si="13"/>
        <v>37.379999999999995</v>
      </c>
    </row>
    <row r="578" spans="1:10" x14ac:dyDescent="0.2">
      <c r="A578" s="4" t="s">
        <v>462</v>
      </c>
      <c r="B578" s="4">
        <v>12.49</v>
      </c>
      <c r="C578" s="4"/>
      <c r="D578" s="4"/>
      <c r="E578" s="4"/>
      <c r="F578" s="4">
        <v>4</v>
      </c>
      <c r="G578" s="4"/>
      <c r="H578" s="4"/>
      <c r="I578" s="4">
        <v>2.67</v>
      </c>
      <c r="J578" s="4">
        <f t="shared" si="13"/>
        <v>10.68</v>
      </c>
    </row>
    <row r="579" spans="1:10" x14ac:dyDescent="0.2">
      <c r="A579" s="4" t="s">
        <v>465</v>
      </c>
      <c r="B579" s="4">
        <v>6.54</v>
      </c>
      <c r="C579" s="4"/>
      <c r="D579" s="4"/>
      <c r="E579" s="4"/>
      <c r="F579" s="4">
        <v>3</v>
      </c>
      <c r="G579" s="4"/>
      <c r="H579" s="4"/>
      <c r="I579" s="4">
        <v>2.67</v>
      </c>
      <c r="J579" s="4">
        <f t="shared" si="13"/>
        <v>8.01</v>
      </c>
    </row>
    <row r="580" spans="1:10" x14ac:dyDescent="0.2">
      <c r="A580" s="4" t="s">
        <v>468</v>
      </c>
      <c r="B580" s="4">
        <v>8.52</v>
      </c>
      <c r="C580" s="4"/>
      <c r="D580" s="4"/>
      <c r="E580" s="4"/>
      <c r="F580" s="4">
        <v>2</v>
      </c>
      <c r="G580" s="4"/>
      <c r="H580" s="4"/>
      <c r="I580" s="4">
        <v>2.67</v>
      </c>
      <c r="J580" s="4">
        <f t="shared" si="13"/>
        <v>5.34</v>
      </c>
    </row>
    <row r="581" spans="1:10" x14ac:dyDescent="0.2">
      <c r="A581" s="4" t="s">
        <v>465</v>
      </c>
      <c r="B581" s="4">
        <v>12.5</v>
      </c>
      <c r="C581" s="4"/>
      <c r="D581" s="4"/>
      <c r="E581" s="4"/>
      <c r="F581" s="4">
        <v>3</v>
      </c>
      <c r="G581" s="4"/>
      <c r="H581" s="4"/>
      <c r="I581" s="4">
        <v>2.67</v>
      </c>
      <c r="J581" s="4">
        <f t="shared" si="13"/>
        <v>8.01</v>
      </c>
    </row>
    <row r="582" spans="1:10" x14ac:dyDescent="0.2">
      <c r="A582" s="4" t="s">
        <v>475</v>
      </c>
      <c r="B582" s="4">
        <v>12.5</v>
      </c>
      <c r="C582" s="4"/>
      <c r="D582" s="4"/>
      <c r="E582" s="4"/>
      <c r="F582" s="4">
        <v>23</v>
      </c>
      <c r="G582" s="4"/>
      <c r="H582" s="4"/>
      <c r="I582" s="4">
        <v>2.67</v>
      </c>
      <c r="J582" s="4">
        <f t="shared" si="13"/>
        <v>61.41</v>
      </c>
    </row>
    <row r="583" spans="1:10" x14ac:dyDescent="0.2">
      <c r="A583" s="4" t="s">
        <v>479</v>
      </c>
      <c r="B583" s="4">
        <v>12.49</v>
      </c>
      <c r="C583" s="4"/>
      <c r="D583" s="4"/>
      <c r="E583" s="4"/>
      <c r="F583" s="4">
        <v>9</v>
      </c>
      <c r="G583" s="4"/>
      <c r="H583" s="4"/>
      <c r="I583" s="4">
        <v>2.67</v>
      </c>
      <c r="J583" s="4">
        <f t="shared" si="13"/>
        <v>24.03</v>
      </c>
    </row>
    <row r="584" spans="1:10" x14ac:dyDescent="0.2">
      <c r="A584" s="4" t="s">
        <v>476</v>
      </c>
      <c r="B584" s="4">
        <v>15.49</v>
      </c>
      <c r="C584" s="4"/>
      <c r="D584" s="4"/>
      <c r="E584" s="4"/>
      <c r="F584" s="4">
        <v>19</v>
      </c>
      <c r="G584" s="4"/>
      <c r="H584" s="4"/>
      <c r="I584" s="4">
        <v>2.67</v>
      </c>
      <c r="J584" s="4">
        <f t="shared" si="13"/>
        <v>50.73</v>
      </c>
    </row>
    <row r="585" spans="1:10" x14ac:dyDescent="0.2">
      <c r="A585" s="4" t="s">
        <v>468</v>
      </c>
      <c r="B585" s="4">
        <v>7.51</v>
      </c>
      <c r="C585" s="4"/>
      <c r="D585" s="4"/>
      <c r="E585" s="4"/>
      <c r="F585" s="4">
        <v>2</v>
      </c>
      <c r="G585" s="4"/>
      <c r="H585" s="4"/>
      <c r="I585" s="4">
        <v>2.67</v>
      </c>
      <c r="J585" s="4">
        <f t="shared" si="13"/>
        <v>5.34</v>
      </c>
    </row>
    <row r="586" spans="1:10" x14ac:dyDescent="0.2">
      <c r="A586" s="4" t="s">
        <v>462</v>
      </c>
      <c r="B586" s="4">
        <v>13</v>
      </c>
      <c r="C586" s="4"/>
      <c r="D586" s="4"/>
      <c r="E586" s="4"/>
      <c r="F586" s="4">
        <v>4</v>
      </c>
      <c r="G586" s="4"/>
      <c r="H586" s="4"/>
      <c r="I586" s="4">
        <v>2.67</v>
      </c>
      <c r="J586" s="4">
        <f t="shared" si="13"/>
        <v>10.68</v>
      </c>
    </row>
    <row r="587" spans="1:10" x14ac:dyDescent="0.2">
      <c r="A587" s="4" t="s">
        <v>478</v>
      </c>
      <c r="B587" s="4">
        <v>13.02</v>
      </c>
      <c r="C587" s="4"/>
      <c r="D587" s="4"/>
      <c r="E587" s="4"/>
      <c r="F587" s="4">
        <v>15</v>
      </c>
      <c r="G587" s="4"/>
      <c r="H587" s="4"/>
      <c r="I587" s="4">
        <v>2.67</v>
      </c>
      <c r="J587" s="4">
        <f t="shared" si="13"/>
        <v>40.049999999999997</v>
      </c>
    </row>
    <row r="588" spans="1:10" x14ac:dyDescent="0.2">
      <c r="A588" s="4" t="s">
        <v>467</v>
      </c>
      <c r="B588" s="4">
        <v>12.53</v>
      </c>
      <c r="C588" s="4"/>
      <c r="D588" s="4"/>
      <c r="E588" s="4"/>
      <c r="F588" s="4">
        <v>10</v>
      </c>
      <c r="G588" s="4"/>
      <c r="H588" s="4"/>
      <c r="I588" s="4">
        <v>2.67</v>
      </c>
      <c r="J588" s="4">
        <f t="shared" si="13"/>
        <v>26.7</v>
      </c>
    </row>
    <row r="589" spans="1:10" x14ac:dyDescent="0.2">
      <c r="A589" s="4" t="s">
        <v>468</v>
      </c>
      <c r="B589" s="4">
        <v>8.01</v>
      </c>
      <c r="C589" s="4"/>
      <c r="D589" s="4"/>
      <c r="E589" s="4"/>
      <c r="F589" s="4">
        <v>2</v>
      </c>
      <c r="G589" s="4"/>
      <c r="H589" s="4"/>
      <c r="I589" s="4">
        <v>2.67</v>
      </c>
      <c r="J589" s="4">
        <f t="shared" si="13"/>
        <v>5.34</v>
      </c>
    </row>
    <row r="590" spans="1:10" x14ac:dyDescent="0.2">
      <c r="A590" s="4" t="s">
        <v>469</v>
      </c>
      <c r="B590" s="4">
        <v>12.52</v>
      </c>
      <c r="C590" s="4"/>
      <c r="D590" s="4"/>
      <c r="E590" s="4"/>
      <c r="F590" s="4">
        <v>24</v>
      </c>
      <c r="G590" s="4"/>
      <c r="H590" s="4"/>
      <c r="I590" s="4">
        <v>2.67</v>
      </c>
      <c r="J590" s="4">
        <f t="shared" si="13"/>
        <v>64.08</v>
      </c>
    </row>
    <row r="591" spans="1:10" x14ac:dyDescent="0.2">
      <c r="A591" s="4" t="s">
        <v>466</v>
      </c>
      <c r="B591" s="4">
        <v>15.49</v>
      </c>
      <c r="C591" s="4"/>
      <c r="D591" s="4"/>
      <c r="E591" s="4"/>
      <c r="F591" s="4">
        <v>20</v>
      </c>
      <c r="G591" s="4"/>
      <c r="H591" s="4"/>
      <c r="I591" s="4">
        <v>2.67</v>
      </c>
      <c r="J591" s="4">
        <f t="shared" si="13"/>
        <v>53.4</v>
      </c>
    </row>
    <row r="592" spans="1:10" x14ac:dyDescent="0.2">
      <c r="A592" s="4" t="s">
        <v>478</v>
      </c>
      <c r="B592" s="4">
        <v>15.46</v>
      </c>
      <c r="C592" s="4"/>
      <c r="D592" s="4"/>
      <c r="E592" s="4"/>
      <c r="F592" s="4">
        <v>15</v>
      </c>
      <c r="G592" s="4"/>
      <c r="H592" s="4"/>
      <c r="I592" s="4">
        <v>2.67</v>
      </c>
      <c r="J592" s="4">
        <f t="shared" si="13"/>
        <v>40.049999999999997</v>
      </c>
    </row>
    <row r="593" spans="1:10" x14ac:dyDescent="0.2">
      <c r="A593" s="4" t="s">
        <v>470</v>
      </c>
      <c r="B593" s="4">
        <v>13</v>
      </c>
      <c r="C593" s="4"/>
      <c r="D593" s="4"/>
      <c r="E593" s="4"/>
      <c r="F593" s="4">
        <v>16</v>
      </c>
      <c r="G593" s="4"/>
      <c r="H593" s="4"/>
      <c r="I593" s="4">
        <v>2.67</v>
      </c>
      <c r="J593" s="4">
        <f t="shared" si="13"/>
        <v>42.72</v>
      </c>
    </row>
    <row r="594" spans="1:10" x14ac:dyDescent="0.2">
      <c r="A594" s="4" t="s">
        <v>462</v>
      </c>
      <c r="B594" s="4">
        <v>12.48</v>
      </c>
      <c r="C594" s="4"/>
      <c r="D594" s="4"/>
      <c r="E594" s="4"/>
      <c r="F594" s="4">
        <v>4</v>
      </c>
      <c r="G594" s="4"/>
      <c r="H594" s="4"/>
      <c r="I594" s="4">
        <v>2.67</v>
      </c>
      <c r="J594" s="4">
        <f t="shared" si="13"/>
        <v>10.68</v>
      </c>
    </row>
    <row r="595" spans="1:10" x14ac:dyDescent="0.2">
      <c r="A595" s="4" t="s">
        <v>477</v>
      </c>
      <c r="B595" s="4">
        <v>15.48</v>
      </c>
      <c r="C595" s="4"/>
      <c r="D595" s="4"/>
      <c r="E595" s="4"/>
      <c r="F595" s="4">
        <v>18</v>
      </c>
      <c r="G595" s="4"/>
      <c r="H595" s="4"/>
      <c r="I595" s="4">
        <v>2.67</v>
      </c>
      <c r="J595" s="4">
        <f t="shared" si="13"/>
        <v>48.06</v>
      </c>
    </row>
    <row r="596" spans="1:10" x14ac:dyDescent="0.2">
      <c r="A596" s="4" t="s">
        <v>476</v>
      </c>
      <c r="B596" s="4">
        <v>13.09</v>
      </c>
      <c r="C596" s="4"/>
      <c r="D596" s="4"/>
      <c r="E596" s="4"/>
      <c r="F596" s="4">
        <v>19</v>
      </c>
      <c r="G596" s="4"/>
      <c r="H596" s="4"/>
      <c r="I596" s="4">
        <v>2.67</v>
      </c>
      <c r="J596" s="4">
        <f t="shared" ref="J596:J616" si="14">I596*F596</f>
        <v>50.73</v>
      </c>
    </row>
    <row r="597" spans="1:10" x14ac:dyDescent="0.2">
      <c r="A597" s="4" t="s">
        <v>475</v>
      </c>
      <c r="B597" s="4">
        <v>13.01</v>
      </c>
      <c r="C597" s="4"/>
      <c r="D597" s="4"/>
      <c r="E597" s="4"/>
      <c r="F597" s="4">
        <v>23</v>
      </c>
      <c r="G597" s="4"/>
      <c r="H597" s="4"/>
      <c r="I597" s="4">
        <v>2.67</v>
      </c>
      <c r="J597" s="4">
        <f t="shared" si="14"/>
        <v>61.41</v>
      </c>
    </row>
    <row r="598" spans="1:10" x14ac:dyDescent="0.2">
      <c r="A598" s="4" t="s">
        <v>474</v>
      </c>
      <c r="B598" s="4">
        <v>13.02</v>
      </c>
      <c r="C598" s="4"/>
      <c r="D598" s="4"/>
      <c r="E598" s="4"/>
      <c r="F598" s="4">
        <v>17</v>
      </c>
      <c r="G598" s="4"/>
      <c r="H598" s="4"/>
      <c r="I598" s="4">
        <v>2.67</v>
      </c>
      <c r="J598" s="4">
        <f t="shared" si="14"/>
        <v>45.39</v>
      </c>
    </row>
    <row r="599" spans="1:10" x14ac:dyDescent="0.2">
      <c r="A599" s="4" t="s">
        <v>471</v>
      </c>
      <c r="B599" s="4">
        <v>13.05</v>
      </c>
      <c r="C599" s="4"/>
      <c r="D599" s="4"/>
      <c r="E599" s="4"/>
      <c r="F599" s="4">
        <v>13</v>
      </c>
      <c r="G599" s="4"/>
      <c r="H599" s="4"/>
      <c r="I599" s="4">
        <v>2.67</v>
      </c>
      <c r="J599" s="4">
        <f t="shared" si="14"/>
        <v>34.71</v>
      </c>
    </row>
    <row r="600" spans="1:10" x14ac:dyDescent="0.2">
      <c r="A600" s="4" t="s">
        <v>465</v>
      </c>
      <c r="B600" s="4">
        <v>12.59</v>
      </c>
      <c r="C600" s="4"/>
      <c r="D600" s="4"/>
      <c r="E600" s="4"/>
      <c r="F600" s="4">
        <v>3</v>
      </c>
      <c r="G600" s="4"/>
      <c r="H600" s="4"/>
      <c r="I600" s="4">
        <v>2.67</v>
      </c>
      <c r="J600" s="4">
        <f t="shared" si="14"/>
        <v>8.01</v>
      </c>
    </row>
    <row r="601" spans="1:10" x14ac:dyDescent="0.2">
      <c r="A601" s="4" t="s">
        <v>465</v>
      </c>
      <c r="B601" s="4">
        <v>12.52</v>
      </c>
      <c r="C601" s="4"/>
      <c r="D601" s="4"/>
      <c r="E601" s="4"/>
      <c r="F601" s="4">
        <v>3</v>
      </c>
      <c r="G601" s="4"/>
      <c r="H601" s="4"/>
      <c r="I601" s="4">
        <v>2.67</v>
      </c>
      <c r="J601" s="4">
        <f t="shared" si="14"/>
        <v>8.01</v>
      </c>
    </row>
    <row r="602" spans="1:10" x14ac:dyDescent="0.2">
      <c r="A602" s="4" t="s">
        <v>473</v>
      </c>
      <c r="B602" s="4">
        <v>13.01</v>
      </c>
      <c r="C602" s="4"/>
      <c r="D602" s="4"/>
      <c r="E602" s="4"/>
      <c r="F602" s="4">
        <v>42</v>
      </c>
      <c r="G602" s="4"/>
      <c r="H602" s="4"/>
      <c r="I602" s="4">
        <v>2.67</v>
      </c>
      <c r="J602" s="4">
        <f t="shared" si="14"/>
        <v>112.14</v>
      </c>
    </row>
    <row r="603" spans="1:10" x14ac:dyDescent="0.2">
      <c r="A603" s="4" t="s">
        <v>472</v>
      </c>
      <c r="B603" s="4">
        <v>13.04</v>
      </c>
      <c r="C603" s="4"/>
      <c r="D603" s="4"/>
      <c r="E603" s="4"/>
      <c r="F603" s="4">
        <v>12</v>
      </c>
      <c r="G603" s="4"/>
      <c r="H603" s="4"/>
      <c r="I603" s="4">
        <v>2.67</v>
      </c>
      <c r="J603" s="4">
        <f t="shared" si="14"/>
        <v>32.04</v>
      </c>
    </row>
    <row r="604" spans="1:10" x14ac:dyDescent="0.2">
      <c r="A604" s="4" t="s">
        <v>466</v>
      </c>
      <c r="B604" s="4">
        <v>15.47</v>
      </c>
      <c r="C604" s="4"/>
      <c r="D604" s="4"/>
      <c r="E604" s="4"/>
      <c r="F604" s="4">
        <v>20</v>
      </c>
      <c r="G604" s="4"/>
      <c r="H604" s="4"/>
      <c r="I604" s="4">
        <v>2.67</v>
      </c>
      <c r="J604" s="4">
        <f t="shared" si="14"/>
        <v>53.4</v>
      </c>
    </row>
    <row r="605" spans="1:10" x14ac:dyDescent="0.2">
      <c r="A605" s="4" t="s">
        <v>471</v>
      </c>
      <c r="B605" s="4">
        <v>16.03</v>
      </c>
      <c r="C605" s="4"/>
      <c r="D605" s="4"/>
      <c r="E605" s="4"/>
      <c r="F605" s="4">
        <v>13</v>
      </c>
      <c r="G605" s="4"/>
      <c r="H605" s="4"/>
      <c r="I605" s="4">
        <v>2.67</v>
      </c>
      <c r="J605" s="4">
        <f t="shared" si="14"/>
        <v>34.71</v>
      </c>
    </row>
    <row r="606" spans="1:10" x14ac:dyDescent="0.2">
      <c r="A606" s="4" t="s">
        <v>470</v>
      </c>
      <c r="B606" s="4">
        <v>13.02</v>
      </c>
      <c r="C606" s="4"/>
      <c r="D606" s="4"/>
      <c r="E606" s="4"/>
      <c r="F606" s="4">
        <v>16</v>
      </c>
      <c r="G606" s="4"/>
      <c r="H606" s="4"/>
      <c r="I606" s="4">
        <v>2.67</v>
      </c>
      <c r="J606" s="4">
        <f t="shared" si="14"/>
        <v>42.72</v>
      </c>
    </row>
    <row r="607" spans="1:10" x14ac:dyDescent="0.2">
      <c r="A607" s="4" t="s">
        <v>469</v>
      </c>
      <c r="B607" s="4">
        <v>16.03</v>
      </c>
      <c r="C607" s="4"/>
      <c r="D607" s="4"/>
      <c r="E607" s="4"/>
      <c r="F607" s="4">
        <v>24</v>
      </c>
      <c r="G607" s="4"/>
      <c r="H607" s="4"/>
      <c r="I607" s="4">
        <v>2.67</v>
      </c>
      <c r="J607" s="4">
        <f t="shared" si="14"/>
        <v>64.08</v>
      </c>
    </row>
    <row r="608" spans="1:10" x14ac:dyDescent="0.2">
      <c r="A608" s="4" t="s">
        <v>468</v>
      </c>
      <c r="B608" s="4">
        <v>7.51</v>
      </c>
      <c r="C608" s="4"/>
      <c r="D608" s="4"/>
      <c r="E608" s="4"/>
      <c r="F608" s="4">
        <v>2</v>
      </c>
      <c r="G608" s="4"/>
      <c r="H608" s="4"/>
      <c r="I608" s="4">
        <v>2.67</v>
      </c>
      <c r="J608" s="4">
        <f t="shared" si="14"/>
        <v>5.34</v>
      </c>
    </row>
    <row r="609" spans="1:13" x14ac:dyDescent="0.2">
      <c r="A609" s="4" t="s">
        <v>467</v>
      </c>
      <c r="B609" s="4">
        <v>12.49</v>
      </c>
      <c r="C609" s="4"/>
      <c r="D609" s="4"/>
      <c r="E609" s="4"/>
      <c r="F609" s="4">
        <v>10</v>
      </c>
      <c r="G609" s="4"/>
      <c r="H609" s="4"/>
      <c r="I609" s="4">
        <v>2.67</v>
      </c>
      <c r="J609" s="4">
        <f t="shared" si="14"/>
        <v>26.7</v>
      </c>
    </row>
    <row r="610" spans="1:13" x14ac:dyDescent="0.2">
      <c r="A610" s="4" t="s">
        <v>466</v>
      </c>
      <c r="B610" s="4">
        <v>13.04</v>
      </c>
      <c r="C610" s="4"/>
      <c r="D610" s="4"/>
      <c r="E610" s="4"/>
      <c r="F610" s="4">
        <v>20</v>
      </c>
      <c r="G610" s="4"/>
      <c r="H610" s="4"/>
      <c r="I610" s="4">
        <v>2.67</v>
      </c>
      <c r="J610" s="4">
        <f t="shared" si="14"/>
        <v>53.4</v>
      </c>
    </row>
    <row r="611" spans="1:13" x14ac:dyDescent="0.2">
      <c r="A611" s="4" t="s">
        <v>465</v>
      </c>
      <c r="B611" s="4">
        <v>7.48</v>
      </c>
      <c r="C611" s="4"/>
      <c r="D611" s="4"/>
      <c r="E611" s="4"/>
      <c r="F611" s="4">
        <v>3</v>
      </c>
      <c r="G611" s="4"/>
      <c r="H611" s="4"/>
      <c r="I611" s="4">
        <v>2.67</v>
      </c>
      <c r="J611" s="4">
        <f t="shared" si="14"/>
        <v>8.01</v>
      </c>
    </row>
    <row r="612" spans="1:13" x14ac:dyDescent="0.2">
      <c r="A612" s="4" t="s">
        <v>463</v>
      </c>
      <c r="B612" s="4">
        <v>11.45</v>
      </c>
      <c r="C612" s="4"/>
      <c r="D612" s="4"/>
      <c r="E612" s="4"/>
      <c r="F612" s="4">
        <v>6</v>
      </c>
      <c r="G612" s="4"/>
      <c r="H612" s="4"/>
      <c r="I612" s="4">
        <v>2.67</v>
      </c>
      <c r="J612" s="4">
        <f t="shared" si="14"/>
        <v>16.02</v>
      </c>
    </row>
    <row r="613" spans="1:13" x14ac:dyDescent="0.2">
      <c r="A613" s="4" t="s">
        <v>464</v>
      </c>
      <c r="B613" s="4">
        <v>13.99</v>
      </c>
      <c r="C613" s="4"/>
      <c r="D613" s="4"/>
      <c r="E613" s="4"/>
      <c r="F613" s="4">
        <v>27</v>
      </c>
      <c r="G613" s="4"/>
      <c r="H613" s="4"/>
      <c r="I613" s="4">
        <v>2.67</v>
      </c>
      <c r="J613" s="4">
        <f t="shared" si="14"/>
        <v>72.09</v>
      </c>
    </row>
    <row r="614" spans="1:13" x14ac:dyDescent="0.2">
      <c r="A614" s="4" t="s">
        <v>463</v>
      </c>
      <c r="B614" s="4">
        <v>8.01</v>
      </c>
      <c r="C614" s="4"/>
      <c r="D614" s="4"/>
      <c r="E614" s="4"/>
      <c r="F614" s="4">
        <v>6</v>
      </c>
      <c r="G614" s="4"/>
      <c r="H614" s="4"/>
      <c r="I614" s="4">
        <v>2.67</v>
      </c>
      <c r="J614" s="4">
        <f t="shared" si="14"/>
        <v>16.02</v>
      </c>
    </row>
    <row r="615" spans="1:13" x14ac:dyDescent="0.2">
      <c r="A615" s="4" t="s">
        <v>463</v>
      </c>
      <c r="B615" s="4">
        <v>11.5</v>
      </c>
      <c r="C615" s="4"/>
      <c r="D615" s="4"/>
      <c r="E615" s="4"/>
      <c r="F615" s="4">
        <v>6</v>
      </c>
      <c r="G615" s="4"/>
      <c r="H615" s="4"/>
      <c r="I615" s="4">
        <v>2.67</v>
      </c>
      <c r="J615" s="4">
        <f t="shared" si="14"/>
        <v>16.02</v>
      </c>
    </row>
    <row r="616" spans="1:13" x14ac:dyDescent="0.2">
      <c r="A616" s="4" t="s">
        <v>462</v>
      </c>
      <c r="B616" s="4">
        <v>11.48</v>
      </c>
      <c r="C616" s="4"/>
      <c r="D616" s="4"/>
      <c r="E616" s="4"/>
      <c r="F616" s="4">
        <v>4</v>
      </c>
      <c r="G616" s="4"/>
      <c r="H616" s="4"/>
      <c r="I616" s="4">
        <v>2.67</v>
      </c>
      <c r="J616" s="4">
        <f t="shared" si="14"/>
        <v>10.68</v>
      </c>
    </row>
    <row r="617" spans="1:13" x14ac:dyDescent="0.2">
      <c r="B617" s="5"/>
      <c r="I617" s="50" t="s">
        <v>155</v>
      </c>
      <c r="J617" s="51">
        <f>SUM(J453:J616)</f>
        <v>1375885.1500053178</v>
      </c>
      <c r="M617" s="11"/>
    </row>
    <row r="618" spans="1:13" x14ac:dyDescent="0.2">
      <c r="B618" s="5"/>
      <c r="I618" s="24" t="s">
        <v>156</v>
      </c>
      <c r="J618" s="34">
        <f>J617/2000</f>
        <v>687.94257500265883</v>
      </c>
    </row>
    <row r="619" spans="1:13" x14ac:dyDescent="0.2">
      <c r="B619" s="5"/>
    </row>
  </sheetData>
  <mergeCells count="5">
    <mergeCell ref="A1:I1"/>
    <mergeCell ref="A2:I2"/>
    <mergeCell ref="A3:I3"/>
    <mergeCell ref="P6:R6"/>
    <mergeCell ref="O25:S25"/>
  </mergeCells>
  <pageMargins left="0.7" right="0.7" top="0.75" bottom="0.75" header="0.3" footer="0.3"/>
  <pageSetup scale="73" orientation="portrait" r:id="rId1"/>
  <rowBreaks count="7" manualBreakCount="7">
    <brk id="37" max="9" man="1"/>
    <brk id="92" max="9" man="1"/>
    <brk id="135" max="9" man="1"/>
    <brk id="248" max="9" man="1"/>
    <brk id="301" max="9" man="1"/>
    <brk id="404" max="9" man="1"/>
    <brk id="4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2"/>
  <sheetViews>
    <sheetView topLeftCell="A265" zoomScaleNormal="100" workbookViewId="0">
      <selection activeCell="K296" sqref="K296"/>
    </sheetView>
  </sheetViews>
  <sheetFormatPr baseColWidth="10" defaultColWidth="8.83203125" defaultRowHeight="15" x14ac:dyDescent="0.2"/>
  <cols>
    <col min="1" max="1" width="37" customWidth="1"/>
    <col min="2" max="2" width="23.83203125" style="1" bestFit="1" customWidth="1"/>
    <col min="3" max="3" width="9" bestFit="1" customWidth="1"/>
    <col min="4" max="4" width="5.83203125" bestFit="1" customWidth="1"/>
    <col min="5" max="5" width="8" bestFit="1" customWidth="1"/>
    <col min="6" max="6" width="7.6640625" bestFit="1" customWidth="1"/>
    <col min="10" max="10" width="11.33203125" customWidth="1"/>
    <col min="11" max="11" width="9.5" bestFit="1" customWidth="1"/>
    <col min="14" max="14" width="15.1640625" customWidth="1"/>
    <col min="15" max="15" width="16.83203125" customWidth="1"/>
    <col min="16" max="16" width="23.6640625" customWidth="1"/>
    <col min="18" max="18" width="11.5" customWidth="1"/>
    <col min="19" max="19" width="12.33203125" customWidth="1"/>
  </cols>
  <sheetData>
    <row r="1" spans="1:20" ht="31" x14ac:dyDescent="0.35">
      <c r="A1" s="73" t="s">
        <v>94</v>
      </c>
      <c r="B1" s="73"/>
      <c r="C1" s="73"/>
      <c r="D1" s="73"/>
      <c r="E1" s="73"/>
      <c r="F1" s="73"/>
      <c r="G1" s="73"/>
      <c r="H1" s="73"/>
      <c r="I1" s="73"/>
    </row>
    <row r="2" spans="1:20" ht="31" x14ac:dyDescent="0.35">
      <c r="A2" s="74" t="s">
        <v>95</v>
      </c>
      <c r="B2" s="74"/>
      <c r="C2" s="74"/>
      <c r="D2" s="74"/>
      <c r="E2" s="74"/>
      <c r="F2" s="74"/>
      <c r="G2" s="74"/>
      <c r="H2" s="74"/>
      <c r="I2" s="74"/>
    </row>
    <row r="3" spans="1:20" ht="24" x14ac:dyDescent="0.3">
      <c r="A3" s="75" t="s">
        <v>110</v>
      </c>
      <c r="B3" s="75"/>
      <c r="C3" s="75"/>
      <c r="D3" s="75"/>
      <c r="E3" s="75"/>
      <c r="F3" s="75"/>
      <c r="G3" s="75"/>
      <c r="H3" s="75"/>
      <c r="I3" s="75"/>
      <c r="P3" s="5" t="s">
        <v>112</v>
      </c>
      <c r="Q3" s="5"/>
      <c r="R3" s="5"/>
    </row>
    <row r="4" spans="1:20" ht="21" x14ac:dyDescent="0.25">
      <c r="A4" s="2" t="s">
        <v>96</v>
      </c>
      <c r="N4" s="15" t="s">
        <v>124</v>
      </c>
      <c r="O4" s="4" t="s">
        <v>113</v>
      </c>
      <c r="P4" s="4" t="s">
        <v>114</v>
      </c>
      <c r="Q4" s="4" t="s">
        <v>115</v>
      </c>
      <c r="R4" s="4" t="s">
        <v>116</v>
      </c>
      <c r="S4" s="4" t="s">
        <v>117</v>
      </c>
      <c r="T4" s="31" t="s">
        <v>154</v>
      </c>
    </row>
    <row r="5" spans="1:20" ht="19" x14ac:dyDescent="0.25">
      <c r="A5" s="3" t="s">
        <v>97</v>
      </c>
      <c r="O5" s="4" t="s">
        <v>134</v>
      </c>
      <c r="P5" s="4">
        <v>3</v>
      </c>
      <c r="Q5" s="4">
        <v>6</v>
      </c>
      <c r="R5" s="4">
        <v>1</v>
      </c>
      <c r="S5" s="13">
        <f>((P5*Q5*1)/27)*R5</f>
        <v>0.66666666666666663</v>
      </c>
      <c r="T5">
        <f t="shared" ref="T5:T15" si="0">P5*R5</f>
        <v>3</v>
      </c>
    </row>
    <row r="6" spans="1:20" x14ac:dyDescent="0.2">
      <c r="A6" s="7" t="s">
        <v>0</v>
      </c>
      <c r="B6" s="8" t="s">
        <v>1</v>
      </c>
      <c r="C6" s="7" t="s">
        <v>2</v>
      </c>
      <c r="D6" s="7" t="s">
        <v>3</v>
      </c>
      <c r="E6" s="7" t="s">
        <v>4</v>
      </c>
      <c r="F6" s="7" t="s">
        <v>3</v>
      </c>
      <c r="O6" s="4" t="s">
        <v>127</v>
      </c>
      <c r="P6" s="4">
        <v>5.33</v>
      </c>
      <c r="Q6" s="4">
        <v>6</v>
      </c>
      <c r="R6" s="4">
        <v>5</v>
      </c>
      <c r="S6" s="13">
        <f>((P6*Q6*1)/27)*R6</f>
        <v>5.9222222222222225</v>
      </c>
      <c r="T6">
        <f t="shared" si="0"/>
        <v>26.65</v>
      </c>
    </row>
    <row r="7" spans="1:20" x14ac:dyDescent="0.2">
      <c r="A7" s="4" t="s">
        <v>184</v>
      </c>
      <c r="B7" s="9" t="s">
        <v>38</v>
      </c>
      <c r="C7" s="4">
        <v>31.23</v>
      </c>
      <c r="D7" s="4" t="s">
        <v>6</v>
      </c>
      <c r="E7" s="4">
        <v>17.84</v>
      </c>
      <c r="F7" s="4" t="s">
        <v>7</v>
      </c>
      <c r="O7" s="4" t="s">
        <v>128</v>
      </c>
      <c r="P7" s="4">
        <v>7.5</v>
      </c>
      <c r="Q7" s="4">
        <v>6</v>
      </c>
      <c r="R7" s="4">
        <v>2</v>
      </c>
      <c r="S7" s="13">
        <f t="shared" ref="S7:S12" si="1">((P7*Q7*1)/27)*R7</f>
        <v>3.3333333333333335</v>
      </c>
      <c r="T7">
        <f t="shared" si="0"/>
        <v>15</v>
      </c>
    </row>
    <row r="8" spans="1:20" x14ac:dyDescent="0.2">
      <c r="A8" s="4" t="s">
        <v>184</v>
      </c>
      <c r="B8" s="9" t="s">
        <v>8</v>
      </c>
      <c r="C8" s="4">
        <v>20.05</v>
      </c>
      <c r="D8" s="4" t="s">
        <v>6</v>
      </c>
      <c r="E8" s="4">
        <v>9.9700000000000006</v>
      </c>
      <c r="F8" s="4" t="s">
        <v>7</v>
      </c>
      <c r="O8" s="4" t="s">
        <v>135</v>
      </c>
      <c r="P8" s="4">
        <v>7.5</v>
      </c>
      <c r="Q8" s="4">
        <v>8</v>
      </c>
      <c r="R8" s="4">
        <v>4</v>
      </c>
      <c r="S8" s="13">
        <f t="shared" si="1"/>
        <v>8.8888888888888893</v>
      </c>
      <c r="T8">
        <f t="shared" si="0"/>
        <v>30</v>
      </c>
    </row>
    <row r="9" spans="1:20" x14ac:dyDescent="0.2">
      <c r="A9" s="4" t="s">
        <v>184</v>
      </c>
      <c r="B9" s="9" t="s">
        <v>5</v>
      </c>
      <c r="C9" s="4">
        <v>221.19</v>
      </c>
      <c r="D9" s="4" t="s">
        <v>6</v>
      </c>
      <c r="E9" s="4">
        <v>91.51</v>
      </c>
      <c r="F9" s="4" t="s">
        <v>7</v>
      </c>
      <c r="O9" s="4" t="s">
        <v>136</v>
      </c>
      <c r="P9" s="4">
        <v>5.33</v>
      </c>
      <c r="Q9" s="4">
        <v>8</v>
      </c>
      <c r="R9" s="4">
        <v>2</v>
      </c>
      <c r="S9" s="13">
        <f t="shared" si="1"/>
        <v>3.1585185185185187</v>
      </c>
      <c r="T9">
        <f t="shared" si="0"/>
        <v>10.66</v>
      </c>
    </row>
    <row r="10" spans="1:20" x14ac:dyDescent="0.2">
      <c r="A10" s="4" t="s">
        <v>184</v>
      </c>
      <c r="B10" s="9" t="s">
        <v>30</v>
      </c>
      <c r="C10" s="4">
        <v>184.29</v>
      </c>
      <c r="D10" s="4" t="s">
        <v>6</v>
      </c>
      <c r="E10" s="4">
        <v>84.77</v>
      </c>
      <c r="F10" s="4" t="s">
        <v>7</v>
      </c>
      <c r="O10" s="4" t="s">
        <v>137</v>
      </c>
      <c r="P10" s="4">
        <v>3</v>
      </c>
      <c r="Q10" s="4">
        <v>8</v>
      </c>
      <c r="R10" s="4">
        <v>2</v>
      </c>
      <c r="S10" s="13">
        <f t="shared" si="1"/>
        <v>1.7777777777777777</v>
      </c>
      <c r="T10">
        <f t="shared" si="0"/>
        <v>6</v>
      </c>
    </row>
    <row r="11" spans="1:20" x14ac:dyDescent="0.2">
      <c r="A11" s="4" t="s">
        <v>111</v>
      </c>
      <c r="B11" s="9"/>
      <c r="C11" s="4"/>
      <c r="D11" s="4"/>
      <c r="E11" s="14">
        <f>-S16</f>
        <v>-31.524074074074072</v>
      </c>
      <c r="F11" s="4" t="s">
        <v>7</v>
      </c>
      <c r="O11" s="4" t="s">
        <v>138</v>
      </c>
      <c r="P11" s="4">
        <v>9</v>
      </c>
      <c r="Q11" s="4">
        <v>8.33</v>
      </c>
      <c r="R11" s="4">
        <v>1</v>
      </c>
      <c r="S11" s="13">
        <f t="shared" si="1"/>
        <v>2.7766666666666668</v>
      </c>
      <c r="T11">
        <f t="shared" si="0"/>
        <v>9</v>
      </c>
    </row>
    <row r="12" spans="1:20" x14ac:dyDescent="0.2">
      <c r="A12" s="4" t="s">
        <v>42</v>
      </c>
      <c r="B12" s="9" t="s">
        <v>5</v>
      </c>
      <c r="C12" s="4">
        <v>19.850000000000001</v>
      </c>
      <c r="D12" s="4" t="s">
        <v>6</v>
      </c>
      <c r="E12" s="4">
        <v>5.47</v>
      </c>
      <c r="F12" s="4" t="s">
        <v>7</v>
      </c>
      <c r="O12" s="4" t="s">
        <v>139</v>
      </c>
      <c r="P12" s="4">
        <v>9</v>
      </c>
      <c r="Q12" s="4">
        <v>8.33</v>
      </c>
      <c r="R12" s="4">
        <v>1</v>
      </c>
      <c r="S12" s="13">
        <f t="shared" si="1"/>
        <v>2.7766666666666668</v>
      </c>
      <c r="T12">
        <f t="shared" si="0"/>
        <v>9</v>
      </c>
    </row>
    <row r="13" spans="1:20" x14ac:dyDescent="0.2">
      <c r="A13" s="4" t="s">
        <v>52</v>
      </c>
      <c r="B13" s="9" t="s">
        <v>30</v>
      </c>
      <c r="C13" s="4">
        <v>43.5</v>
      </c>
      <c r="D13" s="4" t="s">
        <v>6</v>
      </c>
      <c r="E13" s="4">
        <v>13.34</v>
      </c>
      <c r="F13" s="4" t="s">
        <v>7</v>
      </c>
      <c r="O13" s="4" t="s">
        <v>140</v>
      </c>
      <c r="P13" s="4">
        <v>3</v>
      </c>
      <c r="Q13" s="4">
        <v>6.67</v>
      </c>
      <c r="R13" s="4">
        <v>1</v>
      </c>
      <c r="S13" s="13">
        <f t="shared" ref="S13:S15" si="2">((P13*Q13*1)/27)*R13</f>
        <v>0.74111111111111105</v>
      </c>
      <c r="T13">
        <f t="shared" si="0"/>
        <v>3</v>
      </c>
    </row>
    <row r="14" spans="1:20" x14ac:dyDescent="0.2">
      <c r="O14" s="4" t="s">
        <v>141</v>
      </c>
      <c r="P14" s="4">
        <v>3</v>
      </c>
      <c r="Q14" s="4">
        <v>6.67</v>
      </c>
      <c r="R14" s="4">
        <v>1</v>
      </c>
      <c r="S14" s="13">
        <f t="shared" si="2"/>
        <v>0.74111111111111105</v>
      </c>
      <c r="T14">
        <f t="shared" si="0"/>
        <v>3</v>
      </c>
    </row>
    <row r="15" spans="1:20" x14ac:dyDescent="0.2">
      <c r="O15" s="4" t="s">
        <v>142</v>
      </c>
      <c r="P15" s="4">
        <v>3</v>
      </c>
      <c r="Q15" s="4">
        <v>6.67</v>
      </c>
      <c r="R15" s="4">
        <v>1</v>
      </c>
      <c r="S15" s="13">
        <f t="shared" si="2"/>
        <v>0.74111111111111105</v>
      </c>
      <c r="T15" s="48">
        <f t="shared" si="0"/>
        <v>3</v>
      </c>
    </row>
    <row r="16" spans="1:20" ht="17" x14ac:dyDescent="0.2">
      <c r="A16" s="16" t="s">
        <v>144</v>
      </c>
      <c r="B16" s="17"/>
      <c r="C16" s="18"/>
      <c r="S16" s="14">
        <f>SUM(S5:S15)</f>
        <v>31.524074074074072</v>
      </c>
      <c r="T16" s="24">
        <f>SUM(T5:T15)</f>
        <v>118.31</v>
      </c>
    </row>
    <row r="17" spans="1:20" ht="48" x14ac:dyDescent="0.2">
      <c r="A17" s="19" t="s">
        <v>1</v>
      </c>
      <c r="B17" s="20" t="s">
        <v>145</v>
      </c>
      <c r="C17" s="21" t="s">
        <v>146</v>
      </c>
      <c r="D17" s="21" t="s">
        <v>147</v>
      </c>
      <c r="E17" s="20" t="s">
        <v>4</v>
      </c>
      <c r="F17" s="20" t="s">
        <v>3</v>
      </c>
      <c r="G17" s="19" t="s">
        <v>148</v>
      </c>
      <c r="H17" s="19" t="s">
        <v>149</v>
      </c>
      <c r="I17" s="22" t="s">
        <v>150</v>
      </c>
      <c r="J17" s="23" t="s">
        <v>151</v>
      </c>
    </row>
    <row r="18" spans="1:20" x14ac:dyDescent="0.2">
      <c r="A18" s="24" t="s">
        <v>184</v>
      </c>
      <c r="B18" s="25">
        <v>31.23</v>
      </c>
      <c r="C18" s="24"/>
      <c r="D18" s="24">
        <v>15.42</v>
      </c>
      <c r="E18" s="4"/>
      <c r="F18" s="4"/>
      <c r="G18" s="4"/>
      <c r="H18" s="4"/>
      <c r="I18" s="4"/>
      <c r="J18" s="4"/>
      <c r="N18" s="15" t="s">
        <v>143</v>
      </c>
      <c r="O18" s="4" t="s">
        <v>113</v>
      </c>
      <c r="P18" s="4" t="s">
        <v>114</v>
      </c>
      <c r="Q18" s="4" t="s">
        <v>115</v>
      </c>
      <c r="R18" s="4" t="s">
        <v>116</v>
      </c>
      <c r="S18" s="4" t="s">
        <v>117</v>
      </c>
      <c r="T18" s="31" t="s">
        <v>154</v>
      </c>
    </row>
    <row r="19" spans="1:20" x14ac:dyDescent="0.2">
      <c r="A19" s="26" t="s">
        <v>153</v>
      </c>
      <c r="B19" s="27"/>
      <c r="C19" s="27"/>
      <c r="D19" s="27"/>
      <c r="E19" s="26">
        <v>2</v>
      </c>
      <c r="F19" s="28">
        <f>B18/(24/12)+1</f>
        <v>16.615000000000002</v>
      </c>
      <c r="G19" s="26">
        <v>30</v>
      </c>
      <c r="H19" s="26">
        <f>D18+G19/12</f>
        <v>17.920000000000002</v>
      </c>
      <c r="I19" s="26">
        <v>0.66800000000000004</v>
      </c>
      <c r="J19" s="29">
        <f>I19*H19*F19*E19</f>
        <v>397.7817088000001</v>
      </c>
      <c r="O19" s="4" t="s">
        <v>127</v>
      </c>
      <c r="P19" s="4">
        <v>5.33</v>
      </c>
      <c r="Q19" s="4">
        <v>6</v>
      </c>
      <c r="R19" s="4">
        <v>1</v>
      </c>
      <c r="S19" s="13">
        <f>((P19*Q19*1)/27)*R19</f>
        <v>1.1844444444444444</v>
      </c>
      <c r="T19">
        <f t="shared" ref="T19" si="3">P19*R19</f>
        <v>5.33</v>
      </c>
    </row>
    <row r="20" spans="1:20" x14ac:dyDescent="0.2">
      <c r="A20" s="26" t="s">
        <v>169</v>
      </c>
      <c r="B20" s="27"/>
      <c r="C20" s="27"/>
      <c r="D20" s="27"/>
      <c r="E20" s="26">
        <v>2</v>
      </c>
      <c r="F20" s="28">
        <f>D18/(16/12)+1</f>
        <v>12.565000000000001</v>
      </c>
      <c r="G20" s="26">
        <v>30</v>
      </c>
      <c r="H20" s="29">
        <f>B18+(B18/20*G20/12)</f>
        <v>35.133749999999999</v>
      </c>
      <c r="I20" s="26">
        <v>0.66800000000000004</v>
      </c>
      <c r="J20" s="29">
        <f>I20*H20*F20*E20</f>
        <v>589.78463985000008</v>
      </c>
    </row>
    <row r="21" spans="1:20" x14ac:dyDescent="0.2">
      <c r="A21" s="26" t="s">
        <v>158</v>
      </c>
      <c r="B21" s="27"/>
      <c r="C21" s="27"/>
      <c r="D21" s="27"/>
      <c r="E21" s="26"/>
      <c r="F21" s="28">
        <f>B18/(12/12)+1</f>
        <v>32.230000000000004</v>
      </c>
      <c r="G21" s="26"/>
      <c r="H21" s="29">
        <v>5</v>
      </c>
      <c r="I21" s="26">
        <v>0.66800000000000004</v>
      </c>
      <c r="J21" s="29">
        <f>I21*H21*F21</f>
        <v>107.64820000000002</v>
      </c>
    </row>
    <row r="22" spans="1:20" x14ac:dyDescent="0.2">
      <c r="A22" s="26" t="s">
        <v>159</v>
      </c>
      <c r="B22" s="27"/>
      <c r="C22" s="27"/>
      <c r="D22" s="27"/>
      <c r="E22" s="26"/>
      <c r="F22" s="28">
        <f>B18/(12/12)+1</f>
        <v>32.230000000000004</v>
      </c>
      <c r="G22" s="26"/>
      <c r="H22" s="29">
        <v>6</v>
      </c>
      <c r="I22" s="26">
        <v>2.67</v>
      </c>
      <c r="J22" s="29">
        <f>I22*H22*F22</f>
        <v>516.32460000000003</v>
      </c>
    </row>
    <row r="23" spans="1:20" x14ac:dyDescent="0.2">
      <c r="A23" s="24" t="s">
        <v>184</v>
      </c>
      <c r="B23" s="25">
        <v>20.05</v>
      </c>
      <c r="C23" s="24"/>
      <c r="D23" s="24">
        <v>13.42</v>
      </c>
      <c r="E23" s="4"/>
      <c r="F23" s="4"/>
      <c r="G23" s="4"/>
      <c r="H23" s="4"/>
      <c r="I23" s="4"/>
      <c r="J23" s="4"/>
      <c r="O23" s="76" t="s">
        <v>530</v>
      </c>
      <c r="P23" s="76"/>
      <c r="Q23" s="76"/>
      <c r="R23" s="76"/>
      <c r="S23" s="76"/>
    </row>
    <row r="24" spans="1:20" x14ac:dyDescent="0.2">
      <c r="A24" s="26" t="s">
        <v>153</v>
      </c>
      <c r="B24" s="27"/>
      <c r="C24" s="27"/>
      <c r="D24" s="27"/>
      <c r="E24" s="26">
        <v>2</v>
      </c>
      <c r="F24" s="28">
        <f>B23/(24/12)+1</f>
        <v>11.025</v>
      </c>
      <c r="G24" s="26">
        <v>30</v>
      </c>
      <c r="H24" s="26">
        <f>D23+G24/12</f>
        <v>15.92</v>
      </c>
      <c r="I24" s="26">
        <v>0.66800000000000004</v>
      </c>
      <c r="J24" s="29">
        <f>I24*H24*F24*E24</f>
        <v>234.49204800000001</v>
      </c>
      <c r="O24" s="7" t="s">
        <v>0</v>
      </c>
      <c r="P24" s="8" t="s">
        <v>1</v>
      </c>
      <c r="Q24" s="7" t="s">
        <v>2</v>
      </c>
      <c r="R24" s="7" t="s">
        <v>3</v>
      </c>
      <c r="S24" s="7" t="s">
        <v>4</v>
      </c>
      <c r="T24" s="7" t="s">
        <v>3</v>
      </c>
    </row>
    <row r="25" spans="1:20" x14ac:dyDescent="0.2">
      <c r="A25" s="26" t="s">
        <v>169</v>
      </c>
      <c r="B25" s="27"/>
      <c r="C25" s="27"/>
      <c r="D25" s="27"/>
      <c r="E25" s="26">
        <v>2</v>
      </c>
      <c r="F25" s="28">
        <f>D23/(16/12)+1</f>
        <v>11.065000000000001</v>
      </c>
      <c r="G25" s="26">
        <v>30</v>
      </c>
      <c r="H25" s="29">
        <f>B23+(B23/20*G25/12)</f>
        <v>22.556250000000002</v>
      </c>
      <c r="I25" s="26">
        <v>0.66800000000000004</v>
      </c>
      <c r="J25" s="29">
        <f>I25*H25*F25*E25</f>
        <v>333.44543475000006</v>
      </c>
      <c r="O25" s="4" t="s">
        <v>536</v>
      </c>
      <c r="P25" s="4" t="s">
        <v>537</v>
      </c>
      <c r="Q25" s="4">
        <v>4</v>
      </c>
      <c r="R25" s="4" t="s">
        <v>14</v>
      </c>
      <c r="S25" s="4">
        <f>(1.73*Q25)</f>
        <v>6.92</v>
      </c>
      <c r="T25" s="4" t="s">
        <v>541</v>
      </c>
    </row>
    <row r="26" spans="1:20" x14ac:dyDescent="0.2">
      <c r="A26" s="26" t="s">
        <v>158</v>
      </c>
      <c r="B26" s="27"/>
      <c r="C26" s="27"/>
      <c r="D26" s="27"/>
      <c r="E26" s="26"/>
      <c r="F26" s="28">
        <f>B23/(12/12)+1</f>
        <v>21.05</v>
      </c>
      <c r="G26" s="26"/>
      <c r="H26" s="29">
        <v>5</v>
      </c>
      <c r="I26" s="26">
        <v>0.66800000000000004</v>
      </c>
      <c r="J26" s="29">
        <f>I26*H26*F26</f>
        <v>70.307000000000002</v>
      </c>
      <c r="O26" s="4" t="s">
        <v>531</v>
      </c>
      <c r="P26" s="9" t="s">
        <v>543</v>
      </c>
      <c r="Q26" s="4">
        <v>2</v>
      </c>
      <c r="R26" s="4" t="s">
        <v>14</v>
      </c>
      <c r="S26" s="4">
        <f>(2.57*Q26)</f>
        <v>5.14</v>
      </c>
      <c r="T26" s="4" t="s">
        <v>542</v>
      </c>
    </row>
    <row r="27" spans="1:20" x14ac:dyDescent="0.2">
      <c r="A27" s="26" t="s">
        <v>159</v>
      </c>
      <c r="B27" s="27"/>
      <c r="C27" s="27"/>
      <c r="D27" s="27"/>
      <c r="E27" s="26"/>
      <c r="F27" s="28">
        <f>B23/(12/12)+1</f>
        <v>21.05</v>
      </c>
      <c r="G27" s="26"/>
      <c r="H27" s="29">
        <v>6</v>
      </c>
      <c r="I27" s="26">
        <v>2.67</v>
      </c>
      <c r="J27" s="29">
        <f>I27*H27*F27</f>
        <v>337.221</v>
      </c>
      <c r="O27" s="4" t="s">
        <v>532</v>
      </c>
      <c r="P27" s="4" t="s">
        <v>538</v>
      </c>
      <c r="Q27" s="4">
        <v>3</v>
      </c>
      <c r="R27" s="4" t="s">
        <v>14</v>
      </c>
      <c r="S27" s="4">
        <f>(4*Q27)</f>
        <v>12</v>
      </c>
      <c r="T27" s="4" t="s">
        <v>541</v>
      </c>
    </row>
    <row r="28" spans="1:20" x14ac:dyDescent="0.2">
      <c r="A28" s="24" t="s">
        <v>184</v>
      </c>
      <c r="B28" s="25">
        <v>221.19</v>
      </c>
      <c r="C28" s="24"/>
      <c r="D28" s="24">
        <v>11.17</v>
      </c>
      <c r="E28" s="4"/>
      <c r="F28" s="4"/>
      <c r="G28" s="4"/>
      <c r="H28" s="4"/>
      <c r="I28" s="4"/>
      <c r="J28" s="4"/>
      <c r="O28" s="4" t="s">
        <v>533</v>
      </c>
      <c r="P28" s="4" t="s">
        <v>539</v>
      </c>
      <c r="Q28" s="4">
        <v>1</v>
      </c>
      <c r="R28" s="4" t="s">
        <v>14</v>
      </c>
      <c r="S28" s="4">
        <f>(4.11*Q28)</f>
        <v>4.1100000000000003</v>
      </c>
      <c r="T28" s="4" t="s">
        <v>541</v>
      </c>
    </row>
    <row r="29" spans="1:20" x14ac:dyDescent="0.2">
      <c r="A29" s="26" t="s">
        <v>153</v>
      </c>
      <c r="B29" s="27"/>
      <c r="C29" s="27"/>
      <c r="D29" s="27"/>
      <c r="E29" s="26">
        <v>2</v>
      </c>
      <c r="F29" s="28">
        <f>B28/(24/12)+1</f>
        <v>111.595</v>
      </c>
      <c r="G29" s="26">
        <v>30</v>
      </c>
      <c r="H29" s="26">
        <f>D28+G29/12</f>
        <v>13.67</v>
      </c>
      <c r="I29" s="26">
        <v>0.66800000000000004</v>
      </c>
      <c r="J29" s="29">
        <f>I29*H29*F29*E29</f>
        <v>2038.0728764</v>
      </c>
      <c r="S29" s="24">
        <f>SUM(S25:S28)</f>
        <v>28.169999999999998</v>
      </c>
    </row>
    <row r="30" spans="1:20" x14ac:dyDescent="0.2">
      <c r="A30" s="26" t="s">
        <v>169</v>
      </c>
      <c r="B30" s="27"/>
      <c r="C30" s="27"/>
      <c r="D30" s="27"/>
      <c r="E30" s="26">
        <v>2</v>
      </c>
      <c r="F30" s="28">
        <f>D28/(16/12)+1</f>
        <v>9.3775000000000013</v>
      </c>
      <c r="G30" s="26">
        <v>30</v>
      </c>
      <c r="H30" s="29">
        <f>B28+(B28/20*G30/12)</f>
        <v>248.83875</v>
      </c>
      <c r="I30" s="26">
        <v>0.66800000000000004</v>
      </c>
      <c r="J30" s="29">
        <f>I30*H30*F30*E30</f>
        <v>3117.5364651750006</v>
      </c>
    </row>
    <row r="31" spans="1:20" x14ac:dyDescent="0.2">
      <c r="A31" s="26" t="s">
        <v>158</v>
      </c>
      <c r="B31" s="27"/>
      <c r="C31" s="27"/>
      <c r="D31" s="27"/>
      <c r="E31" s="26"/>
      <c r="F31" s="28">
        <f>B28/(12/12)+1</f>
        <v>222.19</v>
      </c>
      <c r="G31" s="26"/>
      <c r="H31" s="29">
        <v>5</v>
      </c>
      <c r="I31" s="26">
        <v>0.66800000000000004</v>
      </c>
      <c r="J31" s="29">
        <f>I31*H31*F31</f>
        <v>742.11460000000011</v>
      </c>
    </row>
    <row r="32" spans="1:20" x14ac:dyDescent="0.2">
      <c r="A32" s="26" t="s">
        <v>159</v>
      </c>
      <c r="B32" s="27"/>
      <c r="C32" s="27"/>
      <c r="D32" s="27"/>
      <c r="E32" s="26"/>
      <c r="F32" s="28">
        <f>B28/(12/12)+1</f>
        <v>222.19</v>
      </c>
      <c r="G32" s="26"/>
      <c r="H32" s="29">
        <v>6</v>
      </c>
      <c r="I32" s="26">
        <v>2.67</v>
      </c>
      <c r="J32" s="29">
        <f>I32*H32*F32</f>
        <v>3559.4838</v>
      </c>
    </row>
    <row r="33" spans="1:10" x14ac:dyDescent="0.2">
      <c r="A33" s="24" t="s">
        <v>184</v>
      </c>
      <c r="B33" s="25">
        <v>184.29</v>
      </c>
      <c r="C33" s="24"/>
      <c r="D33" s="24">
        <v>12.42</v>
      </c>
      <c r="E33" s="4"/>
      <c r="F33" s="4"/>
      <c r="G33" s="4"/>
      <c r="H33" s="4"/>
      <c r="I33" s="4"/>
      <c r="J33" s="4"/>
    </row>
    <row r="34" spans="1:10" x14ac:dyDescent="0.2">
      <c r="A34" s="26" t="s">
        <v>153</v>
      </c>
      <c r="B34" s="27"/>
      <c r="C34" s="27"/>
      <c r="D34" s="27"/>
      <c r="E34" s="26">
        <v>2</v>
      </c>
      <c r="F34" s="28">
        <f>B33/(24/12)+1</f>
        <v>93.144999999999996</v>
      </c>
      <c r="G34" s="26">
        <v>30</v>
      </c>
      <c r="H34" s="26">
        <f>D33+G34/12</f>
        <v>14.92</v>
      </c>
      <c r="I34" s="26">
        <v>0.66800000000000004</v>
      </c>
      <c r="J34" s="29">
        <f>I34*H34*F34*E34</f>
        <v>1856.6704624000001</v>
      </c>
    </row>
    <row r="35" spans="1:10" x14ac:dyDescent="0.2">
      <c r="A35" s="26" t="s">
        <v>169</v>
      </c>
      <c r="B35" s="27"/>
      <c r="C35" s="27"/>
      <c r="D35" s="27"/>
      <c r="E35" s="26">
        <v>2</v>
      </c>
      <c r="F35" s="28">
        <f>D33/(16/12)+1</f>
        <v>10.315000000000001</v>
      </c>
      <c r="G35" s="26">
        <v>30</v>
      </c>
      <c r="H35" s="29">
        <f>B33+(B33/20*G35/12)</f>
        <v>207.32624999999999</v>
      </c>
      <c r="I35" s="26">
        <v>0.66800000000000004</v>
      </c>
      <c r="J35" s="29">
        <f>I35*H35*F35*E35</f>
        <v>2857.12987905</v>
      </c>
    </row>
    <row r="36" spans="1:10" x14ac:dyDescent="0.2">
      <c r="A36" s="26" t="s">
        <v>158</v>
      </c>
      <c r="B36" s="27"/>
      <c r="C36" s="27"/>
      <c r="D36" s="27"/>
      <c r="E36" s="26"/>
      <c r="F36" s="28">
        <f>B33/(12/12)+1</f>
        <v>185.29</v>
      </c>
      <c r="G36" s="26"/>
      <c r="H36" s="29">
        <v>5</v>
      </c>
      <c r="I36" s="26">
        <v>0.66800000000000004</v>
      </c>
      <c r="J36" s="29">
        <f>I36*H36*F36</f>
        <v>618.86860000000001</v>
      </c>
    </row>
    <row r="37" spans="1:10" x14ac:dyDescent="0.2">
      <c r="A37" s="26" t="s">
        <v>159</v>
      </c>
      <c r="B37" s="27"/>
      <c r="C37" s="27"/>
      <c r="D37" s="27"/>
      <c r="E37" s="26"/>
      <c r="F37" s="28">
        <f>B33/(12/12)+1</f>
        <v>185.29</v>
      </c>
      <c r="G37" s="26"/>
      <c r="H37" s="29">
        <v>6</v>
      </c>
      <c r="I37" s="26">
        <v>2.67</v>
      </c>
      <c r="J37" s="29">
        <f>I37*H37*F37</f>
        <v>2968.3457999999996</v>
      </c>
    </row>
    <row r="38" spans="1:10" x14ac:dyDescent="0.2">
      <c r="A38" s="24" t="s">
        <v>111</v>
      </c>
      <c r="B38" s="25">
        <v>118.31</v>
      </c>
      <c r="C38" s="24"/>
      <c r="D38" s="24">
        <v>6</v>
      </c>
      <c r="E38" s="14"/>
      <c r="F38" s="4"/>
      <c r="G38" s="4"/>
      <c r="H38" s="4"/>
      <c r="I38" s="4"/>
      <c r="J38" s="4"/>
    </row>
    <row r="39" spans="1:10" x14ac:dyDescent="0.2">
      <c r="A39" s="26" t="s">
        <v>153</v>
      </c>
      <c r="B39" s="27"/>
      <c r="C39" s="27"/>
      <c r="D39" s="27"/>
      <c r="E39" s="26">
        <v>2</v>
      </c>
      <c r="F39" s="28">
        <f>B38/(24/12)+1</f>
        <v>60.155000000000001</v>
      </c>
      <c r="G39" s="26"/>
      <c r="H39" s="26">
        <f>D38+G39/12</f>
        <v>6</v>
      </c>
      <c r="I39" s="26">
        <v>0.66800000000000004</v>
      </c>
      <c r="J39" s="42">
        <f>-(I39*H39*F39*E39)</f>
        <v>-482.20248000000004</v>
      </c>
    </row>
    <row r="40" spans="1:10" x14ac:dyDescent="0.2">
      <c r="A40" s="26" t="s">
        <v>169</v>
      </c>
      <c r="B40" s="27"/>
      <c r="C40" s="27"/>
      <c r="D40" s="27"/>
      <c r="E40" s="26">
        <v>2</v>
      </c>
      <c r="F40" s="28">
        <f>D38/(16/12)+1</f>
        <v>5.5</v>
      </c>
      <c r="G40" s="26"/>
      <c r="H40" s="29">
        <f>B38+(B38/20*G40/12)</f>
        <v>118.31</v>
      </c>
      <c r="I40" s="26">
        <v>0.66800000000000004</v>
      </c>
      <c r="J40" s="42">
        <f>-(I40*H40*F40*E40)</f>
        <v>-869.34188000000006</v>
      </c>
    </row>
    <row r="41" spans="1:10" x14ac:dyDescent="0.2">
      <c r="A41" s="24" t="s">
        <v>42</v>
      </c>
      <c r="B41" s="25">
        <v>19.850000000000001</v>
      </c>
      <c r="C41" s="24"/>
      <c r="D41" s="24">
        <v>11.17</v>
      </c>
      <c r="E41" s="4"/>
      <c r="F41" s="4"/>
      <c r="G41" s="4"/>
      <c r="H41" s="4"/>
      <c r="I41" s="4"/>
      <c r="J41" s="4"/>
    </row>
    <row r="42" spans="1:10" x14ac:dyDescent="0.2">
      <c r="A42" s="26" t="s">
        <v>153</v>
      </c>
      <c r="B42" s="27"/>
      <c r="C42" s="27"/>
      <c r="D42" s="27"/>
      <c r="E42" s="26">
        <v>2</v>
      </c>
      <c r="F42" s="28">
        <f>B41/(24/12)+1</f>
        <v>10.925000000000001</v>
      </c>
      <c r="G42" s="26">
        <v>30</v>
      </c>
      <c r="H42" s="26">
        <f>D41+G42/12</f>
        <v>13.67</v>
      </c>
      <c r="I42" s="26">
        <v>0.66800000000000004</v>
      </c>
      <c r="J42" s="29">
        <f>I42*H42*F42*E42</f>
        <v>199.52458600000003</v>
      </c>
    </row>
    <row r="43" spans="1:10" x14ac:dyDescent="0.2">
      <c r="A43" s="26" t="s">
        <v>168</v>
      </c>
      <c r="B43" s="27"/>
      <c r="C43" s="27"/>
      <c r="D43" s="27"/>
      <c r="E43" s="26">
        <v>2</v>
      </c>
      <c r="F43" s="28">
        <f>D41/(24/12)+1</f>
        <v>6.585</v>
      </c>
      <c r="G43" s="26">
        <v>30</v>
      </c>
      <c r="H43" s="29">
        <f>B41+(B41/20*G43/12)</f>
        <v>22.331250000000001</v>
      </c>
      <c r="I43" s="26">
        <v>0.66800000000000004</v>
      </c>
      <c r="J43" s="29">
        <f>I43*H43*F43*E43</f>
        <v>196.46051175000002</v>
      </c>
    </row>
    <row r="44" spans="1:10" x14ac:dyDescent="0.2">
      <c r="A44" s="24" t="s">
        <v>52</v>
      </c>
      <c r="B44" s="25">
        <v>43.5</v>
      </c>
      <c r="C44" s="24"/>
      <c r="D44" s="24">
        <v>12.42</v>
      </c>
      <c r="E44" s="4"/>
      <c r="F44" s="4"/>
      <c r="G44" s="4"/>
      <c r="H44" s="4"/>
      <c r="I44" s="4"/>
      <c r="J44" s="4"/>
    </row>
    <row r="45" spans="1:10" x14ac:dyDescent="0.2">
      <c r="A45" s="26" t="s">
        <v>153</v>
      </c>
      <c r="B45" s="27"/>
      <c r="C45" s="27"/>
      <c r="D45" s="27"/>
      <c r="E45" s="26">
        <v>2</v>
      </c>
      <c r="F45" s="28">
        <f>B44/(24/12)+1</f>
        <v>22.75</v>
      </c>
      <c r="G45" s="26">
        <v>30</v>
      </c>
      <c r="H45" s="26">
        <f>D44+G45/12</f>
        <v>14.92</v>
      </c>
      <c r="I45" s="26">
        <v>0.66800000000000004</v>
      </c>
      <c r="J45" s="29">
        <f>I45*H45*F45*E45</f>
        <v>453.47848000000005</v>
      </c>
    </row>
    <row r="46" spans="1:10" x14ac:dyDescent="0.2">
      <c r="A46" s="26" t="s">
        <v>168</v>
      </c>
      <c r="B46" s="27"/>
      <c r="C46" s="27"/>
      <c r="D46" s="27"/>
      <c r="E46" s="26">
        <v>2</v>
      </c>
      <c r="F46" s="28">
        <f>D44/(24/12)+1</f>
        <v>7.21</v>
      </c>
      <c r="G46" s="26">
        <v>30</v>
      </c>
      <c r="H46" s="29">
        <f>B44+(B44/20*G46/12)</f>
        <v>48.9375</v>
      </c>
      <c r="I46" s="26">
        <v>0.66800000000000004</v>
      </c>
      <c r="J46" s="29">
        <f>I46*H46*F46*E46</f>
        <v>471.39340499999997</v>
      </c>
    </row>
    <row r="47" spans="1:10" x14ac:dyDescent="0.2">
      <c r="B47" s="5"/>
      <c r="I47" s="24" t="s">
        <v>155</v>
      </c>
      <c r="J47" s="32">
        <f>SUM(J18:J46)</f>
        <v>20314.539737175</v>
      </c>
    </row>
    <row r="48" spans="1:10" x14ac:dyDescent="0.2">
      <c r="B48" s="5"/>
      <c r="I48" s="24" t="s">
        <v>156</v>
      </c>
      <c r="J48" s="34">
        <f>J47/2000</f>
        <v>10.1572698685875</v>
      </c>
    </row>
    <row r="49" spans="1:10" x14ac:dyDescent="0.2">
      <c r="A49" s="6"/>
      <c r="B49" s="10"/>
      <c r="C49" s="6"/>
      <c r="D49" s="6"/>
      <c r="E49" s="6"/>
      <c r="F49" s="6"/>
    </row>
    <row r="50" spans="1:10" x14ac:dyDescent="0.2">
      <c r="A50" s="6"/>
      <c r="B50" s="10"/>
      <c r="C50" s="6"/>
      <c r="D50" s="6"/>
      <c r="E50" s="6"/>
      <c r="F50" s="6"/>
    </row>
    <row r="51" spans="1:10" ht="19" x14ac:dyDescent="0.25">
      <c r="A51" s="3" t="s">
        <v>99</v>
      </c>
    </row>
    <row r="52" spans="1:10" x14ac:dyDescent="0.2">
      <c r="A52" s="7" t="s">
        <v>0</v>
      </c>
      <c r="B52" s="8" t="s">
        <v>1</v>
      </c>
      <c r="C52" s="7" t="s">
        <v>2</v>
      </c>
      <c r="D52" s="7" t="s">
        <v>3</v>
      </c>
      <c r="E52" s="7" t="s">
        <v>4</v>
      </c>
      <c r="F52" s="7" t="s">
        <v>3</v>
      </c>
    </row>
    <row r="53" spans="1:10" x14ac:dyDescent="0.2">
      <c r="A53" s="4" t="s">
        <v>35</v>
      </c>
      <c r="B53" s="9" t="s">
        <v>53</v>
      </c>
      <c r="C53" s="4">
        <v>4</v>
      </c>
      <c r="D53" s="4" t="s">
        <v>14</v>
      </c>
      <c r="E53" s="4">
        <v>4.2699999999999996</v>
      </c>
      <c r="F53" s="4" t="s">
        <v>7</v>
      </c>
    </row>
    <row r="54" spans="1:10" x14ac:dyDescent="0.2">
      <c r="A54" s="4" t="s">
        <v>35</v>
      </c>
      <c r="B54" s="9" t="s">
        <v>36</v>
      </c>
      <c r="C54" s="4">
        <v>3</v>
      </c>
      <c r="D54" s="4" t="s">
        <v>14</v>
      </c>
      <c r="E54" s="4">
        <v>2.56</v>
      </c>
      <c r="F54" s="4" t="s">
        <v>7</v>
      </c>
    </row>
    <row r="55" spans="1:10" x14ac:dyDescent="0.2">
      <c r="A55" s="4" t="s">
        <v>35</v>
      </c>
      <c r="B55" s="9" t="s">
        <v>19</v>
      </c>
      <c r="C55" s="4">
        <v>6</v>
      </c>
      <c r="D55" s="4" t="s">
        <v>14</v>
      </c>
      <c r="E55" s="4">
        <v>5.33</v>
      </c>
      <c r="F55" s="4" t="s">
        <v>7</v>
      </c>
    </row>
    <row r="56" spans="1:10" x14ac:dyDescent="0.2">
      <c r="A56" s="4" t="s">
        <v>35</v>
      </c>
      <c r="B56" s="9" t="s">
        <v>46</v>
      </c>
      <c r="C56" s="4">
        <v>8</v>
      </c>
      <c r="D56" s="4" t="s">
        <v>14</v>
      </c>
      <c r="E56" s="4">
        <v>7.8</v>
      </c>
      <c r="F56" s="4" t="s">
        <v>7</v>
      </c>
    </row>
    <row r="57" spans="1:10" x14ac:dyDescent="0.2">
      <c r="A57" s="4" t="s">
        <v>35</v>
      </c>
      <c r="B57" s="9" t="s">
        <v>45</v>
      </c>
      <c r="C57" s="4">
        <v>2</v>
      </c>
      <c r="D57" s="4" t="s">
        <v>14</v>
      </c>
      <c r="E57" s="4">
        <v>2.58</v>
      </c>
      <c r="F57" s="4" t="s">
        <v>7</v>
      </c>
    </row>
    <row r="58" spans="1:10" x14ac:dyDescent="0.2">
      <c r="A58" s="4" t="s">
        <v>54</v>
      </c>
      <c r="B58" s="9" t="s">
        <v>53</v>
      </c>
      <c r="C58" s="4">
        <v>1</v>
      </c>
      <c r="D58" s="4" t="s">
        <v>14</v>
      </c>
      <c r="E58" s="4">
        <v>2.14</v>
      </c>
      <c r="F58" s="4" t="s">
        <v>7</v>
      </c>
    </row>
    <row r="60" spans="1:10" ht="17" x14ac:dyDescent="0.2">
      <c r="A60" s="16" t="s">
        <v>144</v>
      </c>
      <c r="B60" s="17"/>
      <c r="C60" s="18"/>
    </row>
    <row r="61" spans="1:10" ht="48" x14ac:dyDescent="0.2">
      <c r="A61" s="19" t="s">
        <v>1</v>
      </c>
      <c r="B61" s="20" t="s">
        <v>145</v>
      </c>
      <c r="C61" s="21" t="s">
        <v>146</v>
      </c>
      <c r="D61" s="21" t="s">
        <v>147</v>
      </c>
      <c r="E61" s="20" t="s">
        <v>4</v>
      </c>
      <c r="F61" s="20" t="s">
        <v>3</v>
      </c>
      <c r="G61" s="19" t="s">
        <v>148</v>
      </c>
      <c r="H61" s="19" t="s">
        <v>149</v>
      </c>
      <c r="I61" s="22" t="s">
        <v>150</v>
      </c>
      <c r="J61" s="23" t="s">
        <v>151</v>
      </c>
    </row>
    <row r="62" spans="1:10" x14ac:dyDescent="0.2">
      <c r="A62" s="24" t="s">
        <v>35</v>
      </c>
      <c r="B62" s="25">
        <v>1</v>
      </c>
      <c r="C62" s="25">
        <v>2</v>
      </c>
      <c r="D62" s="25">
        <v>14.42</v>
      </c>
      <c r="E62" s="24">
        <v>4</v>
      </c>
      <c r="F62" s="4"/>
      <c r="G62" s="4"/>
      <c r="H62" s="4"/>
      <c r="I62" s="4"/>
      <c r="J62" s="4"/>
    </row>
    <row r="63" spans="1:10" x14ac:dyDescent="0.2">
      <c r="A63" s="26" t="s">
        <v>187</v>
      </c>
      <c r="B63" s="27"/>
      <c r="C63" s="27"/>
      <c r="D63" s="27"/>
      <c r="E63" s="26"/>
      <c r="F63" s="26">
        <v>16</v>
      </c>
      <c r="G63" s="26">
        <v>55</v>
      </c>
      <c r="H63" s="29">
        <f>D62+G63/12</f>
        <v>19.003333333333334</v>
      </c>
      <c r="I63" s="26">
        <v>2.67</v>
      </c>
      <c r="J63" s="29">
        <f>I63*H63*F63*E62</f>
        <v>3247.2896000000001</v>
      </c>
    </row>
    <row r="64" spans="1:10" x14ac:dyDescent="0.2">
      <c r="A64" s="26" t="s">
        <v>162</v>
      </c>
      <c r="B64" s="27"/>
      <c r="C64" s="27"/>
      <c r="D64" s="27"/>
      <c r="E64" s="26"/>
      <c r="F64" s="28">
        <f>D62/(12/12)+1</f>
        <v>15.42</v>
      </c>
      <c r="G64" s="26"/>
      <c r="H64" s="26">
        <f>B62*2+C62*2</f>
        <v>6</v>
      </c>
      <c r="I64" s="26">
        <v>0.376</v>
      </c>
      <c r="J64" s="29">
        <f>I64*H64*F64*E62</f>
        <v>139.15008</v>
      </c>
    </row>
    <row r="65" spans="1:10" x14ac:dyDescent="0.2">
      <c r="A65" s="24" t="s">
        <v>35</v>
      </c>
      <c r="B65" s="25">
        <v>1</v>
      </c>
      <c r="C65" s="25">
        <v>2</v>
      </c>
      <c r="D65" s="25">
        <v>11.5</v>
      </c>
      <c r="E65" s="24">
        <v>3</v>
      </c>
      <c r="F65" s="4"/>
      <c r="G65" s="4"/>
      <c r="H65" s="4"/>
      <c r="I65" s="4"/>
      <c r="J65" s="4"/>
    </row>
    <row r="66" spans="1:10" x14ac:dyDescent="0.2">
      <c r="A66" s="26" t="s">
        <v>187</v>
      </c>
      <c r="B66" s="27"/>
      <c r="C66" s="27"/>
      <c r="D66" s="27"/>
      <c r="E66" s="26"/>
      <c r="F66" s="26">
        <v>16</v>
      </c>
      <c r="G66" s="26">
        <v>55</v>
      </c>
      <c r="H66" s="29">
        <f>D65+G66/12</f>
        <v>16.083333333333332</v>
      </c>
      <c r="I66" s="26">
        <v>2.67</v>
      </c>
      <c r="J66" s="29">
        <f>I66*H66*F66*E65</f>
        <v>2061.2399999999998</v>
      </c>
    </row>
    <row r="67" spans="1:10" x14ac:dyDescent="0.2">
      <c r="A67" s="26" t="s">
        <v>162</v>
      </c>
      <c r="B67" s="27"/>
      <c r="C67" s="27"/>
      <c r="D67" s="27"/>
      <c r="E67" s="26"/>
      <c r="F67" s="28">
        <f>D65/(12/12)+1</f>
        <v>12.5</v>
      </c>
      <c r="G67" s="26"/>
      <c r="H67" s="26">
        <f>B65*2+C65*2</f>
        <v>6</v>
      </c>
      <c r="I67" s="26">
        <v>0.376</v>
      </c>
      <c r="J67" s="29">
        <f>I67*H67*F67*E65</f>
        <v>84.600000000000009</v>
      </c>
    </row>
    <row r="68" spans="1:10" x14ac:dyDescent="0.2">
      <c r="A68" s="24" t="s">
        <v>35</v>
      </c>
      <c r="B68" s="25">
        <v>1</v>
      </c>
      <c r="C68" s="25">
        <v>2</v>
      </c>
      <c r="D68" s="25">
        <v>12</v>
      </c>
      <c r="E68" s="24">
        <v>6</v>
      </c>
      <c r="F68" s="4"/>
      <c r="G68" s="4"/>
      <c r="H68" s="4"/>
      <c r="I68" s="4"/>
      <c r="J68" s="4"/>
    </row>
    <row r="69" spans="1:10" x14ac:dyDescent="0.2">
      <c r="A69" s="26" t="s">
        <v>187</v>
      </c>
      <c r="B69" s="27"/>
      <c r="C69" s="27"/>
      <c r="D69" s="27"/>
      <c r="E69" s="26"/>
      <c r="F69" s="26">
        <v>16</v>
      </c>
      <c r="G69" s="26">
        <v>55</v>
      </c>
      <c r="H69" s="29">
        <f>D68+G69/12</f>
        <v>16.583333333333332</v>
      </c>
      <c r="I69" s="26">
        <v>2.67</v>
      </c>
      <c r="J69" s="29">
        <f>I69*H69*F69*E68</f>
        <v>4250.6399999999994</v>
      </c>
    </row>
    <row r="70" spans="1:10" x14ac:dyDescent="0.2">
      <c r="A70" s="26" t="s">
        <v>162</v>
      </c>
      <c r="B70" s="27"/>
      <c r="C70" s="27"/>
      <c r="D70" s="27"/>
      <c r="E70" s="26"/>
      <c r="F70" s="28">
        <f>D68/(12/12)+1</f>
        <v>13</v>
      </c>
      <c r="G70" s="26"/>
      <c r="H70" s="26">
        <f>B68*2+C68*2</f>
        <v>6</v>
      </c>
      <c r="I70" s="26">
        <v>0.376</v>
      </c>
      <c r="J70" s="29">
        <f>I70*H70*F70*E68</f>
        <v>175.96800000000002</v>
      </c>
    </row>
    <row r="71" spans="1:10" x14ac:dyDescent="0.2">
      <c r="A71" s="24" t="s">
        <v>35</v>
      </c>
      <c r="B71" s="25">
        <v>1</v>
      </c>
      <c r="C71" s="25">
        <v>2</v>
      </c>
      <c r="D71" s="25">
        <v>13.17</v>
      </c>
      <c r="E71" s="24">
        <v>8</v>
      </c>
      <c r="F71" s="4"/>
      <c r="G71" s="4"/>
      <c r="H71" s="4"/>
      <c r="I71" s="4"/>
      <c r="J71" s="4"/>
    </row>
    <row r="72" spans="1:10" x14ac:dyDescent="0.2">
      <c r="A72" s="26" t="s">
        <v>187</v>
      </c>
      <c r="B72" s="27"/>
      <c r="C72" s="27"/>
      <c r="D72" s="27"/>
      <c r="E72" s="26"/>
      <c r="F72" s="26">
        <v>16</v>
      </c>
      <c r="G72" s="26">
        <v>55</v>
      </c>
      <c r="H72" s="29">
        <f>D71+G72/12</f>
        <v>17.753333333333334</v>
      </c>
      <c r="I72" s="26">
        <v>2.67</v>
      </c>
      <c r="J72" s="29">
        <f>I72*H72*F72*E71</f>
        <v>6067.3792000000003</v>
      </c>
    </row>
    <row r="73" spans="1:10" x14ac:dyDescent="0.2">
      <c r="A73" s="26" t="s">
        <v>162</v>
      </c>
      <c r="B73" s="27"/>
      <c r="C73" s="27"/>
      <c r="D73" s="27"/>
      <c r="E73" s="26"/>
      <c r="F73" s="28">
        <f>D71/(12/12)+1</f>
        <v>14.17</v>
      </c>
      <c r="G73" s="26"/>
      <c r="H73" s="26">
        <f>B71*2+C71*2</f>
        <v>6</v>
      </c>
      <c r="I73" s="26">
        <v>0.376</v>
      </c>
      <c r="J73" s="29">
        <f>I73*H73*F73*E71</f>
        <v>255.74016000000003</v>
      </c>
    </row>
    <row r="74" spans="1:10" x14ac:dyDescent="0.2">
      <c r="A74" s="24" t="s">
        <v>35</v>
      </c>
      <c r="B74" s="25">
        <v>1</v>
      </c>
      <c r="C74" s="25">
        <v>2</v>
      </c>
      <c r="D74" s="25">
        <v>17.420000000000002</v>
      </c>
      <c r="E74" s="24">
        <v>2</v>
      </c>
      <c r="F74" s="4"/>
      <c r="G74" s="4"/>
      <c r="H74" s="4"/>
      <c r="I74" s="4"/>
      <c r="J74" s="4"/>
    </row>
    <row r="75" spans="1:10" x14ac:dyDescent="0.2">
      <c r="A75" s="26" t="s">
        <v>187</v>
      </c>
      <c r="B75" s="27"/>
      <c r="C75" s="27"/>
      <c r="D75" s="27"/>
      <c r="E75" s="26"/>
      <c r="F75" s="26">
        <v>16</v>
      </c>
      <c r="G75" s="26">
        <v>55</v>
      </c>
      <c r="H75" s="29">
        <f>D74+G75/12</f>
        <v>22.003333333333334</v>
      </c>
      <c r="I75" s="26">
        <v>2.67</v>
      </c>
      <c r="J75" s="29">
        <f>I75*H75*F75*E74</f>
        <v>1879.9648</v>
      </c>
    </row>
    <row r="76" spans="1:10" x14ac:dyDescent="0.2">
      <c r="A76" s="26" t="s">
        <v>162</v>
      </c>
      <c r="B76" s="27"/>
      <c r="C76" s="27"/>
      <c r="D76" s="27"/>
      <c r="E76" s="26"/>
      <c r="F76" s="28">
        <f>D74/(12/12)+1</f>
        <v>18.420000000000002</v>
      </c>
      <c r="G76" s="26"/>
      <c r="H76" s="26">
        <f>B74*2+C74*2</f>
        <v>6</v>
      </c>
      <c r="I76" s="26">
        <v>0.376</v>
      </c>
      <c r="J76" s="29">
        <f>I76*H76*F76*E74</f>
        <v>83.111040000000017</v>
      </c>
    </row>
    <row r="77" spans="1:10" x14ac:dyDescent="0.2">
      <c r="A77" s="24" t="s">
        <v>54</v>
      </c>
      <c r="B77" s="25">
        <v>2</v>
      </c>
      <c r="C77" s="25">
        <v>2</v>
      </c>
      <c r="D77" s="25">
        <v>14.42</v>
      </c>
      <c r="E77" s="24">
        <v>1</v>
      </c>
      <c r="F77" s="4"/>
      <c r="G77" s="4"/>
      <c r="H77" s="4"/>
      <c r="I77" s="4"/>
      <c r="J77" s="4"/>
    </row>
    <row r="78" spans="1:10" x14ac:dyDescent="0.2">
      <c r="A78" s="26" t="s">
        <v>197</v>
      </c>
      <c r="B78" s="27"/>
      <c r="C78" s="27"/>
      <c r="D78" s="27"/>
      <c r="E78" s="26"/>
      <c r="F78" s="26">
        <v>24</v>
      </c>
      <c r="G78" s="26">
        <v>55</v>
      </c>
      <c r="H78" s="29">
        <f>D77+G78/12</f>
        <v>19.003333333333334</v>
      </c>
      <c r="I78" s="26">
        <v>2.67</v>
      </c>
      <c r="J78" s="29">
        <f>I78*H78*F78*E77</f>
        <v>1217.7336</v>
      </c>
    </row>
    <row r="79" spans="1:10" x14ac:dyDescent="0.2">
      <c r="A79" s="26" t="s">
        <v>162</v>
      </c>
      <c r="B79" s="27"/>
      <c r="C79" s="27"/>
      <c r="D79" s="27"/>
      <c r="E79" s="26"/>
      <c r="F79" s="28">
        <f>D77/(12/12)+1</f>
        <v>15.42</v>
      </c>
      <c r="G79" s="26"/>
      <c r="H79" s="26">
        <f>B77*2+C77*2</f>
        <v>8</v>
      </c>
      <c r="I79" s="26">
        <v>0.376</v>
      </c>
      <c r="J79" s="29">
        <f>I79*H79*F79*E77</f>
        <v>46.383360000000003</v>
      </c>
    </row>
    <row r="80" spans="1:10" x14ac:dyDescent="0.2">
      <c r="B80" s="5"/>
      <c r="I80" s="24" t="s">
        <v>155</v>
      </c>
      <c r="J80" s="32">
        <f>SUM(J62:J79)</f>
        <v>19509.199839999997</v>
      </c>
    </row>
    <row r="81" spans="1:10" x14ac:dyDescent="0.2">
      <c r="B81" s="5"/>
      <c r="I81" s="24" t="s">
        <v>156</v>
      </c>
      <c r="J81" s="34">
        <f>J80/2000</f>
        <v>9.7545999199999986</v>
      </c>
    </row>
    <row r="84" spans="1:10" ht="19" x14ac:dyDescent="0.25">
      <c r="A84" s="3" t="s">
        <v>100</v>
      </c>
    </row>
    <row r="85" spans="1:10" x14ac:dyDescent="0.2">
      <c r="A85" s="7" t="s">
        <v>0</v>
      </c>
      <c r="B85" s="8" t="s">
        <v>1</v>
      </c>
      <c r="C85" s="7" t="s">
        <v>2</v>
      </c>
      <c r="D85" s="7" t="s">
        <v>3</v>
      </c>
      <c r="E85" s="7" t="s">
        <v>4</v>
      </c>
      <c r="F85" s="7" t="s">
        <v>3</v>
      </c>
    </row>
    <row r="86" spans="1:10" x14ac:dyDescent="0.2">
      <c r="A86" s="4" t="s">
        <v>21</v>
      </c>
      <c r="B86" s="9"/>
      <c r="C86" s="4">
        <v>208.31</v>
      </c>
      <c r="D86" s="4" t="s">
        <v>22</v>
      </c>
      <c r="E86" s="4">
        <v>11.57</v>
      </c>
      <c r="F86" s="4" t="s">
        <v>7</v>
      </c>
    </row>
    <row r="87" spans="1:10" x14ac:dyDescent="0.2">
      <c r="A87" s="4" t="s">
        <v>23</v>
      </c>
      <c r="B87" s="9" t="s">
        <v>24</v>
      </c>
      <c r="C87" s="4">
        <v>52.67</v>
      </c>
      <c r="D87" s="4" t="s">
        <v>6</v>
      </c>
      <c r="E87" s="4">
        <v>6.5</v>
      </c>
      <c r="F87" s="4" t="s">
        <v>7</v>
      </c>
    </row>
    <row r="88" spans="1:10" x14ac:dyDescent="0.2">
      <c r="A88" s="4" t="s">
        <v>25</v>
      </c>
      <c r="B88" s="9" t="s">
        <v>12</v>
      </c>
      <c r="C88" s="4">
        <v>49.5</v>
      </c>
      <c r="D88" s="4" t="s">
        <v>6</v>
      </c>
      <c r="E88" s="4">
        <v>12.43</v>
      </c>
      <c r="F88" s="4" t="s">
        <v>7</v>
      </c>
    </row>
    <row r="91" spans="1:10" ht="17" x14ac:dyDescent="0.2">
      <c r="A91" s="16" t="s">
        <v>144</v>
      </c>
      <c r="B91" s="17"/>
      <c r="C91" s="18"/>
    </row>
    <row r="92" spans="1:10" ht="48" x14ac:dyDescent="0.2">
      <c r="A92" s="19" t="s">
        <v>1</v>
      </c>
      <c r="B92" s="20" t="s">
        <v>145</v>
      </c>
      <c r="C92" s="21" t="s">
        <v>146</v>
      </c>
      <c r="D92" s="21" t="s">
        <v>147</v>
      </c>
      <c r="E92" s="20" t="s">
        <v>4</v>
      </c>
      <c r="F92" s="20" t="s">
        <v>3</v>
      </c>
      <c r="G92" s="19" t="s">
        <v>148</v>
      </c>
      <c r="H92" s="19" t="s">
        <v>149</v>
      </c>
      <c r="I92" s="22" t="s">
        <v>150</v>
      </c>
      <c r="J92" s="23" t="s">
        <v>151</v>
      </c>
    </row>
    <row r="93" spans="1:10" x14ac:dyDescent="0.2">
      <c r="A93" s="24" t="s">
        <v>21</v>
      </c>
      <c r="B93" s="25">
        <v>11</v>
      </c>
      <c r="C93" s="34">
        <f>C86/B93</f>
        <v>18.937272727272727</v>
      </c>
      <c r="D93" s="4"/>
      <c r="E93" s="4"/>
      <c r="F93" s="4"/>
      <c r="G93" s="4"/>
      <c r="H93" s="4"/>
      <c r="I93" s="4"/>
      <c r="J93" s="4"/>
    </row>
    <row r="94" spans="1:10" x14ac:dyDescent="0.2">
      <c r="A94" s="4" t="s">
        <v>163</v>
      </c>
      <c r="B94" s="4"/>
      <c r="C94" s="4"/>
      <c r="D94" s="4"/>
      <c r="E94" s="4">
        <v>2</v>
      </c>
      <c r="F94" s="39">
        <f>B93/(8/12)+1</f>
        <v>17.5</v>
      </c>
      <c r="G94" s="4"/>
      <c r="H94" s="33">
        <f>C93</f>
        <v>18.937272727272727</v>
      </c>
      <c r="I94" s="4">
        <v>1.502</v>
      </c>
      <c r="J94" s="33">
        <f>I94*H94*F94*E94</f>
        <v>995.53242727272732</v>
      </c>
    </row>
    <row r="95" spans="1:10" x14ac:dyDescent="0.2">
      <c r="A95" s="4"/>
      <c r="B95" s="4"/>
      <c r="C95" s="4"/>
      <c r="D95" s="4"/>
      <c r="E95" s="4">
        <v>2</v>
      </c>
      <c r="F95" s="39">
        <f>C93/(8/12)+1</f>
        <v>29.405909090909091</v>
      </c>
      <c r="G95" s="4"/>
      <c r="H95" s="4">
        <f>B93</f>
        <v>11</v>
      </c>
      <c r="I95" s="4">
        <v>1.502</v>
      </c>
      <c r="J95" s="33">
        <f>I95*H95*F95*E95</f>
        <v>971.68885999999986</v>
      </c>
    </row>
    <row r="96" spans="1:10" x14ac:dyDescent="0.2">
      <c r="A96" s="4" t="s">
        <v>164</v>
      </c>
      <c r="B96" s="4">
        <f>C87</f>
        <v>52.67</v>
      </c>
      <c r="C96" s="4"/>
      <c r="D96" s="4"/>
      <c r="E96" s="4">
        <v>2</v>
      </c>
      <c r="F96" s="39">
        <f>B96/(24/12)+1</f>
        <v>27.335000000000001</v>
      </c>
      <c r="G96" s="4"/>
      <c r="H96" s="4">
        <v>3</v>
      </c>
      <c r="I96" s="4">
        <v>0.66800000000000004</v>
      </c>
      <c r="J96" s="33">
        <f>I96*H96*F96*E96</f>
        <v>109.55868000000001</v>
      </c>
    </row>
    <row r="97" spans="1:10" x14ac:dyDescent="0.2">
      <c r="B97" s="5"/>
      <c r="I97" s="24" t="s">
        <v>155</v>
      </c>
      <c r="J97" s="32">
        <f>SUM(J94:J96)</f>
        <v>2076.7799672727274</v>
      </c>
    </row>
    <row r="98" spans="1:10" x14ac:dyDescent="0.2">
      <c r="B98" s="5"/>
      <c r="I98" s="24" t="s">
        <v>156</v>
      </c>
      <c r="J98" s="34">
        <f>J97/2000</f>
        <v>1.0383899836363637</v>
      </c>
    </row>
    <row r="99" spans="1:10" x14ac:dyDescent="0.2">
      <c r="B99"/>
    </row>
    <row r="100" spans="1:10" x14ac:dyDescent="0.2">
      <c r="B100"/>
    </row>
    <row r="101" spans="1:10" x14ac:dyDescent="0.2">
      <c r="A101" s="24" t="s">
        <v>23</v>
      </c>
      <c r="B101" s="25">
        <v>52.67</v>
      </c>
      <c r="C101" s="24"/>
      <c r="D101" s="24">
        <v>5</v>
      </c>
      <c r="E101" s="4"/>
      <c r="F101" s="4"/>
      <c r="G101" s="4"/>
      <c r="H101" s="4"/>
      <c r="I101" s="4"/>
      <c r="J101" s="4"/>
    </row>
    <row r="102" spans="1:10" x14ac:dyDescent="0.2">
      <c r="A102" s="26" t="s">
        <v>153</v>
      </c>
      <c r="B102" s="27"/>
      <c r="C102" s="27"/>
      <c r="D102" s="27"/>
      <c r="E102" s="26">
        <v>2</v>
      </c>
      <c r="F102" s="28">
        <f>B101/(24/12)+1</f>
        <v>27.335000000000001</v>
      </c>
      <c r="G102" s="26">
        <v>30</v>
      </c>
      <c r="H102" s="26">
        <f>D101+G102/12</f>
        <v>7.5</v>
      </c>
      <c r="I102" s="26">
        <v>0.66800000000000004</v>
      </c>
      <c r="J102" s="29">
        <f>I102*H102*F102*E102</f>
        <v>273.89670000000007</v>
      </c>
    </row>
    <row r="103" spans="1:10" x14ac:dyDescent="0.2">
      <c r="A103" s="26" t="s">
        <v>168</v>
      </c>
      <c r="B103" s="27"/>
      <c r="C103" s="27"/>
      <c r="D103" s="27"/>
      <c r="E103" s="26">
        <v>2</v>
      </c>
      <c r="F103" s="28">
        <f>D101/(24/12)+1</f>
        <v>3.5</v>
      </c>
      <c r="G103" s="26">
        <v>30</v>
      </c>
      <c r="H103" s="29">
        <f>B101+(B101/20*G103/12)</f>
        <v>59.253750000000004</v>
      </c>
      <c r="I103" s="26">
        <v>0.66800000000000004</v>
      </c>
      <c r="J103" s="29">
        <f>I103*H103*F103*E103</f>
        <v>277.07053500000006</v>
      </c>
    </row>
    <row r="104" spans="1:10" x14ac:dyDescent="0.2">
      <c r="B104" s="5"/>
      <c r="I104" s="24" t="s">
        <v>155</v>
      </c>
      <c r="J104" s="32">
        <f>SUM(J101:J103)</f>
        <v>550.96723500000007</v>
      </c>
    </row>
    <row r="105" spans="1:10" x14ac:dyDescent="0.2">
      <c r="B105" s="5"/>
      <c r="I105" s="24" t="s">
        <v>156</v>
      </c>
      <c r="J105" s="34">
        <f>J104/2000</f>
        <v>0.27548361750000006</v>
      </c>
    </row>
    <row r="106" spans="1:10" x14ac:dyDescent="0.2">
      <c r="B106"/>
    </row>
    <row r="107" spans="1:10" x14ac:dyDescent="0.2">
      <c r="B107"/>
    </row>
    <row r="108" spans="1:10" x14ac:dyDescent="0.2">
      <c r="A108" s="24" t="s">
        <v>25</v>
      </c>
      <c r="B108" s="25">
        <v>49.5</v>
      </c>
      <c r="C108" s="24"/>
      <c r="D108" s="24">
        <v>10.17</v>
      </c>
      <c r="E108" s="24"/>
      <c r="F108" s="24"/>
      <c r="G108" s="24"/>
      <c r="H108" s="24"/>
      <c r="I108" s="24"/>
      <c r="J108" s="24"/>
    </row>
    <row r="109" spans="1:10" x14ac:dyDescent="0.2">
      <c r="A109" s="26" t="s">
        <v>153</v>
      </c>
      <c r="B109" s="27"/>
      <c r="C109" s="27"/>
      <c r="D109" s="27"/>
      <c r="E109" s="26">
        <v>2</v>
      </c>
      <c r="F109" s="28">
        <f>B108/(24/12)+1</f>
        <v>25.75</v>
      </c>
      <c r="G109" s="26">
        <v>30</v>
      </c>
      <c r="H109" s="26">
        <f>D108+G109/12</f>
        <v>12.67</v>
      </c>
      <c r="I109" s="26">
        <v>0.66800000000000004</v>
      </c>
      <c r="J109" s="29">
        <f>I109*H109*F109*E109</f>
        <v>435.87334000000004</v>
      </c>
    </row>
    <row r="110" spans="1:10" x14ac:dyDescent="0.2">
      <c r="A110" s="26" t="s">
        <v>168</v>
      </c>
      <c r="B110" s="27"/>
      <c r="C110" s="27"/>
      <c r="D110" s="27"/>
      <c r="E110" s="26">
        <v>2</v>
      </c>
      <c r="F110" s="28">
        <f>D108/(24/12)+1</f>
        <v>6.085</v>
      </c>
      <c r="G110" s="26">
        <v>30</v>
      </c>
      <c r="H110" s="29">
        <f>B108+(B108/20*G110/12)</f>
        <v>55.6875</v>
      </c>
      <c r="I110" s="26">
        <v>0.66800000000000004</v>
      </c>
      <c r="J110" s="29">
        <f>I110*H110*F110*E110</f>
        <v>452.71487250000001</v>
      </c>
    </row>
    <row r="111" spans="1:10" x14ac:dyDescent="0.2">
      <c r="B111" s="5"/>
      <c r="I111" s="24" t="s">
        <v>155</v>
      </c>
      <c r="J111" s="32">
        <f>SUM(J108:J110)</f>
        <v>888.58821250000005</v>
      </c>
    </row>
    <row r="112" spans="1:10" x14ac:dyDescent="0.2">
      <c r="B112" s="5"/>
      <c r="I112" s="24" t="s">
        <v>156</v>
      </c>
      <c r="J112" s="34">
        <f>J111/2000</f>
        <v>0.44429410625000004</v>
      </c>
    </row>
    <row r="114" spans="1:10" ht="19" x14ac:dyDescent="0.25">
      <c r="A114" s="3" t="s">
        <v>107</v>
      </c>
    </row>
    <row r="115" spans="1:10" x14ac:dyDescent="0.2">
      <c r="A115" s="7" t="s">
        <v>0</v>
      </c>
      <c r="B115" s="8" t="s">
        <v>1</v>
      </c>
      <c r="C115" s="7" t="s">
        <v>2</v>
      </c>
      <c r="D115" s="7" t="s">
        <v>3</v>
      </c>
      <c r="E115" s="7" t="s">
        <v>4</v>
      </c>
      <c r="F115" s="7" t="s">
        <v>3</v>
      </c>
    </row>
    <row r="116" spans="1:10" x14ac:dyDescent="0.2">
      <c r="A116" s="4" t="s">
        <v>47</v>
      </c>
      <c r="B116" s="9" t="s">
        <v>40</v>
      </c>
      <c r="C116" s="4">
        <v>48.15</v>
      </c>
      <c r="D116" s="4" t="s">
        <v>6</v>
      </c>
      <c r="E116" s="4">
        <v>0.89</v>
      </c>
      <c r="F116" s="4" t="s">
        <v>7</v>
      </c>
    </row>
    <row r="117" spans="1:10" x14ac:dyDescent="0.2">
      <c r="A117" s="4" t="s">
        <v>47</v>
      </c>
      <c r="B117" s="9" t="s">
        <v>41</v>
      </c>
      <c r="C117" s="4">
        <v>66.31</v>
      </c>
      <c r="D117" s="4" t="s">
        <v>6</v>
      </c>
      <c r="E117" s="4">
        <v>0.82</v>
      </c>
      <c r="F117" s="4" t="s">
        <v>7</v>
      </c>
    </row>
    <row r="119" spans="1:10" ht="17" x14ac:dyDescent="0.2">
      <c r="A119" s="16" t="s">
        <v>144</v>
      </c>
      <c r="B119" s="17"/>
      <c r="C119" s="18"/>
    </row>
    <row r="120" spans="1:10" ht="48" x14ac:dyDescent="0.2">
      <c r="A120" s="19" t="s">
        <v>1</v>
      </c>
      <c r="B120" s="20" t="s">
        <v>145</v>
      </c>
      <c r="C120" s="21" t="s">
        <v>146</v>
      </c>
      <c r="D120" s="21" t="s">
        <v>147</v>
      </c>
      <c r="E120" s="20" t="s">
        <v>4</v>
      </c>
      <c r="F120" s="20" t="s">
        <v>3</v>
      </c>
      <c r="G120" s="19" t="s">
        <v>148</v>
      </c>
      <c r="H120" s="19" t="s">
        <v>149</v>
      </c>
      <c r="I120" s="22" t="s">
        <v>150</v>
      </c>
      <c r="J120" s="23" t="s">
        <v>151</v>
      </c>
    </row>
    <row r="121" spans="1:10" x14ac:dyDescent="0.2">
      <c r="A121" s="24" t="s">
        <v>177</v>
      </c>
      <c r="B121" s="25">
        <f>C117+C116</f>
        <v>114.46000000000001</v>
      </c>
      <c r="C121" s="34"/>
      <c r="D121" s="24"/>
      <c r="E121" s="24"/>
      <c r="F121" s="24"/>
      <c r="G121" s="24"/>
      <c r="H121" s="24"/>
      <c r="I121" s="24"/>
      <c r="J121" s="24"/>
    </row>
    <row r="122" spans="1:10" x14ac:dyDescent="0.2">
      <c r="A122" s="4" t="s">
        <v>174</v>
      </c>
      <c r="B122" s="9"/>
      <c r="C122" s="4"/>
      <c r="D122" s="4"/>
      <c r="E122" s="4"/>
      <c r="F122" s="39">
        <f>B121/(6/12)+1</f>
        <v>229.92000000000002</v>
      </c>
      <c r="G122" s="4"/>
      <c r="H122" s="30">
        <v>12</v>
      </c>
      <c r="I122" s="26">
        <v>2.67</v>
      </c>
      <c r="J122" s="29">
        <f>I122*H122*F122</f>
        <v>7366.6368000000002</v>
      </c>
    </row>
    <row r="123" spans="1:10" x14ac:dyDescent="0.2">
      <c r="A123" s="4" t="s">
        <v>175</v>
      </c>
      <c r="B123" s="9"/>
      <c r="C123" s="4"/>
      <c r="D123" s="4"/>
      <c r="E123" s="4"/>
      <c r="F123" s="39">
        <f>B121/(12/12)+1</f>
        <v>115.46000000000001</v>
      </c>
      <c r="G123" s="4"/>
      <c r="H123" s="30">
        <v>12</v>
      </c>
      <c r="I123" s="26">
        <v>2.67</v>
      </c>
      <c r="J123" s="29">
        <f>I123*H123*F123</f>
        <v>3699.3384000000001</v>
      </c>
    </row>
    <row r="124" spans="1:10" x14ac:dyDescent="0.2">
      <c r="B124" s="5"/>
      <c r="I124" s="24" t="s">
        <v>155</v>
      </c>
      <c r="J124" s="32">
        <f>SUM(J121:J123)</f>
        <v>11065.975200000001</v>
      </c>
    </row>
    <row r="125" spans="1:10" x14ac:dyDescent="0.2">
      <c r="B125" s="5"/>
      <c r="I125" s="24" t="s">
        <v>156</v>
      </c>
      <c r="J125" s="34">
        <f>J124/2000</f>
        <v>5.5329876000000002</v>
      </c>
    </row>
    <row r="127" spans="1:10" ht="19" x14ac:dyDescent="0.25">
      <c r="A127" s="3" t="s">
        <v>102</v>
      </c>
    </row>
    <row r="128" spans="1:10" x14ac:dyDescent="0.2">
      <c r="A128" s="7" t="s">
        <v>0</v>
      </c>
      <c r="B128" s="8" t="s">
        <v>1</v>
      </c>
      <c r="C128" s="7" t="s">
        <v>2</v>
      </c>
      <c r="D128" s="7" t="s">
        <v>3</v>
      </c>
      <c r="E128" s="7" t="s">
        <v>4</v>
      </c>
      <c r="F128" s="7" t="s">
        <v>3</v>
      </c>
    </row>
    <row r="129" spans="1:10" x14ac:dyDescent="0.2">
      <c r="A129" s="4" t="s">
        <v>528</v>
      </c>
      <c r="B129" s="9"/>
      <c r="C129" s="4">
        <v>11152.68</v>
      </c>
      <c r="D129" s="4" t="s">
        <v>22</v>
      </c>
      <c r="E129" s="4">
        <v>344.22</v>
      </c>
      <c r="F129" s="4" t="s">
        <v>7</v>
      </c>
    </row>
    <row r="131" spans="1:10" ht="17" x14ac:dyDescent="0.2">
      <c r="A131" s="16" t="s">
        <v>144</v>
      </c>
      <c r="B131" s="17"/>
      <c r="C131" s="18"/>
    </row>
    <row r="132" spans="1:10" ht="48" x14ac:dyDescent="0.2">
      <c r="A132" s="19" t="s">
        <v>1</v>
      </c>
      <c r="B132" s="20" t="s">
        <v>145</v>
      </c>
      <c r="C132" s="21" t="s">
        <v>146</v>
      </c>
      <c r="D132" s="21" t="s">
        <v>147</v>
      </c>
      <c r="E132" s="20" t="s">
        <v>4</v>
      </c>
      <c r="F132" s="20" t="s">
        <v>3</v>
      </c>
      <c r="G132" s="19" t="s">
        <v>148</v>
      </c>
      <c r="H132" s="19" t="s">
        <v>149</v>
      </c>
      <c r="I132" s="22" t="s">
        <v>150</v>
      </c>
      <c r="J132" s="23" t="s">
        <v>151</v>
      </c>
    </row>
    <row r="133" spans="1:10" x14ac:dyDescent="0.2">
      <c r="A133" s="24" t="s">
        <v>28</v>
      </c>
      <c r="B133" s="25">
        <v>87</v>
      </c>
      <c r="C133" s="34">
        <f>C129/B133</f>
        <v>128.19172413793103</v>
      </c>
      <c r="D133" s="24"/>
      <c r="E133" s="24"/>
      <c r="F133" s="24"/>
      <c r="G133" s="24"/>
      <c r="H133" s="24"/>
      <c r="I133" s="24"/>
      <c r="J133" s="24"/>
    </row>
    <row r="134" spans="1:10" x14ac:dyDescent="0.2">
      <c r="A134" s="26" t="s">
        <v>166</v>
      </c>
      <c r="B134" s="27"/>
      <c r="C134" s="29"/>
      <c r="D134" s="26"/>
      <c r="E134" s="26"/>
      <c r="F134" s="28">
        <f>B133/(10/12)+1</f>
        <v>105.39999999999999</v>
      </c>
      <c r="G134" s="26">
        <v>55</v>
      </c>
      <c r="H134" s="30">
        <f>C133+(C133/20*G134/12)</f>
        <v>157.56899425287355</v>
      </c>
      <c r="I134" s="26">
        <v>2.67</v>
      </c>
      <c r="J134" s="29">
        <f>I134*H134*F134</f>
        <v>44342.751224655163</v>
      </c>
    </row>
    <row r="135" spans="1:10" x14ac:dyDescent="0.2">
      <c r="A135" s="26"/>
      <c r="B135" s="27"/>
      <c r="C135" s="29"/>
      <c r="D135" s="26"/>
      <c r="E135" s="26"/>
      <c r="F135" s="28">
        <f>C133/(10/12)+1</f>
        <v>154.83006896551723</v>
      </c>
      <c r="G135" s="26">
        <v>55</v>
      </c>
      <c r="H135" s="30">
        <f>B133+(B133/20*G135/12)</f>
        <v>106.9375</v>
      </c>
      <c r="I135" s="26">
        <v>2.67</v>
      </c>
      <c r="J135" s="29">
        <f t="shared" ref="J135:J137" si="4">I135*H135*F135</f>
        <v>44207.565134999997</v>
      </c>
    </row>
    <row r="136" spans="1:10" x14ac:dyDescent="0.2">
      <c r="A136" s="26" t="s">
        <v>167</v>
      </c>
      <c r="B136" s="27"/>
      <c r="C136" s="29"/>
      <c r="D136" s="26"/>
      <c r="E136" s="26"/>
      <c r="F136" s="28">
        <f>B133/(8/12)+1</f>
        <v>131.5</v>
      </c>
      <c r="G136" s="26">
        <v>40</v>
      </c>
      <c r="H136" s="30">
        <f>C133+(C133/20*G136/12)</f>
        <v>149.55701149425286</v>
      </c>
      <c r="I136" s="26">
        <v>1.502</v>
      </c>
      <c r="J136" s="29">
        <f t="shared" si="4"/>
        <v>29539.454011264366</v>
      </c>
    </row>
    <row r="137" spans="1:10" x14ac:dyDescent="0.2">
      <c r="A137" s="26"/>
      <c r="B137" s="27"/>
      <c r="C137" s="29"/>
      <c r="D137" s="26"/>
      <c r="E137" s="26"/>
      <c r="F137" s="28">
        <f>C133/(8/12)+1</f>
        <v>193.28758620689655</v>
      </c>
      <c r="G137" s="26">
        <v>40</v>
      </c>
      <c r="H137" s="30">
        <f>B133+(B133/20*G137/12)</f>
        <v>101.5</v>
      </c>
      <c r="I137" s="26">
        <v>1.502</v>
      </c>
      <c r="J137" s="29">
        <f t="shared" si="4"/>
        <v>29467.272379999999</v>
      </c>
    </row>
    <row r="138" spans="1:10" x14ac:dyDescent="0.2">
      <c r="A138" s="4" t="s">
        <v>525</v>
      </c>
      <c r="B138" s="4">
        <v>331.17</v>
      </c>
      <c r="C138" s="4"/>
      <c r="D138" s="4"/>
      <c r="E138" s="4"/>
      <c r="F138" s="28">
        <f>B138/(32/12)+1</f>
        <v>125.18875000000001</v>
      </c>
      <c r="G138" s="4"/>
      <c r="H138" s="4">
        <v>5</v>
      </c>
      <c r="I138" s="4">
        <v>1.0429999999999999</v>
      </c>
      <c r="J138" s="52">
        <f>I138*H138*F138</f>
        <v>652.85933125000008</v>
      </c>
    </row>
    <row r="139" spans="1:10" x14ac:dyDescent="0.2">
      <c r="A139" s="41" t="s">
        <v>170</v>
      </c>
      <c r="B139" s="25"/>
      <c r="C139" s="24"/>
      <c r="D139" s="24"/>
      <c r="E139" s="24"/>
      <c r="F139" s="24"/>
      <c r="G139" s="24"/>
      <c r="H139" s="24"/>
      <c r="I139" s="24"/>
      <c r="J139" s="24"/>
    </row>
    <row r="140" spans="1:10" x14ac:dyDescent="0.2">
      <c r="A140" s="24"/>
      <c r="B140" s="25"/>
      <c r="C140" s="24"/>
      <c r="D140" s="24"/>
      <c r="E140" s="24"/>
      <c r="F140" s="24"/>
      <c r="G140" s="24"/>
      <c r="H140" s="24"/>
      <c r="I140" s="24"/>
      <c r="J140" s="24"/>
    </row>
    <row r="141" spans="1:10" x14ac:dyDescent="0.2">
      <c r="A141" s="4" t="s">
        <v>295</v>
      </c>
      <c r="B141" s="4">
        <v>3.54</v>
      </c>
      <c r="C141" s="4"/>
      <c r="D141" s="4"/>
      <c r="E141" s="4"/>
      <c r="F141" s="4">
        <v>32</v>
      </c>
      <c r="G141" s="4"/>
      <c r="H141" s="4"/>
      <c r="I141" s="4">
        <v>1.502</v>
      </c>
      <c r="J141" s="33">
        <f>I141*F141*B141</f>
        <v>170.14655999999999</v>
      </c>
    </row>
    <row r="142" spans="1:10" x14ac:dyDescent="0.2">
      <c r="A142" s="4" t="s">
        <v>294</v>
      </c>
      <c r="B142" s="4">
        <v>12.02</v>
      </c>
      <c r="C142" s="4"/>
      <c r="D142" s="4"/>
      <c r="E142" s="4"/>
      <c r="F142" s="4">
        <v>2</v>
      </c>
      <c r="G142" s="4"/>
      <c r="H142" s="4"/>
      <c r="I142" s="4">
        <v>1.502</v>
      </c>
      <c r="J142" s="33">
        <f>I142*F142*B142</f>
        <v>36.108080000000001</v>
      </c>
    </row>
    <row r="143" spans="1:10" x14ac:dyDescent="0.2">
      <c r="A143" s="4" t="s">
        <v>293</v>
      </c>
      <c r="B143" s="4">
        <v>8.17</v>
      </c>
      <c r="C143" s="4"/>
      <c r="D143" s="4"/>
      <c r="E143" s="4"/>
      <c r="F143" s="4">
        <v>6</v>
      </c>
      <c r="G143" s="4"/>
      <c r="H143" s="4"/>
      <c r="I143" s="4">
        <v>1.502</v>
      </c>
      <c r="J143" s="33">
        <f t="shared" ref="J143:J169" si="5">I143*F143*B143</f>
        <v>73.628039999999999</v>
      </c>
    </row>
    <row r="144" spans="1:10" x14ac:dyDescent="0.2">
      <c r="A144" s="4" t="s">
        <v>291</v>
      </c>
      <c r="B144" s="4">
        <v>11.62</v>
      </c>
      <c r="C144" s="4"/>
      <c r="D144" s="4"/>
      <c r="E144" s="4"/>
      <c r="F144" s="4">
        <v>3</v>
      </c>
      <c r="G144" s="4"/>
      <c r="H144" s="4"/>
      <c r="I144" s="4">
        <v>1.502</v>
      </c>
      <c r="J144" s="33">
        <f t="shared" si="5"/>
        <v>52.359719999999996</v>
      </c>
    </row>
    <row r="145" spans="1:10" x14ac:dyDescent="0.2">
      <c r="A145" s="4" t="s">
        <v>308</v>
      </c>
      <c r="B145" s="4">
        <v>4.51</v>
      </c>
      <c r="C145" s="4"/>
      <c r="D145" s="4"/>
      <c r="E145" s="4"/>
      <c r="F145" s="4">
        <v>12</v>
      </c>
      <c r="G145" s="4"/>
      <c r="H145" s="4"/>
      <c r="I145" s="4">
        <v>1.502</v>
      </c>
      <c r="J145" s="33">
        <f t="shared" si="5"/>
        <v>81.288240000000002</v>
      </c>
    </row>
    <row r="146" spans="1:10" x14ac:dyDescent="0.2">
      <c r="A146" s="4" t="s">
        <v>307</v>
      </c>
      <c r="B146" s="4">
        <v>13.13</v>
      </c>
      <c r="C146" s="4"/>
      <c r="D146" s="4"/>
      <c r="E146" s="4"/>
      <c r="F146" s="4">
        <v>3</v>
      </c>
      <c r="G146" s="4"/>
      <c r="H146" s="4"/>
      <c r="I146" s="4">
        <v>1.502</v>
      </c>
      <c r="J146" s="33">
        <f t="shared" si="5"/>
        <v>59.16378000000001</v>
      </c>
    </row>
    <row r="147" spans="1:10" x14ac:dyDescent="0.2">
      <c r="A147" s="4" t="s">
        <v>297</v>
      </c>
      <c r="B147" s="4">
        <v>5.54</v>
      </c>
      <c r="C147" s="4"/>
      <c r="D147" s="4"/>
      <c r="E147" s="4"/>
      <c r="F147" s="4">
        <v>8</v>
      </c>
      <c r="G147" s="4"/>
      <c r="H147" s="4"/>
      <c r="I147" s="4">
        <v>1.502</v>
      </c>
      <c r="J147" s="33">
        <f t="shared" si="5"/>
        <v>66.568640000000002</v>
      </c>
    </row>
    <row r="148" spans="1:10" x14ac:dyDescent="0.2">
      <c r="A148" s="4" t="s">
        <v>305</v>
      </c>
      <c r="B148" s="4">
        <v>3.7</v>
      </c>
      <c r="C148" s="4"/>
      <c r="D148" s="4"/>
      <c r="E148" s="4"/>
      <c r="F148" s="4">
        <v>4</v>
      </c>
      <c r="G148" s="4"/>
      <c r="H148" s="4"/>
      <c r="I148" s="4">
        <v>1.502</v>
      </c>
      <c r="J148" s="33">
        <f t="shared" si="5"/>
        <v>22.229600000000001</v>
      </c>
    </row>
    <row r="149" spans="1:10" x14ac:dyDescent="0.2">
      <c r="A149" s="4" t="s">
        <v>298</v>
      </c>
      <c r="B149" s="4">
        <v>10.14</v>
      </c>
      <c r="C149" s="4"/>
      <c r="D149" s="4"/>
      <c r="E149" s="4"/>
      <c r="F149" s="4">
        <v>9</v>
      </c>
      <c r="G149" s="4"/>
      <c r="H149" s="4"/>
      <c r="I149" s="4">
        <v>1.502</v>
      </c>
      <c r="J149" s="33">
        <f t="shared" si="5"/>
        <v>137.07252000000003</v>
      </c>
    </row>
    <row r="150" spans="1:10" x14ac:dyDescent="0.2">
      <c r="A150" s="4" t="s">
        <v>291</v>
      </c>
      <c r="B150" s="4">
        <v>11.18</v>
      </c>
      <c r="C150" s="4"/>
      <c r="D150" s="4"/>
      <c r="E150" s="4"/>
      <c r="F150" s="4">
        <v>3</v>
      </c>
      <c r="G150" s="4"/>
      <c r="H150" s="4"/>
      <c r="I150" s="4">
        <v>1.502</v>
      </c>
      <c r="J150" s="33">
        <f t="shared" si="5"/>
        <v>50.377079999999999</v>
      </c>
    </row>
    <row r="151" spans="1:10" x14ac:dyDescent="0.2">
      <c r="A151" s="4" t="s">
        <v>293</v>
      </c>
      <c r="B151" s="4">
        <v>16.079999999999998</v>
      </c>
      <c r="C151" s="4"/>
      <c r="D151" s="4"/>
      <c r="E151" s="4"/>
      <c r="F151" s="4">
        <v>6</v>
      </c>
      <c r="G151" s="4"/>
      <c r="H151" s="4"/>
      <c r="I151" s="4">
        <v>1.502</v>
      </c>
      <c r="J151" s="33">
        <f t="shared" si="5"/>
        <v>144.91296</v>
      </c>
    </row>
    <row r="152" spans="1:10" x14ac:dyDescent="0.2">
      <c r="A152" s="4" t="s">
        <v>298</v>
      </c>
      <c r="B152" s="4">
        <v>5.14</v>
      </c>
      <c r="C152" s="4"/>
      <c r="D152" s="4"/>
      <c r="E152" s="4"/>
      <c r="F152" s="4">
        <v>9</v>
      </c>
      <c r="G152" s="4"/>
      <c r="H152" s="4"/>
      <c r="I152" s="4">
        <v>1.502</v>
      </c>
      <c r="J152" s="33">
        <f t="shared" si="5"/>
        <v>69.482519999999994</v>
      </c>
    </row>
    <row r="153" spans="1:10" x14ac:dyDescent="0.2">
      <c r="A153" s="4" t="s">
        <v>297</v>
      </c>
      <c r="B153" s="4">
        <v>4.1399999999999997</v>
      </c>
      <c r="C153" s="4"/>
      <c r="D153" s="4"/>
      <c r="E153" s="4"/>
      <c r="F153" s="4">
        <v>8</v>
      </c>
      <c r="G153" s="4"/>
      <c r="H153" s="4"/>
      <c r="I153" s="4">
        <v>1.502</v>
      </c>
      <c r="J153" s="33">
        <f t="shared" si="5"/>
        <v>49.746239999999993</v>
      </c>
    </row>
    <row r="154" spans="1:10" x14ac:dyDescent="0.2">
      <c r="A154" s="4" t="s">
        <v>298</v>
      </c>
      <c r="B154" s="4">
        <v>5.14</v>
      </c>
      <c r="C154" s="4"/>
      <c r="D154" s="4"/>
      <c r="E154" s="4"/>
      <c r="F154" s="4">
        <v>9</v>
      </c>
      <c r="G154" s="4"/>
      <c r="H154" s="4"/>
      <c r="I154" s="4">
        <v>1.502</v>
      </c>
      <c r="J154" s="33">
        <f t="shared" si="5"/>
        <v>69.482519999999994</v>
      </c>
    </row>
    <row r="155" spans="1:10" x14ac:dyDescent="0.2">
      <c r="A155" s="4" t="s">
        <v>311</v>
      </c>
      <c r="B155" s="4">
        <v>4.51</v>
      </c>
      <c r="C155" s="4"/>
      <c r="D155" s="4"/>
      <c r="E155" s="4"/>
      <c r="F155" s="4">
        <v>12</v>
      </c>
      <c r="G155" s="4"/>
      <c r="H155" s="4"/>
      <c r="I155" s="4">
        <v>1.502</v>
      </c>
      <c r="J155" s="33">
        <f t="shared" si="5"/>
        <v>81.288240000000002</v>
      </c>
    </row>
    <row r="156" spans="1:10" x14ac:dyDescent="0.2">
      <c r="A156" s="4" t="s">
        <v>310</v>
      </c>
      <c r="B156" s="4">
        <v>20.11</v>
      </c>
      <c r="C156" s="4"/>
      <c r="D156" s="4"/>
      <c r="E156" s="4"/>
      <c r="F156" s="4">
        <v>7</v>
      </c>
      <c r="G156" s="4"/>
      <c r="H156" s="4"/>
      <c r="I156" s="4">
        <v>1.502</v>
      </c>
      <c r="J156" s="33">
        <f t="shared" si="5"/>
        <v>211.43653999999998</v>
      </c>
    </row>
    <row r="157" spans="1:10" x14ac:dyDescent="0.2">
      <c r="A157" s="4" t="s">
        <v>294</v>
      </c>
      <c r="B157" s="4">
        <v>12.5</v>
      </c>
      <c r="C157" s="4"/>
      <c r="D157" s="4"/>
      <c r="E157" s="4"/>
      <c r="F157" s="4">
        <v>2</v>
      </c>
      <c r="G157" s="4"/>
      <c r="H157" s="4"/>
      <c r="I157" s="4">
        <v>1.502</v>
      </c>
      <c r="J157" s="33">
        <f t="shared" si="5"/>
        <v>37.549999999999997</v>
      </c>
    </row>
    <row r="158" spans="1:10" x14ac:dyDescent="0.2">
      <c r="A158" s="4" t="s">
        <v>297</v>
      </c>
      <c r="B158" s="4">
        <v>4.1399999999999997</v>
      </c>
      <c r="C158" s="4"/>
      <c r="D158" s="4"/>
      <c r="E158" s="4"/>
      <c r="F158" s="4">
        <v>8</v>
      </c>
      <c r="G158" s="4"/>
      <c r="H158" s="4"/>
      <c r="I158" s="4">
        <v>1.502</v>
      </c>
      <c r="J158" s="33">
        <f t="shared" si="5"/>
        <v>49.746239999999993</v>
      </c>
    </row>
    <row r="159" spans="1:10" x14ac:dyDescent="0.2">
      <c r="A159" s="4" t="s">
        <v>312</v>
      </c>
      <c r="B159" s="4">
        <v>3.67</v>
      </c>
      <c r="C159" s="4"/>
      <c r="D159" s="4"/>
      <c r="E159" s="4"/>
      <c r="F159" s="4">
        <v>5</v>
      </c>
      <c r="G159" s="4"/>
      <c r="H159" s="4"/>
      <c r="I159" s="4">
        <v>1.502</v>
      </c>
      <c r="J159" s="33">
        <f t="shared" si="5"/>
        <v>27.561699999999998</v>
      </c>
    </row>
    <row r="160" spans="1:10" x14ac:dyDescent="0.2">
      <c r="A160" s="4" t="s">
        <v>294</v>
      </c>
      <c r="B160" s="4">
        <v>10.210000000000001</v>
      </c>
      <c r="C160" s="4"/>
      <c r="D160" s="4"/>
      <c r="E160" s="4"/>
      <c r="F160" s="4">
        <v>2</v>
      </c>
      <c r="G160" s="4"/>
      <c r="H160" s="4"/>
      <c r="I160" s="4">
        <v>1.502</v>
      </c>
      <c r="J160" s="33">
        <f t="shared" si="5"/>
        <v>30.670840000000002</v>
      </c>
    </row>
    <row r="161" spans="1:10" x14ac:dyDescent="0.2">
      <c r="A161" s="4" t="s">
        <v>305</v>
      </c>
      <c r="B161" s="4">
        <v>25.6</v>
      </c>
      <c r="C161" s="4"/>
      <c r="D161" s="4"/>
      <c r="E161" s="4"/>
      <c r="F161" s="4">
        <v>4</v>
      </c>
      <c r="G161" s="4"/>
      <c r="H161" s="4"/>
      <c r="I161" s="4">
        <v>1.502</v>
      </c>
      <c r="J161" s="33">
        <f t="shared" si="5"/>
        <v>153.8048</v>
      </c>
    </row>
    <row r="162" spans="1:10" x14ac:dyDescent="0.2">
      <c r="A162" s="4" t="s">
        <v>294</v>
      </c>
      <c r="B162" s="4">
        <v>10.130000000000001</v>
      </c>
      <c r="C162" s="4"/>
      <c r="D162" s="4"/>
      <c r="E162" s="4"/>
      <c r="F162" s="4">
        <v>2</v>
      </c>
      <c r="G162" s="4"/>
      <c r="H162" s="4"/>
      <c r="I162" s="4">
        <v>1.502</v>
      </c>
      <c r="J162" s="33">
        <f t="shared" si="5"/>
        <v>30.430520000000001</v>
      </c>
    </row>
    <row r="163" spans="1:10" x14ac:dyDescent="0.2">
      <c r="A163" s="4" t="s">
        <v>292</v>
      </c>
      <c r="B163" s="4">
        <v>5.51</v>
      </c>
      <c r="C163" s="4"/>
      <c r="D163" s="4"/>
      <c r="E163" s="4"/>
      <c r="F163" s="4">
        <v>2</v>
      </c>
      <c r="G163" s="4"/>
      <c r="H163" s="4"/>
      <c r="I163" s="4">
        <v>2.67</v>
      </c>
      <c r="J163" s="33">
        <f t="shared" si="5"/>
        <v>29.423399999999997</v>
      </c>
    </row>
    <row r="164" spans="1:10" x14ac:dyDescent="0.2">
      <c r="A164" s="4" t="s">
        <v>300</v>
      </c>
      <c r="B164" s="4">
        <v>4.59</v>
      </c>
      <c r="C164" s="4"/>
      <c r="D164" s="4"/>
      <c r="E164" s="4"/>
      <c r="F164" s="4">
        <v>5</v>
      </c>
      <c r="G164" s="4"/>
      <c r="H164" s="4"/>
      <c r="I164" s="4">
        <v>2.67</v>
      </c>
      <c r="J164" s="33">
        <f t="shared" si="5"/>
        <v>61.276499999999999</v>
      </c>
    </row>
    <row r="165" spans="1:10" x14ac:dyDescent="0.2">
      <c r="A165" s="4" t="s">
        <v>302</v>
      </c>
      <c r="B165" s="4">
        <v>9.17</v>
      </c>
      <c r="C165" s="4"/>
      <c r="D165" s="4"/>
      <c r="E165" s="4"/>
      <c r="F165" s="4">
        <v>3</v>
      </c>
      <c r="G165" s="4"/>
      <c r="H165" s="4"/>
      <c r="I165" s="4">
        <v>2.67</v>
      </c>
      <c r="J165" s="33">
        <f t="shared" si="5"/>
        <v>73.451700000000002</v>
      </c>
    </row>
    <row r="166" spans="1:10" x14ac:dyDescent="0.2">
      <c r="A166" s="4" t="s">
        <v>301</v>
      </c>
      <c r="B166" s="4">
        <v>10.029999999999999</v>
      </c>
      <c r="C166" s="4"/>
      <c r="D166" s="4"/>
      <c r="E166" s="4"/>
      <c r="F166" s="4">
        <v>2</v>
      </c>
      <c r="G166" s="4"/>
      <c r="H166" s="4"/>
      <c r="I166" s="4">
        <v>2.67</v>
      </c>
      <c r="J166" s="33">
        <f t="shared" si="5"/>
        <v>53.560199999999995</v>
      </c>
    </row>
    <row r="167" spans="1:10" x14ac:dyDescent="0.2">
      <c r="A167" s="4" t="s">
        <v>292</v>
      </c>
      <c r="B167" s="4">
        <v>5.63</v>
      </c>
      <c r="C167" s="4"/>
      <c r="D167" s="4"/>
      <c r="E167" s="4"/>
      <c r="F167" s="4">
        <v>2</v>
      </c>
      <c r="G167" s="4"/>
      <c r="H167" s="4"/>
      <c r="I167" s="4">
        <v>2.67</v>
      </c>
      <c r="J167" s="33">
        <f t="shared" si="5"/>
        <v>30.0642</v>
      </c>
    </row>
    <row r="168" spans="1:10" x14ac:dyDescent="0.2">
      <c r="A168" s="4" t="s">
        <v>300</v>
      </c>
      <c r="B168" s="4">
        <v>11.09</v>
      </c>
      <c r="C168" s="4"/>
      <c r="D168" s="4"/>
      <c r="E168" s="4"/>
      <c r="F168" s="4">
        <v>5</v>
      </c>
      <c r="G168" s="4"/>
      <c r="H168" s="4"/>
      <c r="I168" s="4">
        <v>2.67</v>
      </c>
      <c r="J168" s="33">
        <f t="shared" si="5"/>
        <v>148.0515</v>
      </c>
    </row>
    <row r="169" spans="1:10" x14ac:dyDescent="0.2">
      <c r="A169" s="4" t="s">
        <v>299</v>
      </c>
      <c r="B169" s="4">
        <v>5.65</v>
      </c>
      <c r="C169" s="4"/>
      <c r="D169" s="4"/>
      <c r="E169" s="4"/>
      <c r="F169" s="4">
        <v>12</v>
      </c>
      <c r="G169" s="4"/>
      <c r="H169" s="4"/>
      <c r="I169" s="4">
        <v>2.67</v>
      </c>
      <c r="J169" s="33">
        <f t="shared" si="5"/>
        <v>181.02600000000001</v>
      </c>
    </row>
    <row r="170" spans="1:10" x14ac:dyDescent="0.2">
      <c r="A170" s="4" t="s">
        <v>309</v>
      </c>
      <c r="B170" s="4">
        <v>20.83</v>
      </c>
      <c r="C170" s="4"/>
      <c r="D170" s="4"/>
      <c r="E170" s="4"/>
      <c r="F170" s="4">
        <v>16</v>
      </c>
      <c r="G170" s="4"/>
      <c r="H170" s="4"/>
      <c r="I170" s="4">
        <v>2.67</v>
      </c>
      <c r="J170" s="33">
        <f t="shared" ref="J170:J187" si="6">I170*F170*B170</f>
        <v>889.85759999999993</v>
      </c>
    </row>
    <row r="171" spans="1:10" x14ac:dyDescent="0.2">
      <c r="A171" s="4" t="s">
        <v>306</v>
      </c>
      <c r="B171" s="4">
        <v>4.2300000000000004</v>
      </c>
      <c r="C171" s="4"/>
      <c r="D171" s="4"/>
      <c r="E171" s="4"/>
      <c r="F171" s="4">
        <v>5</v>
      </c>
      <c r="G171" s="4"/>
      <c r="H171" s="4"/>
      <c r="I171" s="4">
        <v>2.67</v>
      </c>
      <c r="J171" s="33">
        <f t="shared" si="6"/>
        <v>56.470500000000001</v>
      </c>
    </row>
    <row r="172" spans="1:10" x14ac:dyDescent="0.2">
      <c r="A172" s="4" t="s">
        <v>301</v>
      </c>
      <c r="B172" s="4">
        <v>35.74</v>
      </c>
      <c r="C172" s="4"/>
      <c r="D172" s="4"/>
      <c r="E172" s="4"/>
      <c r="F172" s="4">
        <v>2</v>
      </c>
      <c r="G172" s="4"/>
      <c r="H172" s="4"/>
      <c r="I172" s="4">
        <v>2.67</v>
      </c>
      <c r="J172" s="33">
        <f t="shared" si="6"/>
        <v>190.85160000000002</v>
      </c>
    </row>
    <row r="173" spans="1:10" x14ac:dyDescent="0.2">
      <c r="A173" s="4" t="s">
        <v>302</v>
      </c>
      <c r="B173" s="4">
        <v>12.68</v>
      </c>
      <c r="C173" s="4"/>
      <c r="D173" s="4"/>
      <c r="E173" s="4"/>
      <c r="F173" s="4">
        <v>3</v>
      </c>
      <c r="G173" s="4"/>
      <c r="H173" s="4"/>
      <c r="I173" s="4">
        <v>2.67</v>
      </c>
      <c r="J173" s="33">
        <f t="shared" si="6"/>
        <v>101.5668</v>
      </c>
    </row>
    <row r="174" spans="1:10" x14ac:dyDescent="0.2">
      <c r="A174" s="4" t="s">
        <v>302</v>
      </c>
      <c r="B174" s="4">
        <v>31.72</v>
      </c>
      <c r="C174" s="4"/>
      <c r="D174" s="4"/>
      <c r="E174" s="4"/>
      <c r="F174" s="4">
        <v>3</v>
      </c>
      <c r="G174" s="4"/>
      <c r="H174" s="4"/>
      <c r="I174" s="4">
        <v>2.67</v>
      </c>
      <c r="J174" s="33">
        <f t="shared" si="6"/>
        <v>254.07719999999998</v>
      </c>
    </row>
    <row r="175" spans="1:10" x14ac:dyDescent="0.2">
      <c r="A175" s="4" t="s">
        <v>302</v>
      </c>
      <c r="B175" s="4">
        <v>8.74</v>
      </c>
      <c r="C175" s="4"/>
      <c r="D175" s="4"/>
      <c r="E175" s="4"/>
      <c r="F175" s="4">
        <v>3</v>
      </c>
      <c r="G175" s="4"/>
      <c r="H175" s="4"/>
      <c r="I175" s="4">
        <v>2.67</v>
      </c>
      <c r="J175" s="33">
        <f t="shared" si="6"/>
        <v>70.007400000000004</v>
      </c>
    </row>
    <row r="176" spans="1:10" x14ac:dyDescent="0.2">
      <c r="A176" s="4" t="s">
        <v>304</v>
      </c>
      <c r="B176" s="4">
        <v>14.1</v>
      </c>
      <c r="C176" s="4"/>
      <c r="D176" s="4"/>
      <c r="E176" s="4"/>
      <c r="F176" s="4">
        <v>4</v>
      </c>
      <c r="G176" s="4"/>
      <c r="H176" s="4"/>
      <c r="I176" s="4">
        <v>2.67</v>
      </c>
      <c r="J176" s="33">
        <f t="shared" si="6"/>
        <v>150.58799999999999</v>
      </c>
    </row>
    <row r="177" spans="1:10" x14ac:dyDescent="0.2">
      <c r="A177" s="4" t="s">
        <v>303</v>
      </c>
      <c r="B177" s="4">
        <v>8.67</v>
      </c>
      <c r="C177" s="4"/>
      <c r="D177" s="4"/>
      <c r="E177" s="4"/>
      <c r="F177" s="4">
        <v>11</v>
      </c>
      <c r="G177" s="4"/>
      <c r="H177" s="4"/>
      <c r="I177" s="4">
        <v>2.67</v>
      </c>
      <c r="J177" s="33">
        <f t="shared" si="6"/>
        <v>254.63789999999997</v>
      </c>
    </row>
    <row r="178" spans="1:10" x14ac:dyDescent="0.2">
      <c r="A178" s="4" t="s">
        <v>302</v>
      </c>
      <c r="B178" s="4">
        <v>4.0999999999999996</v>
      </c>
      <c r="C178" s="4"/>
      <c r="D178" s="4"/>
      <c r="E178" s="4"/>
      <c r="F178" s="4">
        <v>3</v>
      </c>
      <c r="G178" s="4"/>
      <c r="H178" s="4"/>
      <c r="I178" s="4">
        <v>2.67</v>
      </c>
      <c r="J178" s="33">
        <f t="shared" si="6"/>
        <v>32.840999999999994</v>
      </c>
    </row>
    <row r="179" spans="1:10" x14ac:dyDescent="0.2">
      <c r="A179" s="4" t="s">
        <v>301</v>
      </c>
      <c r="B179" s="4">
        <v>11.54</v>
      </c>
      <c r="C179" s="4"/>
      <c r="D179" s="4"/>
      <c r="E179" s="4"/>
      <c r="F179" s="4">
        <v>2</v>
      </c>
      <c r="G179" s="4"/>
      <c r="H179" s="4"/>
      <c r="I179" s="4">
        <v>2.67</v>
      </c>
      <c r="J179" s="33">
        <f t="shared" si="6"/>
        <v>61.623599999999996</v>
      </c>
    </row>
    <row r="180" spans="1:10" x14ac:dyDescent="0.2">
      <c r="A180" s="4" t="s">
        <v>300</v>
      </c>
      <c r="B180" s="4">
        <v>4.24</v>
      </c>
      <c r="C180" s="4"/>
      <c r="D180" s="4"/>
      <c r="E180" s="4"/>
      <c r="F180" s="4">
        <v>5</v>
      </c>
      <c r="G180" s="4"/>
      <c r="H180" s="4"/>
      <c r="I180" s="4">
        <v>2.67</v>
      </c>
      <c r="J180" s="33">
        <f t="shared" si="6"/>
        <v>56.603999999999999</v>
      </c>
    </row>
    <row r="181" spans="1:10" x14ac:dyDescent="0.2">
      <c r="A181" s="4" t="s">
        <v>299</v>
      </c>
      <c r="B181" s="4">
        <v>5.14</v>
      </c>
      <c r="C181" s="4"/>
      <c r="D181" s="4"/>
      <c r="E181" s="4"/>
      <c r="F181" s="4">
        <v>12</v>
      </c>
      <c r="G181" s="4"/>
      <c r="H181" s="4"/>
      <c r="I181" s="4">
        <v>2.67</v>
      </c>
      <c r="J181" s="33">
        <f t="shared" si="6"/>
        <v>164.68559999999999</v>
      </c>
    </row>
    <row r="182" spans="1:10" x14ac:dyDescent="0.2">
      <c r="A182" s="4" t="s">
        <v>296</v>
      </c>
      <c r="B182" s="4">
        <v>6.77</v>
      </c>
      <c r="C182" s="4"/>
      <c r="D182" s="4"/>
      <c r="E182" s="4"/>
      <c r="F182" s="4">
        <v>24</v>
      </c>
      <c r="G182" s="4"/>
      <c r="H182" s="4"/>
      <c r="I182" s="4">
        <v>2.67</v>
      </c>
      <c r="J182" s="33">
        <f t="shared" si="6"/>
        <v>433.82159999999999</v>
      </c>
    </row>
    <row r="183" spans="1:10" x14ac:dyDescent="0.2">
      <c r="A183" s="4" t="s">
        <v>313</v>
      </c>
      <c r="B183" s="4">
        <v>10.1</v>
      </c>
      <c r="C183" s="4"/>
      <c r="D183" s="4"/>
      <c r="E183" s="4"/>
      <c r="F183" s="4">
        <v>11</v>
      </c>
      <c r="G183" s="4"/>
      <c r="H183" s="4"/>
      <c r="I183" s="4">
        <v>2.67</v>
      </c>
      <c r="J183" s="33">
        <f t="shared" si="6"/>
        <v>296.63699999999994</v>
      </c>
    </row>
    <row r="184" spans="1:10" x14ac:dyDescent="0.2">
      <c r="A184" s="4" t="s">
        <v>292</v>
      </c>
      <c r="B184" s="4">
        <v>7.69</v>
      </c>
      <c r="C184" s="4"/>
      <c r="D184" s="4"/>
      <c r="E184" s="4"/>
      <c r="F184" s="4">
        <v>2</v>
      </c>
      <c r="G184" s="4"/>
      <c r="H184" s="4"/>
      <c r="I184" s="4">
        <v>2.67</v>
      </c>
      <c r="J184" s="33">
        <f t="shared" si="6"/>
        <v>41.064599999999999</v>
      </c>
    </row>
    <row r="185" spans="1:10" x14ac:dyDescent="0.2">
      <c r="A185" s="4" t="s">
        <v>314</v>
      </c>
      <c r="B185" s="4">
        <v>9.6999999999999993</v>
      </c>
      <c r="C185" s="4"/>
      <c r="D185" s="4"/>
      <c r="E185" s="4"/>
      <c r="F185" s="4">
        <v>10</v>
      </c>
      <c r="G185" s="4"/>
      <c r="H185" s="4"/>
      <c r="I185" s="4">
        <v>2.67</v>
      </c>
      <c r="J185" s="33">
        <f t="shared" si="6"/>
        <v>258.98999999999995</v>
      </c>
    </row>
    <row r="186" spans="1:10" x14ac:dyDescent="0.2">
      <c r="A186" s="4" t="s">
        <v>292</v>
      </c>
      <c r="B186" s="4">
        <v>6.61</v>
      </c>
      <c r="C186" s="4"/>
      <c r="D186" s="4"/>
      <c r="E186" s="4"/>
      <c r="F186" s="4">
        <v>2</v>
      </c>
      <c r="G186" s="4"/>
      <c r="H186" s="4"/>
      <c r="I186" s="4">
        <v>2.67</v>
      </c>
      <c r="J186" s="33">
        <f t="shared" si="6"/>
        <v>35.297400000000003</v>
      </c>
    </row>
    <row r="187" spans="1:10" x14ac:dyDescent="0.2">
      <c r="A187" s="4" t="s">
        <v>291</v>
      </c>
      <c r="B187" s="4">
        <v>13.08</v>
      </c>
      <c r="C187" s="4"/>
      <c r="D187" s="4"/>
      <c r="E187" s="4"/>
      <c r="F187" s="4">
        <v>3</v>
      </c>
      <c r="G187" s="4"/>
      <c r="H187" s="4"/>
      <c r="I187" s="4">
        <v>2.67</v>
      </c>
      <c r="J187" s="33">
        <f t="shared" si="6"/>
        <v>104.77079999999999</v>
      </c>
    </row>
    <row r="188" spans="1:10" x14ac:dyDescent="0.2">
      <c r="B188" s="5"/>
      <c r="I188" s="24" t="s">
        <v>155</v>
      </c>
      <c r="J188" s="32">
        <f>SUM(J133:J187)</f>
        <v>153946.20356216945</v>
      </c>
    </row>
    <row r="189" spans="1:10" x14ac:dyDescent="0.2">
      <c r="B189" s="5"/>
      <c r="I189" s="24" t="s">
        <v>156</v>
      </c>
      <c r="J189" s="34">
        <f>J188/2000</f>
        <v>76.973101781084722</v>
      </c>
    </row>
    <row r="191" spans="1:10" ht="21" x14ac:dyDescent="0.25">
      <c r="A191" s="2" t="s">
        <v>103</v>
      </c>
    </row>
    <row r="192" spans="1:10" ht="19" x14ac:dyDescent="0.25">
      <c r="A192" s="3" t="s">
        <v>97</v>
      </c>
    </row>
    <row r="193" spans="1:10" x14ac:dyDescent="0.2">
      <c r="A193" s="7" t="s">
        <v>0</v>
      </c>
      <c r="B193" s="8" t="s">
        <v>1</v>
      </c>
      <c r="C193" s="7" t="s">
        <v>2</v>
      </c>
      <c r="D193" s="7" t="s">
        <v>3</v>
      </c>
      <c r="E193" s="7" t="s">
        <v>4</v>
      </c>
      <c r="F193" s="7" t="s">
        <v>3</v>
      </c>
    </row>
    <row r="194" spans="1:10" x14ac:dyDescent="0.2">
      <c r="A194" s="4" t="s">
        <v>184</v>
      </c>
      <c r="B194" s="9" t="s">
        <v>55</v>
      </c>
      <c r="C194" s="4">
        <v>36.82</v>
      </c>
      <c r="D194" s="4" t="s">
        <v>6</v>
      </c>
      <c r="E194" s="4">
        <v>13.64</v>
      </c>
      <c r="F194" s="4" t="s">
        <v>7</v>
      </c>
    </row>
    <row r="195" spans="1:10" x14ac:dyDescent="0.2">
      <c r="A195" s="4" t="s">
        <v>111</v>
      </c>
      <c r="B195" s="9"/>
      <c r="C195" s="4"/>
      <c r="D195" s="4"/>
      <c r="E195" s="14">
        <f>-S19</f>
        <v>-1.1844444444444444</v>
      </c>
      <c r="F195" s="4" t="s">
        <v>7</v>
      </c>
    </row>
    <row r="196" spans="1:10" x14ac:dyDescent="0.2">
      <c r="A196" s="4" t="s">
        <v>42</v>
      </c>
      <c r="B196" s="9" t="s">
        <v>55</v>
      </c>
      <c r="C196" s="4">
        <v>13.3</v>
      </c>
      <c r="D196" s="4" t="s">
        <v>6</v>
      </c>
      <c r="E196" s="4">
        <v>3.28</v>
      </c>
      <c r="F196" s="4" t="s">
        <v>7</v>
      </c>
    </row>
    <row r="197" spans="1:10" x14ac:dyDescent="0.2">
      <c r="A197" s="4" t="s">
        <v>52</v>
      </c>
      <c r="B197" s="9" t="s">
        <v>55</v>
      </c>
      <c r="C197" s="4">
        <v>43.59</v>
      </c>
      <c r="D197" s="4" t="s">
        <v>6</v>
      </c>
      <c r="E197" s="4">
        <v>10.76</v>
      </c>
      <c r="F197" s="4" t="s">
        <v>7</v>
      </c>
    </row>
    <row r="198" spans="1:10" x14ac:dyDescent="0.2">
      <c r="A198" s="4" t="s">
        <v>56</v>
      </c>
      <c r="B198" s="9" t="s">
        <v>55</v>
      </c>
      <c r="C198" s="4">
        <v>49.5</v>
      </c>
      <c r="D198" s="4" t="s">
        <v>6</v>
      </c>
      <c r="E198" s="4">
        <v>12.22</v>
      </c>
      <c r="F198" s="4" t="s">
        <v>7</v>
      </c>
    </row>
    <row r="200" spans="1:10" ht="17" x14ac:dyDescent="0.2">
      <c r="A200" s="16" t="s">
        <v>144</v>
      </c>
      <c r="B200" s="17"/>
      <c r="C200" s="18"/>
    </row>
    <row r="201" spans="1:10" ht="48" x14ac:dyDescent="0.2">
      <c r="A201" s="19" t="s">
        <v>1</v>
      </c>
      <c r="B201" s="20" t="s">
        <v>145</v>
      </c>
      <c r="C201" s="21" t="s">
        <v>146</v>
      </c>
      <c r="D201" s="21" t="s">
        <v>147</v>
      </c>
      <c r="E201" s="20" t="s">
        <v>4</v>
      </c>
      <c r="F201" s="20" t="s">
        <v>3</v>
      </c>
      <c r="G201" s="19" t="s">
        <v>148</v>
      </c>
      <c r="H201" s="19" t="s">
        <v>149</v>
      </c>
      <c r="I201" s="22" t="s">
        <v>150</v>
      </c>
      <c r="J201" s="23" t="s">
        <v>151</v>
      </c>
    </row>
    <row r="202" spans="1:10" x14ac:dyDescent="0.2">
      <c r="A202" s="24" t="s">
        <v>184</v>
      </c>
      <c r="B202" s="25">
        <v>36.82</v>
      </c>
      <c r="C202" s="24"/>
      <c r="D202" s="24">
        <v>10</v>
      </c>
      <c r="E202" s="24"/>
      <c r="F202" s="24"/>
      <c r="G202" s="24"/>
      <c r="H202" s="24"/>
      <c r="I202" s="24"/>
      <c r="J202" s="24"/>
    </row>
    <row r="203" spans="1:10" x14ac:dyDescent="0.2">
      <c r="A203" s="26" t="s">
        <v>153</v>
      </c>
      <c r="B203" s="27"/>
      <c r="C203" s="27"/>
      <c r="D203" s="27"/>
      <c r="E203" s="26">
        <v>2</v>
      </c>
      <c r="F203" s="28">
        <f>B202/(24/12)+1</f>
        <v>19.41</v>
      </c>
      <c r="G203" s="26">
        <v>30</v>
      </c>
      <c r="H203" s="26">
        <f>D202+G203/12</f>
        <v>12.5</v>
      </c>
      <c r="I203" s="26">
        <v>0.66800000000000004</v>
      </c>
      <c r="J203" s="29">
        <f>I203*H203*F203*E203</f>
        <v>324.14699999999999</v>
      </c>
    </row>
    <row r="204" spans="1:10" x14ac:dyDescent="0.2">
      <c r="A204" s="26" t="s">
        <v>169</v>
      </c>
      <c r="B204" s="27"/>
      <c r="C204" s="27"/>
      <c r="D204" s="27"/>
      <c r="E204" s="26">
        <v>2</v>
      </c>
      <c r="F204" s="28">
        <f>D202/(16/12)+1</f>
        <v>8.5</v>
      </c>
      <c r="G204" s="26">
        <v>30</v>
      </c>
      <c r="H204" s="29">
        <f>B202+(B202/20*G204/12)</f>
        <v>41.422499999999999</v>
      </c>
      <c r="I204" s="26">
        <v>0.66800000000000004</v>
      </c>
      <c r="J204" s="29">
        <f>I204*H204*F204*E204</f>
        <v>470.39391000000001</v>
      </c>
    </row>
    <row r="205" spans="1:10" x14ac:dyDescent="0.2">
      <c r="A205" s="26" t="s">
        <v>158</v>
      </c>
      <c r="B205" s="27"/>
      <c r="C205" s="27"/>
      <c r="D205" s="27"/>
      <c r="E205" s="26"/>
      <c r="F205" s="28">
        <f>B202/(12/12)+1</f>
        <v>37.82</v>
      </c>
      <c r="G205" s="26"/>
      <c r="H205" s="29">
        <v>5</v>
      </c>
      <c r="I205" s="26">
        <v>0.66800000000000004</v>
      </c>
      <c r="J205" s="29">
        <f>I205*H205*F205</f>
        <v>126.31880000000001</v>
      </c>
    </row>
    <row r="206" spans="1:10" x14ac:dyDescent="0.2">
      <c r="A206" s="26" t="s">
        <v>159</v>
      </c>
      <c r="B206" s="27"/>
      <c r="C206" s="27"/>
      <c r="D206" s="27"/>
      <c r="E206" s="26"/>
      <c r="F206" s="28">
        <f>B202/(12/12)+1</f>
        <v>37.82</v>
      </c>
      <c r="G206" s="26"/>
      <c r="H206" s="29">
        <v>6</v>
      </c>
      <c r="I206" s="26">
        <v>2.67</v>
      </c>
      <c r="J206" s="29">
        <f>I206*H206*F206</f>
        <v>605.87639999999999</v>
      </c>
    </row>
    <row r="207" spans="1:10" x14ac:dyDescent="0.2">
      <c r="A207" s="24" t="s">
        <v>111</v>
      </c>
      <c r="B207" s="25">
        <v>5.33</v>
      </c>
      <c r="C207" s="24"/>
      <c r="D207" s="24">
        <v>6</v>
      </c>
      <c r="E207" s="47"/>
      <c r="F207" s="24"/>
      <c r="G207" s="24"/>
      <c r="H207" s="24"/>
      <c r="I207" s="24"/>
      <c r="J207" s="24"/>
    </row>
    <row r="208" spans="1:10" x14ac:dyDescent="0.2">
      <c r="A208" s="26" t="s">
        <v>153</v>
      </c>
      <c r="B208" s="27"/>
      <c r="C208" s="27"/>
      <c r="D208" s="27"/>
      <c r="E208" s="26">
        <v>2</v>
      </c>
      <c r="F208" s="28">
        <f>B207/(24/12)+1</f>
        <v>3.665</v>
      </c>
      <c r="G208" s="26"/>
      <c r="H208" s="26">
        <f>D207+G208/12</f>
        <v>6</v>
      </c>
      <c r="I208" s="26">
        <v>0.66800000000000004</v>
      </c>
      <c r="J208" s="42">
        <f>-(I208*H208*F208*E208)</f>
        <v>-29.378640000000001</v>
      </c>
    </row>
    <row r="209" spans="1:10" x14ac:dyDescent="0.2">
      <c r="A209" s="26" t="s">
        <v>169</v>
      </c>
      <c r="B209" s="27"/>
      <c r="C209" s="27"/>
      <c r="D209" s="27"/>
      <c r="E209" s="26">
        <v>2</v>
      </c>
      <c r="F209" s="28">
        <f>D207/(16/12)+1</f>
        <v>5.5</v>
      </c>
      <c r="G209" s="26"/>
      <c r="H209" s="29">
        <f>B207+(B207/20*G209/12)</f>
        <v>5.33</v>
      </c>
      <c r="I209" s="26">
        <v>0.66800000000000004</v>
      </c>
      <c r="J209" s="42">
        <f>-(I209*H209*F209*E209)</f>
        <v>-39.164840000000005</v>
      </c>
    </row>
    <row r="210" spans="1:10" x14ac:dyDescent="0.2">
      <c r="A210" s="24" t="s">
        <v>42</v>
      </c>
      <c r="B210" s="25">
        <v>13.3</v>
      </c>
      <c r="C210" s="24"/>
      <c r="D210" s="24">
        <v>10</v>
      </c>
      <c r="E210" s="24"/>
      <c r="F210" s="24"/>
      <c r="G210" s="24"/>
      <c r="H210" s="24"/>
      <c r="I210" s="24"/>
      <c r="J210" s="24"/>
    </row>
    <row r="211" spans="1:10" x14ac:dyDescent="0.2">
      <c r="A211" s="26" t="s">
        <v>153</v>
      </c>
      <c r="B211" s="27"/>
      <c r="C211" s="27"/>
      <c r="D211" s="27"/>
      <c r="E211" s="26">
        <v>2</v>
      </c>
      <c r="F211" s="28">
        <f>B210/(24/12)+1</f>
        <v>7.65</v>
      </c>
      <c r="G211" s="26">
        <v>30</v>
      </c>
      <c r="H211" s="26">
        <f>D210+G211/12</f>
        <v>12.5</v>
      </c>
      <c r="I211" s="26">
        <v>0.66800000000000004</v>
      </c>
      <c r="J211" s="29">
        <f>I211*H211*F211*E211</f>
        <v>127.755</v>
      </c>
    </row>
    <row r="212" spans="1:10" x14ac:dyDescent="0.2">
      <c r="A212" s="26" t="s">
        <v>168</v>
      </c>
      <c r="B212" s="27"/>
      <c r="C212" s="27"/>
      <c r="D212" s="27"/>
      <c r="E212" s="26">
        <v>2</v>
      </c>
      <c r="F212" s="28">
        <f>D210/(24/12)+1</f>
        <v>6</v>
      </c>
      <c r="G212" s="26">
        <v>30</v>
      </c>
      <c r="H212" s="29">
        <f>B210+(B210/20*G212/12)</f>
        <v>14.9625</v>
      </c>
      <c r="I212" s="26">
        <v>0.66800000000000004</v>
      </c>
      <c r="J212" s="29">
        <f>I212*H212*F212*E212</f>
        <v>119.93940000000001</v>
      </c>
    </row>
    <row r="213" spans="1:10" x14ac:dyDescent="0.2">
      <c r="A213" s="26" t="s">
        <v>522</v>
      </c>
      <c r="B213" s="25"/>
      <c r="C213" s="24"/>
      <c r="D213" s="24"/>
      <c r="E213" s="24"/>
      <c r="F213" s="28">
        <f>B210/(16/12)+1</f>
        <v>10.975000000000001</v>
      </c>
      <c r="G213" s="24"/>
      <c r="H213" s="26">
        <v>5</v>
      </c>
      <c r="I213" s="26">
        <v>1.0429999999999999</v>
      </c>
      <c r="J213" s="53">
        <f>I213*H213*F213</f>
        <v>57.234625000000008</v>
      </c>
    </row>
    <row r="214" spans="1:10" x14ac:dyDescent="0.2">
      <c r="A214" s="24" t="s">
        <v>52</v>
      </c>
      <c r="B214" s="25">
        <v>43.59</v>
      </c>
      <c r="C214" s="24"/>
      <c r="D214" s="24">
        <v>10</v>
      </c>
      <c r="E214" s="24"/>
      <c r="F214" s="24"/>
      <c r="G214" s="24"/>
      <c r="H214" s="24"/>
      <c r="I214" s="24"/>
      <c r="J214" s="24"/>
    </row>
    <row r="215" spans="1:10" x14ac:dyDescent="0.2">
      <c r="A215" s="26" t="s">
        <v>153</v>
      </c>
      <c r="B215" s="27"/>
      <c r="C215" s="27"/>
      <c r="D215" s="27"/>
      <c r="E215" s="26">
        <v>2</v>
      </c>
      <c r="F215" s="28">
        <f>B214/(24/12)+1</f>
        <v>22.795000000000002</v>
      </c>
      <c r="G215" s="26">
        <v>30</v>
      </c>
      <c r="H215" s="26">
        <f>D214+G215/12</f>
        <v>12.5</v>
      </c>
      <c r="I215" s="26">
        <v>0.66800000000000004</v>
      </c>
      <c r="J215" s="29">
        <f>I215*H215*F215*E215</f>
        <v>380.67650000000003</v>
      </c>
    </row>
    <row r="216" spans="1:10" x14ac:dyDescent="0.2">
      <c r="A216" s="26" t="s">
        <v>168</v>
      </c>
      <c r="B216" s="27"/>
      <c r="C216" s="27"/>
      <c r="D216" s="27"/>
      <c r="E216" s="26">
        <v>2</v>
      </c>
      <c r="F216" s="28">
        <f>D214/(24/12)+1</f>
        <v>6</v>
      </c>
      <c r="G216" s="26">
        <v>30</v>
      </c>
      <c r="H216" s="29">
        <f>B214+(B214/20*G216/12)</f>
        <v>49.038750000000007</v>
      </c>
      <c r="I216" s="26">
        <v>0.66800000000000004</v>
      </c>
      <c r="J216" s="29">
        <f>I216*H216*F216*E216</f>
        <v>393.09462000000008</v>
      </c>
    </row>
    <row r="217" spans="1:10" x14ac:dyDescent="0.2">
      <c r="A217" s="26" t="s">
        <v>524</v>
      </c>
      <c r="B217" s="25"/>
      <c r="C217" s="24"/>
      <c r="D217" s="24"/>
      <c r="E217" s="24"/>
      <c r="F217" s="28">
        <f>B214/(32/12)+1</f>
        <v>17.346250000000001</v>
      </c>
      <c r="G217" s="24"/>
      <c r="H217" s="26">
        <v>5</v>
      </c>
      <c r="I217" s="26">
        <v>1.0429999999999999</v>
      </c>
      <c r="J217" s="53">
        <f>I217*H217*F217</f>
        <v>90.460693750000004</v>
      </c>
    </row>
    <row r="218" spans="1:10" x14ac:dyDescent="0.2">
      <c r="A218" s="24" t="s">
        <v>56</v>
      </c>
      <c r="B218" s="25">
        <v>49.5</v>
      </c>
      <c r="C218" s="24"/>
      <c r="D218" s="24">
        <v>10</v>
      </c>
      <c r="E218" s="24"/>
      <c r="F218" s="24"/>
      <c r="G218" s="24"/>
      <c r="H218" s="24"/>
      <c r="I218" s="24"/>
      <c r="J218" s="24"/>
    </row>
    <row r="219" spans="1:10" x14ac:dyDescent="0.2">
      <c r="A219" s="26" t="s">
        <v>153</v>
      </c>
      <c r="B219" s="27"/>
      <c r="C219" s="27"/>
      <c r="D219" s="27"/>
      <c r="E219" s="26">
        <v>2</v>
      </c>
      <c r="F219" s="28">
        <f>B218/(24/12)+1</f>
        <v>25.75</v>
      </c>
      <c r="G219" s="26">
        <v>30</v>
      </c>
      <c r="H219" s="26">
        <f>D218+G219/12</f>
        <v>12.5</v>
      </c>
      <c r="I219" s="26">
        <v>0.66800000000000004</v>
      </c>
      <c r="J219" s="29">
        <f>I219*H219*F219*E219</f>
        <v>430.02499999999998</v>
      </c>
    </row>
    <row r="220" spans="1:10" x14ac:dyDescent="0.2">
      <c r="A220" s="26" t="s">
        <v>168</v>
      </c>
      <c r="B220" s="27"/>
      <c r="C220" s="27"/>
      <c r="D220" s="27"/>
      <c r="E220" s="26">
        <v>2</v>
      </c>
      <c r="F220" s="28">
        <f>D218/(24/12)+1</f>
        <v>6</v>
      </c>
      <c r="G220" s="26">
        <v>30</v>
      </c>
      <c r="H220" s="29">
        <f>B218+(B218/20*G220/12)</f>
        <v>55.6875</v>
      </c>
      <c r="I220" s="26">
        <v>0.66800000000000004</v>
      </c>
      <c r="J220" s="29">
        <f>I220*H220*F220*E220</f>
        <v>446.39099999999996</v>
      </c>
    </row>
    <row r="221" spans="1:10" x14ac:dyDescent="0.2">
      <c r="A221" s="26" t="s">
        <v>524</v>
      </c>
      <c r="B221" s="25"/>
      <c r="C221" s="24"/>
      <c r="D221" s="24"/>
      <c r="E221" s="24"/>
      <c r="F221" s="28">
        <f>B218/(32/12)+1</f>
        <v>19.5625</v>
      </c>
      <c r="G221" s="24"/>
      <c r="H221" s="26">
        <v>5</v>
      </c>
      <c r="I221" s="26">
        <v>1.0429999999999999</v>
      </c>
      <c r="J221" s="53">
        <f>I221*H221*F221</f>
        <v>102.01843749999999</v>
      </c>
    </row>
    <row r="222" spans="1:10" x14ac:dyDescent="0.2">
      <c r="B222" s="5"/>
      <c r="I222" s="24" t="s">
        <v>155</v>
      </c>
      <c r="J222" s="32">
        <f>SUM(J202:J221)</f>
        <v>3605.7879062500001</v>
      </c>
    </row>
    <row r="223" spans="1:10" x14ac:dyDescent="0.2">
      <c r="B223" s="5"/>
      <c r="I223" s="24" t="s">
        <v>156</v>
      </c>
      <c r="J223" s="34">
        <f>J222/2000</f>
        <v>1.8028939531250001</v>
      </c>
    </row>
    <row r="225" spans="1:10" ht="19" x14ac:dyDescent="0.25">
      <c r="A225" s="3" t="s">
        <v>99</v>
      </c>
    </row>
    <row r="226" spans="1:10" x14ac:dyDescent="0.2">
      <c r="A226" s="7" t="s">
        <v>0</v>
      </c>
      <c r="B226" s="8" t="s">
        <v>1</v>
      </c>
      <c r="C226" s="7" t="s">
        <v>2</v>
      </c>
      <c r="D226" s="7" t="s">
        <v>3</v>
      </c>
      <c r="E226" s="7" t="s">
        <v>4</v>
      </c>
      <c r="F226" s="7" t="s">
        <v>3</v>
      </c>
    </row>
    <row r="227" spans="1:10" x14ac:dyDescent="0.2">
      <c r="A227" s="4" t="s">
        <v>69</v>
      </c>
      <c r="B227" s="9" t="s">
        <v>55</v>
      </c>
      <c r="C227" s="4">
        <v>23</v>
      </c>
      <c r="D227" s="4" t="s">
        <v>14</v>
      </c>
      <c r="E227" s="4">
        <v>17.04</v>
      </c>
      <c r="F227" s="4" t="s">
        <v>7</v>
      </c>
    </row>
    <row r="228" spans="1:10" x14ac:dyDescent="0.2">
      <c r="A228" s="4" t="s">
        <v>70</v>
      </c>
      <c r="B228" s="9" t="s">
        <v>55</v>
      </c>
      <c r="C228" s="4">
        <v>1</v>
      </c>
      <c r="D228" s="4" t="s">
        <v>14</v>
      </c>
      <c r="E228" s="4">
        <v>1.48</v>
      </c>
      <c r="F228" s="4" t="s">
        <v>7</v>
      </c>
    </row>
    <row r="230" spans="1:10" ht="17" x14ac:dyDescent="0.2">
      <c r="A230" s="16" t="s">
        <v>144</v>
      </c>
      <c r="B230" s="17"/>
      <c r="C230" s="18"/>
    </row>
    <row r="231" spans="1:10" ht="48" x14ac:dyDescent="0.2">
      <c r="A231" s="19" t="s">
        <v>1</v>
      </c>
      <c r="B231" s="20" t="s">
        <v>145</v>
      </c>
      <c r="C231" s="21" t="s">
        <v>146</v>
      </c>
      <c r="D231" s="21" t="s">
        <v>147</v>
      </c>
      <c r="E231" s="20" t="s">
        <v>4</v>
      </c>
      <c r="F231" s="20" t="s">
        <v>3</v>
      </c>
      <c r="G231" s="19" t="s">
        <v>148</v>
      </c>
      <c r="H231" s="19" t="s">
        <v>149</v>
      </c>
      <c r="I231" s="22" t="s">
        <v>150</v>
      </c>
      <c r="J231" s="23" t="s">
        <v>151</v>
      </c>
    </row>
    <row r="232" spans="1:10" x14ac:dyDescent="0.2">
      <c r="A232" s="24" t="s">
        <v>69</v>
      </c>
      <c r="B232" s="25">
        <v>1</v>
      </c>
      <c r="C232" s="24">
        <v>2</v>
      </c>
      <c r="D232" s="24">
        <v>10</v>
      </c>
      <c r="E232" s="24">
        <v>23</v>
      </c>
      <c r="F232" s="24"/>
      <c r="G232" s="24"/>
      <c r="H232" s="24"/>
      <c r="I232" s="24"/>
      <c r="J232" s="24"/>
    </row>
    <row r="233" spans="1:10" ht="16.5" customHeight="1" x14ac:dyDescent="0.2">
      <c r="A233" s="26" t="s">
        <v>187</v>
      </c>
      <c r="B233" s="27"/>
      <c r="C233" s="27"/>
      <c r="D233" s="27"/>
      <c r="E233" s="26"/>
      <c r="F233" s="26">
        <v>16</v>
      </c>
      <c r="G233" s="26">
        <v>55</v>
      </c>
      <c r="H233" s="29">
        <f>D232+G233/12</f>
        <v>14.583333333333332</v>
      </c>
      <c r="I233" s="26">
        <v>2.67</v>
      </c>
      <c r="J233" s="29">
        <f>I233*H233*F233*E232</f>
        <v>14328.999999999998</v>
      </c>
    </row>
    <row r="234" spans="1:10" x14ac:dyDescent="0.2">
      <c r="A234" s="26" t="s">
        <v>162</v>
      </c>
      <c r="B234" s="27"/>
      <c r="C234" s="27"/>
      <c r="D234" s="27"/>
      <c r="E234" s="26"/>
      <c r="F234" s="28">
        <f>D232/(12/12)+1</f>
        <v>11</v>
      </c>
      <c r="G234" s="26"/>
      <c r="H234" s="26">
        <f>B232*2+C232*2</f>
        <v>6</v>
      </c>
      <c r="I234" s="26">
        <v>0.376</v>
      </c>
      <c r="J234" s="29">
        <f>I234*H234*F234*E232</f>
        <v>570.76800000000003</v>
      </c>
    </row>
    <row r="235" spans="1:10" x14ac:dyDescent="0.2">
      <c r="A235" s="24" t="s">
        <v>70</v>
      </c>
      <c r="B235" s="25">
        <v>2</v>
      </c>
      <c r="C235" s="24">
        <v>2</v>
      </c>
      <c r="D235" s="24">
        <v>10</v>
      </c>
      <c r="E235" s="24">
        <v>1</v>
      </c>
      <c r="F235" s="24"/>
      <c r="G235" s="24"/>
      <c r="H235" s="24"/>
      <c r="I235" s="24"/>
      <c r="J235" s="24"/>
    </row>
    <row r="236" spans="1:10" x14ac:dyDescent="0.2">
      <c r="A236" s="26" t="s">
        <v>197</v>
      </c>
      <c r="B236" s="27"/>
      <c r="C236" s="27"/>
      <c r="D236" s="27"/>
      <c r="E236" s="26"/>
      <c r="F236" s="26">
        <v>24</v>
      </c>
      <c r="G236" s="26">
        <v>55</v>
      </c>
      <c r="H236" s="29">
        <f>D235+G236/12</f>
        <v>14.583333333333332</v>
      </c>
      <c r="I236" s="26">
        <v>2.67</v>
      </c>
      <c r="J236" s="29">
        <f>I236*H236*F236*E235</f>
        <v>934.49999999999977</v>
      </c>
    </row>
    <row r="237" spans="1:10" x14ac:dyDescent="0.2">
      <c r="A237" s="26" t="s">
        <v>162</v>
      </c>
      <c r="B237" s="27"/>
      <c r="C237" s="27"/>
      <c r="D237" s="27"/>
      <c r="E237" s="26"/>
      <c r="F237" s="28">
        <f>D235/(12/12)+1</f>
        <v>11</v>
      </c>
      <c r="G237" s="26"/>
      <c r="H237" s="26">
        <f>B235*2+C235*2</f>
        <v>8</v>
      </c>
      <c r="I237" s="26">
        <v>0.376</v>
      </c>
      <c r="J237" s="29">
        <f>I237*H237*F237*E235</f>
        <v>33.088000000000001</v>
      </c>
    </row>
    <row r="238" spans="1:10" x14ac:dyDescent="0.2">
      <c r="B238" s="5"/>
      <c r="I238" s="24" t="s">
        <v>155</v>
      </c>
      <c r="J238" s="32">
        <f>SUM(J232:J237)</f>
        <v>15867.355999999998</v>
      </c>
    </row>
    <row r="239" spans="1:10" x14ac:dyDescent="0.2">
      <c r="B239" s="5"/>
      <c r="I239" s="24" t="s">
        <v>156</v>
      </c>
      <c r="J239" s="34">
        <f>J238/2000</f>
        <v>7.9336779999999987</v>
      </c>
    </row>
    <row r="241" spans="1:10" x14ac:dyDescent="0.2">
      <c r="B241" s="5"/>
    </row>
    <row r="242" spans="1:10" ht="19" x14ac:dyDescent="0.25">
      <c r="A242" s="3" t="s">
        <v>101</v>
      </c>
    </row>
    <row r="243" spans="1:10" x14ac:dyDescent="0.2">
      <c r="A243" s="7" t="s">
        <v>0</v>
      </c>
      <c r="B243" s="8" t="s">
        <v>1</v>
      </c>
      <c r="C243" s="7" t="s">
        <v>2</v>
      </c>
      <c r="D243" s="7" t="s">
        <v>3</v>
      </c>
      <c r="E243" s="7" t="s">
        <v>4</v>
      </c>
      <c r="F243" s="7" t="s">
        <v>3</v>
      </c>
    </row>
    <row r="244" spans="1:10" x14ac:dyDescent="0.2">
      <c r="A244" s="4" t="s">
        <v>26</v>
      </c>
      <c r="B244" s="9" t="s">
        <v>71</v>
      </c>
      <c r="C244" s="4">
        <v>19</v>
      </c>
      <c r="D244" s="4" t="s">
        <v>14</v>
      </c>
      <c r="E244" s="4">
        <v>15.01</v>
      </c>
      <c r="F244" s="4" t="s">
        <v>7</v>
      </c>
    </row>
    <row r="245" spans="1:10" x14ac:dyDescent="0.2">
      <c r="A245" s="4" t="s">
        <v>50</v>
      </c>
      <c r="B245" s="9" t="s">
        <v>72</v>
      </c>
      <c r="C245" s="4">
        <v>110.58</v>
      </c>
      <c r="D245" s="4" t="s">
        <v>22</v>
      </c>
      <c r="E245" s="4">
        <v>3.41</v>
      </c>
      <c r="F245" s="4" t="s">
        <v>7</v>
      </c>
    </row>
    <row r="247" spans="1:10" ht="17" x14ac:dyDescent="0.2">
      <c r="A247" s="16" t="s">
        <v>144</v>
      </c>
      <c r="B247" s="17"/>
      <c r="C247" s="18"/>
    </row>
    <row r="248" spans="1:10" ht="48" x14ac:dyDescent="0.2">
      <c r="A248" s="19" t="s">
        <v>1</v>
      </c>
      <c r="B248" s="20" t="s">
        <v>145</v>
      </c>
      <c r="C248" s="21" t="s">
        <v>146</v>
      </c>
      <c r="D248" s="21" t="s">
        <v>147</v>
      </c>
      <c r="E248" s="20" t="s">
        <v>4</v>
      </c>
      <c r="F248" s="20" t="s">
        <v>3</v>
      </c>
      <c r="G248" s="19" t="s">
        <v>148</v>
      </c>
      <c r="H248" s="19" t="s">
        <v>149</v>
      </c>
      <c r="I248" s="22" t="s">
        <v>150</v>
      </c>
      <c r="J248" s="23" t="s">
        <v>151</v>
      </c>
    </row>
    <row r="249" spans="1:10" x14ac:dyDescent="0.2">
      <c r="A249" s="24" t="s">
        <v>26</v>
      </c>
      <c r="B249" s="25">
        <v>8</v>
      </c>
      <c r="C249" s="34">
        <v>8</v>
      </c>
      <c r="D249" s="4"/>
      <c r="E249" s="4">
        <v>19</v>
      </c>
      <c r="F249" s="4"/>
      <c r="G249" s="4"/>
      <c r="H249" s="4"/>
      <c r="I249" s="4"/>
      <c r="J249" s="4"/>
    </row>
    <row r="250" spans="1:10" x14ac:dyDescent="0.2">
      <c r="A250" s="4" t="s">
        <v>165</v>
      </c>
      <c r="B250" s="4"/>
      <c r="C250" s="4"/>
      <c r="D250" s="4"/>
      <c r="E250" s="4"/>
      <c r="F250" s="39">
        <f>B249/(6/12)+1</f>
        <v>17</v>
      </c>
      <c r="G250" s="4"/>
      <c r="H250" s="33">
        <f>C249</f>
        <v>8</v>
      </c>
      <c r="I250" s="4">
        <v>0.66800000000000004</v>
      </c>
      <c r="J250" s="33">
        <f>I250*H250*F250*E249</f>
        <v>1726.1120000000001</v>
      </c>
    </row>
    <row r="251" spans="1:10" x14ac:dyDescent="0.2">
      <c r="A251" s="4"/>
      <c r="B251" s="4"/>
      <c r="C251" s="4"/>
      <c r="D251" s="4"/>
      <c r="E251" s="4"/>
      <c r="F251" s="39">
        <f>C249/(6/12)+1</f>
        <v>17</v>
      </c>
      <c r="G251" s="4"/>
      <c r="H251" s="4">
        <f>B249+2.33</f>
        <v>10.33</v>
      </c>
      <c r="I251" s="4">
        <v>0.66800000000000004</v>
      </c>
      <c r="J251" s="33">
        <f>I251*H251*F251*E249</f>
        <v>2228.8421200000003</v>
      </c>
    </row>
    <row r="252" spans="1:10" x14ac:dyDescent="0.2">
      <c r="A252" s="24" t="s">
        <v>198</v>
      </c>
      <c r="B252" s="25">
        <v>12</v>
      </c>
      <c r="C252" s="34">
        <v>12</v>
      </c>
      <c r="D252" s="4"/>
      <c r="E252" s="4">
        <v>1</v>
      </c>
      <c r="F252" s="4"/>
      <c r="G252" s="4"/>
      <c r="H252" s="4"/>
      <c r="I252" s="4"/>
      <c r="J252" s="4"/>
    </row>
    <row r="253" spans="1:10" x14ac:dyDescent="0.2">
      <c r="A253" s="4" t="s">
        <v>165</v>
      </c>
      <c r="B253" s="4"/>
      <c r="C253" s="4"/>
      <c r="D253" s="4"/>
      <c r="E253" s="4"/>
      <c r="F253" s="39">
        <f>B252/(6/12)+1</f>
        <v>25</v>
      </c>
      <c r="G253" s="4"/>
      <c r="H253" s="33">
        <f>C252</f>
        <v>12</v>
      </c>
      <c r="I253" s="4">
        <v>0.66800000000000004</v>
      </c>
      <c r="J253" s="33">
        <f>I253*H253*F253*E252</f>
        <v>200.4</v>
      </c>
    </row>
    <row r="254" spans="1:10" x14ac:dyDescent="0.2">
      <c r="A254" s="4"/>
      <c r="B254" s="4"/>
      <c r="C254" s="4"/>
      <c r="D254" s="4"/>
      <c r="E254" s="4"/>
      <c r="F254" s="39">
        <f>C252/(6/12)+1</f>
        <v>25</v>
      </c>
      <c r="G254" s="4"/>
      <c r="H254" s="4">
        <f>B252+2.33</f>
        <v>14.33</v>
      </c>
      <c r="I254" s="4">
        <v>0.66800000000000004</v>
      </c>
      <c r="J254" s="33">
        <f>I254*H254*F254*E252</f>
        <v>239.31100000000001</v>
      </c>
    </row>
    <row r="255" spans="1:10" x14ac:dyDescent="0.2">
      <c r="B255" s="5"/>
      <c r="I255" s="24" t="s">
        <v>155</v>
      </c>
      <c r="J255" s="32">
        <f>SUM(J250:J254)</f>
        <v>4394.6651199999997</v>
      </c>
    </row>
    <row r="256" spans="1:10" x14ac:dyDescent="0.2">
      <c r="B256" s="5"/>
      <c r="I256" s="24" t="s">
        <v>156</v>
      </c>
      <c r="J256" s="34">
        <f>J255/2000</f>
        <v>2.19733256</v>
      </c>
    </row>
    <row r="258" spans="1:11" ht="19" x14ac:dyDescent="0.25">
      <c r="A258" s="3" t="s">
        <v>102</v>
      </c>
    </row>
    <row r="259" spans="1:11" x14ac:dyDescent="0.2">
      <c r="A259" s="7" t="s">
        <v>0</v>
      </c>
      <c r="B259" s="8" t="s">
        <v>1</v>
      </c>
      <c r="C259" s="7" t="s">
        <v>2</v>
      </c>
      <c r="D259" s="7" t="s">
        <v>3</v>
      </c>
      <c r="E259" s="7" t="s">
        <v>4</v>
      </c>
      <c r="F259" s="7" t="s">
        <v>3</v>
      </c>
    </row>
    <row r="260" spans="1:11" x14ac:dyDescent="0.2">
      <c r="A260" s="4" t="s">
        <v>526</v>
      </c>
      <c r="B260" s="9"/>
      <c r="C260" s="4">
        <v>10932.92</v>
      </c>
      <c r="D260" s="4" t="s">
        <v>22</v>
      </c>
      <c r="E260" s="4">
        <v>337.44</v>
      </c>
      <c r="F260" s="4" t="s">
        <v>7</v>
      </c>
    </row>
    <row r="262" spans="1:11" ht="17" x14ac:dyDescent="0.2">
      <c r="A262" s="16" t="s">
        <v>144</v>
      </c>
      <c r="B262" s="17"/>
      <c r="C262" s="18"/>
    </row>
    <row r="263" spans="1:11" ht="48" x14ac:dyDescent="0.2">
      <c r="A263" s="19" t="s">
        <v>1</v>
      </c>
      <c r="B263" s="20" t="s">
        <v>145</v>
      </c>
      <c r="C263" s="21" t="s">
        <v>146</v>
      </c>
      <c r="D263" s="21" t="s">
        <v>147</v>
      </c>
      <c r="E263" s="20" t="s">
        <v>4</v>
      </c>
      <c r="F263" s="20" t="s">
        <v>3</v>
      </c>
      <c r="G263" s="19" t="s">
        <v>148</v>
      </c>
      <c r="H263" s="19" t="s">
        <v>149</v>
      </c>
      <c r="I263" s="22" t="s">
        <v>150</v>
      </c>
      <c r="J263" s="23" t="s">
        <v>151</v>
      </c>
    </row>
    <row r="264" spans="1:11" x14ac:dyDescent="0.2">
      <c r="A264" s="24" t="s">
        <v>195</v>
      </c>
      <c r="B264" s="25">
        <v>87</v>
      </c>
      <c r="C264" s="34">
        <f>C260/B264</f>
        <v>125.66574712643678</v>
      </c>
      <c r="D264" s="24"/>
      <c r="E264" s="24"/>
      <c r="F264" s="24"/>
      <c r="G264" s="24"/>
      <c r="H264" s="24"/>
      <c r="I264" s="24"/>
      <c r="J264" s="24"/>
    </row>
    <row r="265" spans="1:11" x14ac:dyDescent="0.2">
      <c r="A265" s="26" t="s">
        <v>166</v>
      </c>
      <c r="B265" s="27"/>
      <c r="C265" s="29"/>
      <c r="D265" s="26"/>
      <c r="E265" s="26"/>
      <c r="F265" s="28">
        <f>B264/(10/12)+1</f>
        <v>105.39999999999999</v>
      </c>
      <c r="G265" s="26">
        <v>55</v>
      </c>
      <c r="H265" s="30">
        <f>C264+(C264/20*G265/12)</f>
        <v>154.46414750957854</v>
      </c>
      <c r="I265" s="26">
        <v>2.67</v>
      </c>
      <c r="J265" s="29">
        <f>I265*H265*F265</f>
        <v>43468.991463850572</v>
      </c>
    </row>
    <row r="266" spans="1:11" x14ac:dyDescent="0.2">
      <c r="A266" s="26"/>
      <c r="B266" s="27"/>
      <c r="C266" s="29"/>
      <c r="D266" s="26"/>
      <c r="E266" s="26"/>
      <c r="F266" s="28">
        <f>C264/(10/12)+1</f>
        <v>151.79889655172414</v>
      </c>
      <c r="G266" s="26">
        <v>55</v>
      </c>
      <c r="H266" s="30">
        <f>B264+(B264/20*G266/12)</f>
        <v>106.9375</v>
      </c>
      <c r="I266" s="26">
        <v>2.67</v>
      </c>
      <c r="J266" s="29">
        <f t="shared" ref="J266:J268" si="7">I266*H266*F266</f>
        <v>43342.095314999999</v>
      </c>
    </row>
    <row r="267" spans="1:11" x14ac:dyDescent="0.2">
      <c r="A267" s="26" t="s">
        <v>167</v>
      </c>
      <c r="B267" s="27"/>
      <c r="C267" s="29"/>
      <c r="D267" s="26"/>
      <c r="E267" s="26"/>
      <c r="F267" s="28">
        <f>B264/(8/12)+1</f>
        <v>131.5</v>
      </c>
      <c r="G267" s="26">
        <v>40</v>
      </c>
      <c r="H267" s="30">
        <f>C264+(C264/20*G267/12)</f>
        <v>146.61003831417625</v>
      </c>
      <c r="I267" s="26">
        <v>1.502</v>
      </c>
      <c r="J267" s="29">
        <f t="shared" si="7"/>
        <v>28957.388497547894</v>
      </c>
    </row>
    <row r="268" spans="1:11" x14ac:dyDescent="0.2">
      <c r="A268" s="26"/>
      <c r="B268" s="27"/>
      <c r="C268" s="29"/>
      <c r="D268" s="26"/>
      <c r="E268" s="26"/>
      <c r="F268" s="28">
        <f>C264/(8/12)+1</f>
        <v>189.49862068965518</v>
      </c>
      <c r="G268" s="26">
        <v>40</v>
      </c>
      <c r="H268" s="30">
        <f>B264+(B264/20*G268/12)</f>
        <v>101.5</v>
      </c>
      <c r="I268" s="26">
        <v>1.502</v>
      </c>
      <c r="J268" s="29">
        <f t="shared" si="7"/>
        <v>28889.633220000003</v>
      </c>
      <c r="K268" s="11"/>
    </row>
    <row r="269" spans="1:11" x14ac:dyDescent="0.2">
      <c r="A269" s="24" t="s">
        <v>171</v>
      </c>
      <c r="B269" s="25"/>
      <c r="C269" s="24"/>
      <c r="D269" s="24"/>
      <c r="E269" s="24"/>
      <c r="F269" s="24"/>
      <c r="G269" s="24"/>
      <c r="H269" s="24"/>
      <c r="I269" s="24"/>
      <c r="J269" s="24"/>
    </row>
    <row r="270" spans="1:11" x14ac:dyDescent="0.2">
      <c r="A270" s="4" t="s">
        <v>525</v>
      </c>
      <c r="B270" s="4">
        <v>194.49</v>
      </c>
      <c r="C270" s="4"/>
      <c r="D270" s="4"/>
      <c r="E270" s="4"/>
      <c r="F270" s="28">
        <f>B270/(32/12)+1</f>
        <v>73.933750000000003</v>
      </c>
      <c r="G270" s="4"/>
      <c r="H270" s="4">
        <v>5</v>
      </c>
      <c r="I270" s="4">
        <v>1.0429999999999999</v>
      </c>
      <c r="J270" s="52">
        <f>I270*H270*F270</f>
        <v>385.56450625000002</v>
      </c>
    </row>
    <row r="271" spans="1:11" x14ac:dyDescent="0.2">
      <c r="A271" s="41" t="s">
        <v>170</v>
      </c>
      <c r="B271" s="25"/>
      <c r="C271" s="24"/>
      <c r="D271" s="24"/>
      <c r="E271" s="24"/>
      <c r="F271" s="24"/>
      <c r="G271" s="24"/>
      <c r="H271" s="24"/>
      <c r="I271" s="24"/>
      <c r="J271" s="24"/>
    </row>
    <row r="272" spans="1:11" x14ac:dyDescent="0.2">
      <c r="A272" s="24"/>
      <c r="B272" s="25"/>
      <c r="C272" s="24"/>
      <c r="D272" s="24"/>
      <c r="E272" s="24"/>
      <c r="F272" s="24"/>
      <c r="G272" s="24"/>
      <c r="H272" s="24"/>
      <c r="I272" s="24"/>
      <c r="J272" s="24"/>
    </row>
    <row r="273" spans="1:10" x14ac:dyDescent="0.2">
      <c r="A273" s="4" t="s">
        <v>381</v>
      </c>
      <c r="B273" s="4">
        <v>3.03</v>
      </c>
      <c r="C273" s="4"/>
      <c r="D273" s="4"/>
      <c r="E273" s="4"/>
      <c r="F273" s="4">
        <v>5</v>
      </c>
      <c r="G273" s="4"/>
      <c r="H273" s="4"/>
      <c r="I273" s="4">
        <v>1.502</v>
      </c>
      <c r="J273" s="33">
        <f>I273*F273*B273</f>
        <v>22.755299999999998</v>
      </c>
    </row>
    <row r="274" spans="1:10" x14ac:dyDescent="0.2">
      <c r="A274" s="4" t="s">
        <v>388</v>
      </c>
      <c r="B274" s="4">
        <v>10.02</v>
      </c>
      <c r="C274" s="4"/>
      <c r="D274" s="4"/>
      <c r="E274" s="4"/>
      <c r="F274" s="4">
        <v>4</v>
      </c>
      <c r="G274" s="4"/>
      <c r="H274" s="4"/>
      <c r="I274" s="4">
        <v>1.502</v>
      </c>
      <c r="J274" s="33">
        <f>I274*F274*B274</f>
        <v>60.200159999999997</v>
      </c>
    </row>
    <row r="275" spans="1:10" x14ac:dyDescent="0.2">
      <c r="A275" s="4" t="s">
        <v>389</v>
      </c>
      <c r="B275" s="4">
        <v>5.56</v>
      </c>
      <c r="C275" s="4"/>
      <c r="D275" s="4"/>
      <c r="E275" s="4"/>
      <c r="F275" s="4">
        <v>7</v>
      </c>
      <c r="G275" s="4"/>
      <c r="H275" s="4"/>
      <c r="I275" s="4">
        <v>1.502</v>
      </c>
      <c r="J275" s="33">
        <f t="shared" ref="J275:J296" si="8">I275*F275*B275</f>
        <v>58.45783999999999</v>
      </c>
    </row>
    <row r="276" spans="1:10" x14ac:dyDescent="0.2">
      <c r="A276" s="4" t="s">
        <v>381</v>
      </c>
      <c r="B276" s="4">
        <v>3.03</v>
      </c>
      <c r="C276" s="4"/>
      <c r="D276" s="4"/>
      <c r="E276" s="4"/>
      <c r="F276" s="4">
        <v>5</v>
      </c>
      <c r="G276" s="4"/>
      <c r="H276" s="4"/>
      <c r="I276" s="4">
        <v>1.502</v>
      </c>
      <c r="J276" s="33">
        <f t="shared" si="8"/>
        <v>22.755299999999998</v>
      </c>
    </row>
    <row r="277" spans="1:10" x14ac:dyDescent="0.2">
      <c r="A277" s="4" t="s">
        <v>383</v>
      </c>
      <c r="B277" s="4">
        <v>2</v>
      </c>
      <c r="C277" s="4"/>
      <c r="D277" s="4"/>
      <c r="E277" s="4"/>
      <c r="F277" s="4">
        <v>3</v>
      </c>
      <c r="G277" s="4"/>
      <c r="H277" s="4"/>
      <c r="I277" s="4">
        <v>1.502</v>
      </c>
      <c r="J277" s="33">
        <f t="shared" si="8"/>
        <v>9.0120000000000005</v>
      </c>
    </row>
    <row r="278" spans="1:10" x14ac:dyDescent="0.2">
      <c r="A278" s="4" t="s">
        <v>388</v>
      </c>
      <c r="B278" s="4">
        <v>3.7</v>
      </c>
      <c r="C278" s="4"/>
      <c r="D278" s="4"/>
      <c r="E278" s="4"/>
      <c r="F278" s="4">
        <v>4</v>
      </c>
      <c r="G278" s="4"/>
      <c r="H278" s="4"/>
      <c r="I278" s="4">
        <v>1.502</v>
      </c>
      <c r="J278" s="33">
        <f t="shared" si="8"/>
        <v>22.229600000000001</v>
      </c>
    </row>
    <row r="279" spans="1:10" x14ac:dyDescent="0.2">
      <c r="A279" s="4" t="s">
        <v>381</v>
      </c>
      <c r="B279" s="4">
        <v>3.63</v>
      </c>
      <c r="C279" s="4"/>
      <c r="D279" s="4"/>
      <c r="E279" s="4"/>
      <c r="F279" s="4">
        <v>5</v>
      </c>
      <c r="G279" s="4"/>
      <c r="H279" s="4"/>
      <c r="I279" s="4">
        <v>1.502</v>
      </c>
      <c r="J279" s="33">
        <f t="shared" si="8"/>
        <v>27.261299999999999</v>
      </c>
    </row>
    <row r="280" spans="1:10" x14ac:dyDescent="0.2">
      <c r="A280" s="4" t="s">
        <v>389</v>
      </c>
      <c r="B280" s="4">
        <v>4.58</v>
      </c>
      <c r="C280" s="4"/>
      <c r="D280" s="4"/>
      <c r="E280" s="4"/>
      <c r="F280" s="4">
        <v>7</v>
      </c>
      <c r="G280" s="4"/>
      <c r="H280" s="4"/>
      <c r="I280" s="4">
        <v>1.502</v>
      </c>
      <c r="J280" s="33">
        <f t="shared" si="8"/>
        <v>48.154119999999999</v>
      </c>
    </row>
    <row r="281" spans="1:10" x14ac:dyDescent="0.2">
      <c r="A281" s="4" t="s">
        <v>388</v>
      </c>
      <c r="B281" s="4">
        <v>4.1100000000000003</v>
      </c>
      <c r="C281" s="4"/>
      <c r="D281" s="4"/>
      <c r="E281" s="4"/>
      <c r="F281" s="4">
        <v>4</v>
      </c>
      <c r="G281" s="4"/>
      <c r="H281" s="4"/>
      <c r="I281" s="4">
        <v>1.502</v>
      </c>
      <c r="J281" s="33">
        <f t="shared" si="8"/>
        <v>24.692880000000002</v>
      </c>
    </row>
    <row r="282" spans="1:10" x14ac:dyDescent="0.2">
      <c r="A282" s="4" t="s">
        <v>387</v>
      </c>
      <c r="B282" s="4">
        <v>2.6</v>
      </c>
      <c r="C282" s="4"/>
      <c r="D282" s="4"/>
      <c r="E282" s="4"/>
      <c r="F282" s="4">
        <v>9</v>
      </c>
      <c r="G282" s="4"/>
      <c r="H282" s="4"/>
      <c r="I282" s="4">
        <v>1.502</v>
      </c>
      <c r="J282" s="33">
        <f t="shared" si="8"/>
        <v>35.146800000000006</v>
      </c>
    </row>
    <row r="283" spans="1:10" x14ac:dyDescent="0.2">
      <c r="A283" s="4" t="s">
        <v>386</v>
      </c>
      <c r="B283" s="4">
        <v>4.46</v>
      </c>
      <c r="C283" s="4"/>
      <c r="D283" s="4"/>
      <c r="E283" s="4"/>
      <c r="F283" s="4">
        <v>13</v>
      </c>
      <c r="G283" s="4"/>
      <c r="H283" s="4"/>
      <c r="I283" s="4">
        <v>1.502</v>
      </c>
      <c r="J283" s="33">
        <f t="shared" si="8"/>
        <v>87.08596</v>
      </c>
    </row>
    <row r="284" spans="1:10" x14ac:dyDescent="0.2">
      <c r="A284" s="4" t="s">
        <v>382</v>
      </c>
      <c r="B284" s="4">
        <v>8.01</v>
      </c>
      <c r="C284" s="4"/>
      <c r="D284" s="4"/>
      <c r="E284" s="4"/>
      <c r="F284" s="4">
        <v>11</v>
      </c>
      <c r="G284" s="4"/>
      <c r="H284" s="4"/>
      <c r="I284" s="4">
        <v>1.502</v>
      </c>
      <c r="J284" s="33">
        <f t="shared" si="8"/>
        <v>132.34121999999999</v>
      </c>
    </row>
    <row r="285" spans="1:10" x14ac:dyDescent="0.2">
      <c r="A285" s="4" t="s">
        <v>382</v>
      </c>
      <c r="B285" s="4">
        <v>2.4500000000000002</v>
      </c>
      <c r="C285" s="4"/>
      <c r="D285" s="4"/>
      <c r="E285" s="4"/>
      <c r="F285" s="4">
        <v>11</v>
      </c>
      <c r="G285" s="4"/>
      <c r="H285" s="4"/>
      <c r="I285" s="4">
        <v>1.502</v>
      </c>
      <c r="J285" s="33">
        <f t="shared" si="8"/>
        <v>40.478899999999996</v>
      </c>
    </row>
    <row r="286" spans="1:10" x14ac:dyDescent="0.2">
      <c r="A286" s="4" t="s">
        <v>383</v>
      </c>
      <c r="B286" s="4">
        <v>2.0499999999999998</v>
      </c>
      <c r="C286" s="4"/>
      <c r="D286" s="4"/>
      <c r="E286" s="4"/>
      <c r="F286" s="4">
        <v>3</v>
      </c>
      <c r="G286" s="4"/>
      <c r="H286" s="4"/>
      <c r="I286" s="4">
        <v>1.502</v>
      </c>
      <c r="J286" s="33">
        <f t="shared" si="8"/>
        <v>9.2372999999999994</v>
      </c>
    </row>
    <row r="287" spans="1:10" x14ac:dyDescent="0.2">
      <c r="A287" s="4" t="s">
        <v>385</v>
      </c>
      <c r="B287" s="4">
        <v>2.52</v>
      </c>
      <c r="C287" s="4"/>
      <c r="D287" s="4"/>
      <c r="E287" s="4"/>
      <c r="F287" s="4">
        <v>6</v>
      </c>
      <c r="G287" s="4"/>
      <c r="H287" s="4"/>
      <c r="I287" s="4">
        <v>1.502</v>
      </c>
      <c r="J287" s="33">
        <f t="shared" si="8"/>
        <v>22.710240000000002</v>
      </c>
    </row>
    <row r="288" spans="1:10" x14ac:dyDescent="0.2">
      <c r="A288" s="4" t="s">
        <v>384</v>
      </c>
      <c r="B288" s="4">
        <v>3.93</v>
      </c>
      <c r="C288" s="4"/>
      <c r="D288" s="4"/>
      <c r="E288" s="4"/>
      <c r="F288" s="4">
        <v>62</v>
      </c>
      <c r="G288" s="4"/>
      <c r="H288" s="4"/>
      <c r="I288" s="4">
        <v>1.502</v>
      </c>
      <c r="J288" s="33">
        <f t="shared" si="8"/>
        <v>365.97732000000002</v>
      </c>
    </row>
    <row r="289" spans="1:14" x14ac:dyDescent="0.2">
      <c r="A289" s="4" t="s">
        <v>383</v>
      </c>
      <c r="B289" s="4">
        <v>8.59</v>
      </c>
      <c r="C289" s="4"/>
      <c r="D289" s="4"/>
      <c r="E289" s="4"/>
      <c r="F289" s="4">
        <v>3</v>
      </c>
      <c r="G289" s="4"/>
      <c r="H289" s="4"/>
      <c r="I289" s="4">
        <v>1.502</v>
      </c>
      <c r="J289" s="33">
        <f t="shared" si="8"/>
        <v>38.706540000000004</v>
      </c>
    </row>
    <row r="290" spans="1:14" x14ac:dyDescent="0.2">
      <c r="A290" s="4" t="s">
        <v>382</v>
      </c>
      <c r="B290" s="4">
        <v>7.08</v>
      </c>
      <c r="C290" s="4"/>
      <c r="D290" s="4"/>
      <c r="E290" s="4"/>
      <c r="F290" s="4">
        <v>11</v>
      </c>
      <c r="G290" s="4"/>
      <c r="H290" s="4"/>
      <c r="I290" s="4">
        <v>1.502</v>
      </c>
      <c r="J290" s="33">
        <f t="shared" si="8"/>
        <v>116.97575999999999</v>
      </c>
    </row>
    <row r="291" spans="1:14" x14ac:dyDescent="0.2">
      <c r="A291" s="4" t="s">
        <v>381</v>
      </c>
      <c r="B291" s="4">
        <v>6.05</v>
      </c>
      <c r="C291" s="4"/>
      <c r="D291" s="4"/>
      <c r="E291" s="4"/>
      <c r="F291" s="4">
        <v>5</v>
      </c>
      <c r="G291" s="4"/>
      <c r="H291" s="4"/>
      <c r="I291" s="4">
        <v>1.502</v>
      </c>
      <c r="J291" s="33">
        <f t="shared" si="8"/>
        <v>45.435499999999998</v>
      </c>
    </row>
    <row r="292" spans="1:14" x14ac:dyDescent="0.2">
      <c r="A292" s="4" t="s">
        <v>380</v>
      </c>
      <c r="B292" s="4">
        <v>31.17</v>
      </c>
      <c r="C292" s="4"/>
      <c r="D292" s="4"/>
      <c r="E292" s="4"/>
      <c r="F292" s="4">
        <v>4</v>
      </c>
      <c r="G292" s="4"/>
      <c r="H292" s="4"/>
      <c r="I292" s="4">
        <v>2.67</v>
      </c>
      <c r="J292" s="33">
        <f t="shared" si="8"/>
        <v>332.8956</v>
      </c>
      <c r="N292">
        <v>0</v>
      </c>
    </row>
    <row r="293" spans="1:14" x14ac:dyDescent="0.2">
      <c r="A293" s="4" t="s">
        <v>390</v>
      </c>
      <c r="B293" s="4">
        <v>18.649999999999999</v>
      </c>
      <c r="C293" s="4"/>
      <c r="D293" s="4"/>
      <c r="E293" s="4"/>
      <c r="F293" s="4">
        <v>2</v>
      </c>
      <c r="G293" s="4"/>
      <c r="H293" s="4"/>
      <c r="I293" s="4">
        <v>2.67</v>
      </c>
      <c r="J293" s="33">
        <f t="shared" si="8"/>
        <v>99.590999999999994</v>
      </c>
    </row>
    <row r="294" spans="1:14" x14ac:dyDescent="0.2">
      <c r="A294" s="4" t="s">
        <v>380</v>
      </c>
      <c r="B294" s="4">
        <v>8.0399999999999991</v>
      </c>
      <c r="C294" s="4"/>
      <c r="D294" s="4"/>
      <c r="E294" s="4"/>
      <c r="F294" s="4">
        <v>4</v>
      </c>
      <c r="G294" s="4"/>
      <c r="H294" s="4"/>
      <c r="I294" s="4">
        <v>2.67</v>
      </c>
      <c r="J294" s="33">
        <f t="shared" si="8"/>
        <v>85.867199999999983</v>
      </c>
    </row>
    <row r="295" spans="1:14" x14ac:dyDescent="0.2">
      <c r="A295" s="4" t="s">
        <v>379</v>
      </c>
      <c r="B295" s="4">
        <v>9.5299999999999994</v>
      </c>
      <c r="C295" s="4"/>
      <c r="D295" s="4"/>
      <c r="E295" s="4"/>
      <c r="F295" s="4">
        <v>3</v>
      </c>
      <c r="G295" s="4"/>
      <c r="H295" s="4"/>
      <c r="I295" s="4">
        <v>2.67</v>
      </c>
      <c r="J295" s="33">
        <f t="shared" si="8"/>
        <v>76.335299999999989</v>
      </c>
    </row>
    <row r="296" spans="1:14" x14ac:dyDescent="0.2">
      <c r="A296" s="4" t="s">
        <v>379</v>
      </c>
      <c r="B296" s="4">
        <v>24.43</v>
      </c>
      <c r="C296" s="4"/>
      <c r="D296" s="4"/>
      <c r="E296" s="4"/>
      <c r="F296" s="4">
        <v>3</v>
      </c>
      <c r="G296" s="4"/>
      <c r="H296" s="4"/>
      <c r="I296" s="4">
        <v>2.67</v>
      </c>
      <c r="J296" s="33">
        <f t="shared" si="8"/>
        <v>195.68429999999998</v>
      </c>
      <c r="K296" s="11"/>
    </row>
    <row r="297" spans="1:14" x14ac:dyDescent="0.2">
      <c r="B297" s="5"/>
      <c r="I297" s="50" t="s">
        <v>155</v>
      </c>
      <c r="J297" s="51">
        <f>SUM(J264:J296)</f>
        <v>147023.6604426484</v>
      </c>
    </row>
    <row r="298" spans="1:14" x14ac:dyDescent="0.2">
      <c r="B298" s="5"/>
      <c r="I298" s="24" t="s">
        <v>156</v>
      </c>
      <c r="J298" s="34">
        <f>J297/2000</f>
        <v>73.511830221324203</v>
      </c>
    </row>
    <row r="300" spans="1:14" ht="21" x14ac:dyDescent="0.25">
      <c r="A300" s="2" t="s">
        <v>105</v>
      </c>
    </row>
    <row r="301" spans="1:14" ht="19" x14ac:dyDescent="0.25">
      <c r="A301" s="3" t="s">
        <v>101</v>
      </c>
    </row>
    <row r="302" spans="1:14" x14ac:dyDescent="0.2">
      <c r="A302" s="7" t="s">
        <v>0</v>
      </c>
      <c r="B302" s="8" t="s">
        <v>1</v>
      </c>
      <c r="C302" s="7" t="s">
        <v>2</v>
      </c>
      <c r="D302" s="7" t="s">
        <v>3</v>
      </c>
      <c r="E302" s="7" t="s">
        <v>4</v>
      </c>
      <c r="F302" s="7" t="s">
        <v>3</v>
      </c>
    </row>
    <row r="303" spans="1:14" x14ac:dyDescent="0.2">
      <c r="A303" s="4" t="s">
        <v>198</v>
      </c>
      <c r="B303" s="9" t="s">
        <v>80</v>
      </c>
      <c r="C303" s="4">
        <v>11</v>
      </c>
      <c r="D303" s="4" t="s">
        <v>14</v>
      </c>
      <c r="E303" s="4">
        <v>40.74</v>
      </c>
      <c r="F303" s="4" t="s">
        <v>7</v>
      </c>
    </row>
    <row r="304" spans="1:14" x14ac:dyDescent="0.2">
      <c r="A304" s="4" t="s">
        <v>87</v>
      </c>
      <c r="B304" s="9" t="s">
        <v>82</v>
      </c>
      <c r="C304" s="4">
        <v>570.39</v>
      </c>
      <c r="D304" s="4" t="s">
        <v>22</v>
      </c>
      <c r="E304" s="4">
        <v>21.13</v>
      </c>
      <c r="F304" s="4" t="s">
        <v>7</v>
      </c>
    </row>
    <row r="305" spans="1:10" x14ac:dyDescent="0.2">
      <c r="A305" s="4" t="s">
        <v>90</v>
      </c>
      <c r="B305" s="9" t="s">
        <v>91</v>
      </c>
      <c r="C305" s="4">
        <v>293.60000000000002</v>
      </c>
      <c r="D305" s="4" t="s">
        <v>22</v>
      </c>
      <c r="E305" s="4">
        <v>10.87</v>
      </c>
      <c r="F305" s="4" t="s">
        <v>7</v>
      </c>
    </row>
    <row r="306" spans="1:10" x14ac:dyDescent="0.2">
      <c r="A306" s="4" t="s">
        <v>93</v>
      </c>
      <c r="B306" s="9" t="s">
        <v>84</v>
      </c>
      <c r="C306" s="4">
        <v>4</v>
      </c>
      <c r="D306" s="4" t="s">
        <v>14</v>
      </c>
      <c r="E306" s="4">
        <v>2.0699999999999998</v>
      </c>
      <c r="F306" s="4" t="s">
        <v>7</v>
      </c>
    </row>
    <row r="308" spans="1:10" ht="17" x14ac:dyDescent="0.2">
      <c r="A308" s="16" t="s">
        <v>144</v>
      </c>
      <c r="B308" s="17"/>
      <c r="C308" s="18"/>
    </row>
    <row r="309" spans="1:10" ht="48" x14ac:dyDescent="0.2">
      <c r="A309" s="19" t="s">
        <v>1</v>
      </c>
      <c r="B309" s="20" t="s">
        <v>145</v>
      </c>
      <c r="C309" s="21" t="s">
        <v>146</v>
      </c>
      <c r="D309" s="21" t="s">
        <v>147</v>
      </c>
      <c r="E309" s="20" t="s">
        <v>4</v>
      </c>
      <c r="F309" s="20" t="s">
        <v>3</v>
      </c>
      <c r="G309" s="19" t="s">
        <v>148</v>
      </c>
      <c r="H309" s="19" t="s">
        <v>149</v>
      </c>
      <c r="I309" s="22" t="s">
        <v>150</v>
      </c>
      <c r="J309" s="23" t="s">
        <v>151</v>
      </c>
    </row>
    <row r="310" spans="1:10" x14ac:dyDescent="0.2">
      <c r="A310" s="24" t="s">
        <v>198</v>
      </c>
      <c r="B310" s="25">
        <v>10</v>
      </c>
      <c r="C310" s="34">
        <v>10</v>
      </c>
      <c r="D310" s="4"/>
      <c r="E310" s="4">
        <f>6+11</f>
        <v>17</v>
      </c>
      <c r="F310" s="4"/>
      <c r="G310" s="4"/>
      <c r="H310" s="4"/>
      <c r="I310" s="4"/>
      <c r="J310" s="4"/>
    </row>
    <row r="311" spans="1:10" x14ac:dyDescent="0.2">
      <c r="A311" s="4" t="s">
        <v>173</v>
      </c>
      <c r="B311" s="4"/>
      <c r="C311" s="4"/>
      <c r="D311" s="4"/>
      <c r="E311" s="4"/>
      <c r="F311" s="39">
        <f>B310/(4/12)+1</f>
        <v>31</v>
      </c>
      <c r="G311" s="4"/>
      <c r="H311" s="33">
        <f>C310</f>
        <v>10</v>
      </c>
      <c r="I311" s="4">
        <v>1.502</v>
      </c>
      <c r="J311" s="33">
        <f>I311*H311*F311*E310</f>
        <v>7915.54</v>
      </c>
    </row>
    <row r="312" spans="1:10" x14ac:dyDescent="0.2">
      <c r="A312" s="4"/>
      <c r="B312" s="4"/>
      <c r="C312" s="4"/>
      <c r="D312" s="4"/>
      <c r="E312" s="4"/>
      <c r="F312" s="39">
        <f>C310/(4/12)+1</f>
        <v>31</v>
      </c>
      <c r="G312" s="4"/>
      <c r="H312" s="4">
        <f>B310+2.33</f>
        <v>12.33</v>
      </c>
      <c r="I312" s="4">
        <v>1.502</v>
      </c>
      <c r="J312" s="33">
        <f>I312*H312*F312*E310</f>
        <v>9759.8608199999999</v>
      </c>
    </row>
    <row r="313" spans="1:10" x14ac:dyDescent="0.2">
      <c r="A313" s="24" t="s">
        <v>90</v>
      </c>
      <c r="B313" s="25">
        <v>12</v>
      </c>
      <c r="C313" s="34">
        <v>12</v>
      </c>
      <c r="D313" s="4"/>
      <c r="E313" s="4">
        <v>2</v>
      </c>
      <c r="F313" s="4"/>
      <c r="G313" s="4"/>
      <c r="H313" s="4"/>
      <c r="I313" s="4"/>
      <c r="J313" s="4"/>
    </row>
    <row r="314" spans="1:10" x14ac:dyDescent="0.2">
      <c r="A314" s="4" t="s">
        <v>173</v>
      </c>
      <c r="B314" s="4"/>
      <c r="C314" s="4"/>
      <c r="D314" s="4"/>
      <c r="E314" s="4"/>
      <c r="F314" s="39">
        <f>B313/(4/12)+1</f>
        <v>37</v>
      </c>
      <c r="G314" s="4"/>
      <c r="H314" s="33">
        <f>C313</f>
        <v>12</v>
      </c>
      <c r="I314" s="4">
        <v>1.502</v>
      </c>
      <c r="J314" s="33">
        <f>I314*H314*F314*E313</f>
        <v>1333.7760000000001</v>
      </c>
    </row>
    <row r="315" spans="1:10" x14ac:dyDescent="0.2">
      <c r="A315" s="4"/>
      <c r="B315" s="4"/>
      <c r="C315" s="4"/>
      <c r="D315" s="4"/>
      <c r="E315" s="4"/>
      <c r="F315" s="39">
        <f>C313/(4/12)+1</f>
        <v>37</v>
      </c>
      <c r="G315" s="4"/>
      <c r="H315" s="4">
        <f>B313+2.33</f>
        <v>14.33</v>
      </c>
      <c r="I315" s="4">
        <v>1.502</v>
      </c>
      <c r="J315" s="33">
        <f>I315*H315*F315*E313</f>
        <v>1592.7508399999999</v>
      </c>
    </row>
    <row r="316" spans="1:10" x14ac:dyDescent="0.2">
      <c r="B316" s="5"/>
      <c r="I316" s="24" t="s">
        <v>155</v>
      </c>
      <c r="J316" s="32">
        <f>SUM(J311:J315)</f>
        <v>20601.927660000001</v>
      </c>
    </row>
    <row r="317" spans="1:10" x14ac:dyDescent="0.2">
      <c r="B317" s="5"/>
      <c r="I317" s="24" t="s">
        <v>156</v>
      </c>
      <c r="J317" s="34">
        <f>J316/2000</f>
        <v>10.300963830000001</v>
      </c>
    </row>
    <row r="319" spans="1:10" ht="19" x14ac:dyDescent="0.25">
      <c r="A319" s="3" t="s">
        <v>107</v>
      </c>
    </row>
    <row r="320" spans="1:10" x14ac:dyDescent="0.2">
      <c r="A320" s="7" t="s">
        <v>0</v>
      </c>
      <c r="B320" s="8" t="s">
        <v>1</v>
      </c>
      <c r="C320" s="7" t="s">
        <v>2</v>
      </c>
      <c r="D320" s="7" t="s">
        <v>3</v>
      </c>
      <c r="E320" s="7" t="s">
        <v>4</v>
      </c>
      <c r="F320" s="7" t="s">
        <v>3</v>
      </c>
    </row>
    <row r="321" spans="1:10" x14ac:dyDescent="0.2">
      <c r="A321" s="4" t="s">
        <v>92</v>
      </c>
      <c r="B321" s="9" t="s">
        <v>41</v>
      </c>
      <c r="C321" s="4">
        <v>23.89</v>
      </c>
      <c r="D321" s="4" t="s">
        <v>6</v>
      </c>
      <c r="E321" s="4">
        <v>0.28999999999999998</v>
      </c>
      <c r="F321" s="4" t="s">
        <v>7</v>
      </c>
    </row>
    <row r="322" spans="1:10" x14ac:dyDescent="0.2">
      <c r="A322" s="4" t="s">
        <v>47</v>
      </c>
      <c r="B322" s="9" t="s">
        <v>41</v>
      </c>
      <c r="C322" s="4">
        <v>54.97</v>
      </c>
      <c r="D322" s="4" t="s">
        <v>6</v>
      </c>
      <c r="E322" s="4">
        <v>0.68</v>
      </c>
      <c r="F322" s="4" t="s">
        <v>7</v>
      </c>
    </row>
    <row r="324" spans="1:10" ht="17" x14ac:dyDescent="0.2">
      <c r="A324" s="16" t="s">
        <v>144</v>
      </c>
      <c r="B324" s="17"/>
      <c r="C324" s="18"/>
    </row>
    <row r="325" spans="1:10" ht="48" x14ac:dyDescent="0.2">
      <c r="A325" s="19" t="s">
        <v>1</v>
      </c>
      <c r="B325" s="20" t="s">
        <v>145</v>
      </c>
      <c r="C325" s="21" t="s">
        <v>146</v>
      </c>
      <c r="D325" s="21" t="s">
        <v>147</v>
      </c>
      <c r="E325" s="20" t="s">
        <v>4</v>
      </c>
      <c r="F325" s="20" t="s">
        <v>3</v>
      </c>
      <c r="G325" s="19" t="s">
        <v>148</v>
      </c>
      <c r="H325" s="19" t="s">
        <v>149</v>
      </c>
      <c r="I325" s="22" t="s">
        <v>150</v>
      </c>
      <c r="J325" s="23" t="s">
        <v>151</v>
      </c>
    </row>
    <row r="326" spans="1:10" x14ac:dyDescent="0.2">
      <c r="A326" s="24" t="s">
        <v>177</v>
      </c>
      <c r="B326" s="25">
        <f>C321+C322</f>
        <v>78.86</v>
      </c>
      <c r="C326" s="34"/>
      <c r="D326" s="24"/>
      <c r="E326" s="24"/>
      <c r="F326" s="24"/>
      <c r="G326" s="24"/>
      <c r="H326" s="24"/>
      <c r="I326" s="24"/>
      <c r="J326" s="24"/>
    </row>
    <row r="327" spans="1:10" x14ac:dyDescent="0.2">
      <c r="A327" s="4" t="s">
        <v>174</v>
      </c>
      <c r="B327" s="9"/>
      <c r="C327" s="4"/>
      <c r="D327" s="4"/>
      <c r="E327" s="4"/>
      <c r="F327" s="39">
        <f>B326/(6/12)+1</f>
        <v>158.72</v>
      </c>
      <c r="G327" s="4"/>
      <c r="H327" s="30">
        <v>12</v>
      </c>
      <c r="I327" s="26">
        <v>2.67</v>
      </c>
      <c r="J327" s="29">
        <f>I327*H327*F327</f>
        <v>5085.3887999999997</v>
      </c>
    </row>
    <row r="328" spans="1:10" x14ac:dyDescent="0.2">
      <c r="A328" s="4" t="s">
        <v>175</v>
      </c>
      <c r="B328" s="9"/>
      <c r="C328" s="4"/>
      <c r="D328" s="4"/>
      <c r="E328" s="4"/>
      <c r="F328" s="39">
        <f>B326/(12/12)+1</f>
        <v>79.86</v>
      </c>
      <c r="G328" s="4"/>
      <c r="H328" s="30">
        <v>12</v>
      </c>
      <c r="I328" s="26">
        <v>2.67</v>
      </c>
      <c r="J328" s="29">
        <f>I328*H328*F328</f>
        <v>2558.7143999999998</v>
      </c>
    </row>
    <row r="329" spans="1:10" x14ac:dyDescent="0.2">
      <c r="A329" s="6"/>
      <c r="B329" s="10"/>
      <c r="C329" s="6"/>
      <c r="D329" s="6"/>
      <c r="E329" s="6"/>
      <c r="F329" s="40"/>
      <c r="G329" s="6"/>
      <c r="H329" s="43"/>
      <c r="I329" s="26"/>
      <c r="J329" s="29"/>
    </row>
    <row r="330" spans="1:10" x14ac:dyDescent="0.2">
      <c r="B330" s="5"/>
      <c r="I330" s="24" t="s">
        <v>155</v>
      </c>
      <c r="J330" s="32">
        <f>SUM(J326:J328)</f>
        <v>7644.1031999999996</v>
      </c>
    </row>
    <row r="331" spans="1:10" x14ac:dyDescent="0.2">
      <c r="B331" s="5"/>
      <c r="I331" s="24" t="s">
        <v>156</v>
      </c>
      <c r="J331" s="34">
        <f>J330/2000</f>
        <v>3.8220516</v>
      </c>
    </row>
    <row r="333" spans="1:10" ht="19" x14ac:dyDescent="0.25">
      <c r="A333" s="3" t="s">
        <v>102</v>
      </c>
    </row>
    <row r="334" spans="1:10" x14ac:dyDescent="0.2">
      <c r="A334" s="7" t="s">
        <v>0</v>
      </c>
      <c r="B334" s="8" t="s">
        <v>1</v>
      </c>
      <c r="C334" s="7" t="s">
        <v>2</v>
      </c>
      <c r="D334" s="7" t="s">
        <v>3</v>
      </c>
      <c r="E334" s="7" t="s">
        <v>4</v>
      </c>
      <c r="F334" s="7" t="s">
        <v>3</v>
      </c>
    </row>
    <row r="335" spans="1:10" x14ac:dyDescent="0.2">
      <c r="A335" s="4" t="s">
        <v>527</v>
      </c>
      <c r="B335" s="9"/>
      <c r="C335" s="4">
        <v>10906.77</v>
      </c>
      <c r="D335" s="4" t="s">
        <v>22</v>
      </c>
      <c r="E335" s="4">
        <v>403.95</v>
      </c>
      <c r="F335" s="4" t="s">
        <v>7</v>
      </c>
    </row>
    <row r="338" spans="1:10" ht="17" x14ac:dyDescent="0.2">
      <c r="A338" s="16" t="s">
        <v>144</v>
      </c>
      <c r="B338" s="17"/>
      <c r="C338" s="18"/>
    </row>
    <row r="339" spans="1:10" ht="48" x14ac:dyDescent="0.2">
      <c r="A339" s="19" t="s">
        <v>1</v>
      </c>
      <c r="B339" s="20" t="s">
        <v>145</v>
      </c>
      <c r="C339" s="21" t="s">
        <v>146</v>
      </c>
      <c r="D339" s="21" t="s">
        <v>147</v>
      </c>
      <c r="E339" s="20" t="s">
        <v>4</v>
      </c>
      <c r="F339" s="20" t="s">
        <v>3</v>
      </c>
      <c r="G339" s="19" t="s">
        <v>148</v>
      </c>
      <c r="H339" s="19" t="s">
        <v>149</v>
      </c>
      <c r="I339" s="22" t="s">
        <v>150</v>
      </c>
      <c r="J339" s="23" t="s">
        <v>151</v>
      </c>
    </row>
    <row r="340" spans="1:10" x14ac:dyDescent="0.2">
      <c r="A340" s="24" t="s">
        <v>196</v>
      </c>
      <c r="B340" s="25">
        <v>87</v>
      </c>
      <c r="C340" s="34">
        <f>C335/B340</f>
        <v>125.3651724137931</v>
      </c>
      <c r="D340" s="24"/>
      <c r="E340" s="24"/>
      <c r="F340" s="24"/>
      <c r="G340" s="24"/>
      <c r="H340" s="24"/>
      <c r="I340" s="24"/>
      <c r="J340" s="24"/>
    </row>
    <row r="341" spans="1:10" x14ac:dyDescent="0.2">
      <c r="A341" s="26" t="s">
        <v>181</v>
      </c>
      <c r="B341" s="27"/>
      <c r="C341" s="29"/>
      <c r="D341" s="26"/>
      <c r="E341" s="26"/>
      <c r="F341" s="28">
        <f>B340/(6/12)+1</f>
        <v>175</v>
      </c>
      <c r="G341" s="26">
        <v>55</v>
      </c>
      <c r="H341" s="30">
        <f>C340+(C340/20*G341/12)</f>
        <v>154.09469109195402</v>
      </c>
      <c r="I341" s="26">
        <v>2.67</v>
      </c>
      <c r="J341" s="29">
        <f>I341*H341*F341</f>
        <v>72000.744412715503</v>
      </c>
    </row>
    <row r="342" spans="1:10" x14ac:dyDescent="0.2">
      <c r="A342" s="26"/>
      <c r="B342" s="27"/>
      <c r="C342" s="29"/>
      <c r="D342" s="26"/>
      <c r="E342" s="26"/>
      <c r="F342" s="28">
        <f>C340/(6/12)+1</f>
        <v>251.73034482758621</v>
      </c>
      <c r="G342" s="26">
        <v>55</v>
      </c>
      <c r="H342" s="30">
        <f>B340+(B340/20*G342/12)</f>
        <v>106.9375</v>
      </c>
      <c r="I342" s="26">
        <v>2.67</v>
      </c>
      <c r="J342" s="29">
        <f t="shared" ref="J342:J344" si="9">I342*H342*F342</f>
        <v>71874.8347125</v>
      </c>
    </row>
    <row r="343" spans="1:10" x14ac:dyDescent="0.2">
      <c r="A343" s="26" t="s">
        <v>182</v>
      </c>
      <c r="B343" s="27"/>
      <c r="C343" s="29"/>
      <c r="D343" s="26"/>
      <c r="E343" s="26"/>
      <c r="F343" s="28">
        <f>B340/(12/12)+1</f>
        <v>88</v>
      </c>
      <c r="G343" s="26">
        <v>55</v>
      </c>
      <c r="H343" s="30">
        <f>C340+(C340/20*G343/12)</f>
        <v>154.09469109195402</v>
      </c>
      <c r="I343" s="26">
        <v>2.67</v>
      </c>
      <c r="J343" s="29">
        <f t="shared" si="9"/>
        <v>36206.088618965514</v>
      </c>
    </row>
    <row r="344" spans="1:10" x14ac:dyDescent="0.2">
      <c r="A344" s="26"/>
      <c r="B344" s="27"/>
      <c r="C344" s="29"/>
      <c r="D344" s="26"/>
      <c r="E344" s="26"/>
      <c r="F344" s="28">
        <f>C340/(12/12)+1</f>
        <v>126.3651724137931</v>
      </c>
      <c r="G344" s="26">
        <v>55</v>
      </c>
      <c r="H344" s="30">
        <f>B340+(B340/20*G344/12)</f>
        <v>106.9375</v>
      </c>
      <c r="I344" s="26">
        <v>2.67</v>
      </c>
      <c r="J344" s="29">
        <f t="shared" si="9"/>
        <v>36080.178918749996</v>
      </c>
    </row>
    <row r="345" spans="1:10" x14ac:dyDescent="0.2">
      <c r="A345" s="24" t="s">
        <v>171</v>
      </c>
      <c r="B345" s="25"/>
      <c r="C345" s="24"/>
      <c r="D345" s="24"/>
      <c r="E345" s="24"/>
      <c r="F345" s="24"/>
      <c r="G345" s="24"/>
      <c r="H345" s="24"/>
      <c r="I345" s="24"/>
      <c r="J345" s="24"/>
    </row>
    <row r="346" spans="1:10" x14ac:dyDescent="0.2">
      <c r="A346" s="4" t="s">
        <v>525</v>
      </c>
      <c r="B346" s="4">
        <v>190.54</v>
      </c>
      <c r="C346" s="4"/>
      <c r="D346" s="4"/>
      <c r="E346" s="4"/>
      <c r="F346" s="28">
        <f>B346/(32/12)+1</f>
        <v>72.452500000000001</v>
      </c>
      <c r="G346" s="4"/>
      <c r="H346" s="4">
        <v>5</v>
      </c>
      <c r="I346" s="4">
        <v>1.0429999999999999</v>
      </c>
      <c r="J346" s="52">
        <f>I346*H346*F346</f>
        <v>377.8397875</v>
      </c>
    </row>
    <row r="347" spans="1:10" x14ac:dyDescent="0.2">
      <c r="A347" s="24"/>
      <c r="B347" s="25"/>
      <c r="C347" s="24"/>
      <c r="D347" s="24"/>
      <c r="E347" s="24"/>
      <c r="F347" s="24"/>
      <c r="G347" s="24"/>
      <c r="H347" s="24"/>
      <c r="I347" s="24"/>
      <c r="J347" s="24"/>
    </row>
    <row r="348" spans="1:10" x14ac:dyDescent="0.2">
      <c r="A348" s="41" t="s">
        <v>170</v>
      </c>
      <c r="B348" s="25"/>
      <c r="C348" s="24"/>
      <c r="D348" s="24"/>
      <c r="E348" s="24"/>
      <c r="F348" s="24"/>
      <c r="G348" s="24"/>
      <c r="H348" s="24"/>
      <c r="I348" s="24"/>
      <c r="J348" s="24"/>
    </row>
    <row r="349" spans="1:10" ht="17.25" customHeight="1" x14ac:dyDescent="0.2">
      <c r="A349" s="4" t="s">
        <v>507</v>
      </c>
      <c r="B349" s="4">
        <v>23.47</v>
      </c>
      <c r="C349" s="4"/>
      <c r="D349" s="4"/>
      <c r="E349" s="4"/>
      <c r="F349" s="4">
        <v>3</v>
      </c>
      <c r="G349" s="4"/>
      <c r="H349" s="4"/>
      <c r="I349" s="4">
        <v>2.67</v>
      </c>
      <c r="J349" s="33">
        <f t="shared" ref="J349:J351" si="10">I349*F349*B349</f>
        <v>187.99469999999999</v>
      </c>
    </row>
    <row r="350" spans="1:10" ht="17.25" customHeight="1" x14ac:dyDescent="0.2">
      <c r="A350" s="4" t="s">
        <v>507</v>
      </c>
      <c r="B350" s="4">
        <v>15</v>
      </c>
      <c r="C350" s="4"/>
      <c r="D350" s="4"/>
      <c r="E350" s="4"/>
      <c r="F350" s="4">
        <v>3</v>
      </c>
      <c r="G350" s="4"/>
      <c r="H350" s="4"/>
      <c r="I350" s="4">
        <v>2.67</v>
      </c>
      <c r="J350" s="33">
        <f t="shared" si="10"/>
        <v>120.14999999999999</v>
      </c>
    </row>
    <row r="351" spans="1:10" ht="17.25" customHeight="1" x14ac:dyDescent="0.2">
      <c r="A351" s="4" t="s">
        <v>507</v>
      </c>
      <c r="B351" s="4">
        <v>8.49</v>
      </c>
      <c r="C351" s="4"/>
      <c r="D351" s="4"/>
      <c r="E351" s="4"/>
      <c r="F351" s="4">
        <v>3</v>
      </c>
      <c r="G351" s="4"/>
      <c r="H351" s="4"/>
      <c r="I351" s="4">
        <v>2.67</v>
      </c>
      <c r="J351" s="33">
        <f t="shared" si="10"/>
        <v>68.004900000000006</v>
      </c>
    </row>
    <row r="352" spans="1:10" ht="17.25" customHeight="1" x14ac:dyDescent="0.2">
      <c r="A352" s="4" t="s">
        <v>508</v>
      </c>
      <c r="B352" s="4">
        <v>17.010000000000002</v>
      </c>
      <c r="C352" s="4"/>
      <c r="D352" s="4"/>
      <c r="E352" s="4"/>
      <c r="F352" s="4">
        <v>9</v>
      </c>
      <c r="G352" s="4"/>
      <c r="H352" s="4"/>
      <c r="I352" s="4">
        <v>2.67</v>
      </c>
      <c r="J352" s="33">
        <f t="shared" ref="J352:J410" si="11">I352*F352*B352</f>
        <v>408.75030000000004</v>
      </c>
    </row>
    <row r="353" spans="1:10" ht="17.25" customHeight="1" x14ac:dyDescent="0.2">
      <c r="A353" s="4" t="s">
        <v>498</v>
      </c>
      <c r="B353" s="4">
        <v>10.51</v>
      </c>
      <c r="C353" s="4"/>
      <c r="D353" s="4"/>
      <c r="E353" s="4"/>
      <c r="F353" s="4">
        <v>7</v>
      </c>
      <c r="G353" s="4"/>
      <c r="H353" s="4"/>
      <c r="I353" s="4">
        <v>2.67</v>
      </c>
      <c r="J353" s="33">
        <f t="shared" si="11"/>
        <v>196.43189999999998</v>
      </c>
    </row>
    <row r="354" spans="1:10" ht="17.25" customHeight="1" x14ac:dyDescent="0.2">
      <c r="A354" s="4" t="s">
        <v>498</v>
      </c>
      <c r="B354" s="4">
        <v>5.53</v>
      </c>
      <c r="C354" s="4"/>
      <c r="D354" s="4"/>
      <c r="E354" s="4"/>
      <c r="F354" s="4">
        <v>7</v>
      </c>
      <c r="G354" s="4"/>
      <c r="H354" s="4"/>
      <c r="I354" s="4">
        <v>2.67</v>
      </c>
      <c r="J354" s="33">
        <f t="shared" si="11"/>
        <v>103.3557</v>
      </c>
    </row>
    <row r="355" spans="1:10" ht="17.25" customHeight="1" x14ac:dyDescent="0.2">
      <c r="A355" s="4" t="s">
        <v>508</v>
      </c>
      <c r="B355" s="4">
        <v>8.49</v>
      </c>
      <c r="C355" s="4"/>
      <c r="D355" s="4"/>
      <c r="E355" s="4"/>
      <c r="F355" s="4">
        <v>9</v>
      </c>
      <c r="G355" s="4"/>
      <c r="H355" s="4"/>
      <c r="I355" s="4">
        <v>2.67</v>
      </c>
      <c r="J355" s="33">
        <f t="shared" si="11"/>
        <v>204.0147</v>
      </c>
    </row>
    <row r="356" spans="1:10" ht="17.25" customHeight="1" x14ac:dyDescent="0.2">
      <c r="A356" s="4" t="s">
        <v>504</v>
      </c>
      <c r="B356" s="4">
        <v>20.03</v>
      </c>
      <c r="C356" s="4"/>
      <c r="D356" s="4"/>
      <c r="E356" s="4"/>
      <c r="F356" s="4">
        <v>15</v>
      </c>
      <c r="G356" s="4"/>
      <c r="H356" s="4"/>
      <c r="I356" s="4">
        <v>2.67</v>
      </c>
      <c r="J356" s="33">
        <f t="shared" si="11"/>
        <v>802.20150000000001</v>
      </c>
    </row>
    <row r="357" spans="1:10" ht="17.25" customHeight="1" x14ac:dyDescent="0.2">
      <c r="A357" s="4" t="s">
        <v>507</v>
      </c>
      <c r="B357" s="4">
        <v>6.06</v>
      </c>
      <c r="C357" s="4"/>
      <c r="D357" s="4"/>
      <c r="E357" s="4"/>
      <c r="F357" s="4">
        <v>3</v>
      </c>
      <c r="G357" s="4"/>
      <c r="H357" s="4"/>
      <c r="I357" s="4">
        <v>2.67</v>
      </c>
      <c r="J357" s="33">
        <f t="shared" si="11"/>
        <v>48.540599999999998</v>
      </c>
    </row>
    <row r="358" spans="1:10" ht="17.25" customHeight="1" x14ac:dyDescent="0.2">
      <c r="A358" s="4" t="s">
        <v>504</v>
      </c>
      <c r="B358" s="4">
        <v>28.08</v>
      </c>
      <c r="C358" s="4"/>
      <c r="D358" s="4"/>
      <c r="E358" s="4"/>
      <c r="F358" s="4">
        <v>15</v>
      </c>
      <c r="G358" s="4"/>
      <c r="H358" s="4"/>
      <c r="I358" s="4">
        <v>2.67</v>
      </c>
      <c r="J358" s="33">
        <f t="shared" si="11"/>
        <v>1124.6039999999998</v>
      </c>
    </row>
    <row r="359" spans="1:10" ht="17.25" customHeight="1" x14ac:dyDescent="0.2">
      <c r="A359" s="4" t="s">
        <v>500</v>
      </c>
      <c r="B359" s="4">
        <v>14.35</v>
      </c>
      <c r="C359" s="4"/>
      <c r="D359" s="4"/>
      <c r="E359" s="4"/>
      <c r="F359" s="4">
        <v>5</v>
      </c>
      <c r="G359" s="4"/>
      <c r="H359" s="4"/>
      <c r="I359" s="4">
        <v>2.67</v>
      </c>
      <c r="J359" s="33">
        <f t="shared" si="11"/>
        <v>191.57249999999999</v>
      </c>
    </row>
    <row r="360" spans="1:10" ht="17.25" customHeight="1" x14ac:dyDescent="0.2">
      <c r="A360" s="4" t="s">
        <v>507</v>
      </c>
      <c r="B360" s="4">
        <v>17.02</v>
      </c>
      <c r="C360" s="4"/>
      <c r="D360" s="4"/>
      <c r="E360" s="4"/>
      <c r="F360" s="4">
        <v>3</v>
      </c>
      <c r="G360" s="4"/>
      <c r="H360" s="4"/>
      <c r="I360" s="4">
        <v>2.67</v>
      </c>
      <c r="J360" s="33">
        <f t="shared" si="11"/>
        <v>136.33019999999999</v>
      </c>
    </row>
    <row r="361" spans="1:10" ht="17.25" customHeight="1" x14ac:dyDescent="0.2">
      <c r="A361" s="4" t="s">
        <v>521</v>
      </c>
      <c r="B361" s="4">
        <v>16.47</v>
      </c>
      <c r="C361" s="4"/>
      <c r="D361" s="4"/>
      <c r="E361" s="4"/>
      <c r="F361" s="4">
        <v>21</v>
      </c>
      <c r="G361" s="4"/>
      <c r="H361" s="4"/>
      <c r="I361" s="4">
        <v>2.67</v>
      </c>
      <c r="J361" s="33">
        <f t="shared" si="11"/>
        <v>923.47289999999998</v>
      </c>
    </row>
    <row r="362" spans="1:10" ht="17.25" customHeight="1" x14ac:dyDescent="0.2">
      <c r="A362" s="4" t="s">
        <v>508</v>
      </c>
      <c r="B362" s="4">
        <v>16.47</v>
      </c>
      <c r="C362" s="4"/>
      <c r="D362" s="4"/>
      <c r="E362" s="4"/>
      <c r="F362" s="4">
        <v>9</v>
      </c>
      <c r="G362" s="4"/>
      <c r="H362" s="4"/>
      <c r="I362" s="4">
        <v>2.67</v>
      </c>
      <c r="J362" s="33">
        <f t="shared" si="11"/>
        <v>395.77409999999998</v>
      </c>
    </row>
    <row r="363" spans="1:10" ht="17.25" customHeight="1" x14ac:dyDescent="0.2">
      <c r="A363" s="4" t="s">
        <v>507</v>
      </c>
      <c r="B363" s="4">
        <v>7.49</v>
      </c>
      <c r="C363" s="4"/>
      <c r="D363" s="4"/>
      <c r="E363" s="4"/>
      <c r="F363" s="4">
        <v>3</v>
      </c>
      <c r="G363" s="4"/>
      <c r="H363" s="4"/>
      <c r="I363" s="4">
        <v>2.67</v>
      </c>
      <c r="J363" s="33">
        <f t="shared" si="11"/>
        <v>59.994900000000001</v>
      </c>
    </row>
    <row r="364" spans="1:10" ht="17.25" customHeight="1" x14ac:dyDescent="0.2">
      <c r="A364" s="4" t="s">
        <v>519</v>
      </c>
      <c r="B364" s="4">
        <v>10.39</v>
      </c>
      <c r="C364" s="4"/>
      <c r="D364" s="4"/>
      <c r="E364" s="4"/>
      <c r="F364" s="4">
        <v>6</v>
      </c>
      <c r="G364" s="4"/>
      <c r="H364" s="4"/>
      <c r="I364" s="4">
        <v>2.67</v>
      </c>
      <c r="J364" s="33">
        <f t="shared" si="11"/>
        <v>166.4478</v>
      </c>
    </row>
    <row r="365" spans="1:10" ht="17.25" customHeight="1" x14ac:dyDescent="0.2">
      <c r="A365" s="4" t="s">
        <v>520</v>
      </c>
      <c r="B365" s="4">
        <v>7.96</v>
      </c>
      <c r="C365" s="4"/>
      <c r="D365" s="4"/>
      <c r="E365" s="4"/>
      <c r="F365" s="4">
        <v>24</v>
      </c>
      <c r="G365" s="4"/>
      <c r="H365" s="4"/>
      <c r="I365" s="4">
        <v>2.67</v>
      </c>
      <c r="J365" s="33">
        <f t="shared" si="11"/>
        <v>510.07679999999999</v>
      </c>
    </row>
    <row r="366" spans="1:10" ht="17.25" customHeight="1" x14ac:dyDescent="0.2">
      <c r="A366" s="4" t="s">
        <v>504</v>
      </c>
      <c r="B366" s="4">
        <v>6.98</v>
      </c>
      <c r="C366" s="4"/>
      <c r="D366" s="4"/>
      <c r="E366" s="4"/>
      <c r="F366" s="4">
        <v>15</v>
      </c>
      <c r="G366" s="4"/>
      <c r="H366" s="4"/>
      <c r="I366" s="4">
        <v>2.67</v>
      </c>
      <c r="J366" s="33">
        <f t="shared" si="11"/>
        <v>279.54899999999998</v>
      </c>
    </row>
    <row r="367" spans="1:10" ht="17.25" customHeight="1" x14ac:dyDescent="0.2">
      <c r="A367" s="4" t="s">
        <v>519</v>
      </c>
      <c r="B367" s="4">
        <v>5.05</v>
      </c>
      <c r="C367" s="4"/>
      <c r="D367" s="4"/>
      <c r="E367" s="4"/>
      <c r="F367" s="4">
        <v>6</v>
      </c>
      <c r="G367" s="4"/>
      <c r="H367" s="4"/>
      <c r="I367" s="4">
        <v>2.67</v>
      </c>
      <c r="J367" s="33">
        <f t="shared" si="11"/>
        <v>80.900999999999996</v>
      </c>
    </row>
    <row r="368" spans="1:10" ht="17.25" customHeight="1" x14ac:dyDescent="0.2">
      <c r="A368" s="4" t="s">
        <v>508</v>
      </c>
      <c r="B368" s="4">
        <v>9.02</v>
      </c>
      <c r="C368" s="4"/>
      <c r="D368" s="4"/>
      <c r="E368" s="4"/>
      <c r="F368" s="4">
        <v>9</v>
      </c>
      <c r="G368" s="4"/>
      <c r="H368" s="4"/>
      <c r="I368" s="4">
        <v>2.67</v>
      </c>
      <c r="J368" s="33">
        <f t="shared" si="11"/>
        <v>216.75059999999999</v>
      </c>
    </row>
    <row r="369" spans="1:10" ht="17.25" customHeight="1" x14ac:dyDescent="0.2">
      <c r="A369" s="4" t="s">
        <v>518</v>
      </c>
      <c r="B369" s="4">
        <v>13.04</v>
      </c>
      <c r="C369" s="4"/>
      <c r="D369" s="4"/>
      <c r="E369" s="4"/>
      <c r="F369" s="4">
        <v>11</v>
      </c>
      <c r="G369" s="4"/>
      <c r="H369" s="4"/>
      <c r="I369" s="4">
        <v>2.67</v>
      </c>
      <c r="J369" s="33">
        <f t="shared" si="11"/>
        <v>382.98479999999995</v>
      </c>
    </row>
    <row r="370" spans="1:10" ht="17.25" customHeight="1" x14ac:dyDescent="0.2">
      <c r="A370" s="4" t="s">
        <v>517</v>
      </c>
      <c r="B370" s="4">
        <v>13.01</v>
      </c>
      <c r="C370" s="4"/>
      <c r="D370" s="4"/>
      <c r="E370" s="4"/>
      <c r="F370" s="4">
        <v>131</v>
      </c>
      <c r="G370" s="4"/>
      <c r="H370" s="4"/>
      <c r="I370" s="4">
        <v>2.67</v>
      </c>
      <c r="J370" s="33">
        <f t="shared" si="11"/>
        <v>4550.5077000000001</v>
      </c>
    </row>
    <row r="371" spans="1:10" ht="17.25" customHeight="1" x14ac:dyDescent="0.2">
      <c r="A371" s="4" t="s">
        <v>516</v>
      </c>
      <c r="B371" s="4">
        <v>12.03</v>
      </c>
      <c r="C371" s="4"/>
      <c r="D371" s="4"/>
      <c r="E371" s="4"/>
      <c r="F371" s="4">
        <v>26</v>
      </c>
      <c r="G371" s="4"/>
      <c r="H371" s="4"/>
      <c r="I371" s="4">
        <v>2.67</v>
      </c>
      <c r="J371" s="33">
        <f t="shared" si="11"/>
        <v>835.12259999999992</v>
      </c>
    </row>
    <row r="372" spans="1:10" ht="17.25" customHeight="1" x14ac:dyDescent="0.2">
      <c r="A372" s="4" t="s">
        <v>515</v>
      </c>
      <c r="B372" s="4">
        <v>11.45</v>
      </c>
      <c r="C372" s="4"/>
      <c r="D372" s="4"/>
      <c r="E372" s="4"/>
      <c r="F372" s="4">
        <v>10</v>
      </c>
      <c r="G372" s="4"/>
      <c r="H372" s="4"/>
      <c r="I372" s="4">
        <v>2.67</v>
      </c>
      <c r="J372" s="33">
        <f t="shared" si="11"/>
        <v>305.71499999999997</v>
      </c>
    </row>
    <row r="373" spans="1:10" ht="17.25" customHeight="1" x14ac:dyDescent="0.2">
      <c r="A373" s="4" t="s">
        <v>504</v>
      </c>
      <c r="B373" s="4">
        <v>15.47</v>
      </c>
      <c r="C373" s="4"/>
      <c r="D373" s="4"/>
      <c r="E373" s="4"/>
      <c r="F373" s="4">
        <v>15</v>
      </c>
      <c r="G373" s="4"/>
      <c r="H373" s="4"/>
      <c r="I373" s="4">
        <v>2.67</v>
      </c>
      <c r="J373" s="33">
        <f t="shared" si="11"/>
        <v>619.57349999999997</v>
      </c>
    </row>
    <row r="374" spans="1:10" ht="17.25" customHeight="1" x14ac:dyDescent="0.2">
      <c r="A374" s="4" t="s">
        <v>513</v>
      </c>
      <c r="B374" s="4">
        <v>13.04</v>
      </c>
      <c r="C374" s="4"/>
      <c r="D374" s="4"/>
      <c r="E374" s="4"/>
      <c r="F374" s="4">
        <v>25</v>
      </c>
      <c r="G374" s="4"/>
      <c r="H374" s="4"/>
      <c r="I374" s="4">
        <v>2.67</v>
      </c>
      <c r="J374" s="33">
        <f t="shared" si="11"/>
        <v>870.42</v>
      </c>
    </row>
    <row r="375" spans="1:10" ht="17.25" customHeight="1" x14ac:dyDescent="0.2">
      <c r="A375" s="4" t="s">
        <v>514</v>
      </c>
      <c r="B375" s="4">
        <v>14.04</v>
      </c>
      <c r="C375" s="4"/>
      <c r="D375" s="4"/>
      <c r="E375" s="4"/>
      <c r="F375" s="4">
        <v>31</v>
      </c>
      <c r="G375" s="4"/>
      <c r="H375" s="4"/>
      <c r="I375" s="4">
        <v>2.67</v>
      </c>
      <c r="J375" s="33">
        <f t="shared" si="11"/>
        <v>1162.0907999999999</v>
      </c>
    </row>
    <row r="376" spans="1:10" ht="17.25" customHeight="1" x14ac:dyDescent="0.2">
      <c r="A376" s="4" t="s">
        <v>513</v>
      </c>
      <c r="B376" s="4">
        <v>11.95</v>
      </c>
      <c r="C376" s="4"/>
      <c r="D376" s="4"/>
      <c r="E376" s="4"/>
      <c r="F376" s="4">
        <v>25</v>
      </c>
      <c r="G376" s="4"/>
      <c r="H376" s="4"/>
      <c r="I376" s="4">
        <v>2.67</v>
      </c>
      <c r="J376" s="33">
        <f t="shared" si="11"/>
        <v>797.66249999999991</v>
      </c>
    </row>
    <row r="377" spans="1:10" ht="17.25" customHeight="1" x14ac:dyDescent="0.2">
      <c r="A377" s="4" t="s">
        <v>504</v>
      </c>
      <c r="B377" s="4">
        <v>15.01</v>
      </c>
      <c r="C377" s="4"/>
      <c r="D377" s="4"/>
      <c r="E377" s="4"/>
      <c r="F377" s="4">
        <v>15</v>
      </c>
      <c r="G377" s="4"/>
      <c r="H377" s="4"/>
      <c r="I377" s="4">
        <v>2.67</v>
      </c>
      <c r="J377" s="33">
        <f t="shared" si="11"/>
        <v>601.15049999999997</v>
      </c>
    </row>
    <row r="378" spans="1:10" ht="17.25" customHeight="1" x14ac:dyDescent="0.2">
      <c r="A378" s="4" t="s">
        <v>508</v>
      </c>
      <c r="B378" s="4">
        <v>7.49</v>
      </c>
      <c r="C378" s="4"/>
      <c r="D378" s="4"/>
      <c r="E378" s="4"/>
      <c r="F378" s="4">
        <v>9</v>
      </c>
      <c r="G378" s="4"/>
      <c r="H378" s="4"/>
      <c r="I378" s="4">
        <v>2.67</v>
      </c>
      <c r="J378" s="33">
        <f t="shared" si="11"/>
        <v>179.9847</v>
      </c>
    </row>
    <row r="379" spans="1:10" ht="17.25" customHeight="1" x14ac:dyDescent="0.2">
      <c r="A379" s="4" t="s">
        <v>499</v>
      </c>
      <c r="B379" s="4">
        <v>6.53</v>
      </c>
      <c r="C379" s="4"/>
      <c r="D379" s="4"/>
      <c r="E379" s="4"/>
      <c r="F379" s="4">
        <v>2</v>
      </c>
      <c r="G379" s="4"/>
      <c r="H379" s="4"/>
      <c r="I379" s="4">
        <v>2.67</v>
      </c>
      <c r="J379" s="33">
        <f t="shared" si="11"/>
        <v>34.870199999999997</v>
      </c>
    </row>
    <row r="380" spans="1:10" ht="17.25" customHeight="1" x14ac:dyDescent="0.2">
      <c r="A380" s="4" t="s">
        <v>512</v>
      </c>
      <c r="B380" s="4">
        <v>9.0299999999999994</v>
      </c>
      <c r="C380" s="4"/>
      <c r="D380" s="4"/>
      <c r="E380" s="4"/>
      <c r="F380" s="4">
        <v>4</v>
      </c>
      <c r="G380" s="4"/>
      <c r="H380" s="4"/>
      <c r="I380" s="4">
        <v>2.67</v>
      </c>
      <c r="J380" s="33">
        <f t="shared" si="11"/>
        <v>96.440399999999997</v>
      </c>
    </row>
    <row r="381" spans="1:10" ht="17.25" customHeight="1" x14ac:dyDescent="0.2">
      <c r="A381" s="4" t="s">
        <v>507</v>
      </c>
      <c r="B381" s="4">
        <v>11.01</v>
      </c>
      <c r="C381" s="4"/>
      <c r="D381" s="4"/>
      <c r="E381" s="4"/>
      <c r="F381" s="4">
        <v>3</v>
      </c>
      <c r="G381" s="4"/>
      <c r="H381" s="4"/>
      <c r="I381" s="4">
        <v>2.67</v>
      </c>
      <c r="J381" s="33">
        <f t="shared" si="11"/>
        <v>88.190100000000001</v>
      </c>
    </row>
    <row r="382" spans="1:10" ht="17.25" customHeight="1" x14ac:dyDescent="0.2">
      <c r="A382" s="4" t="s">
        <v>501</v>
      </c>
      <c r="B382" s="4">
        <v>12.49</v>
      </c>
      <c r="C382" s="4"/>
      <c r="D382" s="4"/>
      <c r="E382" s="4"/>
      <c r="F382" s="4">
        <v>4</v>
      </c>
      <c r="G382" s="4"/>
      <c r="H382" s="4"/>
      <c r="I382" s="4">
        <v>2.67</v>
      </c>
      <c r="J382" s="33">
        <f t="shared" si="11"/>
        <v>133.39320000000001</v>
      </c>
    </row>
    <row r="383" spans="1:10" ht="17.25" customHeight="1" x14ac:dyDescent="0.2">
      <c r="A383" s="4" t="s">
        <v>511</v>
      </c>
      <c r="B383" s="4">
        <v>9.06</v>
      </c>
      <c r="C383" s="4"/>
      <c r="D383" s="4"/>
      <c r="E383" s="4"/>
      <c r="F383" s="4">
        <v>11</v>
      </c>
      <c r="G383" s="4"/>
      <c r="H383" s="4"/>
      <c r="I383" s="4">
        <v>2.67</v>
      </c>
      <c r="J383" s="33">
        <f t="shared" si="11"/>
        <v>266.09219999999999</v>
      </c>
    </row>
    <row r="384" spans="1:10" ht="17.25" customHeight="1" x14ac:dyDescent="0.2">
      <c r="A384" s="4" t="s">
        <v>501</v>
      </c>
      <c r="B384" s="4">
        <v>6.48</v>
      </c>
      <c r="C384" s="4"/>
      <c r="D384" s="4"/>
      <c r="E384" s="4"/>
      <c r="F384" s="4">
        <v>4</v>
      </c>
      <c r="G384" s="4"/>
      <c r="H384" s="4"/>
      <c r="I384" s="4">
        <v>2.67</v>
      </c>
      <c r="J384" s="33">
        <f t="shared" si="11"/>
        <v>69.206400000000002</v>
      </c>
    </row>
    <row r="385" spans="1:10" ht="17.25" customHeight="1" x14ac:dyDescent="0.2">
      <c r="A385" s="4" t="s">
        <v>507</v>
      </c>
      <c r="B385" s="4">
        <v>5.53</v>
      </c>
      <c r="C385" s="4"/>
      <c r="D385" s="4"/>
      <c r="E385" s="4"/>
      <c r="F385" s="4">
        <v>3</v>
      </c>
      <c r="G385" s="4"/>
      <c r="H385" s="4"/>
      <c r="I385" s="4">
        <v>2.67</v>
      </c>
      <c r="J385" s="33">
        <f t="shared" si="11"/>
        <v>44.295299999999997</v>
      </c>
    </row>
    <row r="386" spans="1:10" ht="17.25" customHeight="1" x14ac:dyDescent="0.2">
      <c r="A386" s="4" t="s">
        <v>510</v>
      </c>
      <c r="B386" s="4">
        <v>25</v>
      </c>
      <c r="C386" s="4"/>
      <c r="D386" s="4"/>
      <c r="E386" s="4"/>
      <c r="F386" s="4">
        <v>36</v>
      </c>
      <c r="G386" s="4"/>
      <c r="H386" s="4"/>
      <c r="I386" s="4">
        <v>2.67</v>
      </c>
      <c r="J386" s="33">
        <f t="shared" si="11"/>
        <v>2403</v>
      </c>
    </row>
    <row r="387" spans="1:10" ht="17.25" customHeight="1" x14ac:dyDescent="0.2">
      <c r="A387" s="4" t="s">
        <v>509</v>
      </c>
      <c r="B387" s="4">
        <v>18.059999999999999</v>
      </c>
      <c r="C387" s="4"/>
      <c r="D387" s="4"/>
      <c r="E387" s="4"/>
      <c r="F387" s="4">
        <v>44</v>
      </c>
      <c r="G387" s="4"/>
      <c r="H387" s="4"/>
      <c r="I387" s="4">
        <v>2.67</v>
      </c>
      <c r="J387" s="33">
        <f t="shared" si="11"/>
        <v>2121.6887999999994</v>
      </c>
    </row>
    <row r="388" spans="1:10" ht="17.25" customHeight="1" x14ac:dyDescent="0.2">
      <c r="A388" s="4" t="s">
        <v>508</v>
      </c>
      <c r="B388" s="4">
        <v>17.07</v>
      </c>
      <c r="C388" s="4"/>
      <c r="D388" s="4"/>
      <c r="E388" s="4"/>
      <c r="F388" s="4">
        <v>9</v>
      </c>
      <c r="G388" s="4"/>
      <c r="H388" s="4"/>
      <c r="I388" s="4">
        <v>2.67</v>
      </c>
      <c r="J388" s="33">
        <f t="shared" si="11"/>
        <v>410.19210000000004</v>
      </c>
    </row>
    <row r="389" spans="1:10" ht="17.25" customHeight="1" x14ac:dyDescent="0.2">
      <c r="A389" s="4" t="s">
        <v>499</v>
      </c>
      <c r="B389" s="4">
        <v>7.99</v>
      </c>
      <c r="C389" s="4"/>
      <c r="D389" s="4"/>
      <c r="E389" s="4"/>
      <c r="F389" s="4">
        <v>2</v>
      </c>
      <c r="G389" s="4"/>
      <c r="H389" s="4"/>
      <c r="I389" s="4">
        <v>2.67</v>
      </c>
      <c r="J389" s="33">
        <f t="shared" si="11"/>
        <v>42.666600000000003</v>
      </c>
    </row>
    <row r="390" spans="1:10" ht="17.25" customHeight="1" x14ac:dyDescent="0.2">
      <c r="A390" s="4" t="s">
        <v>499</v>
      </c>
      <c r="B390" s="4">
        <v>9.0299999999999994</v>
      </c>
      <c r="C390" s="4"/>
      <c r="D390" s="4"/>
      <c r="E390" s="4"/>
      <c r="F390" s="4">
        <v>2</v>
      </c>
      <c r="G390" s="4"/>
      <c r="H390" s="4"/>
      <c r="I390" s="4">
        <v>2.67</v>
      </c>
      <c r="J390" s="33">
        <f t="shared" si="11"/>
        <v>48.220199999999998</v>
      </c>
    </row>
    <row r="391" spans="1:10" ht="17.25" customHeight="1" x14ac:dyDescent="0.2">
      <c r="A391" s="4" t="s">
        <v>500</v>
      </c>
      <c r="B391" s="4">
        <v>8.0299999999999994</v>
      </c>
      <c r="C391" s="4"/>
      <c r="D391" s="4"/>
      <c r="E391" s="4"/>
      <c r="F391" s="4">
        <v>5</v>
      </c>
      <c r="G391" s="4"/>
      <c r="H391" s="4"/>
      <c r="I391" s="4">
        <v>2.67</v>
      </c>
      <c r="J391" s="33">
        <f t="shared" si="11"/>
        <v>107.20049999999999</v>
      </c>
    </row>
    <row r="392" spans="1:10" ht="17.25" customHeight="1" x14ac:dyDescent="0.2">
      <c r="A392" s="4" t="s">
        <v>507</v>
      </c>
      <c r="B392" s="4">
        <v>10.06</v>
      </c>
      <c r="C392" s="4"/>
      <c r="D392" s="4"/>
      <c r="E392" s="4"/>
      <c r="F392" s="4">
        <v>3</v>
      </c>
      <c r="G392" s="4"/>
      <c r="H392" s="4"/>
      <c r="I392" s="4">
        <v>2.67</v>
      </c>
      <c r="J392" s="33">
        <f t="shared" si="11"/>
        <v>80.580600000000004</v>
      </c>
    </row>
    <row r="393" spans="1:10" ht="17.25" customHeight="1" x14ac:dyDescent="0.2">
      <c r="A393" s="4" t="s">
        <v>504</v>
      </c>
      <c r="B393" s="4">
        <v>9.5</v>
      </c>
      <c r="C393" s="4"/>
      <c r="D393" s="4"/>
      <c r="E393" s="4"/>
      <c r="F393" s="4">
        <v>15</v>
      </c>
      <c r="G393" s="4"/>
      <c r="H393" s="4"/>
      <c r="I393" s="4">
        <v>2.67</v>
      </c>
      <c r="J393" s="33">
        <f t="shared" si="11"/>
        <v>380.47499999999997</v>
      </c>
    </row>
    <row r="394" spans="1:10" ht="17.25" customHeight="1" x14ac:dyDescent="0.2">
      <c r="A394" s="4" t="s">
        <v>506</v>
      </c>
      <c r="B394" s="4">
        <v>3.08</v>
      </c>
      <c r="C394" s="4"/>
      <c r="D394" s="4"/>
      <c r="E394" s="4"/>
      <c r="F394" s="4">
        <v>6</v>
      </c>
      <c r="G394" s="4"/>
      <c r="H394" s="4"/>
      <c r="I394" s="4">
        <v>2.67</v>
      </c>
      <c r="J394" s="33">
        <f t="shared" si="11"/>
        <v>49.3416</v>
      </c>
    </row>
    <row r="395" spans="1:10" ht="17.25" customHeight="1" x14ac:dyDescent="0.2">
      <c r="A395" s="4" t="s">
        <v>499</v>
      </c>
      <c r="B395" s="4">
        <v>8.52</v>
      </c>
      <c r="C395" s="4"/>
      <c r="D395" s="4"/>
      <c r="E395" s="4"/>
      <c r="F395" s="4">
        <v>2</v>
      </c>
      <c r="G395" s="4"/>
      <c r="H395" s="4"/>
      <c r="I395" s="4">
        <v>2.67</v>
      </c>
      <c r="J395" s="33">
        <f t="shared" si="11"/>
        <v>45.496799999999993</v>
      </c>
    </row>
    <row r="396" spans="1:10" ht="17.25" customHeight="1" x14ac:dyDescent="0.2">
      <c r="A396" s="4" t="s">
        <v>500</v>
      </c>
      <c r="B396" s="4">
        <v>3.52</v>
      </c>
      <c r="C396" s="4"/>
      <c r="D396" s="4"/>
      <c r="E396" s="4"/>
      <c r="F396" s="4">
        <v>5</v>
      </c>
      <c r="G396" s="4"/>
      <c r="H396" s="4"/>
      <c r="I396" s="4">
        <v>2.67</v>
      </c>
      <c r="J396" s="33">
        <f t="shared" si="11"/>
        <v>46.991999999999997</v>
      </c>
    </row>
    <row r="397" spans="1:10" ht="17.25" customHeight="1" x14ac:dyDescent="0.2">
      <c r="A397" s="4" t="s">
        <v>505</v>
      </c>
      <c r="B397" s="4">
        <v>14.04</v>
      </c>
      <c r="C397" s="4"/>
      <c r="D397" s="4"/>
      <c r="E397" s="4"/>
      <c r="F397" s="4">
        <v>22</v>
      </c>
      <c r="G397" s="4"/>
      <c r="H397" s="4"/>
      <c r="I397" s="4">
        <v>2.67</v>
      </c>
      <c r="J397" s="33">
        <f t="shared" si="11"/>
        <v>824.70959999999991</v>
      </c>
    </row>
    <row r="398" spans="1:10" ht="17.25" customHeight="1" x14ac:dyDescent="0.2">
      <c r="A398" s="4" t="s">
        <v>504</v>
      </c>
      <c r="B398" s="4">
        <v>16.48</v>
      </c>
      <c r="C398" s="4"/>
      <c r="D398" s="4"/>
      <c r="E398" s="4"/>
      <c r="F398" s="4">
        <v>15</v>
      </c>
      <c r="G398" s="4"/>
      <c r="H398" s="4"/>
      <c r="I398" s="4">
        <v>2.67</v>
      </c>
      <c r="J398" s="33">
        <f t="shared" si="11"/>
        <v>660.024</v>
      </c>
    </row>
    <row r="399" spans="1:10" ht="17.25" customHeight="1" x14ac:dyDescent="0.2">
      <c r="A399" s="4" t="s">
        <v>498</v>
      </c>
      <c r="B399" s="4">
        <v>9.0399999999999991</v>
      </c>
      <c r="C399" s="4"/>
      <c r="D399" s="4"/>
      <c r="E399" s="4"/>
      <c r="F399" s="4">
        <v>7</v>
      </c>
      <c r="G399" s="4"/>
      <c r="H399" s="4"/>
      <c r="I399" s="4">
        <v>2.67</v>
      </c>
      <c r="J399" s="33">
        <f t="shared" si="11"/>
        <v>168.95759999999996</v>
      </c>
    </row>
    <row r="400" spans="1:10" ht="17.25" customHeight="1" x14ac:dyDescent="0.2">
      <c r="A400" s="4" t="s">
        <v>499</v>
      </c>
      <c r="B400" s="4">
        <v>18</v>
      </c>
      <c r="C400" s="4"/>
      <c r="D400" s="4"/>
      <c r="E400" s="4"/>
      <c r="F400" s="4">
        <v>2</v>
      </c>
      <c r="G400" s="4"/>
      <c r="H400" s="4"/>
      <c r="I400" s="4">
        <v>2.67</v>
      </c>
      <c r="J400" s="33">
        <f t="shared" si="11"/>
        <v>96.12</v>
      </c>
    </row>
    <row r="401" spans="1:13" ht="17.25" customHeight="1" x14ac:dyDescent="0.2">
      <c r="A401" s="4" t="s">
        <v>503</v>
      </c>
      <c r="B401" s="4">
        <v>3.49</v>
      </c>
      <c r="C401" s="4"/>
      <c r="D401" s="4"/>
      <c r="E401" s="4"/>
      <c r="F401" s="4">
        <v>8</v>
      </c>
      <c r="G401" s="4"/>
      <c r="H401" s="4"/>
      <c r="I401" s="4">
        <v>2.67</v>
      </c>
      <c r="J401" s="33">
        <f t="shared" si="11"/>
        <v>74.546400000000006</v>
      </c>
    </row>
    <row r="402" spans="1:13" ht="17.25" customHeight="1" x14ac:dyDescent="0.2">
      <c r="A402" s="4" t="s">
        <v>499</v>
      </c>
      <c r="B402" s="4">
        <v>8.0399999999999991</v>
      </c>
      <c r="C402" s="4"/>
      <c r="D402" s="4"/>
      <c r="E402" s="4"/>
      <c r="F402" s="4">
        <v>2</v>
      </c>
      <c r="G402" s="4"/>
      <c r="H402" s="4"/>
      <c r="I402" s="4">
        <v>2.67</v>
      </c>
      <c r="J402" s="33">
        <f t="shared" si="11"/>
        <v>42.933599999999991</v>
      </c>
    </row>
    <row r="403" spans="1:13" ht="17.25" customHeight="1" x14ac:dyDescent="0.2">
      <c r="A403" s="4" t="s">
        <v>500</v>
      </c>
      <c r="B403" s="4">
        <v>13.02</v>
      </c>
      <c r="C403" s="4"/>
      <c r="D403" s="4"/>
      <c r="E403" s="4"/>
      <c r="F403" s="4">
        <v>5</v>
      </c>
      <c r="G403" s="4"/>
      <c r="H403" s="4"/>
      <c r="I403" s="4">
        <v>2.67</v>
      </c>
      <c r="J403" s="33">
        <f t="shared" si="11"/>
        <v>173.81699999999998</v>
      </c>
    </row>
    <row r="404" spans="1:13" ht="17.25" customHeight="1" x14ac:dyDescent="0.2">
      <c r="A404" s="4" t="s">
        <v>502</v>
      </c>
      <c r="B404" s="4">
        <v>17.02</v>
      </c>
      <c r="C404" s="4"/>
      <c r="D404" s="4"/>
      <c r="E404" s="4"/>
      <c r="F404" s="4">
        <v>13</v>
      </c>
      <c r="G404" s="4"/>
      <c r="H404" s="4"/>
      <c r="I404" s="4">
        <v>2.67</v>
      </c>
      <c r="J404" s="33">
        <f t="shared" si="11"/>
        <v>590.76419999999996</v>
      </c>
    </row>
    <row r="405" spans="1:13" ht="17.25" customHeight="1" x14ac:dyDescent="0.2">
      <c r="A405" s="4" t="s">
        <v>501</v>
      </c>
      <c r="B405" s="4">
        <v>5.47</v>
      </c>
      <c r="C405" s="4"/>
      <c r="D405" s="4"/>
      <c r="E405" s="4"/>
      <c r="F405" s="4">
        <v>4</v>
      </c>
      <c r="G405" s="4"/>
      <c r="H405" s="4"/>
      <c r="I405" s="4">
        <v>2.67</v>
      </c>
      <c r="J405" s="33">
        <f t="shared" si="11"/>
        <v>58.419599999999996</v>
      </c>
    </row>
    <row r="406" spans="1:13" ht="17.25" customHeight="1" x14ac:dyDescent="0.2">
      <c r="A406" s="4" t="s">
        <v>500</v>
      </c>
      <c r="B406" s="4">
        <v>8.4700000000000006</v>
      </c>
      <c r="C406" s="4"/>
      <c r="D406" s="4"/>
      <c r="E406" s="4"/>
      <c r="F406" s="4">
        <v>5</v>
      </c>
      <c r="G406" s="4"/>
      <c r="H406" s="4"/>
      <c r="I406" s="4">
        <v>2.67</v>
      </c>
      <c r="J406" s="33">
        <f t="shared" si="11"/>
        <v>113.0745</v>
      </c>
    </row>
    <row r="407" spans="1:13" ht="17.25" customHeight="1" x14ac:dyDescent="0.2">
      <c r="A407" s="4" t="s">
        <v>500</v>
      </c>
      <c r="B407" s="4">
        <v>6.18</v>
      </c>
      <c r="C407" s="4"/>
      <c r="D407" s="4"/>
      <c r="E407" s="4"/>
      <c r="F407" s="4">
        <v>5</v>
      </c>
      <c r="G407" s="4"/>
      <c r="H407" s="4"/>
      <c r="I407" s="4">
        <v>2.67</v>
      </c>
      <c r="J407" s="33">
        <f t="shared" si="11"/>
        <v>82.503</v>
      </c>
    </row>
    <row r="408" spans="1:13" ht="17.25" customHeight="1" x14ac:dyDescent="0.2">
      <c r="A408" s="4" t="s">
        <v>499</v>
      </c>
      <c r="B408" s="4">
        <v>13.49</v>
      </c>
      <c r="C408" s="4"/>
      <c r="D408" s="4"/>
      <c r="E408" s="4"/>
      <c r="F408" s="4">
        <v>2</v>
      </c>
      <c r="G408" s="4"/>
      <c r="H408" s="4"/>
      <c r="I408" s="4">
        <v>2.67</v>
      </c>
      <c r="J408" s="33">
        <f t="shared" si="11"/>
        <v>72.036599999999993</v>
      </c>
    </row>
    <row r="409" spans="1:13" ht="17.25" customHeight="1" x14ac:dyDescent="0.2">
      <c r="A409" s="4" t="s">
        <v>499</v>
      </c>
      <c r="B409" s="4">
        <v>11</v>
      </c>
      <c r="C409" s="4"/>
      <c r="D409" s="4"/>
      <c r="E409" s="4"/>
      <c r="F409" s="4">
        <v>2</v>
      </c>
      <c r="G409" s="4"/>
      <c r="H409" s="4"/>
      <c r="I409" s="4">
        <v>2.67</v>
      </c>
      <c r="J409" s="33">
        <f t="shared" si="11"/>
        <v>58.739999999999995</v>
      </c>
    </row>
    <row r="410" spans="1:13" ht="17.25" customHeight="1" x14ac:dyDescent="0.2">
      <c r="A410" s="4" t="s">
        <v>498</v>
      </c>
      <c r="B410" s="4">
        <v>6.01</v>
      </c>
      <c r="C410" s="4"/>
      <c r="D410" s="4"/>
      <c r="E410" s="4"/>
      <c r="F410" s="4">
        <v>7</v>
      </c>
      <c r="G410" s="4"/>
      <c r="H410" s="4"/>
      <c r="I410" s="4">
        <v>2.67</v>
      </c>
      <c r="J410" s="33">
        <f t="shared" si="11"/>
        <v>112.32689999999998</v>
      </c>
      <c r="K410" s="11">
        <f>SUM(J349:J410)</f>
        <v>26127.445199999998</v>
      </c>
    </row>
    <row r="411" spans="1:13" x14ac:dyDescent="0.2">
      <c r="B411" s="5"/>
      <c r="I411" s="50" t="s">
        <v>155</v>
      </c>
      <c r="J411" s="51">
        <f>SUM(J340:J410)</f>
        <v>242667.13165043097</v>
      </c>
      <c r="M411" s="11"/>
    </row>
    <row r="412" spans="1:13" x14ac:dyDescent="0.2">
      <c r="B412" s="5"/>
      <c r="I412" s="24" t="s">
        <v>156</v>
      </c>
      <c r="J412" s="34">
        <f>J411/2000</f>
        <v>121.33356582521549</v>
      </c>
    </row>
  </sheetData>
  <mergeCells count="4">
    <mergeCell ref="A1:I1"/>
    <mergeCell ref="A2:I2"/>
    <mergeCell ref="A3:I3"/>
    <mergeCell ref="O23:S23"/>
  </mergeCells>
  <pageMargins left="0.7" right="0.7" top="0.75" bottom="0.75" header="0.3" footer="0.3"/>
  <pageSetup scale="69" orientation="portrait" r:id="rId1"/>
  <rowBreaks count="6" manualBreakCount="6">
    <brk id="48" max="9" man="1"/>
    <brk id="83" max="9" man="1"/>
    <brk id="126" max="9" man="1"/>
    <brk id="189" max="9" man="1"/>
    <brk id="241" max="9" man="1"/>
    <brk id="299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Z187"/>
  <sheetViews>
    <sheetView zoomScaleNormal="100" workbookViewId="0">
      <selection activeCell="W19" sqref="W19"/>
    </sheetView>
  </sheetViews>
  <sheetFormatPr baseColWidth="10" defaultColWidth="8.83203125" defaultRowHeight="15" x14ac:dyDescent="0.2"/>
  <cols>
    <col min="1" max="1" width="37" customWidth="1"/>
    <col min="2" max="2" width="17.33203125" customWidth="1"/>
    <col min="10" max="10" width="15.83203125" customWidth="1"/>
    <col min="11" max="11" width="9.5" bestFit="1" customWidth="1"/>
    <col min="17" max="17" width="28.5" customWidth="1"/>
    <col min="18" max="18" width="28.1640625" customWidth="1"/>
    <col min="19" max="19" width="14.83203125" customWidth="1"/>
    <col min="20" max="20" width="9.5" bestFit="1" customWidth="1"/>
    <col min="21" max="21" width="13.1640625" customWidth="1"/>
    <col min="22" max="22" width="8.6640625" customWidth="1"/>
    <col min="23" max="23" width="17" customWidth="1"/>
  </cols>
  <sheetData>
    <row r="2" spans="1:26" ht="31" x14ac:dyDescent="0.35">
      <c r="A2" s="73" t="s">
        <v>94</v>
      </c>
      <c r="B2" s="73"/>
      <c r="C2" s="73"/>
      <c r="D2" s="73"/>
      <c r="E2" s="73"/>
      <c r="F2" s="73"/>
      <c r="G2" s="73"/>
      <c r="H2" s="73"/>
      <c r="I2" s="73"/>
      <c r="J2" s="73"/>
    </row>
    <row r="3" spans="1:26" ht="31" x14ac:dyDescent="0.35">
      <c r="A3" s="74" t="s">
        <v>95</v>
      </c>
      <c r="B3" s="74"/>
      <c r="C3" s="74"/>
      <c r="D3" s="74"/>
      <c r="E3" s="74"/>
      <c r="F3" s="74"/>
      <c r="G3" s="74"/>
      <c r="H3" s="74"/>
      <c r="I3" s="74"/>
      <c r="J3" s="74"/>
    </row>
    <row r="4" spans="1:26" s="55" customFormat="1" ht="31" x14ac:dyDescent="0.35">
      <c r="A4" s="78" t="s">
        <v>605</v>
      </c>
      <c r="B4" s="78"/>
      <c r="C4" s="78"/>
      <c r="D4" s="78"/>
      <c r="E4" s="78"/>
      <c r="F4" s="78"/>
      <c r="G4" s="78"/>
      <c r="H4" s="78"/>
      <c r="I4" s="78"/>
      <c r="J4" s="78"/>
    </row>
    <row r="5" spans="1:26" ht="24" x14ac:dyDescent="0.3">
      <c r="A5" s="75" t="s">
        <v>98</v>
      </c>
      <c r="B5" s="75"/>
      <c r="C5" s="75"/>
      <c r="D5" s="75"/>
      <c r="E5" s="75"/>
      <c r="F5" s="75"/>
      <c r="G5" s="75"/>
      <c r="H5" s="75"/>
      <c r="I5" s="75"/>
    </row>
    <row r="6" spans="1:26" x14ac:dyDescent="0.2">
      <c r="H6" s="79" t="s">
        <v>606</v>
      </c>
      <c r="I6" s="79"/>
      <c r="J6" s="79"/>
    </row>
    <row r="7" spans="1:26" ht="19" x14ac:dyDescent="0.25">
      <c r="A7" s="3" t="s">
        <v>102</v>
      </c>
      <c r="B7" s="54"/>
    </row>
    <row r="8" spans="1:26" ht="31" x14ac:dyDescent="0.35">
      <c r="A8" s="7" t="s">
        <v>0</v>
      </c>
      <c r="B8" s="8" t="s">
        <v>1</v>
      </c>
      <c r="C8" s="7" t="s">
        <v>2</v>
      </c>
      <c r="D8" s="7" t="s">
        <v>3</v>
      </c>
      <c r="E8" s="7" t="s">
        <v>4</v>
      </c>
      <c r="F8" s="7" t="s">
        <v>3</v>
      </c>
      <c r="R8" s="73" t="s">
        <v>94</v>
      </c>
      <c r="S8" s="73"/>
      <c r="T8" s="73"/>
      <c r="U8" s="73"/>
      <c r="V8" s="73"/>
      <c r="W8" s="73"/>
      <c r="X8" s="73"/>
      <c r="Y8" s="71"/>
      <c r="Z8" s="71"/>
    </row>
    <row r="9" spans="1:26" ht="31" x14ac:dyDescent="0.35">
      <c r="A9" s="4" t="s">
        <v>526</v>
      </c>
      <c r="B9" s="9"/>
      <c r="C9" s="4">
        <v>48886.19</v>
      </c>
      <c r="D9" s="4" t="s">
        <v>22</v>
      </c>
      <c r="E9" s="4"/>
      <c r="F9" s="4"/>
      <c r="R9" s="74" t="s">
        <v>95</v>
      </c>
      <c r="S9" s="74"/>
      <c r="T9" s="74"/>
      <c r="U9" s="74"/>
      <c r="V9" s="74"/>
      <c r="W9" s="74"/>
      <c r="X9" s="70"/>
      <c r="Y9" s="70"/>
      <c r="Z9" s="70"/>
    </row>
    <row r="10" spans="1:26" ht="31" x14ac:dyDescent="0.35">
      <c r="B10" s="54"/>
      <c r="R10" s="78" t="s">
        <v>605</v>
      </c>
      <c r="S10" s="78"/>
      <c r="T10" s="78"/>
      <c r="U10" s="78"/>
      <c r="V10" s="78"/>
      <c r="W10" s="78"/>
      <c r="X10" s="72"/>
      <c r="Y10" s="72"/>
      <c r="Z10" s="72"/>
    </row>
    <row r="11" spans="1:26" ht="17" x14ac:dyDescent="0.2">
      <c r="A11" s="16" t="s">
        <v>144</v>
      </c>
      <c r="B11" s="17"/>
      <c r="C11" s="18"/>
    </row>
    <row r="12" spans="1:26" ht="48" x14ac:dyDescent="0.2">
      <c r="A12" s="19" t="s">
        <v>1</v>
      </c>
      <c r="B12" s="20" t="s">
        <v>145</v>
      </c>
      <c r="C12" s="21" t="s">
        <v>146</v>
      </c>
      <c r="D12" s="21" t="s">
        <v>147</v>
      </c>
      <c r="E12" s="20" t="s">
        <v>4</v>
      </c>
      <c r="F12" s="20" t="s">
        <v>3</v>
      </c>
      <c r="G12" s="19" t="s">
        <v>148</v>
      </c>
      <c r="H12" s="19" t="s">
        <v>149</v>
      </c>
      <c r="I12" s="22" t="s">
        <v>150</v>
      </c>
      <c r="J12" s="23" t="s">
        <v>151</v>
      </c>
    </row>
    <row r="13" spans="1:26" ht="16" thickBot="1" x14ac:dyDescent="0.25">
      <c r="A13" s="24" t="s">
        <v>58</v>
      </c>
      <c r="B13" s="25">
        <v>177.17</v>
      </c>
      <c r="C13" s="34">
        <f>C9/B13</f>
        <v>275.9281481063386</v>
      </c>
      <c r="D13" s="24"/>
      <c r="E13" s="24"/>
      <c r="F13" s="24"/>
      <c r="G13" s="24"/>
      <c r="H13" s="24"/>
      <c r="I13" s="24"/>
      <c r="J13" s="24"/>
    </row>
    <row r="14" spans="1:26" ht="19" x14ac:dyDescent="0.25">
      <c r="A14" s="26" t="s">
        <v>544</v>
      </c>
      <c r="B14" s="27">
        <v>61</v>
      </c>
      <c r="C14" s="29"/>
      <c r="D14" s="26" t="s">
        <v>546</v>
      </c>
      <c r="E14" s="26">
        <v>50</v>
      </c>
      <c r="F14" s="28">
        <f>(15/(12/12))</f>
        <v>15</v>
      </c>
      <c r="G14" s="26"/>
      <c r="H14" s="30">
        <f>B14*0.35</f>
        <v>21.349999999999998</v>
      </c>
      <c r="I14" s="26">
        <v>1.502</v>
      </c>
      <c r="J14" s="29">
        <f>I14*H14*F14*E14</f>
        <v>24050.774999999994</v>
      </c>
      <c r="R14" s="66" t="s">
        <v>575</v>
      </c>
      <c r="S14" s="59" t="s">
        <v>580</v>
      </c>
      <c r="T14" s="60"/>
      <c r="U14" s="61" t="s">
        <v>581</v>
      </c>
      <c r="V14" s="62"/>
      <c r="W14" s="63" t="s">
        <v>582</v>
      </c>
      <c r="X14" s="64"/>
    </row>
    <row r="15" spans="1:26" x14ac:dyDescent="0.2">
      <c r="A15" s="26"/>
      <c r="B15" s="27">
        <v>58</v>
      </c>
      <c r="C15" s="29"/>
      <c r="D15" s="26"/>
      <c r="E15" s="26">
        <v>50</v>
      </c>
      <c r="F15" s="28">
        <f>(15/(12/12))*1</f>
        <v>15</v>
      </c>
      <c r="G15" s="26"/>
      <c r="H15" s="30">
        <f>B15*0.35</f>
        <v>20.299999999999997</v>
      </c>
      <c r="I15" s="26">
        <v>1.502</v>
      </c>
      <c r="J15" s="29">
        <v>19601.099999999999</v>
      </c>
      <c r="R15" s="7" t="s">
        <v>0</v>
      </c>
      <c r="S15" s="56" t="s">
        <v>2</v>
      </c>
      <c r="T15" s="57" t="s">
        <v>3</v>
      </c>
      <c r="U15" s="56" t="s">
        <v>4</v>
      </c>
      <c r="V15" s="57" t="s">
        <v>3</v>
      </c>
      <c r="W15" s="56" t="s">
        <v>4</v>
      </c>
      <c r="X15" s="57" t="s">
        <v>3</v>
      </c>
    </row>
    <row r="16" spans="1:26" x14ac:dyDescent="0.2">
      <c r="A16" s="26" t="s">
        <v>545</v>
      </c>
      <c r="B16" s="27"/>
      <c r="C16" s="29"/>
      <c r="D16" s="26"/>
      <c r="E16" s="26"/>
      <c r="F16" s="28">
        <f>B13/(12/12)+1</f>
        <v>178.17</v>
      </c>
      <c r="G16" s="26">
        <v>45</v>
      </c>
      <c r="H16" s="30">
        <f>C13+(C13/20*G16/12)</f>
        <v>327.6646758762771</v>
      </c>
      <c r="I16" s="26">
        <v>1.502</v>
      </c>
      <c r="J16" s="29">
        <f>I16*H16*F16</f>
        <v>87686.782981916185</v>
      </c>
      <c r="R16" s="24" t="s">
        <v>576</v>
      </c>
      <c r="S16" s="65">
        <f>'SECT 1'!J280</f>
        <v>646264.16641426494</v>
      </c>
      <c r="T16" s="58" t="s">
        <v>583</v>
      </c>
      <c r="U16" s="65">
        <f>J48</f>
        <v>245916.41452066627</v>
      </c>
      <c r="V16" s="58" t="s">
        <v>583</v>
      </c>
      <c r="W16" s="65">
        <f>U16-S16</f>
        <v>-400347.7518935987</v>
      </c>
      <c r="X16" s="58" t="s">
        <v>583</v>
      </c>
    </row>
    <row r="17" spans="1:24" x14ac:dyDescent="0.2">
      <c r="A17" s="26"/>
      <c r="B17" s="27"/>
      <c r="C17" s="29"/>
      <c r="D17" s="26"/>
      <c r="E17" s="26"/>
      <c r="F17" s="28">
        <f>C13/(12/12)+1</f>
        <v>276.9281481063386</v>
      </c>
      <c r="G17" s="26">
        <v>45</v>
      </c>
      <c r="H17" s="30">
        <f>B13+(B13/20*G17/12)</f>
        <v>210.38937499999997</v>
      </c>
      <c r="I17" s="26">
        <v>1.502</v>
      </c>
      <c r="J17" s="29">
        <f>I17*H17*F17</f>
        <v>87510.635480000012</v>
      </c>
      <c r="K17" s="11"/>
      <c r="R17" s="24" t="s">
        <v>577</v>
      </c>
      <c r="S17" s="65">
        <f>'SECT 2'!J309</f>
        <v>549510.95376905985</v>
      </c>
      <c r="T17" s="58" t="s">
        <v>583</v>
      </c>
      <c r="U17" s="65">
        <f>J103</f>
        <v>241646.05182581092</v>
      </c>
      <c r="V17" s="58" t="s">
        <v>583</v>
      </c>
      <c r="W17" s="65">
        <f t="shared" ref="W17:W19" si="0">U17-S17</f>
        <v>-307864.90194324893</v>
      </c>
      <c r="X17" s="58" t="s">
        <v>583</v>
      </c>
    </row>
    <row r="18" spans="1:24" x14ac:dyDescent="0.2">
      <c r="A18" s="4" t="s">
        <v>525</v>
      </c>
      <c r="B18" s="4">
        <v>144.97</v>
      </c>
      <c r="C18" s="4"/>
      <c r="D18" s="4"/>
      <c r="E18" s="4"/>
      <c r="F18" s="28">
        <f>B18/(32/12)+1</f>
        <v>55.363750000000003</v>
      </c>
      <c r="G18" s="4"/>
      <c r="H18" s="4">
        <v>5</v>
      </c>
      <c r="I18" s="4">
        <v>1.0429999999999999</v>
      </c>
      <c r="J18" s="52">
        <f>I18*H18*F18</f>
        <v>288.72195625000001</v>
      </c>
      <c r="R18" s="24" t="s">
        <v>578</v>
      </c>
      <c r="S18" s="65">
        <f>'SECT 3'!J403</f>
        <v>911388.06987540843</v>
      </c>
      <c r="T18" s="58" t="s">
        <v>583</v>
      </c>
      <c r="U18" s="65">
        <f>J149</f>
        <v>363306.85454485461</v>
      </c>
      <c r="V18" s="58" t="s">
        <v>583</v>
      </c>
      <c r="W18" s="65">
        <f t="shared" si="0"/>
        <v>-548081.21533055382</v>
      </c>
      <c r="X18" s="58" t="s">
        <v>583</v>
      </c>
    </row>
    <row r="19" spans="1:24" ht="16" thickBot="1" x14ac:dyDescent="0.25">
      <c r="A19" s="41" t="s">
        <v>170</v>
      </c>
      <c r="B19" s="25"/>
      <c r="C19" s="24"/>
      <c r="D19" s="24"/>
      <c r="E19" s="24"/>
      <c r="F19" s="24"/>
      <c r="G19" s="24"/>
      <c r="H19" s="24"/>
      <c r="I19" s="24"/>
      <c r="J19" s="24"/>
      <c r="R19" s="24" t="s">
        <v>579</v>
      </c>
      <c r="S19" s="69">
        <f>'SECT 4'!J297</f>
        <v>147023.6604426484</v>
      </c>
      <c r="T19" s="58" t="s">
        <v>583</v>
      </c>
      <c r="U19" s="69">
        <f>J186</f>
        <v>69345.015009468392</v>
      </c>
      <c r="V19" s="58" t="s">
        <v>583</v>
      </c>
      <c r="W19" s="65">
        <f t="shared" si="0"/>
        <v>-77678.645433180005</v>
      </c>
      <c r="X19" s="58" t="s">
        <v>583</v>
      </c>
    </row>
    <row r="20" spans="1:24" ht="18.75" customHeight="1" x14ac:dyDescent="0.2">
      <c r="A20" s="4" t="s">
        <v>550</v>
      </c>
      <c r="B20" s="4">
        <v>52.83</v>
      </c>
      <c r="C20" s="24"/>
      <c r="D20" s="24"/>
      <c r="E20" s="24"/>
      <c r="F20" s="26">
        <v>3</v>
      </c>
      <c r="G20" s="26">
        <v>30</v>
      </c>
      <c r="H20" s="30">
        <f>B20+(B20/20*G20/12)</f>
        <v>59.433749999999996</v>
      </c>
      <c r="I20" s="4">
        <v>1.502</v>
      </c>
      <c r="J20" s="33">
        <f>I20*F20*H20</f>
        <v>267.80847749999998</v>
      </c>
      <c r="S20" s="34">
        <f>SUM(S16:S19)</f>
        <v>2254186.8505013818</v>
      </c>
      <c r="T20" s="55"/>
      <c r="U20" s="34">
        <f>SUM(U16:U19)</f>
        <v>920214.33590080019</v>
      </c>
      <c r="V20" s="55"/>
      <c r="W20" s="67">
        <f>SUM(W16:W19)</f>
        <v>-1333972.5146005815</v>
      </c>
      <c r="X20" s="68" t="s">
        <v>583</v>
      </c>
    </row>
    <row r="21" spans="1:24" ht="18.75" customHeight="1" x14ac:dyDescent="0.2">
      <c r="A21" s="4" t="s">
        <v>551</v>
      </c>
      <c r="B21" s="4">
        <v>185.77</v>
      </c>
      <c r="C21" s="24"/>
      <c r="D21" s="24"/>
      <c r="E21" s="24"/>
      <c r="F21" s="26">
        <v>5</v>
      </c>
      <c r="G21" s="26">
        <v>30</v>
      </c>
      <c r="H21" s="30">
        <f t="shared" ref="H21:H47" si="1">B21+(B21/20*G21/12)</f>
        <v>208.99125000000001</v>
      </c>
      <c r="I21" s="4">
        <v>1.502</v>
      </c>
      <c r="J21" s="33">
        <f t="shared" ref="J21:J47" si="2">I21*F21*H21</f>
        <v>1569.5242875000001</v>
      </c>
      <c r="W21" s="67">
        <f>W20/2000</f>
        <v>-666.98625730029073</v>
      </c>
      <c r="X21" s="68" t="s">
        <v>584</v>
      </c>
    </row>
    <row r="22" spans="1:24" ht="18.75" customHeight="1" x14ac:dyDescent="0.2">
      <c r="A22" s="4" t="s">
        <v>552</v>
      </c>
      <c r="B22" s="4">
        <v>361.55</v>
      </c>
      <c r="C22" s="24"/>
      <c r="D22" s="24"/>
      <c r="E22" s="24"/>
      <c r="F22" s="26">
        <v>1</v>
      </c>
      <c r="G22" s="26">
        <v>30</v>
      </c>
      <c r="H22" s="30">
        <f t="shared" si="1"/>
        <v>406.74375000000003</v>
      </c>
      <c r="I22" s="4">
        <v>1.502</v>
      </c>
      <c r="J22" s="33">
        <f t="shared" si="2"/>
        <v>610.92911250000009</v>
      </c>
    </row>
    <row r="23" spans="1:24" ht="18.75" customHeight="1" x14ac:dyDescent="0.2">
      <c r="A23" s="4" t="s">
        <v>553</v>
      </c>
      <c r="B23" s="4">
        <v>52.82</v>
      </c>
      <c r="C23" s="24"/>
      <c r="D23" s="24"/>
      <c r="E23" s="24"/>
      <c r="F23" s="26">
        <v>9</v>
      </c>
      <c r="G23" s="26">
        <v>30</v>
      </c>
      <c r="H23" s="30">
        <f t="shared" si="1"/>
        <v>59.422499999999999</v>
      </c>
      <c r="I23" s="4">
        <v>1.502</v>
      </c>
      <c r="J23" s="33">
        <f t="shared" si="2"/>
        <v>803.27335500000004</v>
      </c>
    </row>
    <row r="24" spans="1:24" ht="18.75" customHeight="1" x14ac:dyDescent="0.2">
      <c r="A24" s="4" t="s">
        <v>554</v>
      </c>
      <c r="B24" s="4">
        <v>113.7</v>
      </c>
      <c r="C24" s="24"/>
      <c r="D24" s="24"/>
      <c r="E24" s="24"/>
      <c r="F24" s="26">
        <v>6</v>
      </c>
      <c r="G24" s="26">
        <v>30</v>
      </c>
      <c r="H24" s="30">
        <f t="shared" si="1"/>
        <v>127.91250000000001</v>
      </c>
      <c r="I24" s="4">
        <v>1.502</v>
      </c>
      <c r="J24" s="33">
        <f t="shared" si="2"/>
        <v>1152.7474500000001</v>
      </c>
    </row>
    <row r="25" spans="1:24" ht="18.75" customHeight="1" x14ac:dyDescent="0.2">
      <c r="A25" s="4" t="s">
        <v>555</v>
      </c>
      <c r="B25" s="4">
        <v>108.25</v>
      </c>
      <c r="C25" s="24"/>
      <c r="D25" s="24"/>
      <c r="E25" s="24"/>
      <c r="F25" s="26">
        <v>7</v>
      </c>
      <c r="G25" s="26">
        <v>30</v>
      </c>
      <c r="H25" s="30">
        <f t="shared" si="1"/>
        <v>121.78125</v>
      </c>
      <c r="I25" s="4">
        <v>1.502</v>
      </c>
      <c r="J25" s="33">
        <f t="shared" si="2"/>
        <v>1280.4080624999999</v>
      </c>
    </row>
    <row r="26" spans="1:24" ht="18.75" customHeight="1" x14ac:dyDescent="0.2">
      <c r="A26" s="4" t="s">
        <v>556</v>
      </c>
      <c r="B26" s="4">
        <v>113.19</v>
      </c>
      <c r="C26" s="24"/>
      <c r="D26" s="24"/>
      <c r="E26" s="24"/>
      <c r="F26" s="26">
        <v>8</v>
      </c>
      <c r="G26" s="26">
        <v>30</v>
      </c>
      <c r="H26" s="30">
        <f t="shared" si="1"/>
        <v>127.33875</v>
      </c>
      <c r="I26" s="4">
        <v>1.502</v>
      </c>
      <c r="J26" s="33">
        <f t="shared" si="2"/>
        <v>1530.1024200000002</v>
      </c>
    </row>
    <row r="27" spans="1:24" ht="18.75" customHeight="1" x14ac:dyDescent="0.2">
      <c r="A27" s="4" t="s">
        <v>557</v>
      </c>
      <c r="B27" s="4">
        <v>4.9400000000000004</v>
      </c>
      <c r="C27" s="24"/>
      <c r="D27" s="24"/>
      <c r="E27" s="24"/>
      <c r="F27" s="26">
        <v>37</v>
      </c>
      <c r="G27" s="26"/>
      <c r="H27" s="30">
        <f t="shared" si="1"/>
        <v>4.9400000000000004</v>
      </c>
      <c r="I27" s="4">
        <v>1.502</v>
      </c>
      <c r="J27" s="33">
        <f t="shared" si="2"/>
        <v>274.53556000000003</v>
      </c>
    </row>
    <row r="28" spans="1:24" ht="18.75" customHeight="1" x14ac:dyDescent="0.2">
      <c r="A28" s="4" t="s">
        <v>558</v>
      </c>
      <c r="B28" s="4">
        <v>38.35</v>
      </c>
      <c r="C28" s="24"/>
      <c r="D28" s="24"/>
      <c r="E28" s="24"/>
      <c r="F28" s="26">
        <v>4</v>
      </c>
      <c r="G28" s="26">
        <v>30</v>
      </c>
      <c r="H28" s="30">
        <f t="shared" si="1"/>
        <v>43.143750000000004</v>
      </c>
      <c r="I28" s="4">
        <v>1.502</v>
      </c>
      <c r="J28" s="33">
        <f t="shared" si="2"/>
        <v>259.20765</v>
      </c>
    </row>
    <row r="29" spans="1:24" ht="18.75" customHeight="1" x14ac:dyDescent="0.2">
      <c r="A29" s="4" t="s">
        <v>559</v>
      </c>
      <c r="B29" s="4">
        <v>28.87</v>
      </c>
      <c r="C29" s="24"/>
      <c r="D29" s="24"/>
      <c r="E29" s="24"/>
      <c r="F29" s="26">
        <v>2</v>
      </c>
      <c r="G29" s="26">
        <v>30</v>
      </c>
      <c r="H29" s="30">
        <f t="shared" si="1"/>
        <v>32.478749999999998</v>
      </c>
      <c r="I29" s="4">
        <v>1.502</v>
      </c>
      <c r="J29" s="33">
        <f t="shared" si="2"/>
        <v>97.566164999999998</v>
      </c>
    </row>
    <row r="30" spans="1:24" ht="18.75" customHeight="1" x14ac:dyDescent="0.2">
      <c r="A30" s="4" t="s">
        <v>560</v>
      </c>
      <c r="B30" s="4">
        <v>50.68</v>
      </c>
      <c r="C30" s="24"/>
      <c r="D30" s="24"/>
      <c r="E30" s="24"/>
      <c r="F30" s="26">
        <v>15</v>
      </c>
      <c r="G30" s="26">
        <v>30</v>
      </c>
      <c r="H30" s="30">
        <f t="shared" si="1"/>
        <v>57.015000000000001</v>
      </c>
      <c r="I30" s="4">
        <v>1.502</v>
      </c>
      <c r="J30" s="33">
        <f t="shared" si="2"/>
        <v>1284.5479500000001</v>
      </c>
    </row>
    <row r="31" spans="1:24" ht="18.75" customHeight="1" x14ac:dyDescent="0.2">
      <c r="A31" s="4" t="s">
        <v>561</v>
      </c>
      <c r="B31" s="4">
        <v>45.78</v>
      </c>
      <c r="C31" s="24"/>
      <c r="D31" s="24"/>
      <c r="E31" s="24"/>
      <c r="F31" s="26">
        <v>11</v>
      </c>
      <c r="G31" s="26">
        <v>30</v>
      </c>
      <c r="H31" s="30">
        <f t="shared" si="1"/>
        <v>51.502499999999998</v>
      </c>
      <c r="I31" s="4">
        <v>1.502</v>
      </c>
      <c r="J31" s="33">
        <f t="shared" si="2"/>
        <v>850.92430499999989</v>
      </c>
    </row>
    <row r="32" spans="1:24" ht="18.75" customHeight="1" x14ac:dyDescent="0.2">
      <c r="A32" s="4" t="s">
        <v>554</v>
      </c>
      <c r="B32" s="4">
        <v>25.85</v>
      </c>
      <c r="C32" s="24"/>
      <c r="D32" s="24"/>
      <c r="E32" s="24"/>
      <c r="F32" s="26">
        <v>6</v>
      </c>
      <c r="G32" s="26">
        <v>30</v>
      </c>
      <c r="H32" s="30">
        <f t="shared" si="1"/>
        <v>29.081250000000001</v>
      </c>
      <c r="I32" s="4">
        <v>1.502</v>
      </c>
      <c r="J32" s="33">
        <f t="shared" si="2"/>
        <v>262.08022500000004</v>
      </c>
    </row>
    <row r="33" spans="1:11" ht="18.75" customHeight="1" x14ac:dyDescent="0.2">
      <c r="A33" s="4" t="s">
        <v>562</v>
      </c>
      <c r="B33" s="4">
        <v>72.89</v>
      </c>
      <c r="C33" s="24"/>
      <c r="D33" s="24"/>
      <c r="E33" s="24"/>
      <c r="F33" s="26">
        <v>10</v>
      </c>
      <c r="G33" s="26">
        <v>30</v>
      </c>
      <c r="H33" s="30">
        <f t="shared" si="1"/>
        <v>82.001249999999999</v>
      </c>
      <c r="I33" s="4">
        <v>1.502</v>
      </c>
      <c r="J33" s="33">
        <f t="shared" si="2"/>
        <v>1231.6587749999999</v>
      </c>
    </row>
    <row r="34" spans="1:11" ht="18.75" customHeight="1" x14ac:dyDescent="0.2">
      <c r="A34" s="4" t="s">
        <v>563</v>
      </c>
      <c r="B34" s="4">
        <v>19.82</v>
      </c>
      <c r="C34" s="24"/>
      <c r="D34" s="24"/>
      <c r="E34" s="24"/>
      <c r="F34" s="26">
        <v>12</v>
      </c>
      <c r="G34" s="26">
        <v>30</v>
      </c>
      <c r="H34" s="30">
        <f t="shared" si="1"/>
        <v>22.297499999999999</v>
      </c>
      <c r="I34" s="4">
        <v>1.502</v>
      </c>
      <c r="J34" s="33">
        <f t="shared" si="2"/>
        <v>401.89014000000003</v>
      </c>
    </row>
    <row r="35" spans="1:11" ht="18.75" customHeight="1" x14ac:dyDescent="0.2">
      <c r="A35" s="4" t="s">
        <v>564</v>
      </c>
      <c r="B35" s="4">
        <v>9.1</v>
      </c>
      <c r="C35" s="24"/>
      <c r="D35" s="24"/>
      <c r="E35" s="24"/>
      <c r="F35" s="26">
        <v>16</v>
      </c>
      <c r="G35" s="26"/>
      <c r="H35" s="30">
        <f t="shared" si="1"/>
        <v>9.1</v>
      </c>
      <c r="I35" s="4">
        <v>1.502</v>
      </c>
      <c r="J35" s="33">
        <f t="shared" si="2"/>
        <v>218.69119999999998</v>
      </c>
    </row>
    <row r="36" spans="1:11" ht="18.75" customHeight="1" x14ac:dyDescent="0.2">
      <c r="A36" s="4" t="s">
        <v>565</v>
      </c>
      <c r="B36" s="4">
        <v>6.6</v>
      </c>
      <c r="C36" s="24"/>
      <c r="D36" s="24"/>
      <c r="E36" s="24"/>
      <c r="F36" s="26">
        <v>29</v>
      </c>
      <c r="G36" s="26"/>
      <c r="H36" s="30">
        <f t="shared" si="1"/>
        <v>6.6</v>
      </c>
      <c r="I36" s="4">
        <v>1.502</v>
      </c>
      <c r="J36" s="33">
        <f t="shared" si="2"/>
        <v>287.4828</v>
      </c>
    </row>
    <row r="37" spans="1:11" ht="18.75" customHeight="1" x14ac:dyDescent="0.2">
      <c r="A37" s="4" t="s">
        <v>566</v>
      </c>
      <c r="B37" s="4">
        <v>40.64</v>
      </c>
      <c r="C37" s="24"/>
      <c r="D37" s="24"/>
      <c r="E37" s="24"/>
      <c r="F37" s="26">
        <v>13</v>
      </c>
      <c r="G37" s="26">
        <v>30</v>
      </c>
      <c r="H37" s="30">
        <f t="shared" si="1"/>
        <v>45.72</v>
      </c>
      <c r="I37" s="4">
        <v>1.502</v>
      </c>
      <c r="J37" s="33">
        <f t="shared" si="2"/>
        <v>892.72871999999995</v>
      </c>
    </row>
    <row r="38" spans="1:11" ht="18.75" customHeight="1" x14ac:dyDescent="0.2">
      <c r="A38" s="4" t="s">
        <v>564</v>
      </c>
      <c r="B38" s="4">
        <v>9.9700000000000006</v>
      </c>
      <c r="C38" s="24"/>
      <c r="D38" s="24"/>
      <c r="E38" s="24"/>
      <c r="F38" s="26">
        <v>16</v>
      </c>
      <c r="G38" s="26"/>
      <c r="H38" s="30">
        <f t="shared" si="1"/>
        <v>9.9700000000000006</v>
      </c>
      <c r="I38" s="4">
        <v>1.502</v>
      </c>
      <c r="J38" s="33">
        <f t="shared" si="2"/>
        <v>239.59904</v>
      </c>
    </row>
    <row r="39" spans="1:11" ht="18.75" customHeight="1" x14ac:dyDescent="0.2">
      <c r="A39" s="4" t="s">
        <v>567</v>
      </c>
      <c r="B39" s="4">
        <v>13.54</v>
      </c>
      <c r="C39" s="24"/>
      <c r="D39" s="24"/>
      <c r="E39" s="24"/>
      <c r="F39" s="26">
        <v>18</v>
      </c>
      <c r="G39" s="26"/>
      <c r="H39" s="30">
        <f t="shared" si="1"/>
        <v>13.54</v>
      </c>
      <c r="I39" s="4">
        <v>1.502</v>
      </c>
      <c r="J39" s="33">
        <f t="shared" si="2"/>
        <v>366.06743999999998</v>
      </c>
    </row>
    <row r="40" spans="1:11" ht="18.75" customHeight="1" x14ac:dyDescent="0.2">
      <c r="A40" s="4" t="s">
        <v>568</v>
      </c>
      <c r="B40" s="4">
        <v>57.78</v>
      </c>
      <c r="C40" s="24"/>
      <c r="D40" s="24"/>
      <c r="E40" s="24"/>
      <c r="F40" s="26">
        <v>14</v>
      </c>
      <c r="G40" s="26">
        <v>30</v>
      </c>
      <c r="H40" s="30">
        <f t="shared" si="1"/>
        <v>65.002499999999998</v>
      </c>
      <c r="I40" s="4">
        <v>1.502</v>
      </c>
      <c r="J40" s="33">
        <f t="shared" si="2"/>
        <v>1366.8725699999998</v>
      </c>
    </row>
    <row r="41" spans="1:11" ht="18.75" customHeight="1" x14ac:dyDescent="0.2">
      <c r="A41" s="4" t="s">
        <v>569</v>
      </c>
      <c r="B41" s="4">
        <v>9.34</v>
      </c>
      <c r="C41" s="24"/>
      <c r="D41" s="24"/>
      <c r="E41" s="24"/>
      <c r="F41" s="26">
        <v>27</v>
      </c>
      <c r="G41" s="26"/>
      <c r="H41" s="30">
        <f t="shared" si="1"/>
        <v>9.34</v>
      </c>
      <c r="I41" s="4">
        <v>1.502</v>
      </c>
      <c r="J41" s="33">
        <f t="shared" si="2"/>
        <v>378.77436</v>
      </c>
    </row>
    <row r="42" spans="1:11" ht="18.75" customHeight="1" x14ac:dyDescent="0.2">
      <c r="A42" s="4" t="s">
        <v>567</v>
      </c>
      <c r="B42" s="4">
        <v>7.51</v>
      </c>
      <c r="C42" s="24"/>
      <c r="D42" s="24"/>
      <c r="E42" s="24"/>
      <c r="F42" s="26">
        <v>18</v>
      </c>
      <c r="G42" s="26"/>
      <c r="H42" s="30">
        <f t="shared" si="1"/>
        <v>7.51</v>
      </c>
      <c r="I42" s="4">
        <v>1.502</v>
      </c>
      <c r="J42" s="33">
        <f t="shared" si="2"/>
        <v>203.04035999999999</v>
      </c>
    </row>
    <row r="43" spans="1:11" ht="18.75" customHeight="1" x14ac:dyDescent="0.2">
      <c r="A43" s="4" t="s">
        <v>570</v>
      </c>
      <c r="B43" s="4">
        <v>10.74</v>
      </c>
      <c r="C43" s="24"/>
      <c r="D43" s="24"/>
      <c r="E43" s="24"/>
      <c r="F43" s="26">
        <v>23</v>
      </c>
      <c r="G43" s="26"/>
      <c r="H43" s="30">
        <f t="shared" si="1"/>
        <v>10.74</v>
      </c>
      <c r="I43" s="4">
        <v>1.502</v>
      </c>
      <c r="J43" s="33">
        <f t="shared" si="2"/>
        <v>371.02404000000001</v>
      </c>
    </row>
    <row r="44" spans="1:11" ht="18.75" customHeight="1" x14ac:dyDescent="0.2">
      <c r="A44" s="4" t="s">
        <v>571</v>
      </c>
      <c r="B44" s="4">
        <v>23.34</v>
      </c>
      <c r="C44" s="24"/>
      <c r="D44" s="24"/>
      <c r="E44" s="24"/>
      <c r="F44" s="26">
        <v>53</v>
      </c>
      <c r="G44" s="26">
        <v>30</v>
      </c>
      <c r="H44" s="30">
        <f t="shared" si="1"/>
        <v>26.2575</v>
      </c>
      <c r="I44" s="4">
        <v>2.67</v>
      </c>
      <c r="J44" s="33">
        <f t="shared" si="2"/>
        <v>3715.6988249999999</v>
      </c>
    </row>
    <row r="45" spans="1:11" ht="18.75" customHeight="1" x14ac:dyDescent="0.2">
      <c r="A45" s="4" t="s">
        <v>572</v>
      </c>
      <c r="B45" s="4">
        <v>11.9</v>
      </c>
      <c r="C45" s="24"/>
      <c r="D45" s="24"/>
      <c r="E45" s="24"/>
      <c r="F45" s="26">
        <v>36</v>
      </c>
      <c r="G45" s="26"/>
      <c r="H45" s="30">
        <f t="shared" si="1"/>
        <v>11.9</v>
      </c>
      <c r="I45" s="4">
        <v>2.67</v>
      </c>
      <c r="J45" s="33">
        <f t="shared" si="2"/>
        <v>1143.8280000000002</v>
      </c>
    </row>
    <row r="46" spans="1:11" ht="18.75" customHeight="1" x14ac:dyDescent="0.2">
      <c r="A46" s="4" t="s">
        <v>573</v>
      </c>
      <c r="B46" s="4">
        <v>16.850000000000001</v>
      </c>
      <c r="C46" s="24"/>
      <c r="D46" s="24"/>
      <c r="E46" s="24"/>
      <c r="F46" s="26">
        <v>24</v>
      </c>
      <c r="G46" s="26"/>
      <c r="H46" s="30">
        <f t="shared" si="1"/>
        <v>16.850000000000001</v>
      </c>
      <c r="I46" s="4">
        <v>2.67</v>
      </c>
      <c r="J46" s="33">
        <f t="shared" si="2"/>
        <v>1079.748</v>
      </c>
    </row>
    <row r="47" spans="1:11" ht="18.75" customHeight="1" x14ac:dyDescent="0.2">
      <c r="A47" s="4" t="s">
        <v>574</v>
      </c>
      <c r="B47" s="4">
        <v>21.15</v>
      </c>
      <c r="C47" s="4"/>
      <c r="D47" s="4"/>
      <c r="E47" s="4"/>
      <c r="F47" s="26">
        <v>73</v>
      </c>
      <c r="G47" s="26">
        <v>30</v>
      </c>
      <c r="H47" s="30">
        <f t="shared" si="1"/>
        <v>23.793749999999999</v>
      </c>
      <c r="I47" s="4">
        <v>2.67</v>
      </c>
      <c r="J47" s="33">
        <f t="shared" si="2"/>
        <v>4637.6398124999996</v>
      </c>
      <c r="K47" s="11"/>
    </row>
    <row r="48" spans="1:11" x14ac:dyDescent="0.2">
      <c r="I48" s="50" t="s">
        <v>155</v>
      </c>
      <c r="J48" s="51">
        <f>SUM(J13:J47)</f>
        <v>245916.41452066627</v>
      </c>
    </row>
    <row r="49" spans="1:10" x14ac:dyDescent="0.2">
      <c r="I49" s="24" t="s">
        <v>156</v>
      </c>
      <c r="J49" s="34">
        <f>J48/2000</f>
        <v>122.95820726033313</v>
      </c>
    </row>
    <row r="51" spans="1:10" ht="24" x14ac:dyDescent="0.3">
      <c r="A51" s="75" t="s">
        <v>108</v>
      </c>
      <c r="B51" s="75"/>
      <c r="C51" s="75"/>
      <c r="D51" s="75"/>
      <c r="E51" s="75"/>
      <c r="F51" s="75"/>
      <c r="G51" s="75"/>
      <c r="H51" s="75"/>
      <c r="I51" s="75"/>
    </row>
    <row r="53" spans="1:10" ht="19" x14ac:dyDescent="0.25">
      <c r="A53" s="3" t="s">
        <v>102</v>
      </c>
      <c r="B53" s="54"/>
    </row>
    <row r="54" spans="1:10" x14ac:dyDescent="0.2">
      <c r="A54" s="7" t="s">
        <v>0</v>
      </c>
      <c r="B54" s="8" t="s">
        <v>1</v>
      </c>
      <c r="C54" s="7" t="s">
        <v>2</v>
      </c>
      <c r="D54" s="7" t="s">
        <v>3</v>
      </c>
      <c r="E54" s="7" t="s">
        <v>4</v>
      </c>
      <c r="F54" s="7" t="s">
        <v>3</v>
      </c>
    </row>
    <row r="55" spans="1:10" x14ac:dyDescent="0.2">
      <c r="A55" s="4" t="s">
        <v>526</v>
      </c>
      <c r="B55" s="9"/>
      <c r="C55" s="4">
        <v>41228.17</v>
      </c>
      <c r="D55" s="4" t="s">
        <v>22</v>
      </c>
      <c r="E55" s="4"/>
      <c r="F55" s="4"/>
    </row>
    <row r="56" spans="1:10" x14ac:dyDescent="0.2">
      <c r="B56" s="54"/>
    </row>
    <row r="57" spans="1:10" x14ac:dyDescent="0.2">
      <c r="B57" s="54"/>
    </row>
    <row r="58" spans="1:10" ht="17" x14ac:dyDescent="0.2">
      <c r="A58" s="16" t="s">
        <v>144</v>
      </c>
      <c r="B58" s="17"/>
      <c r="C58" s="18"/>
    </row>
    <row r="59" spans="1:10" ht="48" x14ac:dyDescent="0.2">
      <c r="A59" s="19" t="s">
        <v>1</v>
      </c>
      <c r="B59" s="20" t="s">
        <v>145</v>
      </c>
      <c r="C59" s="21" t="s">
        <v>146</v>
      </c>
      <c r="D59" s="21" t="s">
        <v>147</v>
      </c>
      <c r="E59" s="20" t="s">
        <v>4</v>
      </c>
      <c r="F59" s="20" t="s">
        <v>3</v>
      </c>
      <c r="G59" s="19" t="s">
        <v>148</v>
      </c>
      <c r="H59" s="19" t="s">
        <v>149</v>
      </c>
      <c r="I59" s="22" t="s">
        <v>150</v>
      </c>
      <c r="J59" s="23" t="s">
        <v>151</v>
      </c>
    </row>
    <row r="60" spans="1:10" x14ac:dyDescent="0.2">
      <c r="A60" s="24" t="s">
        <v>28</v>
      </c>
      <c r="B60" s="25">
        <v>168</v>
      </c>
      <c r="C60" s="34">
        <f>C55/B60</f>
        <v>245.40577380952379</v>
      </c>
      <c r="D60" s="24"/>
      <c r="E60" s="24"/>
      <c r="F60" s="24"/>
      <c r="G60" s="24"/>
      <c r="H60" s="24"/>
      <c r="I60" s="24"/>
      <c r="J60" s="24"/>
    </row>
    <row r="61" spans="1:10" x14ac:dyDescent="0.2">
      <c r="A61" s="26" t="s">
        <v>544</v>
      </c>
      <c r="B61" s="27">
        <v>61</v>
      </c>
      <c r="C61" s="29"/>
      <c r="D61" s="26" t="s">
        <v>547</v>
      </c>
      <c r="E61" s="26">
        <v>64</v>
      </c>
      <c r="F61" s="28">
        <f>(15/(12/12))</f>
        <v>15</v>
      </c>
      <c r="G61" s="26"/>
      <c r="H61" s="30">
        <f>B61*0.35</f>
        <v>21.349999999999998</v>
      </c>
      <c r="I61" s="26">
        <v>1.502</v>
      </c>
      <c r="J61" s="29">
        <f>I61*H61*F61*E61</f>
        <v>30784.991999999995</v>
      </c>
    </row>
    <row r="62" spans="1:10" x14ac:dyDescent="0.2">
      <c r="A62" s="26"/>
      <c r="B62" s="27">
        <v>58</v>
      </c>
      <c r="C62" s="29"/>
      <c r="D62" s="26"/>
      <c r="E62" s="26">
        <v>64</v>
      </c>
      <c r="F62" s="28">
        <f>(15/(12/12))*1</f>
        <v>15</v>
      </c>
      <c r="G62" s="26"/>
      <c r="H62" s="30">
        <f>B62*0.35</f>
        <v>20.299999999999997</v>
      </c>
      <c r="I62" s="26">
        <v>1.502</v>
      </c>
      <c r="J62" s="29">
        <f>I62*H62*F62*E62</f>
        <v>29270.975999999999</v>
      </c>
    </row>
    <row r="63" spans="1:10" x14ac:dyDescent="0.2">
      <c r="A63" s="26" t="s">
        <v>545</v>
      </c>
      <c r="B63" s="27"/>
      <c r="C63" s="29"/>
      <c r="D63" s="26"/>
      <c r="E63" s="26"/>
      <c r="F63" s="28">
        <f>B60/(12/12)+1</f>
        <v>169</v>
      </c>
      <c r="G63" s="26">
        <v>45</v>
      </c>
      <c r="H63" s="30">
        <f>C60+(C60/20*G63/12)</f>
        <v>291.4193563988095</v>
      </c>
      <c r="I63" s="26">
        <v>1.502</v>
      </c>
      <c r="J63" s="29">
        <f>I63*H63*F63</f>
        <v>73973.306589561005</v>
      </c>
    </row>
    <row r="64" spans="1:10" x14ac:dyDescent="0.2">
      <c r="A64" s="26"/>
      <c r="B64" s="27"/>
      <c r="C64" s="29"/>
      <c r="D64" s="26"/>
      <c r="E64" s="26"/>
      <c r="F64" s="28">
        <f>C60/(12/12)+1</f>
        <v>246.40577380952379</v>
      </c>
      <c r="G64" s="26">
        <v>45</v>
      </c>
      <c r="H64" s="30">
        <f>B60+(B60/20*G64/12)</f>
        <v>199.5</v>
      </c>
      <c r="I64" s="26">
        <v>1.502</v>
      </c>
      <c r="J64" s="29">
        <f>I64*H64*F64</f>
        <v>73835.243716249999</v>
      </c>
    </row>
    <row r="65" spans="1:10" x14ac:dyDescent="0.2">
      <c r="A65" s="24" t="s">
        <v>171</v>
      </c>
      <c r="B65" s="25"/>
      <c r="C65" s="24"/>
      <c r="D65" s="24"/>
      <c r="E65" s="24"/>
      <c r="F65" s="24"/>
      <c r="G65" s="24"/>
      <c r="H65" s="24"/>
      <c r="I65" s="24"/>
      <c r="J65" s="24"/>
    </row>
    <row r="66" spans="1:10" x14ac:dyDescent="0.2">
      <c r="A66" s="4" t="s">
        <v>525</v>
      </c>
      <c r="B66" s="4">
        <v>576.41999999999996</v>
      </c>
      <c r="C66" s="4"/>
      <c r="D66" s="4"/>
      <c r="E66" s="4"/>
      <c r="F66" s="28">
        <f>B66/(32/12)+1</f>
        <v>217.1575</v>
      </c>
      <c r="G66" s="4"/>
      <c r="H66" s="4">
        <v>5</v>
      </c>
      <c r="I66" s="4">
        <v>1.0429999999999999</v>
      </c>
      <c r="J66" s="52">
        <f>I66*H66*F66</f>
        <v>1132.4763625000001</v>
      </c>
    </row>
    <row r="67" spans="1:10" x14ac:dyDescent="0.2">
      <c r="A67" s="41" t="s">
        <v>170</v>
      </c>
      <c r="B67" s="25"/>
      <c r="C67" s="24"/>
      <c r="D67" s="24"/>
      <c r="E67" s="24"/>
      <c r="F67" s="24"/>
      <c r="G67" s="24"/>
      <c r="H67" s="24"/>
      <c r="I67" s="24"/>
      <c r="J67" s="24"/>
    </row>
    <row r="68" spans="1:10" s="55" customFormat="1" x14ac:dyDescent="0.2">
      <c r="A68" s="4" t="s">
        <v>597</v>
      </c>
      <c r="B68" s="4">
        <v>152.27000000000001</v>
      </c>
      <c r="C68" s="4"/>
      <c r="D68" s="4"/>
      <c r="E68" s="4"/>
      <c r="F68" s="4">
        <v>6</v>
      </c>
      <c r="G68" s="26">
        <v>30</v>
      </c>
      <c r="H68" s="30">
        <f>B68+(B68/20*G68/12)</f>
        <v>171.30375000000001</v>
      </c>
      <c r="I68" s="4">
        <v>1.502</v>
      </c>
      <c r="J68" s="33">
        <f>I68*F68*H68</f>
        <v>1543.7893950000002</v>
      </c>
    </row>
    <row r="69" spans="1:10" s="55" customFormat="1" x14ac:dyDescent="0.2">
      <c r="A69" s="4" t="s">
        <v>556</v>
      </c>
      <c r="B69" s="4">
        <v>162</v>
      </c>
      <c r="C69" s="4"/>
      <c r="D69" s="4"/>
      <c r="E69" s="4"/>
      <c r="F69" s="4">
        <v>8</v>
      </c>
      <c r="G69" s="26">
        <v>30</v>
      </c>
      <c r="H69" s="30">
        <f t="shared" ref="H69:H73" si="3">B69+(B69/20*G69/12)</f>
        <v>182.25</v>
      </c>
      <c r="I69" s="4">
        <v>1.502</v>
      </c>
      <c r="J69" s="33">
        <f t="shared" ref="J69:J73" si="4">I69*F69*H69</f>
        <v>2189.9160000000002</v>
      </c>
    </row>
    <row r="70" spans="1:10" s="55" customFormat="1" x14ac:dyDescent="0.2">
      <c r="A70" s="4" t="s">
        <v>555</v>
      </c>
      <c r="B70" s="4">
        <v>111.71</v>
      </c>
      <c r="C70" s="4"/>
      <c r="D70" s="4"/>
      <c r="E70" s="4"/>
      <c r="F70" s="4">
        <v>7</v>
      </c>
      <c r="G70" s="26">
        <v>30</v>
      </c>
      <c r="H70" s="30">
        <f t="shared" si="3"/>
        <v>125.67375</v>
      </c>
      <c r="I70" s="4">
        <v>1.502</v>
      </c>
      <c r="J70" s="33">
        <f t="shared" si="4"/>
        <v>1321.3338074999999</v>
      </c>
    </row>
    <row r="71" spans="1:10" s="55" customFormat="1" x14ac:dyDescent="0.2">
      <c r="A71" s="4" t="s">
        <v>553</v>
      </c>
      <c r="B71" s="4">
        <v>122.7</v>
      </c>
      <c r="C71" s="4"/>
      <c r="D71" s="4"/>
      <c r="E71" s="4"/>
      <c r="F71" s="4">
        <v>9</v>
      </c>
      <c r="G71" s="26">
        <v>30</v>
      </c>
      <c r="H71" s="30">
        <f t="shared" si="3"/>
        <v>138.03749999999999</v>
      </c>
      <c r="I71" s="4">
        <v>1.502</v>
      </c>
      <c r="J71" s="33">
        <f t="shared" si="4"/>
        <v>1865.9909250000001</v>
      </c>
    </row>
    <row r="72" spans="1:10" s="55" customFormat="1" x14ac:dyDescent="0.2">
      <c r="A72" s="4" t="s">
        <v>568</v>
      </c>
      <c r="B72" s="4">
        <v>36.39</v>
      </c>
      <c r="C72" s="4"/>
      <c r="D72" s="4"/>
      <c r="E72" s="4"/>
      <c r="F72" s="4">
        <v>14</v>
      </c>
      <c r="G72" s="26">
        <v>30</v>
      </c>
      <c r="H72" s="30">
        <f t="shared" si="3"/>
        <v>40.938749999999999</v>
      </c>
      <c r="I72" s="4">
        <v>1.502</v>
      </c>
      <c r="J72" s="33">
        <f t="shared" si="4"/>
        <v>860.86003499999993</v>
      </c>
    </row>
    <row r="73" spans="1:10" s="55" customFormat="1" x14ac:dyDescent="0.2">
      <c r="A73" s="4" t="s">
        <v>589</v>
      </c>
      <c r="B73" s="4">
        <v>6.65</v>
      </c>
      <c r="C73" s="4"/>
      <c r="D73" s="4"/>
      <c r="E73" s="4"/>
      <c r="F73" s="4">
        <v>35</v>
      </c>
      <c r="G73" s="26">
        <v>30</v>
      </c>
      <c r="H73" s="30">
        <f t="shared" si="3"/>
        <v>7.4812500000000002</v>
      </c>
      <c r="I73" s="4">
        <v>1.502</v>
      </c>
      <c r="J73" s="33">
        <f t="shared" si="4"/>
        <v>393.28931249999999</v>
      </c>
    </row>
    <row r="74" spans="1:10" s="55" customFormat="1" x14ac:dyDescent="0.2">
      <c r="A74" s="4" t="s">
        <v>558</v>
      </c>
      <c r="B74" s="4">
        <v>76.31</v>
      </c>
      <c r="C74" s="4"/>
      <c r="D74" s="4"/>
      <c r="E74" s="4"/>
      <c r="F74" s="4">
        <v>4</v>
      </c>
      <c r="G74" s="26">
        <v>30</v>
      </c>
      <c r="H74" s="30">
        <f t="shared" ref="H74:H102" si="5">B74+(B74/20*G74/12)</f>
        <v>85.848749999999995</v>
      </c>
      <c r="I74" s="4">
        <v>1.502</v>
      </c>
      <c r="J74" s="33">
        <f t="shared" ref="J74:J102" si="6">I74*F74*H74</f>
        <v>515.77928999999995</v>
      </c>
    </row>
    <row r="75" spans="1:10" s="55" customFormat="1" x14ac:dyDescent="0.2">
      <c r="A75" s="4" t="s">
        <v>559</v>
      </c>
      <c r="B75" s="4">
        <v>131.93</v>
      </c>
      <c r="C75" s="4"/>
      <c r="D75" s="4"/>
      <c r="E75" s="4"/>
      <c r="F75" s="4">
        <v>2</v>
      </c>
      <c r="G75" s="26">
        <v>30</v>
      </c>
      <c r="H75" s="30">
        <f t="shared" si="5"/>
        <v>148.42125000000001</v>
      </c>
      <c r="I75" s="4">
        <v>1.502</v>
      </c>
      <c r="J75" s="33">
        <f t="shared" si="6"/>
        <v>445.85743500000007</v>
      </c>
    </row>
    <row r="76" spans="1:10" s="55" customFormat="1" x14ac:dyDescent="0.2">
      <c r="A76" s="4" t="s">
        <v>562</v>
      </c>
      <c r="B76" s="4">
        <v>93.77</v>
      </c>
      <c r="C76" s="4"/>
      <c r="D76" s="4"/>
      <c r="E76" s="4"/>
      <c r="F76" s="4">
        <v>10</v>
      </c>
      <c r="G76" s="26">
        <v>30</v>
      </c>
      <c r="H76" s="30">
        <f t="shared" si="5"/>
        <v>105.49124999999999</v>
      </c>
      <c r="I76" s="4">
        <v>1.502</v>
      </c>
      <c r="J76" s="33">
        <f t="shared" si="6"/>
        <v>1584.4785749999999</v>
      </c>
    </row>
    <row r="77" spans="1:10" s="55" customFormat="1" x14ac:dyDescent="0.2">
      <c r="A77" s="4" t="s">
        <v>552</v>
      </c>
      <c r="B77" s="4">
        <v>17.739999999999998</v>
      </c>
      <c r="C77" s="4"/>
      <c r="D77" s="4"/>
      <c r="E77" s="4"/>
      <c r="F77" s="4">
        <v>1</v>
      </c>
      <c r="G77" s="26">
        <v>30</v>
      </c>
      <c r="H77" s="30">
        <f t="shared" si="5"/>
        <v>19.9575</v>
      </c>
      <c r="I77" s="4">
        <v>1.502</v>
      </c>
      <c r="J77" s="33">
        <f t="shared" si="6"/>
        <v>29.976164999999998</v>
      </c>
    </row>
    <row r="78" spans="1:10" s="55" customFormat="1" x14ac:dyDescent="0.2">
      <c r="A78" s="4" t="s">
        <v>596</v>
      </c>
      <c r="B78" s="4">
        <v>97.46</v>
      </c>
      <c r="C78" s="4"/>
      <c r="D78" s="4"/>
      <c r="E78" s="4"/>
      <c r="F78" s="4">
        <v>3</v>
      </c>
      <c r="G78" s="26">
        <v>30</v>
      </c>
      <c r="H78" s="30">
        <f t="shared" si="5"/>
        <v>109.64249999999998</v>
      </c>
      <c r="I78" s="4">
        <v>1.502</v>
      </c>
      <c r="J78" s="33">
        <f t="shared" si="6"/>
        <v>494.04910499999994</v>
      </c>
    </row>
    <row r="79" spans="1:10" s="55" customFormat="1" x14ac:dyDescent="0.2">
      <c r="A79" s="4" t="s">
        <v>563</v>
      </c>
      <c r="B79" s="4">
        <v>87.41</v>
      </c>
      <c r="C79" s="4"/>
      <c r="D79" s="4"/>
      <c r="E79" s="4"/>
      <c r="F79" s="4">
        <v>12</v>
      </c>
      <c r="G79" s="26">
        <v>30</v>
      </c>
      <c r="H79" s="30">
        <f t="shared" si="5"/>
        <v>98.336249999999993</v>
      </c>
      <c r="I79" s="4">
        <v>1.502</v>
      </c>
      <c r="J79" s="33">
        <f t="shared" si="6"/>
        <v>1772.41257</v>
      </c>
    </row>
    <row r="80" spans="1:10" s="55" customFormat="1" x14ac:dyDescent="0.2">
      <c r="A80" s="4" t="s">
        <v>566</v>
      </c>
      <c r="B80" s="4">
        <v>16.62</v>
      </c>
      <c r="C80" s="4"/>
      <c r="D80" s="4"/>
      <c r="E80" s="4"/>
      <c r="F80" s="4">
        <v>13</v>
      </c>
      <c r="G80" s="26">
        <v>30</v>
      </c>
      <c r="H80" s="30">
        <f t="shared" si="5"/>
        <v>18.697500000000002</v>
      </c>
      <c r="I80" s="4">
        <v>1.502</v>
      </c>
      <c r="J80" s="33">
        <f t="shared" si="6"/>
        <v>365.08738500000004</v>
      </c>
    </row>
    <row r="81" spans="1:10" s="55" customFormat="1" x14ac:dyDescent="0.2">
      <c r="A81" s="4" t="s">
        <v>564</v>
      </c>
      <c r="B81" s="4">
        <v>6.02</v>
      </c>
      <c r="C81" s="4"/>
      <c r="D81" s="4"/>
      <c r="E81" s="4"/>
      <c r="F81" s="4">
        <v>16</v>
      </c>
      <c r="G81" s="26">
        <v>30</v>
      </c>
      <c r="H81" s="30">
        <f t="shared" si="5"/>
        <v>6.7724999999999991</v>
      </c>
      <c r="I81" s="4">
        <v>1.502</v>
      </c>
      <c r="J81" s="33">
        <f t="shared" si="6"/>
        <v>162.75671999999997</v>
      </c>
    </row>
    <row r="82" spans="1:10" s="55" customFormat="1" x14ac:dyDescent="0.2">
      <c r="A82" s="4" t="s">
        <v>595</v>
      </c>
      <c r="B82" s="4">
        <v>18.86</v>
      </c>
      <c r="C82" s="4"/>
      <c r="D82" s="4"/>
      <c r="E82" s="4"/>
      <c r="F82" s="4">
        <v>20</v>
      </c>
      <c r="G82" s="26">
        <v>30</v>
      </c>
      <c r="H82" s="30">
        <f t="shared" si="5"/>
        <v>21.217500000000001</v>
      </c>
      <c r="I82" s="4">
        <v>1.502</v>
      </c>
      <c r="J82" s="33">
        <f t="shared" si="6"/>
        <v>637.37369999999999</v>
      </c>
    </row>
    <row r="83" spans="1:10" s="55" customFormat="1" x14ac:dyDescent="0.2">
      <c r="A83" s="4" t="s">
        <v>551</v>
      </c>
      <c r="B83" s="4">
        <v>118.21</v>
      </c>
      <c r="C83" s="4"/>
      <c r="D83" s="4"/>
      <c r="E83" s="4"/>
      <c r="F83" s="4">
        <v>5</v>
      </c>
      <c r="G83" s="26">
        <v>30</v>
      </c>
      <c r="H83" s="30">
        <f t="shared" si="5"/>
        <v>132.98624999999998</v>
      </c>
      <c r="I83" s="4">
        <v>1.502</v>
      </c>
      <c r="J83" s="33">
        <f t="shared" si="6"/>
        <v>998.7267374999999</v>
      </c>
    </row>
    <row r="84" spans="1:10" s="55" customFormat="1" x14ac:dyDescent="0.2">
      <c r="A84" s="4" t="s">
        <v>594</v>
      </c>
      <c r="B84" s="4">
        <v>6.82</v>
      </c>
      <c r="C84" s="4"/>
      <c r="D84" s="4"/>
      <c r="E84" s="4"/>
      <c r="F84" s="4">
        <v>17</v>
      </c>
      <c r="G84" s="26">
        <v>30</v>
      </c>
      <c r="H84" s="30">
        <f t="shared" si="5"/>
        <v>7.6725000000000003</v>
      </c>
      <c r="I84" s="4">
        <v>1.502</v>
      </c>
      <c r="J84" s="33">
        <f t="shared" si="6"/>
        <v>195.909615</v>
      </c>
    </row>
    <row r="85" spans="1:10" s="55" customFormat="1" x14ac:dyDescent="0.2">
      <c r="A85" s="4" t="s">
        <v>556</v>
      </c>
      <c r="B85" s="4">
        <v>26.97</v>
      </c>
      <c r="C85" s="4"/>
      <c r="D85" s="4"/>
      <c r="E85" s="4"/>
      <c r="F85" s="4">
        <v>8</v>
      </c>
      <c r="G85" s="26">
        <v>30</v>
      </c>
      <c r="H85" s="30">
        <f t="shared" si="5"/>
        <v>30.341249999999999</v>
      </c>
      <c r="I85" s="4">
        <v>1.502</v>
      </c>
      <c r="J85" s="33">
        <f t="shared" si="6"/>
        <v>364.58045999999996</v>
      </c>
    </row>
    <row r="86" spans="1:10" s="55" customFormat="1" x14ac:dyDescent="0.2">
      <c r="A86" s="4" t="s">
        <v>567</v>
      </c>
      <c r="B86" s="4">
        <v>12.12</v>
      </c>
      <c r="C86" s="4"/>
      <c r="D86" s="4"/>
      <c r="E86" s="4"/>
      <c r="F86" s="4">
        <v>18</v>
      </c>
      <c r="G86" s="26">
        <v>30</v>
      </c>
      <c r="H86" s="30">
        <f t="shared" si="5"/>
        <v>13.635</v>
      </c>
      <c r="I86" s="4">
        <v>1.502</v>
      </c>
      <c r="J86" s="33">
        <f t="shared" si="6"/>
        <v>368.63586000000004</v>
      </c>
    </row>
    <row r="87" spans="1:10" s="55" customFormat="1" x14ac:dyDescent="0.2">
      <c r="A87" s="4" t="s">
        <v>593</v>
      </c>
      <c r="B87" s="4">
        <v>9.0299999999999994</v>
      </c>
      <c r="C87" s="4"/>
      <c r="D87" s="4"/>
      <c r="E87" s="4"/>
      <c r="F87" s="4">
        <v>32</v>
      </c>
      <c r="G87" s="26">
        <v>30</v>
      </c>
      <c r="H87" s="30">
        <f t="shared" si="5"/>
        <v>10.15875</v>
      </c>
      <c r="I87" s="4">
        <v>1.502</v>
      </c>
      <c r="J87" s="33">
        <f t="shared" si="6"/>
        <v>488.27015999999998</v>
      </c>
    </row>
    <row r="88" spans="1:10" s="55" customFormat="1" x14ac:dyDescent="0.2">
      <c r="A88" s="4" t="s">
        <v>592</v>
      </c>
      <c r="B88" s="4">
        <v>4.16</v>
      </c>
      <c r="C88" s="4"/>
      <c r="D88" s="4"/>
      <c r="E88" s="4"/>
      <c r="F88" s="4">
        <v>24</v>
      </c>
      <c r="G88" s="26">
        <v>30</v>
      </c>
      <c r="H88" s="30">
        <f t="shared" si="5"/>
        <v>4.68</v>
      </c>
      <c r="I88" s="4">
        <v>1.502</v>
      </c>
      <c r="J88" s="33">
        <f t="shared" si="6"/>
        <v>168.70464000000001</v>
      </c>
    </row>
    <row r="89" spans="1:10" s="55" customFormat="1" x14ac:dyDescent="0.2">
      <c r="A89" s="4" t="s">
        <v>561</v>
      </c>
      <c r="B89" s="4">
        <v>26.39</v>
      </c>
      <c r="C89" s="4"/>
      <c r="D89" s="4"/>
      <c r="E89" s="4"/>
      <c r="F89" s="4">
        <v>11</v>
      </c>
      <c r="G89" s="26">
        <v>30</v>
      </c>
      <c r="H89" s="30">
        <f t="shared" si="5"/>
        <v>29.688749999999999</v>
      </c>
      <c r="I89" s="4">
        <v>1.502</v>
      </c>
      <c r="J89" s="33">
        <f t="shared" si="6"/>
        <v>490.51752749999991</v>
      </c>
    </row>
    <row r="90" spans="1:10" s="55" customFormat="1" x14ac:dyDescent="0.2">
      <c r="A90" s="4" t="s">
        <v>560</v>
      </c>
      <c r="B90" s="4">
        <v>13.86</v>
      </c>
      <c r="C90" s="4"/>
      <c r="D90" s="4"/>
      <c r="E90" s="4"/>
      <c r="F90" s="4">
        <v>15</v>
      </c>
      <c r="G90" s="26">
        <v>30</v>
      </c>
      <c r="H90" s="30">
        <f t="shared" si="5"/>
        <v>15.592499999999999</v>
      </c>
      <c r="I90" s="4">
        <v>1.502</v>
      </c>
      <c r="J90" s="33">
        <f t="shared" si="6"/>
        <v>351.29902500000003</v>
      </c>
    </row>
    <row r="91" spans="1:10" s="55" customFormat="1" x14ac:dyDescent="0.2">
      <c r="A91" s="4" t="s">
        <v>591</v>
      </c>
      <c r="B91" s="4">
        <v>17.760000000000002</v>
      </c>
      <c r="C91" s="4"/>
      <c r="D91" s="4"/>
      <c r="E91" s="4"/>
      <c r="F91" s="4">
        <v>30</v>
      </c>
      <c r="G91" s="26">
        <v>30</v>
      </c>
      <c r="H91" s="30">
        <f t="shared" si="5"/>
        <v>19.98</v>
      </c>
      <c r="I91" s="4">
        <v>1.502</v>
      </c>
      <c r="J91" s="33">
        <f t="shared" si="6"/>
        <v>900.29880000000003</v>
      </c>
    </row>
    <row r="92" spans="1:10" s="55" customFormat="1" x14ac:dyDescent="0.2">
      <c r="A92" s="4" t="s">
        <v>568</v>
      </c>
      <c r="B92" s="4">
        <v>58.84</v>
      </c>
      <c r="C92" s="4"/>
      <c r="D92" s="4"/>
      <c r="E92" s="4"/>
      <c r="F92" s="4">
        <v>14</v>
      </c>
      <c r="G92" s="26">
        <v>30</v>
      </c>
      <c r="H92" s="30">
        <f t="shared" si="5"/>
        <v>66.195000000000007</v>
      </c>
      <c r="I92" s="4">
        <v>1.502</v>
      </c>
      <c r="J92" s="33">
        <f t="shared" si="6"/>
        <v>1391.9484600000001</v>
      </c>
    </row>
    <row r="93" spans="1:10" s="55" customFormat="1" x14ac:dyDescent="0.2">
      <c r="A93" s="4" t="s">
        <v>567</v>
      </c>
      <c r="B93" s="4">
        <v>11.55</v>
      </c>
      <c r="C93" s="4"/>
      <c r="D93" s="4"/>
      <c r="E93" s="4"/>
      <c r="F93" s="4">
        <v>18</v>
      </c>
      <c r="G93" s="26">
        <v>30</v>
      </c>
      <c r="H93" s="30">
        <f t="shared" si="5"/>
        <v>12.99375</v>
      </c>
      <c r="I93" s="4">
        <v>1.502</v>
      </c>
      <c r="J93" s="33">
        <f t="shared" si="6"/>
        <v>351.29902500000003</v>
      </c>
    </row>
    <row r="94" spans="1:10" s="55" customFormat="1" x14ac:dyDescent="0.2">
      <c r="A94" s="4" t="s">
        <v>564</v>
      </c>
      <c r="B94" s="4">
        <v>21.99</v>
      </c>
      <c r="C94" s="4"/>
      <c r="D94" s="4"/>
      <c r="E94" s="4"/>
      <c r="F94" s="4">
        <v>16</v>
      </c>
      <c r="G94" s="26">
        <v>30</v>
      </c>
      <c r="H94" s="30">
        <f t="shared" si="5"/>
        <v>24.73875</v>
      </c>
      <c r="I94" s="4">
        <v>1.502</v>
      </c>
      <c r="J94" s="33">
        <f t="shared" si="6"/>
        <v>594.52163999999993</v>
      </c>
    </row>
    <row r="95" spans="1:10" s="55" customFormat="1" x14ac:dyDescent="0.2">
      <c r="A95" s="4" t="s">
        <v>590</v>
      </c>
      <c r="B95" s="4">
        <v>10.08</v>
      </c>
      <c r="C95" s="4"/>
      <c r="D95" s="4"/>
      <c r="E95" s="4"/>
      <c r="F95" s="4">
        <v>54</v>
      </c>
      <c r="G95" s="26">
        <v>30</v>
      </c>
      <c r="H95" s="30">
        <f t="shared" si="5"/>
        <v>11.34</v>
      </c>
      <c r="I95" s="4">
        <v>1.502</v>
      </c>
      <c r="J95" s="33">
        <f t="shared" si="6"/>
        <v>919.76472000000001</v>
      </c>
    </row>
    <row r="96" spans="1:10" s="55" customFormat="1" x14ac:dyDescent="0.2">
      <c r="A96" s="4" t="s">
        <v>570</v>
      </c>
      <c r="B96" s="4">
        <v>17.48</v>
      </c>
      <c r="C96" s="4"/>
      <c r="D96" s="4"/>
      <c r="E96" s="4"/>
      <c r="F96" s="4">
        <v>23</v>
      </c>
      <c r="G96" s="26">
        <v>30</v>
      </c>
      <c r="H96" s="30">
        <f t="shared" si="5"/>
        <v>19.664999999999999</v>
      </c>
      <c r="I96" s="4">
        <v>1.502</v>
      </c>
      <c r="J96" s="33">
        <f t="shared" si="6"/>
        <v>679.34708999999998</v>
      </c>
    </row>
    <row r="97" spans="1:10" s="55" customFormat="1" x14ac:dyDescent="0.2">
      <c r="A97" s="4" t="s">
        <v>566</v>
      </c>
      <c r="B97" s="4">
        <v>35.43</v>
      </c>
      <c r="C97" s="4"/>
      <c r="D97" s="4"/>
      <c r="E97" s="4"/>
      <c r="F97" s="4">
        <v>13</v>
      </c>
      <c r="G97" s="26">
        <v>30</v>
      </c>
      <c r="H97" s="30">
        <f t="shared" si="5"/>
        <v>39.858750000000001</v>
      </c>
      <c r="I97" s="4">
        <v>1.502</v>
      </c>
      <c r="J97" s="33">
        <f t="shared" si="6"/>
        <v>778.28195249999999</v>
      </c>
    </row>
    <row r="98" spans="1:10" s="55" customFormat="1" x14ac:dyDescent="0.2">
      <c r="A98" s="4" t="s">
        <v>589</v>
      </c>
      <c r="B98" s="4">
        <v>12.99</v>
      </c>
      <c r="C98" s="4"/>
      <c r="D98" s="4"/>
      <c r="E98" s="4"/>
      <c r="F98" s="4">
        <v>35</v>
      </c>
      <c r="G98" s="26">
        <v>30</v>
      </c>
      <c r="H98" s="30">
        <f t="shared" si="5"/>
        <v>14.61375</v>
      </c>
      <c r="I98" s="4">
        <v>1.502</v>
      </c>
      <c r="J98" s="33">
        <f t="shared" si="6"/>
        <v>768.24483750000002</v>
      </c>
    </row>
    <row r="99" spans="1:10" s="55" customFormat="1" x14ac:dyDescent="0.2">
      <c r="A99" s="4" t="s">
        <v>588</v>
      </c>
      <c r="B99" s="4">
        <v>17.95</v>
      </c>
      <c r="C99" s="4"/>
      <c r="D99" s="4"/>
      <c r="E99" s="4"/>
      <c r="F99" s="4">
        <v>65</v>
      </c>
      <c r="G99" s="26">
        <v>30</v>
      </c>
      <c r="H99" s="30">
        <f t="shared" si="5"/>
        <v>20.193749999999998</v>
      </c>
      <c r="I99" s="4">
        <v>2.67</v>
      </c>
      <c r="J99" s="33">
        <f t="shared" si="6"/>
        <v>3504.6253124999994</v>
      </c>
    </row>
    <row r="100" spans="1:10" s="55" customFormat="1" x14ac:dyDescent="0.2">
      <c r="A100" s="4" t="s">
        <v>587</v>
      </c>
      <c r="B100" s="4">
        <v>19.3</v>
      </c>
      <c r="C100" s="4"/>
      <c r="D100" s="4"/>
      <c r="E100" s="4"/>
      <c r="F100" s="4">
        <v>55</v>
      </c>
      <c r="G100" s="26">
        <v>30</v>
      </c>
      <c r="H100" s="30">
        <f t="shared" si="5"/>
        <v>21.712500000000002</v>
      </c>
      <c r="I100" s="4">
        <v>2.67</v>
      </c>
      <c r="J100" s="33">
        <f t="shared" si="6"/>
        <v>3188.4806250000001</v>
      </c>
    </row>
    <row r="101" spans="1:10" s="55" customFormat="1" x14ac:dyDescent="0.2">
      <c r="A101" s="4" t="s">
        <v>586</v>
      </c>
      <c r="B101" s="4">
        <v>17.579999999999998</v>
      </c>
      <c r="C101" s="4"/>
      <c r="D101" s="4"/>
      <c r="E101" s="4"/>
      <c r="F101" s="4">
        <v>20</v>
      </c>
      <c r="G101" s="26">
        <v>30</v>
      </c>
      <c r="H101" s="30">
        <f t="shared" si="5"/>
        <v>19.777499999999996</v>
      </c>
      <c r="I101" s="4">
        <v>2.67</v>
      </c>
      <c r="J101" s="33">
        <f t="shared" si="6"/>
        <v>1056.1184999999998</v>
      </c>
    </row>
    <row r="102" spans="1:10" s="55" customFormat="1" x14ac:dyDescent="0.2">
      <c r="A102" s="4" t="s">
        <v>585</v>
      </c>
      <c r="B102" s="4">
        <v>20.12</v>
      </c>
      <c r="C102" s="4"/>
      <c r="D102" s="4"/>
      <c r="E102" s="4"/>
      <c r="F102" s="4">
        <v>15</v>
      </c>
      <c r="G102" s="26">
        <v>30</v>
      </c>
      <c r="H102" s="30">
        <f t="shared" si="5"/>
        <v>22.635000000000002</v>
      </c>
      <c r="I102" s="4">
        <v>2.67</v>
      </c>
      <c r="J102" s="33">
        <f t="shared" si="6"/>
        <v>906.53174999999999</v>
      </c>
    </row>
    <row r="103" spans="1:10" s="55" customFormat="1" x14ac:dyDescent="0.2">
      <c r="I103" s="50" t="s">
        <v>155</v>
      </c>
      <c r="J103" s="51">
        <f>SUM(J60:J102)</f>
        <v>241646.05182581092</v>
      </c>
    </row>
    <row r="104" spans="1:10" s="55" customFormat="1" x14ac:dyDescent="0.2">
      <c r="I104" s="24" t="s">
        <v>156</v>
      </c>
      <c r="J104" s="34">
        <f>J103/2000</f>
        <v>120.82302591290546</v>
      </c>
    </row>
    <row r="107" spans="1:10" ht="24" x14ac:dyDescent="0.3">
      <c r="A107" s="75" t="s">
        <v>109</v>
      </c>
      <c r="B107" s="75"/>
      <c r="C107" s="75"/>
      <c r="D107" s="75"/>
      <c r="E107" s="75"/>
      <c r="F107" s="75"/>
      <c r="G107" s="75"/>
      <c r="H107" s="75"/>
      <c r="I107" s="75"/>
    </row>
    <row r="109" spans="1:10" ht="19" x14ac:dyDescent="0.25">
      <c r="A109" s="3" t="s">
        <v>102</v>
      </c>
      <c r="B109" s="54"/>
    </row>
    <row r="110" spans="1:10" x14ac:dyDescent="0.2">
      <c r="A110" s="7" t="s">
        <v>0</v>
      </c>
      <c r="B110" s="8" t="s">
        <v>1</v>
      </c>
      <c r="C110" s="7" t="s">
        <v>2</v>
      </c>
      <c r="D110" s="7" t="s">
        <v>3</v>
      </c>
      <c r="E110" s="7" t="s">
        <v>4</v>
      </c>
      <c r="F110" s="7" t="s">
        <v>3</v>
      </c>
    </row>
    <row r="111" spans="1:10" x14ac:dyDescent="0.2">
      <c r="A111" s="4" t="s">
        <v>526</v>
      </c>
      <c r="B111" s="9"/>
      <c r="C111" s="4">
        <v>69010.539999999994</v>
      </c>
      <c r="D111" s="4" t="s">
        <v>22</v>
      </c>
      <c r="E111" s="4"/>
      <c r="F111" s="4"/>
    </row>
    <row r="112" spans="1:10" x14ac:dyDescent="0.2">
      <c r="B112" s="54"/>
    </row>
    <row r="113" spans="1:10" ht="17" x14ac:dyDescent="0.2">
      <c r="A113" s="16" t="s">
        <v>144</v>
      </c>
      <c r="B113" s="17"/>
      <c r="C113" s="18"/>
    </row>
    <row r="114" spans="1:10" ht="48" x14ac:dyDescent="0.2">
      <c r="A114" s="19" t="s">
        <v>1</v>
      </c>
      <c r="B114" s="20" t="s">
        <v>145</v>
      </c>
      <c r="C114" s="21" t="s">
        <v>146</v>
      </c>
      <c r="D114" s="21" t="s">
        <v>147</v>
      </c>
      <c r="E114" s="20" t="s">
        <v>4</v>
      </c>
      <c r="F114" s="20" t="s">
        <v>3</v>
      </c>
      <c r="G114" s="19" t="s">
        <v>148</v>
      </c>
      <c r="H114" s="19" t="s">
        <v>149</v>
      </c>
      <c r="I114" s="22" t="s">
        <v>150</v>
      </c>
      <c r="J114" s="23" t="s">
        <v>151</v>
      </c>
    </row>
    <row r="115" spans="1:10" x14ac:dyDescent="0.2">
      <c r="A115" s="24" t="s">
        <v>195</v>
      </c>
      <c r="B115" s="25">
        <v>292</v>
      </c>
      <c r="C115" s="34">
        <f>C111/B115</f>
        <v>236.33746575342462</v>
      </c>
      <c r="D115" s="24"/>
      <c r="E115" s="24"/>
      <c r="F115" s="24"/>
      <c r="G115" s="24"/>
      <c r="H115" s="24"/>
      <c r="I115" s="24"/>
      <c r="J115" s="24"/>
    </row>
    <row r="116" spans="1:10" x14ac:dyDescent="0.2">
      <c r="A116" s="26" t="s">
        <v>544</v>
      </c>
      <c r="B116" s="27">
        <v>61</v>
      </c>
      <c r="C116" s="29"/>
      <c r="D116" s="26" t="s">
        <v>548</v>
      </c>
      <c r="E116" s="26">
        <v>95</v>
      </c>
      <c r="F116" s="28">
        <f>(15/(12/12))</f>
        <v>15</v>
      </c>
      <c r="G116" s="26"/>
      <c r="H116" s="30">
        <f>B116*0.35</f>
        <v>21.349999999999998</v>
      </c>
      <c r="I116" s="26">
        <v>1.502</v>
      </c>
      <c r="J116" s="29">
        <f>I116*H116*F116*E116</f>
        <v>45696.472499999989</v>
      </c>
    </row>
    <row r="117" spans="1:10" x14ac:dyDescent="0.2">
      <c r="A117" s="26"/>
      <c r="B117" s="27">
        <v>58</v>
      </c>
      <c r="C117" s="29"/>
      <c r="D117" s="26"/>
      <c r="E117" s="26">
        <v>95</v>
      </c>
      <c r="F117" s="28">
        <f>(15/(12/12))*1</f>
        <v>15</v>
      </c>
      <c r="G117" s="26"/>
      <c r="H117" s="30">
        <f>B117*0.35</f>
        <v>20.299999999999997</v>
      </c>
      <c r="I117" s="26">
        <v>1.502</v>
      </c>
      <c r="J117" s="29">
        <f>I117*H117*F117*E117</f>
        <v>43449.104999999996</v>
      </c>
    </row>
    <row r="118" spans="1:10" x14ac:dyDescent="0.2">
      <c r="A118" s="26" t="s">
        <v>545</v>
      </c>
      <c r="B118" s="27"/>
      <c r="C118" s="29"/>
      <c r="D118" s="26"/>
      <c r="E118" s="26"/>
      <c r="F118" s="28">
        <f>B115/(12/12)+1</f>
        <v>293</v>
      </c>
      <c r="G118" s="26">
        <v>45</v>
      </c>
      <c r="H118" s="30">
        <f>C115+(C115/20*G118/12)</f>
        <v>280.65074058219176</v>
      </c>
      <c r="I118" s="26">
        <v>1.502</v>
      </c>
      <c r="J118" s="29">
        <f>I118*H118*F118</f>
        <v>123510.46181985445</v>
      </c>
    </row>
    <row r="119" spans="1:10" x14ac:dyDescent="0.2">
      <c r="A119" s="26"/>
      <c r="B119" s="27"/>
      <c r="C119" s="29"/>
      <c r="D119" s="26"/>
      <c r="E119" s="26"/>
      <c r="F119" s="28">
        <f>C115/(12/12)+1</f>
        <v>237.33746575342462</v>
      </c>
      <c r="G119" s="26">
        <v>45</v>
      </c>
      <c r="H119" s="30">
        <f>B115+(B115/20*G119/12)</f>
        <v>346.75</v>
      </c>
      <c r="I119" s="26">
        <v>1.502</v>
      </c>
      <c r="J119" s="29">
        <f>I119*H119*F119</f>
        <v>123609.74290749998</v>
      </c>
    </row>
    <row r="120" spans="1:10" x14ac:dyDescent="0.2">
      <c r="A120" s="24" t="s">
        <v>171</v>
      </c>
      <c r="B120" s="25"/>
      <c r="C120" s="24"/>
      <c r="D120" s="24"/>
      <c r="E120" s="24"/>
      <c r="F120" s="24"/>
      <c r="G120" s="24"/>
      <c r="H120" s="24"/>
      <c r="I120" s="24"/>
      <c r="J120" s="24"/>
    </row>
    <row r="121" spans="1:10" x14ac:dyDescent="0.2">
      <c r="A121" s="4" t="s">
        <v>525</v>
      </c>
      <c r="B121" s="4">
        <v>605.14</v>
      </c>
      <c r="C121" s="4"/>
      <c r="D121" s="4"/>
      <c r="E121" s="4"/>
      <c r="F121" s="28">
        <f>B121/(32/12)+1</f>
        <v>227.92750000000001</v>
      </c>
      <c r="G121" s="4"/>
      <c r="H121" s="4">
        <v>5</v>
      </c>
      <c r="I121" s="4">
        <v>1.0429999999999999</v>
      </c>
      <c r="J121" s="52">
        <f>I121*H121*F121</f>
        <v>1188.6419125</v>
      </c>
    </row>
    <row r="122" spans="1:10" x14ac:dyDescent="0.2">
      <c r="A122" s="41" t="s">
        <v>170</v>
      </c>
      <c r="B122" s="25"/>
      <c r="C122" s="24"/>
      <c r="D122" s="24"/>
      <c r="E122" s="24"/>
      <c r="F122" s="24"/>
      <c r="G122" s="24"/>
      <c r="H122" s="24"/>
      <c r="I122" s="24"/>
      <c r="J122" s="24"/>
    </row>
    <row r="123" spans="1:10" s="55" customFormat="1" x14ac:dyDescent="0.2">
      <c r="A123" s="4" t="s">
        <v>603</v>
      </c>
      <c r="B123" s="4">
        <v>263.43</v>
      </c>
      <c r="C123" s="4"/>
      <c r="D123" s="4"/>
      <c r="E123" s="4"/>
      <c r="F123" s="4">
        <v>1</v>
      </c>
      <c r="G123" s="26">
        <v>30</v>
      </c>
      <c r="H123" s="30">
        <f>B123+(B123/20*G123/12)</f>
        <v>296.35874999999999</v>
      </c>
      <c r="I123" s="4">
        <v>1.502</v>
      </c>
      <c r="J123" s="33">
        <f>I123*F123*H123</f>
        <v>445.13084249999997</v>
      </c>
    </row>
    <row r="124" spans="1:10" s="55" customFormat="1" x14ac:dyDescent="0.2">
      <c r="A124" s="4" t="s">
        <v>553</v>
      </c>
      <c r="B124" s="4">
        <v>88.72</v>
      </c>
      <c r="C124" s="4"/>
      <c r="D124" s="4"/>
      <c r="E124" s="4"/>
      <c r="F124" s="4">
        <v>9</v>
      </c>
      <c r="G124" s="26">
        <v>30</v>
      </c>
      <c r="H124" s="30">
        <f t="shared" ref="H124:H132" si="7">B124+(B124/20*G124/12)</f>
        <v>99.81</v>
      </c>
      <c r="I124" s="4">
        <v>1.502</v>
      </c>
      <c r="J124" s="33">
        <f t="shared" ref="J124:J132" si="8">I124*F124*H124</f>
        <v>1349.2315800000001</v>
      </c>
    </row>
    <row r="125" spans="1:10" s="55" customFormat="1" x14ac:dyDescent="0.2">
      <c r="A125" s="4" t="s">
        <v>554</v>
      </c>
      <c r="B125" s="4">
        <v>126.06</v>
      </c>
      <c r="C125" s="4"/>
      <c r="D125" s="4"/>
      <c r="E125" s="4"/>
      <c r="F125" s="4">
        <v>6</v>
      </c>
      <c r="G125" s="26">
        <v>30</v>
      </c>
      <c r="H125" s="30">
        <f t="shared" si="7"/>
        <v>141.8175</v>
      </c>
      <c r="I125" s="4">
        <v>1.502</v>
      </c>
      <c r="J125" s="33">
        <f t="shared" si="8"/>
        <v>1278.0593100000001</v>
      </c>
    </row>
    <row r="126" spans="1:10" s="55" customFormat="1" x14ac:dyDescent="0.2">
      <c r="A126" s="4" t="s">
        <v>558</v>
      </c>
      <c r="B126" s="4">
        <v>83.92</v>
      </c>
      <c r="C126" s="4"/>
      <c r="D126" s="4"/>
      <c r="E126" s="4"/>
      <c r="F126" s="4">
        <v>4</v>
      </c>
      <c r="G126" s="26">
        <v>30</v>
      </c>
      <c r="H126" s="30">
        <f t="shared" si="7"/>
        <v>94.41</v>
      </c>
      <c r="I126" s="4">
        <v>1.502</v>
      </c>
      <c r="J126" s="33">
        <f t="shared" si="8"/>
        <v>567.21528000000001</v>
      </c>
    </row>
    <row r="127" spans="1:10" s="55" customFormat="1" x14ac:dyDescent="0.2">
      <c r="A127" s="4" t="s">
        <v>556</v>
      </c>
      <c r="B127" s="4">
        <v>200.67</v>
      </c>
      <c r="C127" s="4"/>
      <c r="D127" s="4"/>
      <c r="E127" s="4"/>
      <c r="F127" s="4">
        <v>8</v>
      </c>
      <c r="G127" s="26">
        <v>30</v>
      </c>
      <c r="H127" s="30">
        <f t="shared" si="7"/>
        <v>225.75375</v>
      </c>
      <c r="I127" s="4">
        <v>1.502</v>
      </c>
      <c r="J127" s="33">
        <f t="shared" si="8"/>
        <v>2712.65706</v>
      </c>
    </row>
    <row r="128" spans="1:10" s="55" customFormat="1" x14ac:dyDescent="0.2">
      <c r="A128" s="4" t="s">
        <v>555</v>
      </c>
      <c r="B128" s="4">
        <v>189.08</v>
      </c>
      <c r="C128" s="4"/>
      <c r="D128" s="4"/>
      <c r="E128" s="4"/>
      <c r="F128" s="4">
        <v>7</v>
      </c>
      <c r="G128" s="26">
        <v>30</v>
      </c>
      <c r="H128" s="30">
        <f t="shared" si="7"/>
        <v>212.715</v>
      </c>
      <c r="I128" s="4">
        <v>1.502</v>
      </c>
      <c r="J128" s="33">
        <f t="shared" si="8"/>
        <v>2236.48551</v>
      </c>
    </row>
    <row r="129" spans="1:10" s="55" customFormat="1" x14ac:dyDescent="0.2">
      <c r="A129" s="4" t="s">
        <v>551</v>
      </c>
      <c r="B129" s="4">
        <v>159.97</v>
      </c>
      <c r="C129" s="4"/>
      <c r="D129" s="4"/>
      <c r="E129" s="4"/>
      <c r="F129" s="4">
        <v>5</v>
      </c>
      <c r="G129" s="26">
        <v>30</v>
      </c>
      <c r="H129" s="30">
        <f t="shared" si="7"/>
        <v>179.96625</v>
      </c>
      <c r="I129" s="4">
        <v>1.502</v>
      </c>
      <c r="J129" s="33">
        <f t="shared" si="8"/>
        <v>1351.5465374999999</v>
      </c>
    </row>
    <row r="130" spans="1:10" s="55" customFormat="1" x14ac:dyDescent="0.2">
      <c r="A130" s="4" t="s">
        <v>596</v>
      </c>
      <c r="B130" s="4">
        <v>106.16</v>
      </c>
      <c r="C130" s="4"/>
      <c r="D130" s="4"/>
      <c r="E130" s="4"/>
      <c r="F130" s="4">
        <v>3</v>
      </c>
      <c r="G130" s="26">
        <v>30</v>
      </c>
      <c r="H130" s="30">
        <f t="shared" si="7"/>
        <v>119.42999999999999</v>
      </c>
      <c r="I130" s="4">
        <v>1.502</v>
      </c>
      <c r="J130" s="33">
        <f t="shared" si="8"/>
        <v>538.15157999999997</v>
      </c>
    </row>
    <row r="131" spans="1:10" s="55" customFormat="1" x14ac:dyDescent="0.2">
      <c r="A131" s="4" t="s">
        <v>559</v>
      </c>
      <c r="B131" s="4">
        <v>268.77999999999997</v>
      </c>
      <c r="C131" s="4"/>
      <c r="D131" s="4"/>
      <c r="E131" s="4"/>
      <c r="F131" s="4">
        <v>2</v>
      </c>
      <c r="G131" s="26">
        <v>30</v>
      </c>
      <c r="H131" s="30">
        <f t="shared" si="7"/>
        <v>302.37749999999994</v>
      </c>
      <c r="I131" s="4">
        <v>1.502</v>
      </c>
      <c r="J131" s="33">
        <f t="shared" si="8"/>
        <v>908.34200999999985</v>
      </c>
    </row>
    <row r="132" spans="1:10" s="55" customFormat="1" x14ac:dyDescent="0.2">
      <c r="A132" s="4" t="s">
        <v>566</v>
      </c>
      <c r="B132" s="4">
        <v>44.49</v>
      </c>
      <c r="C132" s="4"/>
      <c r="D132" s="4"/>
      <c r="E132" s="4"/>
      <c r="F132" s="4">
        <v>13</v>
      </c>
      <c r="G132" s="26">
        <v>30</v>
      </c>
      <c r="H132" s="30">
        <f t="shared" si="7"/>
        <v>50.051250000000003</v>
      </c>
      <c r="I132" s="4">
        <v>1.502</v>
      </c>
      <c r="J132" s="33">
        <f t="shared" si="8"/>
        <v>977.30070750000004</v>
      </c>
    </row>
    <row r="133" spans="1:10" s="55" customFormat="1" x14ac:dyDescent="0.2">
      <c r="A133" s="4" t="s">
        <v>561</v>
      </c>
      <c r="B133" s="4">
        <v>94.5</v>
      </c>
      <c r="C133" s="4"/>
      <c r="D133" s="4"/>
      <c r="E133" s="4"/>
      <c r="F133" s="4">
        <v>11</v>
      </c>
      <c r="G133" s="26">
        <v>30</v>
      </c>
      <c r="H133" s="30">
        <f t="shared" ref="H133:H148" si="9">B133+(B133/20*G133/12)</f>
        <v>106.3125</v>
      </c>
      <c r="I133" s="4">
        <v>1.502</v>
      </c>
      <c r="J133" s="33">
        <f t="shared" ref="J133:J148" si="10">I133*F133*H133</f>
        <v>1756.4951249999999</v>
      </c>
    </row>
    <row r="134" spans="1:10" s="55" customFormat="1" x14ac:dyDescent="0.2">
      <c r="A134" s="4" t="s">
        <v>563</v>
      </c>
      <c r="B134" s="4">
        <v>15.56</v>
      </c>
      <c r="C134" s="4"/>
      <c r="D134" s="4"/>
      <c r="E134" s="4"/>
      <c r="F134" s="4">
        <v>12</v>
      </c>
      <c r="G134" s="26">
        <v>30</v>
      </c>
      <c r="H134" s="30">
        <f t="shared" si="9"/>
        <v>17.504999999999999</v>
      </c>
      <c r="I134" s="4">
        <v>1.502</v>
      </c>
      <c r="J134" s="33">
        <f t="shared" si="10"/>
        <v>315.51011999999997</v>
      </c>
    </row>
    <row r="135" spans="1:10" s="55" customFormat="1" x14ac:dyDescent="0.2">
      <c r="A135" s="4" t="s">
        <v>566</v>
      </c>
      <c r="B135" s="4">
        <v>7.02</v>
      </c>
      <c r="C135" s="4"/>
      <c r="D135" s="4"/>
      <c r="E135" s="4"/>
      <c r="F135" s="4">
        <v>13</v>
      </c>
      <c r="G135" s="26"/>
      <c r="H135" s="30">
        <f t="shared" si="9"/>
        <v>7.02</v>
      </c>
      <c r="I135" s="4">
        <v>1.502</v>
      </c>
      <c r="J135" s="33">
        <f t="shared" si="10"/>
        <v>137.07252</v>
      </c>
    </row>
    <row r="136" spans="1:10" s="55" customFormat="1" x14ac:dyDescent="0.2">
      <c r="A136" s="4" t="s">
        <v>568</v>
      </c>
      <c r="B136" s="4">
        <v>28.19</v>
      </c>
      <c r="C136" s="4"/>
      <c r="D136" s="4"/>
      <c r="E136" s="4"/>
      <c r="F136" s="4">
        <v>14</v>
      </c>
      <c r="G136" s="26">
        <v>30</v>
      </c>
      <c r="H136" s="30">
        <f t="shared" si="9"/>
        <v>31.713750000000001</v>
      </c>
      <c r="I136" s="4">
        <v>1.502</v>
      </c>
      <c r="J136" s="33">
        <f t="shared" si="10"/>
        <v>666.87673499999994</v>
      </c>
    </row>
    <row r="137" spans="1:10" s="55" customFormat="1" x14ac:dyDescent="0.2">
      <c r="A137" s="4" t="s">
        <v>562</v>
      </c>
      <c r="B137" s="4">
        <v>39.049999999999997</v>
      </c>
      <c r="C137" s="4"/>
      <c r="D137" s="4"/>
      <c r="E137" s="4"/>
      <c r="F137" s="4">
        <v>10</v>
      </c>
      <c r="G137" s="26">
        <v>30</v>
      </c>
      <c r="H137" s="30">
        <f t="shared" si="9"/>
        <v>43.931249999999999</v>
      </c>
      <c r="I137" s="4">
        <v>1.502</v>
      </c>
      <c r="J137" s="33">
        <f t="shared" si="10"/>
        <v>659.84737499999994</v>
      </c>
    </row>
    <row r="138" spans="1:10" s="55" customFormat="1" x14ac:dyDescent="0.2">
      <c r="A138" s="4" t="s">
        <v>560</v>
      </c>
      <c r="B138" s="4">
        <v>55.63</v>
      </c>
      <c r="C138" s="4"/>
      <c r="D138" s="4"/>
      <c r="E138" s="4"/>
      <c r="F138" s="4">
        <v>15</v>
      </c>
      <c r="G138" s="26">
        <v>30</v>
      </c>
      <c r="H138" s="30">
        <f t="shared" si="9"/>
        <v>62.583750000000002</v>
      </c>
      <c r="I138" s="4">
        <v>1.502</v>
      </c>
      <c r="J138" s="33">
        <f t="shared" si="10"/>
        <v>1410.0118875000001</v>
      </c>
    </row>
    <row r="139" spans="1:10" s="55" customFormat="1" x14ac:dyDescent="0.2">
      <c r="A139" s="4" t="s">
        <v>564</v>
      </c>
      <c r="B139" s="4">
        <v>26.46</v>
      </c>
      <c r="C139" s="4"/>
      <c r="D139" s="4"/>
      <c r="E139" s="4"/>
      <c r="F139" s="4">
        <v>16</v>
      </c>
      <c r="G139" s="26">
        <v>30</v>
      </c>
      <c r="H139" s="30">
        <f t="shared" si="9"/>
        <v>29.767500000000002</v>
      </c>
      <c r="I139" s="4">
        <v>1.502</v>
      </c>
      <c r="J139" s="33">
        <f t="shared" si="10"/>
        <v>715.37256000000002</v>
      </c>
    </row>
    <row r="140" spans="1:10" s="55" customFormat="1" x14ac:dyDescent="0.2">
      <c r="A140" s="4" t="s">
        <v>591</v>
      </c>
      <c r="B140" s="4">
        <v>4.92</v>
      </c>
      <c r="C140" s="4"/>
      <c r="D140" s="4"/>
      <c r="E140" s="4"/>
      <c r="F140" s="4">
        <v>30</v>
      </c>
      <c r="G140" s="26"/>
      <c r="H140" s="30">
        <f t="shared" si="9"/>
        <v>4.92</v>
      </c>
      <c r="I140" s="4">
        <v>1.502</v>
      </c>
      <c r="J140" s="33">
        <f t="shared" si="10"/>
        <v>221.6952</v>
      </c>
    </row>
    <row r="141" spans="1:10" s="55" customFormat="1" x14ac:dyDescent="0.2">
      <c r="A141" s="4" t="s">
        <v>594</v>
      </c>
      <c r="B141" s="4">
        <v>8.6300000000000008</v>
      </c>
      <c r="C141" s="4"/>
      <c r="D141" s="4"/>
      <c r="E141" s="4"/>
      <c r="F141" s="4">
        <v>17</v>
      </c>
      <c r="G141" s="26"/>
      <c r="H141" s="30">
        <f t="shared" si="9"/>
        <v>8.6300000000000008</v>
      </c>
      <c r="I141" s="4">
        <v>1.502</v>
      </c>
      <c r="J141" s="33">
        <f t="shared" si="10"/>
        <v>220.35842000000002</v>
      </c>
    </row>
    <row r="142" spans="1:10" s="55" customFormat="1" x14ac:dyDescent="0.2">
      <c r="A142" s="4" t="s">
        <v>592</v>
      </c>
      <c r="B142" s="4">
        <v>14.54</v>
      </c>
      <c r="C142" s="4"/>
      <c r="D142" s="4"/>
      <c r="E142" s="4"/>
      <c r="F142" s="4">
        <v>24</v>
      </c>
      <c r="G142" s="26"/>
      <c r="H142" s="30">
        <f t="shared" si="9"/>
        <v>14.54</v>
      </c>
      <c r="I142" s="4">
        <v>1.502</v>
      </c>
      <c r="J142" s="33">
        <f t="shared" si="10"/>
        <v>524.13792000000001</v>
      </c>
    </row>
    <row r="143" spans="1:10" s="55" customFormat="1" x14ac:dyDescent="0.2">
      <c r="A143" s="4" t="s">
        <v>602</v>
      </c>
      <c r="B143" s="4">
        <v>5.91</v>
      </c>
      <c r="C143" s="4"/>
      <c r="D143" s="4"/>
      <c r="E143" s="4"/>
      <c r="F143" s="4">
        <v>14</v>
      </c>
      <c r="G143" s="26"/>
      <c r="H143" s="30">
        <f t="shared" si="9"/>
        <v>5.91</v>
      </c>
      <c r="I143" s="4">
        <v>2.67</v>
      </c>
      <c r="J143" s="33">
        <f t="shared" si="10"/>
        <v>220.91579999999999</v>
      </c>
    </row>
    <row r="144" spans="1:10" s="55" customFormat="1" x14ac:dyDescent="0.2">
      <c r="A144" s="4" t="s">
        <v>601</v>
      </c>
      <c r="B144" s="4">
        <v>5.67</v>
      </c>
      <c r="C144" s="4"/>
      <c r="D144" s="4"/>
      <c r="E144" s="4"/>
      <c r="F144" s="4">
        <v>10</v>
      </c>
      <c r="G144" s="26"/>
      <c r="H144" s="30">
        <f t="shared" si="9"/>
        <v>5.67</v>
      </c>
      <c r="I144" s="4">
        <v>2.67</v>
      </c>
      <c r="J144" s="33">
        <f t="shared" si="10"/>
        <v>151.38899999999998</v>
      </c>
    </row>
    <row r="145" spans="1:10" s="55" customFormat="1" x14ac:dyDescent="0.2">
      <c r="A145" s="4" t="s">
        <v>600</v>
      </c>
      <c r="B145" s="4">
        <v>7.35</v>
      </c>
      <c r="C145" s="4"/>
      <c r="D145" s="4"/>
      <c r="E145" s="4"/>
      <c r="F145" s="4">
        <v>16</v>
      </c>
      <c r="G145" s="26"/>
      <c r="H145" s="30">
        <f t="shared" si="9"/>
        <v>7.35</v>
      </c>
      <c r="I145" s="4">
        <v>2.67</v>
      </c>
      <c r="J145" s="33">
        <f t="shared" si="10"/>
        <v>313.99199999999996</v>
      </c>
    </row>
    <row r="146" spans="1:10" s="55" customFormat="1" x14ac:dyDescent="0.2">
      <c r="A146" s="4" t="s">
        <v>599</v>
      </c>
      <c r="B146" s="4">
        <v>24.46</v>
      </c>
      <c r="C146" s="4"/>
      <c r="D146" s="4"/>
      <c r="E146" s="4"/>
      <c r="F146" s="4">
        <v>37</v>
      </c>
      <c r="G146" s="26">
        <v>30</v>
      </c>
      <c r="H146" s="30">
        <f t="shared" si="9"/>
        <v>27.517500000000002</v>
      </c>
      <c r="I146" s="4">
        <v>2.67</v>
      </c>
      <c r="J146" s="33">
        <f t="shared" si="10"/>
        <v>2718.4538250000001</v>
      </c>
    </row>
    <row r="147" spans="1:10" s="55" customFormat="1" x14ac:dyDescent="0.2">
      <c r="A147" s="4" t="s">
        <v>598</v>
      </c>
      <c r="B147" s="4">
        <v>16.03</v>
      </c>
      <c r="C147" s="4"/>
      <c r="D147" s="4"/>
      <c r="E147" s="4"/>
      <c r="F147" s="4">
        <v>43</v>
      </c>
      <c r="G147" s="26"/>
      <c r="H147" s="30">
        <f t="shared" si="9"/>
        <v>16.03</v>
      </c>
      <c r="I147" s="4">
        <v>2.67</v>
      </c>
      <c r="J147" s="33">
        <f t="shared" si="10"/>
        <v>1840.4043000000001</v>
      </c>
    </row>
    <row r="148" spans="1:10" s="55" customFormat="1" x14ac:dyDescent="0.2">
      <c r="A148" s="4" t="s">
        <v>572</v>
      </c>
      <c r="B148" s="4">
        <v>16.809999999999999</v>
      </c>
      <c r="C148" s="4"/>
      <c r="D148" s="4"/>
      <c r="E148" s="4"/>
      <c r="F148" s="4">
        <v>36</v>
      </c>
      <c r="G148" s="26"/>
      <c r="H148" s="30">
        <f t="shared" si="9"/>
        <v>16.809999999999999</v>
      </c>
      <c r="I148" s="4">
        <v>2.67</v>
      </c>
      <c r="J148" s="33">
        <f t="shared" si="10"/>
        <v>1615.7772</v>
      </c>
    </row>
    <row r="149" spans="1:10" s="55" customFormat="1" x14ac:dyDescent="0.2">
      <c r="I149" s="50" t="s">
        <v>155</v>
      </c>
      <c r="J149" s="51">
        <f>SUM(J116:J148)</f>
        <v>363306.85454485461</v>
      </c>
    </row>
    <row r="150" spans="1:10" s="55" customFormat="1" x14ac:dyDescent="0.2">
      <c r="I150" s="24" t="s">
        <v>156</v>
      </c>
      <c r="J150" s="34">
        <f>J149/2000</f>
        <v>181.65342727242731</v>
      </c>
    </row>
    <row r="154" spans="1:10" ht="24" x14ac:dyDescent="0.3">
      <c r="A154" s="75" t="s">
        <v>110</v>
      </c>
      <c r="B154" s="75"/>
      <c r="C154" s="75"/>
      <c r="D154" s="75"/>
      <c r="E154" s="75"/>
      <c r="F154" s="75"/>
      <c r="G154" s="75"/>
      <c r="H154" s="75"/>
      <c r="I154" s="75"/>
    </row>
    <row r="157" spans="1:10" ht="19" x14ac:dyDescent="0.25">
      <c r="A157" s="3" t="s">
        <v>102</v>
      </c>
      <c r="B157" s="54"/>
    </row>
    <row r="158" spans="1:10" x14ac:dyDescent="0.2">
      <c r="A158" s="7" t="s">
        <v>0</v>
      </c>
      <c r="B158" s="8" t="s">
        <v>1</v>
      </c>
      <c r="C158" s="7" t="s">
        <v>2</v>
      </c>
      <c r="D158" s="7" t="s">
        <v>3</v>
      </c>
      <c r="E158" s="7" t="s">
        <v>4</v>
      </c>
      <c r="F158" s="7" t="s">
        <v>3</v>
      </c>
    </row>
    <row r="159" spans="1:10" x14ac:dyDescent="0.2">
      <c r="A159" s="4" t="s">
        <v>526</v>
      </c>
      <c r="B159" s="9"/>
      <c r="C159" s="4">
        <v>10932.92</v>
      </c>
      <c r="D159" s="4" t="s">
        <v>22</v>
      </c>
      <c r="E159" s="4"/>
      <c r="F159" s="4"/>
    </row>
    <row r="160" spans="1:10" x14ac:dyDescent="0.2">
      <c r="B160" s="54"/>
    </row>
    <row r="161" spans="1:11" ht="17" x14ac:dyDescent="0.2">
      <c r="A161" s="16" t="s">
        <v>144</v>
      </c>
      <c r="B161" s="17"/>
      <c r="C161" s="18"/>
    </row>
    <row r="162" spans="1:11" ht="48" x14ac:dyDescent="0.2">
      <c r="A162" s="19" t="s">
        <v>1</v>
      </c>
      <c r="B162" s="20" t="s">
        <v>145</v>
      </c>
      <c r="C162" s="21" t="s">
        <v>146</v>
      </c>
      <c r="D162" s="21" t="s">
        <v>147</v>
      </c>
      <c r="E162" s="20" t="s">
        <v>4</v>
      </c>
      <c r="F162" s="20" t="s">
        <v>3</v>
      </c>
      <c r="G162" s="19" t="s">
        <v>148</v>
      </c>
      <c r="H162" s="19" t="s">
        <v>149</v>
      </c>
      <c r="I162" s="22" t="s">
        <v>150</v>
      </c>
      <c r="J162" s="23" t="s">
        <v>151</v>
      </c>
    </row>
    <row r="163" spans="1:11" x14ac:dyDescent="0.2">
      <c r="A163" s="24" t="s">
        <v>195</v>
      </c>
      <c r="B163" s="25">
        <v>87</v>
      </c>
      <c r="C163" s="34">
        <f>C159/B163</f>
        <v>125.66574712643678</v>
      </c>
      <c r="D163" s="24"/>
      <c r="E163" s="24"/>
      <c r="F163" s="24"/>
      <c r="G163" s="24"/>
      <c r="H163" s="24"/>
      <c r="I163" s="24"/>
      <c r="J163" s="24"/>
    </row>
    <row r="164" spans="1:11" x14ac:dyDescent="0.2">
      <c r="A164" s="26" t="s">
        <v>544</v>
      </c>
      <c r="B164" s="27"/>
      <c r="C164" s="29"/>
      <c r="D164" s="26" t="s">
        <v>549</v>
      </c>
      <c r="E164" s="26">
        <v>24</v>
      </c>
      <c r="F164" s="28">
        <f>(15/(12/12))</f>
        <v>15</v>
      </c>
      <c r="G164" s="26"/>
      <c r="H164" s="30">
        <f>61*0.35</f>
        <v>21.349999999999998</v>
      </c>
      <c r="I164" s="26">
        <v>1.502</v>
      </c>
      <c r="J164" s="29">
        <f>I164*H164*F164*E164</f>
        <v>11544.371999999998</v>
      </c>
    </row>
    <row r="165" spans="1:11" x14ac:dyDescent="0.2">
      <c r="A165" s="26"/>
      <c r="B165" s="27"/>
      <c r="C165" s="29"/>
      <c r="D165" s="26"/>
      <c r="E165" s="26">
        <v>24</v>
      </c>
      <c r="F165" s="28">
        <f>(15/(12/12))*1</f>
        <v>15</v>
      </c>
      <c r="G165" s="26"/>
      <c r="H165" s="30">
        <f>58*0.35</f>
        <v>20.299999999999997</v>
      </c>
      <c r="I165" s="26">
        <v>1.502</v>
      </c>
      <c r="J165" s="29">
        <f>I165*H165*F165*E165</f>
        <v>10976.616</v>
      </c>
    </row>
    <row r="166" spans="1:11" x14ac:dyDescent="0.2">
      <c r="A166" s="26" t="s">
        <v>545</v>
      </c>
      <c r="B166" s="27"/>
      <c r="C166" s="29"/>
      <c r="D166" s="26"/>
      <c r="E166" s="26"/>
      <c r="F166" s="28">
        <f>B163/(12/12)+1</f>
        <v>88</v>
      </c>
      <c r="G166" s="26">
        <v>45</v>
      </c>
      <c r="H166" s="30">
        <f>C163+(C163/20*G166/12)</f>
        <v>149.22807471264369</v>
      </c>
      <c r="I166" s="26">
        <v>1.502</v>
      </c>
      <c r="J166" s="29">
        <f>I166*H166*F166</f>
        <v>19724.370003218392</v>
      </c>
    </row>
    <row r="167" spans="1:11" x14ac:dyDescent="0.2">
      <c r="A167" s="26"/>
      <c r="B167" s="27"/>
      <c r="C167" s="29"/>
      <c r="D167" s="26"/>
      <c r="E167" s="26"/>
      <c r="F167" s="28">
        <f>C163/(12/12)+1</f>
        <v>126.66574712643678</v>
      </c>
      <c r="G167" s="26">
        <v>45</v>
      </c>
      <c r="H167" s="30">
        <f>B163+(B163/20*G167/12)</f>
        <v>103.3125</v>
      </c>
      <c r="I167" s="26">
        <v>1.502</v>
      </c>
      <c r="J167" s="29">
        <f>I167*H167*F167</f>
        <v>19655.40481</v>
      </c>
      <c r="K167" s="11"/>
    </row>
    <row r="168" spans="1:11" x14ac:dyDescent="0.2">
      <c r="A168" s="24" t="s">
        <v>171</v>
      </c>
      <c r="B168" s="25"/>
      <c r="C168" s="24"/>
      <c r="D168" s="24"/>
      <c r="E168" s="24"/>
      <c r="F168" s="24"/>
      <c r="G168" s="24"/>
      <c r="H168" s="24"/>
      <c r="I168" s="24"/>
      <c r="J168" s="24"/>
    </row>
    <row r="169" spans="1:11" x14ac:dyDescent="0.2">
      <c r="A169" s="4" t="s">
        <v>525</v>
      </c>
      <c r="B169" s="4">
        <v>194.49</v>
      </c>
      <c r="C169" s="4"/>
      <c r="D169" s="4"/>
      <c r="E169" s="4"/>
      <c r="F169" s="28">
        <f>B169/(32/12)+1</f>
        <v>73.933750000000003</v>
      </c>
      <c r="G169" s="4"/>
      <c r="H169" s="4">
        <v>5</v>
      </c>
      <c r="I169" s="4">
        <v>1.0429999999999999</v>
      </c>
      <c r="J169" s="52">
        <f>I169*H169*F169</f>
        <v>385.56450625000002</v>
      </c>
    </row>
    <row r="170" spans="1:11" x14ac:dyDescent="0.2">
      <c r="A170" s="41" t="s">
        <v>170</v>
      </c>
      <c r="B170" s="25"/>
      <c r="C170" s="24"/>
      <c r="D170" s="24"/>
      <c r="E170" s="24"/>
      <c r="F170" s="24"/>
      <c r="G170" s="24"/>
      <c r="H170" s="24"/>
      <c r="I170" s="24"/>
      <c r="J170" s="24"/>
    </row>
    <row r="171" spans="1:11" x14ac:dyDescent="0.2">
      <c r="A171" s="4" t="s">
        <v>604</v>
      </c>
      <c r="B171" s="4">
        <v>55.13</v>
      </c>
      <c r="C171" s="4"/>
      <c r="D171" s="4"/>
      <c r="E171" s="4"/>
      <c r="F171" s="4">
        <v>6</v>
      </c>
      <c r="G171" s="26">
        <v>30</v>
      </c>
      <c r="H171" s="30">
        <f>B171+(B171/20*G171/12)</f>
        <v>62.021250000000002</v>
      </c>
      <c r="I171" s="4">
        <v>1.502</v>
      </c>
      <c r="J171" s="33">
        <f>I171*F171*H171</f>
        <v>558.93550500000003</v>
      </c>
    </row>
    <row r="172" spans="1:11" x14ac:dyDescent="0.2">
      <c r="A172" s="4" t="s">
        <v>556</v>
      </c>
      <c r="B172" s="4">
        <v>72.27</v>
      </c>
      <c r="C172" s="4"/>
      <c r="D172" s="4"/>
      <c r="E172" s="4"/>
      <c r="F172" s="4">
        <v>8</v>
      </c>
      <c r="G172" s="26">
        <v>30</v>
      </c>
      <c r="H172" s="30">
        <f t="shared" ref="H172:H175" si="11">B172+(B172/20*G172/12)</f>
        <v>81.303749999999994</v>
      </c>
      <c r="I172" s="4">
        <v>1.502</v>
      </c>
      <c r="J172" s="33">
        <f t="shared" ref="J172:J175" si="12">I172*F172*H172</f>
        <v>976.94585999999993</v>
      </c>
    </row>
    <row r="173" spans="1:11" x14ac:dyDescent="0.2">
      <c r="A173" s="4" t="s">
        <v>559</v>
      </c>
      <c r="B173" s="4">
        <v>25.75</v>
      </c>
      <c r="C173" s="4"/>
      <c r="D173" s="4"/>
      <c r="E173" s="4"/>
      <c r="F173" s="4">
        <v>2</v>
      </c>
      <c r="G173" s="26">
        <v>30</v>
      </c>
      <c r="H173" s="30">
        <f t="shared" si="11"/>
        <v>28.96875</v>
      </c>
      <c r="I173" s="4">
        <v>1.502</v>
      </c>
      <c r="J173" s="33">
        <f t="shared" si="12"/>
        <v>87.022125000000003</v>
      </c>
    </row>
    <row r="174" spans="1:11" x14ac:dyDescent="0.2">
      <c r="A174" s="4" t="s">
        <v>552</v>
      </c>
      <c r="B174" s="4">
        <v>10.99</v>
      </c>
      <c r="C174" s="4"/>
      <c r="D174" s="4"/>
      <c r="E174" s="4"/>
      <c r="F174" s="4">
        <v>1</v>
      </c>
      <c r="G174" s="26"/>
      <c r="H174" s="30">
        <f t="shared" si="11"/>
        <v>10.99</v>
      </c>
      <c r="I174" s="4">
        <v>1.502</v>
      </c>
      <c r="J174" s="33">
        <f t="shared" si="12"/>
        <v>16.506979999999999</v>
      </c>
    </row>
    <row r="175" spans="1:11" x14ac:dyDescent="0.2">
      <c r="A175" s="4" t="s">
        <v>555</v>
      </c>
      <c r="B175" s="4">
        <v>114.4</v>
      </c>
      <c r="C175" s="4"/>
      <c r="D175" s="4"/>
      <c r="E175" s="4"/>
      <c r="F175" s="4">
        <v>7</v>
      </c>
      <c r="G175" s="26">
        <v>30</v>
      </c>
      <c r="H175" s="30">
        <f t="shared" si="11"/>
        <v>128.70000000000002</v>
      </c>
      <c r="I175" s="4">
        <v>1.502</v>
      </c>
      <c r="J175" s="33">
        <f t="shared" si="12"/>
        <v>1353.1518000000001</v>
      </c>
    </row>
    <row r="176" spans="1:11" x14ac:dyDescent="0.2">
      <c r="A176" s="4" t="s">
        <v>551</v>
      </c>
      <c r="B176" s="4">
        <v>71.59</v>
      </c>
      <c r="C176" s="4"/>
      <c r="D176" s="4"/>
      <c r="E176" s="4"/>
      <c r="F176" s="4">
        <v>5</v>
      </c>
      <c r="G176" s="26">
        <v>30</v>
      </c>
      <c r="H176" s="30">
        <f t="shared" ref="H176:H185" si="13">B176+(B176/20*G176/12)</f>
        <v>80.538750000000007</v>
      </c>
      <c r="I176" s="4">
        <v>1.502</v>
      </c>
      <c r="J176" s="33">
        <f t="shared" ref="J176:J185" si="14">I176*F176*H176</f>
        <v>604.84601250000003</v>
      </c>
    </row>
    <row r="177" spans="1:11" x14ac:dyDescent="0.2">
      <c r="A177" s="4" t="s">
        <v>558</v>
      </c>
      <c r="B177" s="4">
        <v>49.41</v>
      </c>
      <c r="C177" s="4"/>
      <c r="D177" s="4"/>
      <c r="E177" s="4"/>
      <c r="F177" s="4">
        <v>4</v>
      </c>
      <c r="G177" s="26">
        <v>30</v>
      </c>
      <c r="H177" s="30">
        <f t="shared" si="13"/>
        <v>55.586249999999993</v>
      </c>
      <c r="I177" s="4">
        <v>1.502</v>
      </c>
      <c r="J177" s="33">
        <f t="shared" si="14"/>
        <v>333.96218999999996</v>
      </c>
    </row>
    <row r="178" spans="1:11" x14ac:dyDescent="0.2">
      <c r="A178" s="4" t="s">
        <v>596</v>
      </c>
      <c r="B178" s="4">
        <v>54.32</v>
      </c>
      <c r="C178" s="4"/>
      <c r="D178" s="4"/>
      <c r="E178" s="4"/>
      <c r="F178" s="4">
        <v>3</v>
      </c>
      <c r="G178" s="26">
        <v>30</v>
      </c>
      <c r="H178" s="30">
        <f t="shared" si="13"/>
        <v>61.11</v>
      </c>
      <c r="I178" s="4">
        <v>1.502</v>
      </c>
      <c r="J178" s="33">
        <f t="shared" si="14"/>
        <v>275.36166000000003</v>
      </c>
    </row>
    <row r="179" spans="1:11" x14ac:dyDescent="0.2">
      <c r="A179" s="4" t="s">
        <v>589</v>
      </c>
      <c r="B179" s="4">
        <v>12.75</v>
      </c>
      <c r="C179" s="4"/>
      <c r="D179" s="4"/>
      <c r="E179" s="4"/>
      <c r="F179" s="4">
        <v>35</v>
      </c>
      <c r="G179" s="26"/>
      <c r="H179" s="30">
        <f t="shared" si="13"/>
        <v>12.75</v>
      </c>
      <c r="I179" s="4">
        <v>1.502</v>
      </c>
      <c r="J179" s="33">
        <f t="shared" si="14"/>
        <v>670.26750000000004</v>
      </c>
    </row>
    <row r="180" spans="1:11" x14ac:dyDescent="0.2">
      <c r="A180" s="4" t="s">
        <v>562</v>
      </c>
      <c r="B180" s="4">
        <v>26.22</v>
      </c>
      <c r="C180" s="4"/>
      <c r="D180" s="4"/>
      <c r="E180" s="4"/>
      <c r="F180" s="4">
        <v>10</v>
      </c>
      <c r="G180" s="26">
        <v>30</v>
      </c>
      <c r="H180" s="30">
        <f t="shared" si="13"/>
        <v>29.497499999999999</v>
      </c>
      <c r="I180" s="4">
        <v>1.502</v>
      </c>
      <c r="J180" s="33">
        <f t="shared" si="14"/>
        <v>443.05244999999996</v>
      </c>
    </row>
    <row r="181" spans="1:11" x14ac:dyDescent="0.2">
      <c r="A181" s="4" t="s">
        <v>563</v>
      </c>
      <c r="B181" s="4">
        <v>25.83</v>
      </c>
      <c r="C181" s="4"/>
      <c r="D181" s="4"/>
      <c r="E181" s="4"/>
      <c r="F181" s="4">
        <v>12</v>
      </c>
      <c r="G181" s="26">
        <v>30</v>
      </c>
      <c r="H181" s="30">
        <f t="shared" si="13"/>
        <v>29.058749999999996</v>
      </c>
      <c r="I181" s="4">
        <v>1.502</v>
      </c>
      <c r="J181" s="33">
        <f t="shared" si="14"/>
        <v>523.75491</v>
      </c>
    </row>
    <row r="182" spans="1:11" x14ac:dyDescent="0.2">
      <c r="A182" s="4" t="s">
        <v>553</v>
      </c>
      <c r="B182" s="4">
        <v>11.68</v>
      </c>
      <c r="C182" s="4"/>
      <c r="D182" s="4"/>
      <c r="E182" s="4"/>
      <c r="F182" s="4">
        <v>9</v>
      </c>
      <c r="G182" s="26"/>
      <c r="H182" s="30">
        <f t="shared" si="13"/>
        <v>11.68</v>
      </c>
      <c r="I182" s="4">
        <v>1.502</v>
      </c>
      <c r="J182" s="33">
        <f t="shared" si="14"/>
        <v>157.89024000000001</v>
      </c>
    </row>
    <row r="183" spans="1:11" x14ac:dyDescent="0.2">
      <c r="A183" s="4" t="s">
        <v>561</v>
      </c>
      <c r="B183" s="4">
        <v>25.47</v>
      </c>
      <c r="C183" s="4"/>
      <c r="D183" s="4"/>
      <c r="E183" s="4"/>
      <c r="F183" s="4">
        <v>11</v>
      </c>
      <c r="G183" s="26">
        <v>30</v>
      </c>
      <c r="H183" s="30">
        <f t="shared" si="13"/>
        <v>28.653749999999999</v>
      </c>
      <c r="I183" s="4">
        <v>1.502</v>
      </c>
      <c r="J183" s="33">
        <f t="shared" si="14"/>
        <v>473.41725749999995</v>
      </c>
    </row>
    <row r="184" spans="1:11" x14ac:dyDescent="0.2">
      <c r="A184" s="4" t="s">
        <v>560</v>
      </c>
      <c r="B184" s="4">
        <v>13.16</v>
      </c>
      <c r="C184" s="4"/>
      <c r="D184" s="4"/>
      <c r="E184" s="4"/>
      <c r="F184" s="4">
        <v>15</v>
      </c>
      <c r="G184" s="26"/>
      <c r="H184" s="30">
        <f t="shared" si="13"/>
        <v>13.16</v>
      </c>
      <c r="I184" s="4">
        <v>1.502</v>
      </c>
      <c r="J184" s="33">
        <f t="shared" si="14"/>
        <v>296.4948</v>
      </c>
    </row>
    <row r="185" spans="1:11" x14ac:dyDescent="0.2">
      <c r="A185" s="4" t="s">
        <v>600</v>
      </c>
      <c r="B185" s="4">
        <v>6.72</v>
      </c>
      <c r="C185" s="4"/>
      <c r="D185" s="4"/>
      <c r="E185" s="4"/>
      <c r="F185" s="4">
        <v>16</v>
      </c>
      <c r="G185" s="26"/>
      <c r="H185" s="30">
        <f t="shared" si="13"/>
        <v>6.72</v>
      </c>
      <c r="I185" s="4">
        <v>2.67</v>
      </c>
      <c r="J185" s="33">
        <f t="shared" si="14"/>
        <v>287.07839999999999</v>
      </c>
      <c r="K185" s="11"/>
    </row>
    <row r="186" spans="1:11" s="55" customFormat="1" x14ac:dyDescent="0.2">
      <c r="I186" s="50" t="s">
        <v>155</v>
      </c>
      <c r="J186" s="51">
        <f>SUM(J163:J185)</f>
        <v>69345.015009468392</v>
      </c>
    </row>
    <row r="187" spans="1:11" s="55" customFormat="1" x14ac:dyDescent="0.2">
      <c r="I187" s="24" t="s">
        <v>156</v>
      </c>
      <c r="J187" s="34">
        <f>J186/2000</f>
        <v>34.672507504734199</v>
      </c>
    </row>
  </sheetData>
  <mergeCells count="11">
    <mergeCell ref="A107:I107"/>
    <mergeCell ref="A154:I154"/>
    <mergeCell ref="A4:J4"/>
    <mergeCell ref="A3:J3"/>
    <mergeCell ref="H6:J6"/>
    <mergeCell ref="A5:I5"/>
    <mergeCell ref="A2:J2"/>
    <mergeCell ref="R8:X8"/>
    <mergeCell ref="R9:W9"/>
    <mergeCell ref="R10:W10"/>
    <mergeCell ref="A51:I51"/>
  </mergeCells>
  <pageMargins left="0.7" right="0.7" top="0.75" bottom="0.75" header="0.3" footer="0.3"/>
  <pageSetup scale="21" orientation="portrait" r:id="rId1"/>
  <rowBreaks count="3" manualBreakCount="3">
    <brk id="50" max="9" man="1"/>
    <brk id="106" max="9" man="1"/>
    <brk id="153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CBE2DAE4-25C4-4E6F-AFBF-F6BB6D40DCE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SECT 1</vt:lpstr>
      <vt:lpstr>SECT 2</vt:lpstr>
      <vt:lpstr>SECT 3</vt:lpstr>
      <vt:lpstr>SECT 4</vt:lpstr>
      <vt:lpstr>2nd FL REV.</vt:lpstr>
      <vt:lpstr>'2nd FL REV.'!Print_Area</vt:lpstr>
      <vt:lpstr>'SECT 1'!Print_Area</vt:lpstr>
      <vt:lpstr>'SECT 2'!Print_Area</vt:lpstr>
      <vt:lpstr>'SECT 3'!Print_Area</vt:lpstr>
      <vt:lpstr>'SECT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Rodriguez</dc:creator>
  <cp:lastModifiedBy>Microsoft Office User</cp:lastModifiedBy>
  <cp:lastPrinted>2019-06-28T17:41:51Z</cp:lastPrinted>
  <dcterms:created xsi:type="dcterms:W3CDTF">2019-06-06T18:40:26Z</dcterms:created>
  <dcterms:modified xsi:type="dcterms:W3CDTF">2019-09-16T15:25:32Z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{CBE2DAE4-25C4-4E6F-AFBF-F6BB6D40DCE6}</vt:lpwstr>
  </property>
</Properties>
</file>