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12" documentId="13_ncr:1_{5E7A82AA-93A4-4DBB-BEEA-B3042D8E8ED1}" xr6:coauthVersionLast="47" xr6:coauthVersionMax="47" xr10:uidLastSave="{8A996115-997A-4F32-A758-88FC505692EE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6" i="1" l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K14" i="4"/>
  <c r="K12" i="4"/>
  <c r="L14" i="4"/>
  <c r="K15" i="4" s="1"/>
  <c r="I589" i="1"/>
  <c r="K11" i="4"/>
  <c r="I587" i="1"/>
  <c r="I588" i="1"/>
  <c r="H589" i="1"/>
  <c r="H588" i="1"/>
  <c r="H587" i="1"/>
  <c r="J588" i="1"/>
  <c r="H586" i="1"/>
  <c r="H585" i="1"/>
  <c r="H584" i="1"/>
  <c r="I586" i="1"/>
  <c r="I585" i="1"/>
  <c r="I584" i="1"/>
  <c r="J584" i="1"/>
  <c r="I583" i="1"/>
  <c r="I582" i="1"/>
  <c r="I581" i="1"/>
  <c r="I580" i="1"/>
  <c r="I579" i="1"/>
  <c r="I578" i="1"/>
  <c r="H583" i="1"/>
  <c r="H582" i="1"/>
  <c r="H581" i="1"/>
  <c r="H580" i="1"/>
  <c r="H579" i="1"/>
  <c r="H578" i="1"/>
  <c r="H577" i="1"/>
  <c r="I577" i="1"/>
  <c r="I576" i="1"/>
  <c r="I575" i="1"/>
  <c r="J577" i="1"/>
  <c r="H576" i="1"/>
  <c r="K10" i="4"/>
  <c r="I574" i="1"/>
  <c r="I573" i="1"/>
  <c r="I572" i="1"/>
  <c r="J575" i="1"/>
  <c r="J574" i="1"/>
  <c r="J573" i="1"/>
  <c r="J572" i="1"/>
  <c r="I571" i="1"/>
  <c r="J571" i="1"/>
  <c r="I570" i="1"/>
  <c r="J570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J8" i="4"/>
  <c r="J7" i="4"/>
  <c r="H476" i="1" l="1"/>
  <c r="H477" i="1"/>
  <c r="H478" i="1"/>
  <c r="H474" i="1"/>
  <c r="H473" i="1"/>
  <c r="H471" i="1"/>
  <c r="H472" i="1"/>
  <c r="J3" i="4"/>
  <c r="J5" i="4"/>
  <c r="J6" i="4"/>
  <c r="J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<sst xmlns="http://schemas.openxmlformats.org/spreadsheetml/2006/main" count="777" uniqueCount="124">
  <si>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</si>
  <si>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</si>
  <si>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</si>
  <si>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</si>
  <si>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</si>
  <si>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</si>
  <si>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</si>
  <si>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</si>
  <si>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</si>
  <si>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</si>
  <si>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</si>
  <si>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</si>
  <si>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</si>
  <si>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</si>
  <si>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</si>
  <si>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</si>
  <si>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</si>
  <si>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</si>
  <si>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</si>
  <si>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</si>
  <si>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</si>
  <si>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</si>
  <si>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</si>
  <si>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</si>
  <si>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</si>
  <si>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</si>
  <si>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</si>
  <si>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</si>
  <si>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</si>
  <si>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</si>
  <si>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</si>
  <si>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</si>
  <si>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</si>
  <si>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</si>
  <si>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</si>
  <si>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</si>
  <si>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</si>
  <si>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</si>
  <si>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</si>
  <si>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</si>
  <si>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</si>
  <si>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</si>
  <si>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</si>
  <si>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</si>
  <si>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</si>
  <si>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</si>
  <si>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</si>
  <si>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</si>
  <si>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</si>
  <si>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</si>
  <si>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</si>
  <si>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additional turbidity reading</t>
  </si>
  <si>
    <t>Addtional turbidity measurement: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</si>
  <si>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</si>
  <si>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</si>
  <si>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</si>
  <si>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</si>
  <si>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</si>
  <si>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</si>
  <si>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</si>
  <si>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</si>
  <si>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Coley Davis Sediment Sample</t>
  </si>
  <si>
    <t>&lt;2 mm sediment size, 12.5 g of sediment by wet weight</t>
  </si>
  <si>
    <t>Coley Davis Sediment Sample (2mm to 4mm)</t>
  </si>
  <si>
    <t>Ecoli / g 2mm-4mm sediment</t>
  </si>
  <si>
    <t>Coley Davis Water Column Sample</t>
  </si>
  <si>
    <t>Coley Davis Sediment Sample (&lt; 2 mm) had 10.5g sediment</t>
  </si>
  <si>
    <t>Took 13 mL of solution which contained 10.5 g of sediment and 900 mL of DI water. The 13 mL was added to 87 mL to get sample for analysis</t>
  </si>
  <si>
    <t>Ecoli / g &lt; 2mm sediment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</si>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</sst>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  <xf numFmtId="0" fontId="0" fillId="34" borderId="0" xfId="0" applyFill="1"/>
    <xf numFmtId="14" fontId="0" fillId="34" borderId="0" xfId="0" applyNumberFormat="1" applyFill="1"/>
    <xf numFmtId="20" fontId="0" fillId="34" borderId="0" xfId="0" applyNumberFormat="1" applyFill="1"/>
    <xf numFmtId="166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96"/>
  <sheetViews>
    <sheetView tabSelected="1" workbookViewId="0">
      <pane ySplit="1" topLeftCell="A593" activePane="bottomLeft" state="frozen"/>
      <selection pane="bottomLeft" activeCell="I597" sqref="I597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5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17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17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17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17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17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17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17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17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  <c r="I568">
        <v>547.5</v>
      </c>
    </row>
    <row r="569" spans="1:17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  <c r="I569">
        <v>648.79999999999995</v>
      </c>
    </row>
    <row r="570" spans="1:17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  <c r="I570">
        <f>+J570*K570</f>
        <v>428.4</v>
      </c>
      <c r="J570">
        <f>100/50</f>
        <v>2</v>
      </c>
      <c r="K570">
        <v>214.2</v>
      </c>
    </row>
    <row r="571" spans="1:17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  <c r="I571">
        <f>+K571*J571</f>
        <v>428.4</v>
      </c>
      <c r="J571">
        <f>100/25</f>
        <v>4</v>
      </c>
      <c r="K571">
        <v>107.1</v>
      </c>
    </row>
    <row r="572" spans="1:17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  <c r="I572">
        <f>+K572*J572</f>
        <v>522.6</v>
      </c>
      <c r="J572">
        <f>100/50</f>
        <v>2</v>
      </c>
      <c r="K572">
        <v>261.3</v>
      </c>
    </row>
    <row r="573" spans="1:17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  <c r="I573">
        <f>+K573*J573</f>
        <v>150.80000000000001</v>
      </c>
      <c r="J573">
        <f>100/50</f>
        <v>2</v>
      </c>
      <c r="K573">
        <v>75.400000000000006</v>
      </c>
    </row>
    <row r="574" spans="1:17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  <c r="I574">
        <f>+K574*J574</f>
        <v>1102</v>
      </c>
      <c r="J574">
        <f>100/25</f>
        <v>4</v>
      </c>
      <c r="K574">
        <v>275.5</v>
      </c>
    </row>
    <row r="575" spans="1:17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  <c r="I575">
        <f>+K575*J575</f>
        <v>213.4</v>
      </c>
      <c r="J575">
        <f>100/50</f>
        <v>2</v>
      </c>
      <c r="K575">
        <v>106.7</v>
      </c>
    </row>
    <row r="576" spans="1:17">
      <c r="A576" s="1">
        <v>45544</v>
      </c>
      <c r="B576" s="10">
        <v>0.58333333333333337</v>
      </c>
      <c r="D576" t="s">
        <v>31</v>
      </c>
      <c r="E576">
        <v>9.92</v>
      </c>
      <c r="F576">
        <v>10.3</v>
      </c>
      <c r="G576">
        <v>16.87</v>
      </c>
      <c r="H576" s="11">
        <f>+AVERAGE(E576:G576,P576)</f>
        <v>11.085000000000001</v>
      </c>
      <c r="I576">
        <f t="shared" ref="I576:I589" si="18">+K576*J576</f>
        <v>33.6</v>
      </c>
      <c r="J576">
        <v>1</v>
      </c>
      <c r="K576">
        <v>33.6</v>
      </c>
      <c r="P576">
        <v>7.25</v>
      </c>
      <c r="Q576" t="s">
        <v>51</v>
      </c>
    </row>
    <row r="577" spans="1:11">
      <c r="A577" s="1">
        <v>45545</v>
      </c>
      <c r="B577" s="10">
        <v>0.375</v>
      </c>
      <c r="D577" t="s">
        <v>19</v>
      </c>
      <c r="E577">
        <v>4.84</v>
      </c>
      <c r="F577">
        <v>5.01</v>
      </c>
      <c r="G577">
        <v>4.17</v>
      </c>
      <c r="H577" s="11">
        <f t="shared" ref="H577:H589" si="19">+AVERAGE(E577:G577,P577)</f>
        <v>4.6733333333333329</v>
      </c>
      <c r="I577">
        <f t="shared" si="18"/>
        <v>19.600000000000001</v>
      </c>
      <c r="J577">
        <f>100/50</f>
        <v>2</v>
      </c>
      <c r="K577">
        <v>9.8000000000000007</v>
      </c>
    </row>
    <row r="578" spans="1:11">
      <c r="A578" s="1">
        <v>45545</v>
      </c>
      <c r="B578" s="10">
        <v>0.3430555555555555</v>
      </c>
      <c r="D578" t="s">
        <v>16</v>
      </c>
      <c r="E578">
        <v>11.62</v>
      </c>
      <c r="F578">
        <v>11.23</v>
      </c>
      <c r="G578">
        <v>13.33</v>
      </c>
      <c r="H578" s="11">
        <f t="shared" si="19"/>
        <v>12.06</v>
      </c>
      <c r="I578">
        <f t="shared" si="18"/>
        <v>86.5</v>
      </c>
      <c r="J578">
        <v>1</v>
      </c>
      <c r="K578">
        <v>86.5</v>
      </c>
    </row>
    <row r="579" spans="1:11">
      <c r="A579" s="1">
        <v>45545</v>
      </c>
      <c r="B579" s="10">
        <v>0.40972222222222227</v>
      </c>
      <c r="D579" t="s">
        <v>33</v>
      </c>
      <c r="E579">
        <v>3.68</v>
      </c>
      <c r="F579">
        <v>3.37</v>
      </c>
      <c r="G579">
        <v>2.99</v>
      </c>
      <c r="H579" s="11">
        <f t="shared" si="19"/>
        <v>3.3466666666666671</v>
      </c>
      <c r="I579">
        <f t="shared" si="18"/>
        <v>224.7</v>
      </c>
      <c r="J579">
        <v>1</v>
      </c>
      <c r="K579">
        <v>224.7</v>
      </c>
    </row>
    <row r="580" spans="1:11">
      <c r="A580" s="1">
        <v>45545</v>
      </c>
      <c r="B580" s="10">
        <v>0.43472222222222223</v>
      </c>
      <c r="D580" t="s">
        <v>22</v>
      </c>
      <c r="E580">
        <v>0.67</v>
      </c>
      <c r="F580">
        <v>0.82</v>
      </c>
      <c r="G580">
        <v>0.59</v>
      </c>
      <c r="H580" s="11">
        <f t="shared" si="19"/>
        <v>0.69333333333333336</v>
      </c>
      <c r="I580">
        <f t="shared" si="18"/>
        <v>111.2</v>
      </c>
      <c r="J580">
        <v>1</v>
      </c>
      <c r="K580">
        <v>111.2</v>
      </c>
    </row>
    <row r="581" spans="1:11">
      <c r="A581" s="1">
        <v>45545</v>
      </c>
      <c r="B581" s="10">
        <v>0.35972222222222222</v>
      </c>
      <c r="D581" t="s">
        <v>50</v>
      </c>
      <c r="E581">
        <v>1.6</v>
      </c>
      <c r="F581">
        <v>1.42</v>
      </c>
      <c r="G581">
        <v>1.38</v>
      </c>
      <c r="H581" s="11">
        <f t="shared" si="19"/>
        <v>1.4666666666666668</v>
      </c>
      <c r="I581">
        <f t="shared" si="18"/>
        <v>866.4</v>
      </c>
      <c r="J581">
        <v>1</v>
      </c>
      <c r="K581">
        <v>866.4</v>
      </c>
    </row>
    <row r="582" spans="1:11">
      <c r="A582" s="1">
        <v>45545</v>
      </c>
      <c r="B582" s="10">
        <v>0.46388888888888885</v>
      </c>
      <c r="D582" t="s">
        <v>18</v>
      </c>
      <c r="E582">
        <v>17.55</v>
      </c>
      <c r="F582">
        <v>14.98</v>
      </c>
      <c r="G582">
        <v>14.12</v>
      </c>
      <c r="H582" s="11">
        <f t="shared" si="19"/>
        <v>15.549999999999999</v>
      </c>
      <c r="I582">
        <f t="shared" si="18"/>
        <v>45</v>
      </c>
      <c r="J582">
        <v>1</v>
      </c>
      <c r="K582" s="22">
        <v>45</v>
      </c>
    </row>
    <row r="583" spans="1:11">
      <c r="A583" s="1">
        <v>45545</v>
      </c>
      <c r="B583" s="10">
        <v>0.44444444444444442</v>
      </c>
      <c r="D583" t="s">
        <v>23</v>
      </c>
      <c r="E583">
        <v>3.48</v>
      </c>
      <c r="F583">
        <v>3.2</v>
      </c>
      <c r="G583">
        <v>2.82</v>
      </c>
      <c r="H583" s="11">
        <f t="shared" si="19"/>
        <v>3.1666666666666665</v>
      </c>
      <c r="I583">
        <f t="shared" si="18"/>
        <v>145.5</v>
      </c>
      <c r="J583">
        <v>1</v>
      </c>
      <c r="K583">
        <v>145.5</v>
      </c>
    </row>
    <row r="584" spans="1:11">
      <c r="A584" s="1">
        <v>45545</v>
      </c>
      <c r="B584" s="10">
        <v>0.39583333333333331</v>
      </c>
      <c r="D584" t="s">
        <v>21</v>
      </c>
      <c r="E584">
        <v>1.45</v>
      </c>
      <c r="F584">
        <v>1.59</v>
      </c>
      <c r="G584">
        <v>1.41</v>
      </c>
      <c r="H584" s="11">
        <f t="shared" si="19"/>
        <v>1.4833333333333334</v>
      </c>
      <c r="I584">
        <f t="shared" si="18"/>
        <v>196.8</v>
      </c>
      <c r="J584">
        <f>100/50</f>
        <v>2</v>
      </c>
      <c r="K584">
        <v>98.4</v>
      </c>
    </row>
    <row r="585" spans="1:11">
      <c r="A585" s="1">
        <v>45545</v>
      </c>
      <c r="B585" s="10">
        <v>0.6875</v>
      </c>
      <c r="D585" t="s">
        <v>38</v>
      </c>
      <c r="E585">
        <v>14.77</v>
      </c>
      <c r="F585">
        <v>13.99</v>
      </c>
      <c r="G585">
        <v>11.92</v>
      </c>
      <c r="H585" s="11">
        <f t="shared" si="19"/>
        <v>13.56</v>
      </c>
      <c r="I585">
        <f t="shared" si="18"/>
        <v>21.1</v>
      </c>
      <c r="J585">
        <v>1</v>
      </c>
      <c r="K585">
        <v>21.1</v>
      </c>
    </row>
    <row r="586" spans="1:11">
      <c r="A586" s="1">
        <v>45546</v>
      </c>
      <c r="B586" s="10">
        <v>0.4548611111111111</v>
      </c>
      <c r="D586" t="s">
        <v>24</v>
      </c>
      <c r="E586">
        <v>6.22</v>
      </c>
      <c r="F586">
        <v>6.27</v>
      </c>
      <c r="G586">
        <v>4.72</v>
      </c>
      <c r="H586" s="11">
        <f t="shared" si="19"/>
        <v>5.7366666666666655</v>
      </c>
      <c r="I586">
        <f t="shared" si="18"/>
        <v>172.5</v>
      </c>
      <c r="J586">
        <v>1</v>
      </c>
      <c r="K586">
        <v>172.5</v>
      </c>
    </row>
    <row r="587" spans="1:11">
      <c r="A587" s="1">
        <v>45546</v>
      </c>
      <c r="B587" s="10">
        <v>0.54652777777777783</v>
      </c>
      <c r="D587" t="s">
        <v>17</v>
      </c>
      <c r="E587">
        <v>3.25</v>
      </c>
      <c r="F587">
        <v>2.99</v>
      </c>
      <c r="G587">
        <v>2.87</v>
      </c>
      <c r="H587" s="11">
        <f t="shared" si="19"/>
        <v>3.0366666666666666</v>
      </c>
      <c r="I587">
        <f t="shared" si="18"/>
        <v>34.5</v>
      </c>
      <c r="J587">
        <v>1</v>
      </c>
      <c r="K587">
        <v>34.5</v>
      </c>
    </row>
    <row r="588" spans="1:11">
      <c r="A588" s="1">
        <v>45546</v>
      </c>
      <c r="B588" s="10">
        <v>0.51736111111111105</v>
      </c>
      <c r="D588" t="s">
        <v>26</v>
      </c>
      <c r="E588">
        <v>3.74</v>
      </c>
      <c r="F588">
        <v>2.91</v>
      </c>
      <c r="G588" s="11">
        <v>2.4</v>
      </c>
      <c r="H588" s="11">
        <f t="shared" si="19"/>
        <v>3.0166666666666671</v>
      </c>
      <c r="I588">
        <f t="shared" si="18"/>
        <v>449.4</v>
      </c>
      <c r="J588">
        <f>100/50</f>
        <v>2</v>
      </c>
      <c r="K588">
        <v>224.7</v>
      </c>
    </row>
    <row r="589" spans="1:11">
      <c r="A589" s="1">
        <v>45545</v>
      </c>
      <c r="B589" s="10">
        <v>0.73611111111111116</v>
      </c>
      <c r="D589" t="s">
        <v>28</v>
      </c>
      <c r="E589">
        <v>1.96</v>
      </c>
      <c r="F589">
        <v>2.1800000000000002</v>
      </c>
      <c r="G589">
        <v>1.97</v>
      </c>
      <c r="H589" s="11">
        <f t="shared" si="19"/>
        <v>2.0366666666666666</v>
      </c>
      <c r="I589">
        <f t="shared" si="18"/>
        <v>35.9</v>
      </c>
      <c r="J589">
        <v>1</v>
      </c>
      <c r="K589">
        <v>35.9</v>
      </c>
    </row>
    <row r="590" spans="1:11">
      <c r="A590" s="1">
        <v>45552</v>
      </c>
      <c r="B590" s="10">
        <v>0.35416666666666669</v>
      </c>
      <c r="D590" t="s">
        <v>19</v>
      </c>
      <c r="E590">
        <v>5.54</v>
      </c>
      <c r="F590">
        <v>5.56</v>
      </c>
      <c r="G590">
        <v>5.63</v>
      </c>
      <c r="H590" s="11">
        <f t="shared" ref="H590:H593" si="20">+AVERAGE(E590:G590,P590)</f>
        <v>5.5766666666666671</v>
      </c>
      <c r="I590">
        <f t="shared" ref="I590:I593" si="21">+K590*J590</f>
        <v>344.8</v>
      </c>
      <c r="J590">
        <v>1</v>
      </c>
      <c r="K590">
        <v>344.8</v>
      </c>
    </row>
    <row r="591" spans="1:11">
      <c r="A591" s="1">
        <v>45552</v>
      </c>
      <c r="B591" s="10">
        <v>0.39930555555555558</v>
      </c>
      <c r="D591" t="s">
        <v>33</v>
      </c>
      <c r="E591">
        <v>3.67</v>
      </c>
      <c r="F591">
        <v>3.01</v>
      </c>
      <c r="G591">
        <v>2.7</v>
      </c>
      <c r="H591" s="11">
        <f t="shared" si="20"/>
        <v>3.1266666666666665</v>
      </c>
      <c r="I591">
        <f t="shared" si="21"/>
        <v>235.9</v>
      </c>
      <c r="J591">
        <v>1</v>
      </c>
      <c r="K591">
        <v>235.9</v>
      </c>
    </row>
    <row r="592" spans="1:11">
      <c r="A592" s="1">
        <v>45552</v>
      </c>
      <c r="B592" s="10">
        <v>0.40277777777777773</v>
      </c>
      <c r="D592" t="s">
        <v>22</v>
      </c>
      <c r="E592" s="11">
        <v>1</v>
      </c>
      <c r="F592">
        <v>1.22</v>
      </c>
      <c r="G592">
        <v>0.83</v>
      </c>
      <c r="H592" s="11">
        <f t="shared" si="20"/>
        <v>1.0166666666666666</v>
      </c>
      <c r="I592">
        <f t="shared" si="21"/>
        <v>151.5</v>
      </c>
      <c r="J592">
        <v>1</v>
      </c>
      <c r="K592">
        <v>151.5</v>
      </c>
    </row>
    <row r="593" spans="1:17">
      <c r="A593" s="1">
        <v>45551</v>
      </c>
      <c r="B593" s="10">
        <v>0.64583333333333337</v>
      </c>
      <c r="D593" t="s">
        <v>31</v>
      </c>
      <c r="E593" s="11">
        <v>10.5</v>
      </c>
      <c r="F593">
        <v>10.27</v>
      </c>
      <c r="G593">
        <v>7.93</v>
      </c>
      <c r="H593" s="11">
        <f t="shared" si="20"/>
        <v>9.5666666666666664</v>
      </c>
      <c r="I593">
        <f t="shared" si="21"/>
        <v>35.9</v>
      </c>
      <c r="J593">
        <v>1</v>
      </c>
      <c r="K593">
        <v>35.9</v>
      </c>
    </row>
    <row r="594" spans="1:17">
      <c r="A594" s="1">
        <v>45552</v>
      </c>
      <c r="B594" s="10">
        <v>0.52430555555555558</v>
      </c>
      <c r="D594" t="s">
        <v>26</v>
      </c>
      <c r="E594">
        <v>0.65</v>
      </c>
      <c r="F594">
        <v>0.52</v>
      </c>
      <c r="G594">
        <v>0.69</v>
      </c>
      <c r="H594" s="11">
        <f t="shared" ref="H594:H595" si="22">+AVERAGE(E594:G594,P594)</f>
        <v>0.62</v>
      </c>
      <c r="I594">
        <f t="shared" ref="I594:I596" si="23">+K594*J594</f>
        <v>365.4</v>
      </c>
      <c r="J594">
        <v>1</v>
      </c>
      <c r="K594">
        <v>365.4</v>
      </c>
    </row>
    <row r="595" spans="1:17">
      <c r="A595" s="1">
        <v>45553</v>
      </c>
      <c r="B595" s="10">
        <v>0.44305555555555554</v>
      </c>
      <c r="D595" t="s">
        <v>50</v>
      </c>
      <c r="E595">
        <v>0.88</v>
      </c>
      <c r="F595">
        <v>0.9</v>
      </c>
      <c r="G595">
        <v>0.94</v>
      </c>
      <c r="H595" s="11">
        <f t="shared" si="22"/>
        <v>0.90666666666666662</v>
      </c>
      <c r="I595">
        <f t="shared" si="23"/>
        <v>178.2</v>
      </c>
      <c r="J595">
        <v>1</v>
      </c>
      <c r="K595">
        <v>178.2</v>
      </c>
    </row>
    <row r="596" spans="1:17">
      <c r="A596" s="1">
        <v>45552</v>
      </c>
      <c r="B596" s="10">
        <v>0.52083333333333337</v>
      </c>
      <c r="D596" t="s">
        <v>28</v>
      </c>
      <c r="E596">
        <v>16.940000000000001</v>
      </c>
      <c r="F596">
        <v>11.9</v>
      </c>
      <c r="G596">
        <v>7.93</v>
      </c>
      <c r="H596">
        <f>+AVERAGE(E596:G596,Q596)</f>
        <v>15.517500000000002</v>
      </c>
      <c r="I596">
        <f t="shared" si="23"/>
        <v>116.9</v>
      </c>
      <c r="J596">
        <v>1</v>
      </c>
      <c r="K596">
        <v>116.9</v>
      </c>
      <c r="P596" t="s">
        <v>52</v>
      </c>
      <c r="Q596">
        <v>25.3</v>
      </c>
    </row>
  </sheetData>
  <autoFilter ref="A1:L575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O15"/>
  <sheetViews>
    <sheetView topLeftCell="D1" workbookViewId="0">
      <selection activeCell="K15" sqref="K15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5.85546875" customWidth="1"/>
    <col min="5" max="6" width="10.42578125" customWidth="1"/>
    <col min="7" max="9" width="10.42578125" bestFit="1" customWidth="1"/>
    <col min="10" max="10" width="15.5703125" bestFit="1" customWidth="1"/>
    <col min="11" max="11" width="19" bestFit="1" customWidth="1"/>
    <col min="12" max="12" width="27.85546875" bestFit="1" customWidth="1"/>
    <col min="13" max="13" width="30.42578125" bestFit="1" customWidth="1"/>
    <col min="14" max="14" width="26.5703125" bestFit="1" customWidth="1"/>
  </cols>
  <sheetData>
    <row r="1" spans="1:15">
      <c r="A1" s="15" t="s">
        <v>0</v>
      </c>
      <c r="B1" s="16" t="s">
        <v>1</v>
      </c>
      <c r="C1" s="6" t="s">
        <v>2</v>
      </c>
      <c r="D1" s="6" t="s">
        <v>3</v>
      </c>
      <c r="E1" s="6" t="s">
        <v>0</v>
      </c>
      <c r="F1" s="6" t="s">
        <v>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53</v>
      </c>
    </row>
    <row r="2" spans="1:15">
      <c r="A2" s="1">
        <v>45469</v>
      </c>
      <c r="B2" s="2">
        <v>0.40486111111111112</v>
      </c>
      <c r="D2" t="s">
        <v>54</v>
      </c>
      <c r="G2">
        <v>7.98</v>
      </c>
      <c r="H2">
        <v>8.98</v>
      </c>
      <c r="I2">
        <v>8.92</v>
      </c>
      <c r="J2">
        <f>AVERAGE(G2:I2)</f>
        <v>8.6266666666666669</v>
      </c>
      <c r="K2">
        <v>151.5</v>
      </c>
    </row>
    <row r="3" spans="1:15">
      <c r="A3" s="1">
        <v>45469</v>
      </c>
      <c r="B3" s="2">
        <v>0.43194444444444446</v>
      </c>
      <c r="D3" t="s">
        <v>55</v>
      </c>
      <c r="G3">
        <v>6.3</v>
      </c>
      <c r="H3">
        <v>7.32</v>
      </c>
      <c r="I3">
        <v>6.28</v>
      </c>
      <c r="J3">
        <f t="shared" ref="J3:J8" si="0">AVERAGE(G3:I3)</f>
        <v>6.6333333333333337</v>
      </c>
      <c r="K3">
        <v>130.1</v>
      </c>
    </row>
    <row r="4" spans="1:15">
      <c r="A4" s="1">
        <v>45488</v>
      </c>
      <c r="C4" t="s">
        <v>56</v>
      </c>
      <c r="K4">
        <v>0</v>
      </c>
    </row>
    <row r="5" spans="1:15">
      <c r="A5" s="1">
        <v>45489</v>
      </c>
      <c r="B5" s="2">
        <v>0.52430555555555558</v>
      </c>
      <c r="D5" t="s">
        <v>16</v>
      </c>
      <c r="G5">
        <v>9.58</v>
      </c>
      <c r="H5">
        <v>9.07</v>
      </c>
      <c r="I5">
        <v>9.64</v>
      </c>
      <c r="J5">
        <f t="shared" si="0"/>
        <v>9.43</v>
      </c>
      <c r="K5">
        <v>44.8</v>
      </c>
      <c r="O5" t="s">
        <v>57</v>
      </c>
    </row>
    <row r="6" spans="1:15">
      <c r="A6" s="1">
        <v>45489</v>
      </c>
      <c r="B6" s="2">
        <v>0.52430555555555558</v>
      </c>
      <c r="D6" t="s">
        <v>16</v>
      </c>
      <c r="G6">
        <v>12.61</v>
      </c>
      <c r="H6">
        <v>12.35</v>
      </c>
      <c r="I6">
        <v>10.48</v>
      </c>
      <c r="J6">
        <f t="shared" si="0"/>
        <v>11.813333333333333</v>
      </c>
      <c r="K6">
        <v>76.7</v>
      </c>
      <c r="O6" t="s">
        <v>58</v>
      </c>
    </row>
    <row r="7" spans="1:15">
      <c r="A7" s="1">
        <v>45491</v>
      </c>
      <c r="B7" s="2">
        <v>0.44027777777777777</v>
      </c>
      <c r="D7" t="s">
        <v>59</v>
      </c>
      <c r="G7">
        <v>8.4</v>
      </c>
      <c r="H7">
        <v>9.0399999999999991</v>
      </c>
      <c r="I7">
        <v>9.6999999999999993</v>
      </c>
      <c r="J7">
        <f t="shared" si="0"/>
        <v>9.0466666666666651</v>
      </c>
      <c r="K7">
        <v>461.1</v>
      </c>
    </row>
    <row r="8" spans="1:15">
      <c r="A8" s="1">
        <v>45491</v>
      </c>
      <c r="B8" s="2">
        <v>0.45694444444444443</v>
      </c>
      <c r="D8" t="s">
        <v>60</v>
      </c>
      <c r="G8">
        <v>4.0999999999999996</v>
      </c>
      <c r="H8">
        <v>4.6100000000000003</v>
      </c>
      <c r="I8">
        <v>3.78</v>
      </c>
      <c r="J8">
        <f t="shared" si="0"/>
        <v>4.1633333333333331</v>
      </c>
      <c r="K8">
        <v>206.4</v>
      </c>
    </row>
    <row r="9" spans="1:15">
      <c r="A9" s="1">
        <v>45539</v>
      </c>
      <c r="B9" s="2">
        <v>0.52777777777777779</v>
      </c>
      <c r="D9" t="s">
        <v>61</v>
      </c>
      <c r="E9" s="1">
        <v>45538</v>
      </c>
      <c r="K9" t="s">
        <v>49</v>
      </c>
    </row>
    <row r="10" spans="1:15">
      <c r="A10" s="1">
        <v>45539</v>
      </c>
      <c r="B10" s="2">
        <v>0.52777777777777779</v>
      </c>
      <c r="D10" t="s">
        <v>61</v>
      </c>
      <c r="E10" s="1">
        <v>45538</v>
      </c>
      <c r="K10">
        <f>L10*M10</f>
        <v>9678.4</v>
      </c>
      <c r="L10">
        <v>4</v>
      </c>
      <c r="M10">
        <v>2419.6</v>
      </c>
      <c r="O10" t="s">
        <v>62</v>
      </c>
    </row>
    <row r="11" spans="1:15">
      <c r="D11" s="24" t="s">
        <v>63</v>
      </c>
      <c r="E11" s="25">
        <v>45545</v>
      </c>
      <c r="F11" s="26">
        <v>0.46388888888888885</v>
      </c>
      <c r="G11" s="24"/>
      <c r="H11" s="24"/>
      <c r="I11" s="24"/>
      <c r="J11" s="24"/>
      <c r="K11" s="24">
        <f>M11*L11</f>
        <v>850</v>
      </c>
      <c r="L11" s="24">
        <v>10</v>
      </c>
      <c r="M11" s="24">
        <v>85</v>
      </c>
    </row>
    <row r="12" spans="1:15">
      <c r="D12" s="24" t="s">
        <v>64</v>
      </c>
      <c r="E12" s="25"/>
      <c r="F12" s="26"/>
      <c r="G12" s="24"/>
      <c r="H12" s="24"/>
      <c r="I12" s="24"/>
      <c r="J12" s="24"/>
      <c r="K12" s="27">
        <f>+K11/13.5</f>
        <v>62.962962962962962</v>
      </c>
      <c r="L12" s="24"/>
      <c r="M12" s="24"/>
    </row>
    <row r="13" spans="1:15">
      <c r="D13" s="24" t="s">
        <v>65</v>
      </c>
      <c r="E13" s="25">
        <v>45545</v>
      </c>
      <c r="F13" s="26">
        <v>0.46388888888888885</v>
      </c>
      <c r="G13" s="24"/>
      <c r="H13" s="24"/>
      <c r="I13" s="24"/>
      <c r="J13" s="24"/>
      <c r="K13" s="27">
        <v>45</v>
      </c>
      <c r="L13" s="24"/>
      <c r="M13" s="24"/>
    </row>
    <row r="14" spans="1:15">
      <c r="D14" s="24" t="s">
        <v>66</v>
      </c>
      <c r="E14" s="25">
        <v>45545</v>
      </c>
      <c r="F14" s="26">
        <v>0.46388888888888885</v>
      </c>
      <c r="G14" s="24"/>
      <c r="H14" s="24"/>
      <c r="I14" s="24"/>
      <c r="J14" s="24"/>
      <c r="K14" s="28">
        <f>M14*L14*(900/13)</f>
        <v>73278.106508875731</v>
      </c>
      <c r="L14" s="27">
        <f>100/13</f>
        <v>7.6923076923076925</v>
      </c>
      <c r="M14" s="24">
        <v>137.6</v>
      </c>
      <c r="O14" t="s">
        <v>67</v>
      </c>
    </row>
    <row r="15" spans="1:15">
      <c r="D15" s="24" t="s">
        <v>68</v>
      </c>
      <c r="E15" s="24"/>
      <c r="F15" s="24"/>
      <c r="G15" s="24"/>
      <c r="H15" s="24"/>
      <c r="I15" s="24"/>
      <c r="J15" s="24"/>
      <c r="K15" s="28">
        <f>+K14/10.5</f>
        <v>6978.8672865595936</v>
      </c>
      <c r="L15" s="24"/>
      <c r="M15" s="2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D1:F1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  <row r="20" spans="1:1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69</v>
      </c>
      <c r="C1" s="6" t="s">
        <v>70</v>
      </c>
      <c r="D1" s="6" t="s">
        <v>71</v>
      </c>
      <c r="E1" s="6" t="s">
        <v>72</v>
      </c>
      <c r="F1" s="6" t="s">
        <v>73</v>
      </c>
      <c r="G1" s="6" t="s">
        <v>74</v>
      </c>
      <c r="H1" s="6" t="s">
        <v>75</v>
      </c>
      <c r="I1" s="6" t="s">
        <v>53</v>
      </c>
    </row>
    <row r="2" spans="1:9">
      <c r="A2" t="s">
        <v>17</v>
      </c>
      <c r="B2" t="s">
        <v>76</v>
      </c>
      <c r="C2" t="s">
        <v>77</v>
      </c>
      <c r="D2" s="7" t="s">
        <v>78</v>
      </c>
      <c r="E2" s="8">
        <v>89.1</v>
      </c>
      <c r="F2" t="s">
        <v>79</v>
      </c>
      <c r="G2">
        <v>35.909429000000003</v>
      </c>
      <c r="H2">
        <v>-86.855795999999998</v>
      </c>
    </row>
    <row r="3" spans="1:9">
      <c r="A3" t="s">
        <v>16</v>
      </c>
      <c r="B3" t="s">
        <v>76</v>
      </c>
      <c r="C3" t="s">
        <v>80</v>
      </c>
      <c r="D3" s="7" t="s">
        <v>78</v>
      </c>
      <c r="E3" s="8">
        <v>68.400000000000006</v>
      </c>
      <c r="F3" t="s">
        <v>81</v>
      </c>
      <c r="G3">
        <v>36.017164000000001</v>
      </c>
      <c r="H3">
        <v>-86.900035000000003</v>
      </c>
    </row>
    <row r="4" spans="1:9">
      <c r="A4" t="s">
        <v>14</v>
      </c>
      <c r="B4" t="s">
        <v>76</v>
      </c>
      <c r="C4" t="s">
        <v>82</v>
      </c>
      <c r="D4" s="7" t="s">
        <v>78</v>
      </c>
      <c r="E4" s="8">
        <v>62</v>
      </c>
      <c r="F4" t="s">
        <v>83</v>
      </c>
      <c r="G4">
        <v>36.054386999999998</v>
      </c>
      <c r="H4">
        <v>-86.928715999999994</v>
      </c>
    </row>
    <row r="5" spans="1:9">
      <c r="A5" t="s">
        <v>19</v>
      </c>
      <c r="B5" t="s">
        <v>76</v>
      </c>
      <c r="C5" t="s">
        <v>84</v>
      </c>
      <c r="D5" s="7" t="s">
        <v>78</v>
      </c>
      <c r="E5" s="8">
        <v>32.200000000000003</v>
      </c>
      <c r="F5" t="s">
        <v>85</v>
      </c>
      <c r="G5">
        <v>36.123683</v>
      </c>
      <c r="H5">
        <v>-87.099001999999999</v>
      </c>
    </row>
    <row r="6" spans="1:9">
      <c r="A6" t="s">
        <v>22</v>
      </c>
      <c r="B6" t="s">
        <v>86</v>
      </c>
      <c r="C6" t="s">
        <v>87</v>
      </c>
      <c r="D6" s="7" t="s">
        <v>88</v>
      </c>
      <c r="E6" s="8" t="s">
        <v>89</v>
      </c>
      <c r="F6" t="s">
        <v>90</v>
      </c>
      <c r="G6">
        <v>36.112737000000003</v>
      </c>
      <c r="H6">
        <v>-86.862464000000003</v>
      </c>
    </row>
    <row r="7" spans="1:9">
      <c r="A7" t="s">
        <v>21</v>
      </c>
      <c r="B7" t="s">
        <v>86</v>
      </c>
      <c r="C7" t="s">
        <v>91</v>
      </c>
      <c r="D7" s="7" t="s">
        <v>88</v>
      </c>
      <c r="E7" s="8">
        <v>5</v>
      </c>
      <c r="F7" t="s">
        <v>90</v>
      </c>
      <c r="G7">
        <v>36.132171</v>
      </c>
      <c r="H7">
        <v>-86.848483999999999</v>
      </c>
    </row>
    <row r="8" spans="1:9">
      <c r="A8" t="s">
        <v>23</v>
      </c>
      <c r="B8" t="s">
        <v>92</v>
      </c>
      <c r="C8" t="s">
        <v>93</v>
      </c>
      <c r="D8" s="7" t="s">
        <v>88</v>
      </c>
      <c r="E8" s="8" t="s">
        <v>94</v>
      </c>
      <c r="F8" t="s">
        <v>95</v>
      </c>
      <c r="G8">
        <v>36.012873999999996</v>
      </c>
      <c r="H8">
        <v>-86.685050000000004</v>
      </c>
    </row>
    <row r="9" spans="1:9">
      <c r="A9" t="s">
        <v>24</v>
      </c>
      <c r="B9" t="s">
        <v>92</v>
      </c>
      <c r="C9" t="s">
        <v>96</v>
      </c>
      <c r="D9" s="7" t="s">
        <v>88</v>
      </c>
      <c r="E9" s="8" t="s">
        <v>97</v>
      </c>
      <c r="F9" t="s">
        <v>98</v>
      </c>
      <c r="G9">
        <v>36.118186999999999</v>
      </c>
      <c r="H9">
        <v>-86.724369999999993</v>
      </c>
    </row>
    <row r="10" spans="1:9">
      <c r="A10" t="s">
        <v>26</v>
      </c>
      <c r="B10" t="s">
        <v>99</v>
      </c>
      <c r="C10" t="s">
        <v>100</v>
      </c>
      <c r="D10" s="7" t="s">
        <v>88</v>
      </c>
      <c r="E10">
        <v>0.1</v>
      </c>
      <c r="F10" t="s">
        <v>101</v>
      </c>
      <c r="G10">
        <v>36.114162999999998</v>
      </c>
      <c r="H10">
        <v>-86.777017000000001</v>
      </c>
    </row>
    <row r="11" spans="1:9">
      <c r="A11" t="s">
        <v>28</v>
      </c>
      <c r="B11" t="s">
        <v>102</v>
      </c>
      <c r="C11" t="s">
        <v>103</v>
      </c>
      <c r="D11" s="7" t="s">
        <v>88</v>
      </c>
      <c r="E11" s="8" t="s">
        <v>104</v>
      </c>
      <c r="F11" t="s">
        <v>105</v>
      </c>
      <c r="G11">
        <v>36.21208</v>
      </c>
      <c r="H11">
        <v>-86.825408999999993</v>
      </c>
    </row>
    <row r="12" spans="1:9">
      <c r="A12" t="s">
        <v>31</v>
      </c>
      <c r="B12" t="s">
        <v>106</v>
      </c>
      <c r="C12" t="s">
        <v>107</v>
      </c>
      <c r="D12" s="7" t="s">
        <v>88</v>
      </c>
      <c r="E12">
        <v>191</v>
      </c>
      <c r="F12" t="s">
        <v>108</v>
      </c>
      <c r="G12">
        <v>36.165491000000003</v>
      </c>
      <c r="H12">
        <v>-86.775768999999997</v>
      </c>
    </row>
    <row r="13" spans="1:9">
      <c r="A13" t="s">
        <v>34</v>
      </c>
      <c r="B13" t="s">
        <v>109</v>
      </c>
      <c r="C13" t="s">
        <v>110</v>
      </c>
      <c r="D13" s="7" t="s">
        <v>111</v>
      </c>
      <c r="E13">
        <v>10.1</v>
      </c>
      <c r="F13" t="s">
        <v>112</v>
      </c>
      <c r="G13">
        <v>35.941533</v>
      </c>
      <c r="H13">
        <v>-86.378028999999998</v>
      </c>
      <c r="I13" t="s">
        <v>113</v>
      </c>
    </row>
    <row r="14" spans="1:9">
      <c r="A14" t="s">
        <v>38</v>
      </c>
      <c r="B14" t="s">
        <v>114</v>
      </c>
      <c r="C14" t="s">
        <v>115</v>
      </c>
      <c r="D14" s="7" t="s">
        <v>116</v>
      </c>
      <c r="E14">
        <v>72.599999999999994</v>
      </c>
      <c r="F14" t="s">
        <v>117</v>
      </c>
      <c r="G14">
        <v>35.785136999999999</v>
      </c>
      <c r="H14">
        <v>-87.460560000000001</v>
      </c>
    </row>
    <row r="15" spans="1:9">
      <c r="A15" t="s">
        <v>18</v>
      </c>
      <c r="B15" t="s">
        <v>76</v>
      </c>
      <c r="C15" t="s">
        <v>118</v>
      </c>
      <c r="D15" s="7" t="s">
        <v>78</v>
      </c>
      <c r="E15">
        <v>57.3</v>
      </c>
      <c r="F15" t="s">
        <v>83</v>
      </c>
      <c r="G15">
        <v>36.077539999999999</v>
      </c>
      <c r="H15">
        <v>-86.962377000000004</v>
      </c>
    </row>
    <row r="16" spans="1:9">
      <c r="A16" t="s">
        <v>33</v>
      </c>
      <c r="B16" t="s">
        <v>119</v>
      </c>
      <c r="C16" t="s">
        <v>120</v>
      </c>
      <c r="D16" s="7" t="s">
        <v>78</v>
      </c>
      <c r="E16">
        <v>1.8</v>
      </c>
      <c r="F16" t="s">
        <v>121</v>
      </c>
      <c r="G16">
        <v>36.048997</v>
      </c>
      <c r="H16">
        <v>-86.906251999999995</v>
      </c>
    </row>
    <row r="18" spans="1:6">
      <c r="A18" t="s">
        <v>122</v>
      </c>
    </row>
    <row r="19" spans="1:6">
      <c r="A19" t="s">
        <v>123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2024-09-23T15:46:37Z</dcterms:modified>
  <cp:category/>
  <cp:contentStatus/>
</cp:coreProperties>
</file>