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C:\Users\Ryan\HRWA Staff Dropbox\Ryan Jackwood\Water Quality Program\TN Water Monitoring Program\2024 Sampling\"/>
    </mc:Choice>
  </mc:AlternateContent>
  <xr:revisionPtr revIDLastSave="0" documentId="13_ncr:1_{4D918FD1-8ADC-48B8-B12F-5F017D6965C6}" xr6:coauthVersionLast="47" xr6:coauthVersionMax="47" xr10:uidLastSave="{00000000-0000-0000-0000-000000000000}"/>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'HR-UpToDate'!$A$1:$L$560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14" i="1" l="1"/>
  <c r="H614" i="1"/>
  <c r="J614" i="1"/>
  <c r="I613" i="1"/>
  <c r="H613" i="1"/>
  <c r="I612" i="1"/>
  <c r="H612" i="1"/>
  <c r="I611" i="1"/>
  <c r="H611" i="1"/>
  <c r="I610" i="1"/>
  <c r="H610" i="1"/>
  <c r="J609" i="1"/>
  <c r="I609" i="1"/>
  <c r="H609" i="1"/>
  <c r="H608" i="1"/>
  <c r="H607" i="1"/>
  <c r="I608" i="1"/>
  <c r="I607" i="1"/>
  <c r="J608" i="1"/>
  <c r="H606" i="1"/>
  <c r="I606" i="1"/>
  <c r="J606" i="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K14" i="4"/>
  <c r="K12" i="4"/>
  <c r="L14" i="4"/>
  <c r="K15" i="4" s="1"/>
  <c r="I589" i="1"/>
  <c r="K11" i="4"/>
  <c r="I587" i="1"/>
  <c r="I588" i="1"/>
  <c r="H589" i="1"/>
  <c r="H588" i="1"/>
  <c r="H587" i="1"/>
  <c r="J588" i="1"/>
  <c r="H586" i="1"/>
  <c r="H585" i="1"/>
  <c r="H584" i="1"/>
  <c r="I586" i="1"/>
  <c r="I585" i="1"/>
  <c r="I584" i="1"/>
  <c r="J584" i="1"/>
  <c r="I583" i="1"/>
  <c r="I582" i="1"/>
  <c r="I581" i="1"/>
  <c r="I580" i="1"/>
  <c r="I579" i="1"/>
  <c r="I578" i="1"/>
  <c r="H583" i="1"/>
  <c r="H582" i="1"/>
  <c r="H581" i="1"/>
  <c r="H580" i="1"/>
  <c r="H579" i="1"/>
  <c r="H578" i="1"/>
  <c r="H577" i="1"/>
  <c r="I577" i="1"/>
  <c r="I576" i="1"/>
  <c r="I575" i="1"/>
  <c r="J577" i="1"/>
  <c r="H576" i="1"/>
  <c r="K10" i="4"/>
  <c r="I574" i="1"/>
  <c r="I573" i="1"/>
  <c r="I572" i="1"/>
  <c r="J575" i="1"/>
  <c r="J574" i="1"/>
  <c r="J573" i="1"/>
  <c r="J572" i="1"/>
  <c r="I571" i="1"/>
  <c r="J571" i="1"/>
  <c r="I570" i="1"/>
  <c r="J570"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H476" i="1" l="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6" i="1"/>
  <c r="H424" i="1"/>
  <c r="H423" i="1"/>
  <c r="H422" i="1"/>
  <c r="H420" i="1"/>
  <c r="H413" i="1"/>
  <c r="H412" i="1"/>
  <c r="H411" i="1"/>
  <c r="H410" i="1"/>
  <c r="H409" i="1"/>
  <c r="H408" i="1"/>
  <c r="H407" i="1"/>
  <c r="H406" i="1"/>
  <c r="H435" i="1"/>
  <c r="H434" i="1"/>
  <c r="H432" i="1"/>
  <c r="H431" i="1"/>
  <c r="H430" i="1"/>
  <c r="I428" i="1"/>
  <c r="I421" i="1"/>
  <c r="F426" i="1"/>
  <c r="E426" i="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<sst xmlns="http://schemas.openxmlformats.org/spreadsheetml/2006/main" count="795" uniqueCount="124">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</sst>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m/d/yy;@"/>
    <numFmt numFmtId="166" formatCode="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0" fontId="0" fillId="0" borderId="11" xfId="0" applyFill="1" applyBorder="1"/>
    <xf numFmtId="0" fontId="0" fillId="0" borderId="10" xfId="0" applyFill="1"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614"/>
  <sheetViews>
    <sheetView tabSelected="1" workbookViewId="0">
      <pane ySplit="1" topLeftCell="A594" activePane="bottomLeft" state="frozen"/>
      <selection pane="bottomLeft" activeCell="K611" sqref="K611"/>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7">
        <v>45468</v>
      </c>
      <c r="B432" s="18">
        <v>0.35416666666666669</v>
      </c>
      <c r="C432" s="19"/>
      <c r="D432" s="19" t="s">
        <v>19</v>
      </c>
      <c r="E432" s="19">
        <v>7.39</v>
      </c>
      <c r="F432" s="19">
        <v>6.19</v>
      </c>
      <c r="G432" s="19">
        <v>7.26</v>
      </c>
      <c r="H432" s="20">
        <f t="shared" si="15"/>
        <v>6.9466666666666663</v>
      </c>
      <c r="I432" s="19">
        <v>42.8</v>
      </c>
      <c r="J432" s="19"/>
      <c r="K432" s="19"/>
      <c r="L432" s="19"/>
      <c r="M432" s="19">
        <v>200</v>
      </c>
      <c r="N432" s="19"/>
      <c r="O432" s="19" t="s">
        <v>36</v>
      </c>
    </row>
    <row r="433" spans="1:15" x14ac:dyDescent="0.25">
      <c r="A433" s="17">
        <v>45468</v>
      </c>
      <c r="B433" s="18">
        <v>0.35416666666666669</v>
      </c>
      <c r="C433" s="19"/>
      <c r="D433" s="19" t="s">
        <v>19</v>
      </c>
      <c r="E433" s="19">
        <v>7.39</v>
      </c>
      <c r="F433" s="19">
        <v>6.19</v>
      </c>
      <c r="G433" s="19">
        <v>7.26</v>
      </c>
      <c r="H433" s="20">
        <f t="shared" si="15"/>
        <v>6.9466666666666663</v>
      </c>
      <c r="I433" s="19">
        <v>56</v>
      </c>
      <c r="J433" s="19"/>
      <c r="K433" s="19"/>
      <c r="L433" s="19"/>
      <c r="M433" s="19">
        <v>200</v>
      </c>
      <c r="N433" s="19"/>
      <c r="O433" s="19"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2">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s="23">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s="23">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row>
    <row r="562" spans="1:17" x14ac:dyDescent="0.25">
      <c r="A562" s="1">
        <v>45537</v>
      </c>
      <c r="B562" s="10">
        <v>0.60416666666666663</v>
      </c>
      <c r="D562" t="s">
        <v>31</v>
      </c>
      <c r="E562" s="22">
        <v>20</v>
      </c>
      <c r="F562">
        <v>20.9</v>
      </c>
      <c r="G562">
        <v>18.940000000000001</v>
      </c>
      <c r="H562" s="11">
        <f t="shared" si="17"/>
        <v>19.946666666666669</v>
      </c>
      <c r="I562">
        <v>829.7</v>
      </c>
    </row>
    <row r="563" spans="1:17" x14ac:dyDescent="0.25">
      <c r="A563" s="1">
        <v>45537</v>
      </c>
      <c r="B563" s="10">
        <v>0.37152777777777773</v>
      </c>
      <c r="D563" t="s">
        <v>21</v>
      </c>
      <c r="E563">
        <v>1.1100000000000001</v>
      </c>
      <c r="F563">
        <v>1.41</v>
      </c>
      <c r="G563">
        <v>0.94</v>
      </c>
      <c r="H563" s="11">
        <f t="shared" si="17"/>
        <v>1.1533333333333333</v>
      </c>
      <c r="I563" t="s">
        <v>49</v>
      </c>
    </row>
    <row r="564" spans="1:17" x14ac:dyDescent="0.25">
      <c r="A564" s="1">
        <v>45538</v>
      </c>
      <c r="B564" s="10">
        <v>0.33402777777777781</v>
      </c>
      <c r="D564" t="s">
        <v>16</v>
      </c>
      <c r="E564">
        <v>14.35</v>
      </c>
      <c r="F564">
        <v>12.53</v>
      </c>
      <c r="G564">
        <v>11.21</v>
      </c>
      <c r="H564" s="11">
        <f t="shared" si="17"/>
        <v>12.696666666666667</v>
      </c>
      <c r="I564">
        <v>135.4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row>
    <row r="567" spans="1:17" x14ac:dyDescent="0.25">
      <c r="A567" s="1">
        <v>45538</v>
      </c>
      <c r="B567" s="10">
        <v>0.50624999999999998</v>
      </c>
      <c r="D567" t="s">
        <v>22</v>
      </c>
      <c r="E567">
        <v>1.43</v>
      </c>
      <c r="F567">
        <v>1.04</v>
      </c>
      <c r="G567">
        <v>0.69</v>
      </c>
      <c r="H567" s="11">
        <f t="shared" si="17"/>
        <v>1.0533333333333332</v>
      </c>
      <c r="I567">
        <v>162.4</v>
      </c>
    </row>
    <row r="568" spans="1:17" x14ac:dyDescent="0.25">
      <c r="A568" s="1">
        <v>45538</v>
      </c>
      <c r="B568" s="10">
        <v>0.4375</v>
      </c>
      <c r="D568" t="s">
        <v>23</v>
      </c>
      <c r="E568">
        <v>3.99</v>
      </c>
      <c r="F568">
        <v>4.1500000000000004</v>
      </c>
      <c r="G568">
        <v>3.53</v>
      </c>
      <c r="H568" s="11">
        <f t="shared" si="17"/>
        <v>3.89</v>
      </c>
      <c r="I568">
        <v>547.5</v>
      </c>
    </row>
    <row r="569" spans="1:17" x14ac:dyDescent="0.25">
      <c r="A569" s="1">
        <v>45538</v>
      </c>
      <c r="B569" s="10">
        <v>0.52708333333333335</v>
      </c>
      <c r="D569" t="s">
        <v>18</v>
      </c>
      <c r="E569">
        <v>11.65</v>
      </c>
      <c r="F569">
        <v>13.36</v>
      </c>
      <c r="G569">
        <v>9.6199999999999992</v>
      </c>
      <c r="H569" s="11">
        <f t="shared" si="17"/>
        <v>11.543333333333331</v>
      </c>
      <c r="I569">
        <v>648.79999999999995</v>
      </c>
    </row>
    <row r="570" spans="1:17" x14ac:dyDescent="0.25">
      <c r="A570" s="1">
        <v>45538</v>
      </c>
      <c r="B570" s="10">
        <v>0.70833333333333337</v>
      </c>
      <c r="D570" t="s">
        <v>34</v>
      </c>
      <c r="E570">
        <v>9.66</v>
      </c>
      <c r="F570">
        <v>9.49</v>
      </c>
      <c r="G570">
        <v>8.84</v>
      </c>
      <c r="H570" s="11">
        <f t="shared" si="17"/>
        <v>9.33</v>
      </c>
      <c r="I570">
        <f>+J570*K570</f>
        <v>428.4</v>
      </c>
      <c r="J570">
        <f>100/50</f>
        <v>2</v>
      </c>
      <c r="K570">
        <v>214.2</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P576">
        <v>7.25</v>
      </c>
      <c r="Q576" t="s">
        <v>51</v>
      </c>
    </row>
    <row r="577" spans="1:11"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row>
    <row r="578" spans="1:11" x14ac:dyDescent="0.25">
      <c r="A578" s="1">
        <v>45545</v>
      </c>
      <c r="B578" s="10">
        <v>0.3430555555555555</v>
      </c>
      <c r="D578" t="s">
        <v>16</v>
      </c>
      <c r="E578">
        <v>11.62</v>
      </c>
      <c r="F578">
        <v>11.23</v>
      </c>
      <c r="G578">
        <v>13.33</v>
      </c>
      <c r="H578" s="11">
        <f t="shared" si="19"/>
        <v>12.06</v>
      </c>
      <c r="I578">
        <f t="shared" si="18"/>
        <v>86.5</v>
      </c>
      <c r="J578">
        <v>1</v>
      </c>
      <c r="K578">
        <v>86.5</v>
      </c>
    </row>
    <row r="579" spans="1:11" x14ac:dyDescent="0.25">
      <c r="A579" s="1">
        <v>45545</v>
      </c>
      <c r="B579" s="10">
        <v>0.40972222222222227</v>
      </c>
      <c r="D579" t="s">
        <v>33</v>
      </c>
      <c r="E579">
        <v>3.68</v>
      </c>
      <c r="F579">
        <v>3.37</v>
      </c>
      <c r="G579">
        <v>2.99</v>
      </c>
      <c r="H579" s="11">
        <f t="shared" si="19"/>
        <v>3.3466666666666671</v>
      </c>
      <c r="I579">
        <f t="shared" si="18"/>
        <v>224.7</v>
      </c>
      <c r="J579">
        <v>1</v>
      </c>
      <c r="K579">
        <v>224.7</v>
      </c>
    </row>
    <row r="580" spans="1:11" x14ac:dyDescent="0.25">
      <c r="A580" s="1">
        <v>45545</v>
      </c>
      <c r="B580" s="10">
        <v>0.43472222222222223</v>
      </c>
      <c r="D580" t="s">
        <v>22</v>
      </c>
      <c r="E580">
        <v>0.67</v>
      </c>
      <c r="F580">
        <v>0.82</v>
      </c>
      <c r="G580">
        <v>0.59</v>
      </c>
      <c r="H580" s="11">
        <f t="shared" si="19"/>
        <v>0.69333333333333336</v>
      </c>
      <c r="I580">
        <f t="shared" si="18"/>
        <v>111.2</v>
      </c>
      <c r="J580">
        <v>1</v>
      </c>
      <c r="K580">
        <v>111.2</v>
      </c>
    </row>
    <row r="581" spans="1:11" x14ac:dyDescent="0.25">
      <c r="A581" s="1">
        <v>45545</v>
      </c>
      <c r="B581" s="10">
        <v>0.35972222222222222</v>
      </c>
      <c r="D581" t="s">
        <v>50</v>
      </c>
      <c r="E581">
        <v>1.6</v>
      </c>
      <c r="F581">
        <v>1.42</v>
      </c>
      <c r="G581">
        <v>1.38</v>
      </c>
      <c r="H581" s="11">
        <f t="shared" si="19"/>
        <v>1.4666666666666668</v>
      </c>
      <c r="I581">
        <f t="shared" si="18"/>
        <v>866.4</v>
      </c>
      <c r="J581">
        <v>1</v>
      </c>
      <c r="K581">
        <v>866.4</v>
      </c>
    </row>
    <row r="582" spans="1:11" x14ac:dyDescent="0.25">
      <c r="A582" s="1">
        <v>45545</v>
      </c>
      <c r="B582" s="10">
        <v>0.46388888888888885</v>
      </c>
      <c r="D582" t="s">
        <v>18</v>
      </c>
      <c r="E582">
        <v>17.55</v>
      </c>
      <c r="F582">
        <v>14.98</v>
      </c>
      <c r="G582">
        <v>14.12</v>
      </c>
      <c r="H582" s="11">
        <f t="shared" si="19"/>
        <v>15.549999999999999</v>
      </c>
      <c r="I582">
        <f t="shared" si="18"/>
        <v>45</v>
      </c>
      <c r="J582">
        <v>1</v>
      </c>
      <c r="K582" s="22">
        <v>45</v>
      </c>
    </row>
    <row r="583" spans="1:11" x14ac:dyDescent="0.25">
      <c r="A583" s="1">
        <v>45545</v>
      </c>
      <c r="B583" s="10">
        <v>0.44444444444444442</v>
      </c>
      <c r="D583" t="s">
        <v>23</v>
      </c>
      <c r="E583">
        <v>3.48</v>
      </c>
      <c r="F583">
        <v>3.2</v>
      </c>
      <c r="G583">
        <v>2.82</v>
      </c>
      <c r="H583" s="11">
        <f t="shared" si="19"/>
        <v>3.1666666666666665</v>
      </c>
      <c r="I583">
        <f t="shared" si="18"/>
        <v>145.5</v>
      </c>
      <c r="J583">
        <v>1</v>
      </c>
      <c r="K583">
        <v>145.5</v>
      </c>
    </row>
    <row r="584" spans="1:11" x14ac:dyDescent="0.25">
      <c r="A584" s="1">
        <v>45545</v>
      </c>
      <c r="B584" s="10">
        <v>0.39583333333333331</v>
      </c>
      <c r="D584" t="s">
        <v>21</v>
      </c>
      <c r="E584">
        <v>1.45</v>
      </c>
      <c r="F584">
        <v>1.59</v>
      </c>
      <c r="G584">
        <v>1.41</v>
      </c>
      <c r="H584" s="11">
        <f t="shared" si="19"/>
        <v>1.4833333333333334</v>
      </c>
      <c r="I584">
        <f t="shared" si="18"/>
        <v>196.8</v>
      </c>
      <c r="J584">
        <f>100/50</f>
        <v>2</v>
      </c>
      <c r="K584">
        <v>98.4</v>
      </c>
    </row>
    <row r="585" spans="1:11" x14ac:dyDescent="0.25">
      <c r="A585" s="1">
        <v>45545</v>
      </c>
      <c r="B585" s="10">
        <v>0.6875</v>
      </c>
      <c r="D585" t="s">
        <v>38</v>
      </c>
      <c r="E585">
        <v>14.77</v>
      </c>
      <c r="F585">
        <v>13.99</v>
      </c>
      <c r="G585">
        <v>11.92</v>
      </c>
      <c r="H585" s="11">
        <f t="shared" si="19"/>
        <v>13.56</v>
      </c>
      <c r="I585">
        <f t="shared" si="18"/>
        <v>21.1</v>
      </c>
      <c r="J585">
        <v>1</v>
      </c>
      <c r="K585">
        <v>21.1</v>
      </c>
    </row>
    <row r="586" spans="1:11" x14ac:dyDescent="0.25">
      <c r="A586" s="1">
        <v>45546</v>
      </c>
      <c r="B586" s="10">
        <v>0.4548611111111111</v>
      </c>
      <c r="D586" t="s">
        <v>24</v>
      </c>
      <c r="E586">
        <v>6.22</v>
      </c>
      <c r="F586">
        <v>6.27</v>
      </c>
      <c r="G586">
        <v>4.72</v>
      </c>
      <c r="H586" s="11">
        <f t="shared" si="19"/>
        <v>5.7366666666666655</v>
      </c>
      <c r="I586">
        <f t="shared" si="18"/>
        <v>172.5</v>
      </c>
      <c r="J586">
        <v>1</v>
      </c>
      <c r="K586">
        <v>172.5</v>
      </c>
    </row>
    <row r="587" spans="1:11" x14ac:dyDescent="0.25">
      <c r="A587" s="1">
        <v>45546</v>
      </c>
      <c r="B587" s="10">
        <v>0.54652777777777783</v>
      </c>
      <c r="D587" t="s">
        <v>17</v>
      </c>
      <c r="E587">
        <v>3.25</v>
      </c>
      <c r="F587">
        <v>2.99</v>
      </c>
      <c r="G587">
        <v>2.87</v>
      </c>
      <c r="H587" s="11">
        <f t="shared" si="19"/>
        <v>3.0366666666666666</v>
      </c>
      <c r="I587">
        <f t="shared" si="18"/>
        <v>34.5</v>
      </c>
      <c r="J587">
        <v>1</v>
      </c>
      <c r="K587">
        <v>34.5</v>
      </c>
    </row>
    <row r="588" spans="1:11" x14ac:dyDescent="0.25">
      <c r="A588" s="1">
        <v>45546</v>
      </c>
      <c r="B588" s="10">
        <v>0.51736111111111105</v>
      </c>
      <c r="D588" t="s">
        <v>26</v>
      </c>
      <c r="E588">
        <v>3.74</v>
      </c>
      <c r="F588">
        <v>2.91</v>
      </c>
      <c r="G588" s="11">
        <v>2.4</v>
      </c>
      <c r="H588" s="11">
        <f t="shared" si="19"/>
        <v>3.0166666666666671</v>
      </c>
      <c r="I588">
        <f t="shared" si="18"/>
        <v>449.4</v>
      </c>
      <c r="J588">
        <f>100/50</f>
        <v>2</v>
      </c>
      <c r="K588">
        <v>224.7</v>
      </c>
    </row>
    <row r="589" spans="1:11" x14ac:dyDescent="0.25">
      <c r="A589" s="1">
        <v>45545</v>
      </c>
      <c r="B589" s="10">
        <v>0.73611111111111116</v>
      </c>
      <c r="D589" t="s">
        <v>28</v>
      </c>
      <c r="E589">
        <v>1.96</v>
      </c>
      <c r="F589">
        <v>2.1800000000000002</v>
      </c>
      <c r="G589">
        <v>1.97</v>
      </c>
      <c r="H589" s="11">
        <f t="shared" si="19"/>
        <v>2.0366666666666666</v>
      </c>
      <c r="I589">
        <f t="shared" si="18"/>
        <v>35.9</v>
      </c>
      <c r="J589">
        <v>1</v>
      </c>
      <c r="K589">
        <v>35.9</v>
      </c>
    </row>
    <row r="590" spans="1:11"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row>
    <row r="591" spans="1:11" x14ac:dyDescent="0.25">
      <c r="A591" s="1">
        <v>45552</v>
      </c>
      <c r="B591" s="10">
        <v>0.39930555555555558</v>
      </c>
      <c r="D591" t="s">
        <v>33</v>
      </c>
      <c r="E591">
        <v>3.67</v>
      </c>
      <c r="F591">
        <v>3.01</v>
      </c>
      <c r="G591">
        <v>2.7</v>
      </c>
      <c r="H591" s="11">
        <f t="shared" si="20"/>
        <v>3.1266666666666665</v>
      </c>
      <c r="I591">
        <f t="shared" si="21"/>
        <v>235.9</v>
      </c>
      <c r="J591">
        <v>1</v>
      </c>
      <c r="K591">
        <v>235.9</v>
      </c>
    </row>
    <row r="592" spans="1:11" x14ac:dyDescent="0.25">
      <c r="A592" s="1">
        <v>45552</v>
      </c>
      <c r="B592" s="10">
        <v>0.40277777777777773</v>
      </c>
      <c r="D592" t="s">
        <v>22</v>
      </c>
      <c r="E592" s="11">
        <v>1</v>
      </c>
      <c r="F592">
        <v>1.22</v>
      </c>
      <c r="G592">
        <v>0.83</v>
      </c>
      <c r="H592" s="11">
        <f t="shared" si="20"/>
        <v>1.0166666666666666</v>
      </c>
      <c r="I592">
        <f t="shared" si="21"/>
        <v>151.5</v>
      </c>
      <c r="J592">
        <v>1</v>
      </c>
      <c r="K592">
        <v>151.5</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2">
        <f>+AVERAGE(E596:G596,Q596)</f>
        <v>15.517500000000002</v>
      </c>
      <c r="I596">
        <f t="shared" si="23"/>
        <v>116.9</v>
      </c>
      <c r="J596">
        <v>1</v>
      </c>
      <c r="K596">
        <v>116.9</v>
      </c>
      <c r="P596" t="s">
        <v>52</v>
      </c>
      <c r="Q596">
        <v>25.3</v>
      </c>
    </row>
    <row r="597" spans="1:17" x14ac:dyDescent="0.25">
      <c r="A597" s="1">
        <v>45559</v>
      </c>
      <c r="B597" s="10">
        <v>0.375</v>
      </c>
      <c r="D597" t="s">
        <v>19</v>
      </c>
      <c r="E597">
        <v>8.8699999999999992</v>
      </c>
      <c r="F597">
        <v>9.0299999999999994</v>
      </c>
      <c r="G597">
        <v>8.52</v>
      </c>
      <c r="H597" s="22">
        <f t="shared" ref="H597:H601" si="24">+AVERAGE(E597:G597,Q597)</f>
        <v>8.8066666666666666</v>
      </c>
      <c r="I597">
        <f t="shared" ref="I597:I601" si="25">+K597*J597</f>
        <v>126.7</v>
      </c>
      <c r="J597">
        <v>1</v>
      </c>
      <c r="K597">
        <v>126.7</v>
      </c>
    </row>
    <row r="598" spans="1:17" x14ac:dyDescent="0.25">
      <c r="A598" s="1">
        <v>45558</v>
      </c>
      <c r="B598" s="10">
        <v>0.63541666666666663</v>
      </c>
      <c r="D598" t="s">
        <v>31</v>
      </c>
      <c r="E598" s="23">
        <v>8.24</v>
      </c>
      <c r="F598">
        <v>7.41</v>
      </c>
      <c r="G598">
        <v>11.18</v>
      </c>
      <c r="H598" s="22">
        <f t="shared" si="24"/>
        <v>8.9433333333333334</v>
      </c>
      <c r="I598">
        <f t="shared" si="25"/>
        <v>10.7</v>
      </c>
      <c r="J598">
        <v>1</v>
      </c>
      <c r="K598">
        <v>10.7</v>
      </c>
    </row>
    <row r="599" spans="1:17" x14ac:dyDescent="0.25">
      <c r="A599" s="1">
        <v>45559</v>
      </c>
      <c r="B599" s="10">
        <v>0.4381944444444445</v>
      </c>
      <c r="D599" t="s">
        <v>50</v>
      </c>
      <c r="E599">
        <v>3.32</v>
      </c>
      <c r="F599">
        <v>3.08</v>
      </c>
      <c r="G599">
        <v>3.73</v>
      </c>
      <c r="H599" s="22">
        <f t="shared" si="24"/>
        <v>3.3766666666666669</v>
      </c>
      <c r="I599">
        <f t="shared" si="25"/>
        <v>2419.6</v>
      </c>
      <c r="J599">
        <v>1</v>
      </c>
      <c r="K599">
        <v>2419.6</v>
      </c>
    </row>
    <row r="600" spans="1:17" x14ac:dyDescent="0.25">
      <c r="A600" s="1">
        <v>45559</v>
      </c>
      <c r="B600" s="10">
        <v>0.4381944444444445</v>
      </c>
      <c r="D600" t="s">
        <v>22</v>
      </c>
      <c r="E600">
        <v>0.73</v>
      </c>
      <c r="F600">
        <v>0.72</v>
      </c>
      <c r="G600">
        <v>0.67</v>
      </c>
      <c r="H600" s="22">
        <f t="shared" si="24"/>
        <v>0.70666666666666667</v>
      </c>
      <c r="I600">
        <f t="shared" si="25"/>
        <v>686.7</v>
      </c>
      <c r="J600">
        <v>1</v>
      </c>
      <c r="K600">
        <v>686.7</v>
      </c>
    </row>
    <row r="601" spans="1:17" x14ac:dyDescent="0.25">
      <c r="A601" s="1">
        <v>45559</v>
      </c>
      <c r="B601" s="10">
        <v>0.44513888888888892</v>
      </c>
      <c r="D601" t="s">
        <v>33</v>
      </c>
      <c r="E601">
        <v>2.2200000000000002</v>
      </c>
      <c r="F601">
        <v>2.14</v>
      </c>
      <c r="G601">
        <v>2.31</v>
      </c>
      <c r="H601" s="22">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2">
        <f t="shared" ref="H602:H604" si="26">+AVERAGE(E602:G602,Q602)</f>
        <v>3.3266666666666667</v>
      </c>
      <c r="I602">
        <f t="shared" ref="I602:I604" si="27">+K602*J602</f>
        <v>38.4</v>
      </c>
      <c r="J602">
        <v>1</v>
      </c>
      <c r="K602">
        <v>38.4</v>
      </c>
    </row>
    <row r="603" spans="1:17" x14ac:dyDescent="0.25">
      <c r="A603" s="1">
        <v>45559</v>
      </c>
      <c r="B603" s="10">
        <v>0.6875</v>
      </c>
      <c r="D603" t="s">
        <v>38</v>
      </c>
      <c r="E603">
        <v>13.03</v>
      </c>
      <c r="F603">
        <v>12.01</v>
      </c>
      <c r="G603">
        <v>12.91</v>
      </c>
      <c r="H603" s="22">
        <f t="shared" si="26"/>
        <v>12.65</v>
      </c>
      <c r="I603">
        <f t="shared" si="27"/>
        <v>72.3</v>
      </c>
      <c r="J603">
        <v>1</v>
      </c>
      <c r="K603">
        <v>72.3</v>
      </c>
    </row>
    <row r="604" spans="1:17" x14ac:dyDescent="0.25">
      <c r="A604" s="1">
        <v>45559</v>
      </c>
      <c r="B604" s="10">
        <v>0.52083333333333337</v>
      </c>
      <c r="D604" t="s">
        <v>28</v>
      </c>
      <c r="E604">
        <v>1.82</v>
      </c>
      <c r="F604">
        <v>1.84</v>
      </c>
      <c r="G604">
        <v>2.1</v>
      </c>
      <c r="H604" s="22">
        <f t="shared" si="26"/>
        <v>1.92</v>
      </c>
      <c r="I604">
        <f t="shared" si="27"/>
        <v>110.6</v>
      </c>
      <c r="J604">
        <v>1</v>
      </c>
      <c r="K604">
        <v>110.6</v>
      </c>
    </row>
    <row r="605" spans="1:17" x14ac:dyDescent="0.25">
      <c r="A605" s="1">
        <v>45560</v>
      </c>
      <c r="B605" s="10">
        <v>0.54097222222222219</v>
      </c>
      <c r="D605" t="s">
        <v>26</v>
      </c>
      <c r="E605">
        <v>2.29</v>
      </c>
      <c r="F605">
        <v>1.83</v>
      </c>
      <c r="G605">
        <v>2.08</v>
      </c>
      <c r="H605" s="22">
        <f t="shared" ref="H605:H608" si="28">+AVERAGE(E605:G605,Q605)</f>
        <v>2.0666666666666669</v>
      </c>
      <c r="I605">
        <f t="shared" ref="I605:I608" si="29">+K605*J605</f>
        <v>1483.08</v>
      </c>
      <c r="J605">
        <f>102/50</f>
        <v>2.04</v>
      </c>
      <c r="K605">
        <v>727</v>
      </c>
    </row>
    <row r="606" spans="1:17" x14ac:dyDescent="0.25">
      <c r="A606" s="1">
        <v>45566</v>
      </c>
      <c r="B606" s="10">
        <v>0.41180555555555554</v>
      </c>
      <c r="D606" t="s">
        <v>33</v>
      </c>
      <c r="E606">
        <v>4.12</v>
      </c>
      <c r="F606">
        <v>3.67</v>
      </c>
      <c r="G606">
        <v>4.47</v>
      </c>
      <c r="H606" s="22">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2">
        <f t="shared" si="28"/>
        <v>5.9433333333333342</v>
      </c>
      <c r="I607">
        <f t="shared" si="29"/>
        <v>201.4</v>
      </c>
      <c r="J607">
        <v>1</v>
      </c>
      <c r="K607">
        <v>201.4</v>
      </c>
    </row>
    <row r="608" spans="1:17" x14ac:dyDescent="0.25">
      <c r="A608" s="1">
        <v>45566</v>
      </c>
      <c r="B608" s="10">
        <v>0.48888888888888887</v>
      </c>
      <c r="D608" t="s">
        <v>50</v>
      </c>
      <c r="E608">
        <v>2.99</v>
      </c>
      <c r="F608">
        <v>3.12</v>
      </c>
      <c r="G608">
        <v>5.2</v>
      </c>
      <c r="H608" s="22">
        <f t="shared" si="28"/>
        <v>3.77</v>
      </c>
      <c r="I608">
        <f t="shared" si="29"/>
        <v>181.2</v>
      </c>
      <c r="J608">
        <f>100/50</f>
        <v>2</v>
      </c>
      <c r="K608">
        <v>90.6</v>
      </c>
    </row>
    <row r="609" spans="1:11" x14ac:dyDescent="0.25">
      <c r="A609" s="1">
        <v>45566</v>
      </c>
      <c r="B609" s="10">
        <v>0.46388888888888885</v>
      </c>
      <c r="D609" t="s">
        <v>22</v>
      </c>
      <c r="E609">
        <v>1.1499999999999999</v>
      </c>
      <c r="F609">
        <v>3.61</v>
      </c>
      <c r="G609">
        <v>0.94</v>
      </c>
      <c r="H609" s="22">
        <f t="shared" ref="H609" si="30">+AVERAGE(E609:G609,Q609)</f>
        <v>1.8999999999999997</v>
      </c>
      <c r="I609">
        <f t="shared" ref="I609" si="31">+K609*J609</f>
        <v>251.8</v>
      </c>
      <c r="J609">
        <f>100/50</f>
        <v>2</v>
      </c>
      <c r="K609">
        <v>125.9</v>
      </c>
    </row>
    <row r="610" spans="1:11" x14ac:dyDescent="0.25">
      <c r="A610" s="1">
        <v>45566</v>
      </c>
      <c r="B610" s="10">
        <v>0.77500000000000002</v>
      </c>
      <c r="D610" t="s">
        <v>34</v>
      </c>
      <c r="E610">
        <v>6.51</v>
      </c>
      <c r="F610">
        <v>5.25</v>
      </c>
      <c r="G610">
        <v>4.3899999999999997</v>
      </c>
      <c r="H610" s="22">
        <f t="shared" ref="H610:H613" si="32">+AVERAGE(E610:G610,Q610)</f>
        <v>5.3833333333333329</v>
      </c>
      <c r="I610">
        <f t="shared" ref="I610:I613" si="33">+K610*J610</f>
        <v>2419.6</v>
      </c>
      <c r="J610">
        <v>1</v>
      </c>
      <c r="K610">
        <v>2419.6</v>
      </c>
    </row>
    <row r="611" spans="1:11" x14ac:dyDescent="0.25">
      <c r="A611" s="1">
        <v>45567</v>
      </c>
      <c r="B611" s="10">
        <v>0.36458333333333331</v>
      </c>
      <c r="D611" t="s">
        <v>19</v>
      </c>
      <c r="E611">
        <v>14.66</v>
      </c>
      <c r="F611">
        <v>14.01</v>
      </c>
      <c r="G611">
        <v>14.47</v>
      </c>
      <c r="H611" s="22">
        <f t="shared" si="32"/>
        <v>14.38</v>
      </c>
      <c r="I611">
        <f t="shared" si="33"/>
        <v>201.4</v>
      </c>
      <c r="J611">
        <v>1</v>
      </c>
      <c r="K611">
        <v>201.4</v>
      </c>
    </row>
    <row r="612" spans="1:11" x14ac:dyDescent="0.25">
      <c r="A612" s="1">
        <v>45566</v>
      </c>
      <c r="B612" s="10">
        <v>0.6875</v>
      </c>
      <c r="D612" t="s">
        <v>38</v>
      </c>
      <c r="E612">
        <v>17.91</v>
      </c>
      <c r="F612">
        <v>16.21</v>
      </c>
      <c r="G612">
        <v>18.38</v>
      </c>
      <c r="H612" s="22">
        <f t="shared" si="32"/>
        <v>17.5</v>
      </c>
      <c r="I612">
        <f t="shared" si="33"/>
        <v>71.7</v>
      </c>
      <c r="J612">
        <v>1</v>
      </c>
      <c r="K612">
        <v>71.7</v>
      </c>
    </row>
    <row r="613" spans="1:11" x14ac:dyDescent="0.25">
      <c r="A613" s="1">
        <v>45566</v>
      </c>
      <c r="B613" s="10">
        <v>0.58333333333333337</v>
      </c>
      <c r="D613" t="s">
        <v>28</v>
      </c>
      <c r="E613">
        <v>4.91</v>
      </c>
      <c r="F613">
        <v>3.05</v>
      </c>
      <c r="G613">
        <v>3.6</v>
      </c>
      <c r="H613" s="22">
        <f t="shared" si="32"/>
        <v>3.8533333333333335</v>
      </c>
      <c r="I613">
        <f t="shared" si="33"/>
        <v>344.8</v>
      </c>
      <c r="J613">
        <v>1</v>
      </c>
      <c r="K613">
        <v>344.8</v>
      </c>
    </row>
    <row r="614" spans="1:11" x14ac:dyDescent="0.25">
      <c r="A614" s="1">
        <v>45567</v>
      </c>
      <c r="B614" s="10">
        <v>0.51666666666666672</v>
      </c>
      <c r="D614" t="s">
        <v>26</v>
      </c>
      <c r="E614">
        <v>1.95</v>
      </c>
      <c r="F614">
        <v>1.69</v>
      </c>
      <c r="G614">
        <v>2.11</v>
      </c>
      <c r="H614" s="22">
        <f t="shared" ref="H614" si="34">+AVERAGE(E614:G614,Q614)</f>
        <v>1.9166666666666667</v>
      </c>
      <c r="I614">
        <f t="shared" ref="I614" si="35">+K614*J614</f>
        <v>870.4</v>
      </c>
      <c r="J614">
        <f>100/50</f>
        <v>2</v>
      </c>
      <c r="K614">
        <v>435.2</v>
      </c>
    </row>
  </sheetData>
  <autoFilter ref="A1:L613"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Lists'!$A$3:$A$20</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15"/>
  <sheetViews>
    <sheetView topLeftCell="D1" workbookViewId="0">
      <selection activeCell="K14" sqref="K14"/>
    </sheetView>
  </sheetViews>
  <sheetFormatPr defaultRowHeight="15" x14ac:dyDescent="0.2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5" t="s">
        <v>0</v>
      </c>
      <c r="B1" s="16" t="s">
        <v>1</v>
      </c>
      <c r="C1" s="6" t="s">
        <v>2</v>
      </c>
      <c r="D1" s="6" t="s">
        <v>3</v>
      </c>
      <c r="E1" s="6" t="s">
        <v>0</v>
      </c>
      <c r="F1" s="6" t="s">
        <v>1</v>
      </c>
      <c r="G1" s="6" t="s">
        <v>4</v>
      </c>
      <c r="H1" s="6" t="s">
        <v>5</v>
      </c>
      <c r="I1" s="6" t="s">
        <v>6</v>
      </c>
      <c r="J1" s="6" t="s">
        <v>7</v>
      </c>
      <c r="K1" s="6" t="s">
        <v>8</v>
      </c>
      <c r="L1" s="6" t="s">
        <v>9</v>
      </c>
      <c r="M1" s="6" t="s">
        <v>10</v>
      </c>
      <c r="N1" s="6" t="s">
        <v>11</v>
      </c>
      <c r="O1" s="6" t="s">
        <v>53</v>
      </c>
    </row>
    <row r="2" spans="1:15" x14ac:dyDescent="0.25">
      <c r="A2" s="1">
        <v>45469</v>
      </c>
      <c r="B2" s="2">
        <v>0.40486111111111112</v>
      </c>
      <c r="D2" t="s">
        <v>54</v>
      </c>
      <c r="G2">
        <v>7.98</v>
      </c>
      <c r="H2">
        <v>8.98</v>
      </c>
      <c r="I2">
        <v>8.92</v>
      </c>
      <c r="J2">
        <f>AVERAGE(G2:I2)</f>
        <v>8.6266666666666669</v>
      </c>
      <c r="K2">
        <v>151.5</v>
      </c>
    </row>
    <row r="3" spans="1:15" x14ac:dyDescent="0.25">
      <c r="A3" s="1">
        <v>45469</v>
      </c>
      <c r="B3" s="2">
        <v>0.43194444444444446</v>
      </c>
      <c r="D3" t="s">
        <v>55</v>
      </c>
      <c r="G3">
        <v>6.3</v>
      </c>
      <c r="H3">
        <v>7.32</v>
      </c>
      <c r="I3">
        <v>6.28</v>
      </c>
      <c r="J3">
        <f t="shared" ref="J3:J8" si="0">AVERAGE(G3:I3)</f>
        <v>6.6333333333333337</v>
      </c>
      <c r="K3">
        <v>130.1</v>
      </c>
    </row>
    <row r="4" spans="1:15" x14ac:dyDescent="0.25">
      <c r="A4" s="1">
        <v>45488</v>
      </c>
      <c r="C4" t="s">
        <v>56</v>
      </c>
      <c r="K4">
        <v>0</v>
      </c>
    </row>
    <row r="5" spans="1:15" x14ac:dyDescent="0.25">
      <c r="A5" s="1">
        <v>45489</v>
      </c>
      <c r="B5" s="2">
        <v>0.52430555555555558</v>
      </c>
      <c r="D5" t="s">
        <v>16</v>
      </c>
      <c r="G5">
        <v>9.58</v>
      </c>
      <c r="H5">
        <v>9.07</v>
      </c>
      <c r="I5">
        <v>9.64</v>
      </c>
      <c r="J5">
        <f t="shared" si="0"/>
        <v>9.43</v>
      </c>
      <c r="K5">
        <v>44.8</v>
      </c>
      <c r="O5" t="s">
        <v>57</v>
      </c>
    </row>
    <row r="6" spans="1:15" x14ac:dyDescent="0.25">
      <c r="A6" s="1">
        <v>45489</v>
      </c>
      <c r="B6" s="2">
        <v>0.52430555555555558</v>
      </c>
      <c r="D6" t="s">
        <v>16</v>
      </c>
      <c r="G6">
        <v>12.61</v>
      </c>
      <c r="H6">
        <v>12.35</v>
      </c>
      <c r="I6">
        <v>10.48</v>
      </c>
      <c r="J6">
        <f t="shared" si="0"/>
        <v>11.813333333333333</v>
      </c>
      <c r="K6">
        <v>76.7</v>
      </c>
      <c r="O6" t="s">
        <v>58</v>
      </c>
    </row>
    <row r="7" spans="1:15" x14ac:dyDescent="0.25">
      <c r="A7" s="1">
        <v>45491</v>
      </c>
      <c r="B7" s="2">
        <v>0.44027777777777777</v>
      </c>
      <c r="D7" t="s">
        <v>59</v>
      </c>
      <c r="G7">
        <v>8.4</v>
      </c>
      <c r="H7">
        <v>9.0399999999999991</v>
      </c>
      <c r="I7">
        <v>9.6999999999999993</v>
      </c>
      <c r="J7">
        <f t="shared" si="0"/>
        <v>9.0466666666666651</v>
      </c>
      <c r="K7">
        <v>461.1</v>
      </c>
    </row>
    <row r="8" spans="1:15" x14ac:dyDescent="0.25">
      <c r="A8" s="1">
        <v>45491</v>
      </c>
      <c r="B8" s="2">
        <v>0.45694444444444443</v>
      </c>
      <c r="D8" t="s">
        <v>60</v>
      </c>
      <c r="G8">
        <v>4.0999999999999996</v>
      </c>
      <c r="H8">
        <v>4.6100000000000003</v>
      </c>
      <c r="I8">
        <v>3.78</v>
      </c>
      <c r="J8">
        <f t="shared" si="0"/>
        <v>4.1633333333333331</v>
      </c>
      <c r="K8">
        <v>206.4</v>
      </c>
    </row>
    <row r="9" spans="1:15" x14ac:dyDescent="0.25">
      <c r="A9" s="1">
        <v>45539</v>
      </c>
      <c r="B9" s="2">
        <v>0.52777777777777779</v>
      </c>
      <c r="D9" t="s">
        <v>61</v>
      </c>
      <c r="E9" s="1">
        <v>45538</v>
      </c>
      <c r="K9" t="s">
        <v>49</v>
      </c>
    </row>
    <row r="10" spans="1:15" x14ac:dyDescent="0.25">
      <c r="A10" s="1">
        <v>45539</v>
      </c>
      <c r="B10" s="2">
        <v>0.52777777777777779</v>
      </c>
      <c r="D10" t="s">
        <v>61</v>
      </c>
      <c r="E10" s="1">
        <v>45538</v>
      </c>
      <c r="K10">
        <f>L10*M10</f>
        <v>9678.4</v>
      </c>
      <c r="L10">
        <v>4</v>
      </c>
      <c r="M10">
        <v>2419.6</v>
      </c>
      <c r="O10" t="s">
        <v>62</v>
      </c>
    </row>
    <row r="11" spans="1:15" x14ac:dyDescent="0.25">
      <c r="D11" s="24" t="s">
        <v>63</v>
      </c>
      <c r="E11" s="25">
        <v>45545</v>
      </c>
      <c r="F11" s="26">
        <v>0.46388888888888885</v>
      </c>
      <c r="G11" s="24"/>
      <c r="H11" s="24"/>
      <c r="I11" s="24"/>
      <c r="J11" s="24"/>
      <c r="K11" s="24">
        <f>M11*L11</f>
        <v>850</v>
      </c>
      <c r="L11" s="24">
        <v>10</v>
      </c>
      <c r="M11" s="24">
        <v>85</v>
      </c>
    </row>
    <row r="12" spans="1:15" x14ac:dyDescent="0.25">
      <c r="D12" s="24" t="s">
        <v>64</v>
      </c>
      <c r="E12" s="25"/>
      <c r="F12" s="26"/>
      <c r="G12" s="24"/>
      <c r="H12" s="24"/>
      <c r="I12" s="24"/>
      <c r="J12" s="24"/>
      <c r="K12" s="27">
        <f>+K11/13.5</f>
        <v>62.962962962962962</v>
      </c>
      <c r="L12" s="24"/>
      <c r="M12" s="24"/>
    </row>
    <row r="13" spans="1:15" x14ac:dyDescent="0.25">
      <c r="D13" s="24" t="s">
        <v>65</v>
      </c>
      <c r="E13" s="25">
        <v>45545</v>
      </c>
      <c r="F13" s="26">
        <v>0.46388888888888885</v>
      </c>
      <c r="G13" s="24"/>
      <c r="H13" s="24"/>
      <c r="I13" s="24"/>
      <c r="J13" s="24"/>
      <c r="K13" s="27">
        <v>45</v>
      </c>
      <c r="L13" s="24"/>
      <c r="M13" s="24"/>
    </row>
    <row r="14" spans="1:15" x14ac:dyDescent="0.25">
      <c r="D14" s="24" t="s">
        <v>66</v>
      </c>
      <c r="E14" s="25">
        <v>45545</v>
      </c>
      <c r="F14" s="26">
        <v>0.46388888888888885</v>
      </c>
      <c r="G14" s="24"/>
      <c r="H14" s="24"/>
      <c r="I14" s="24"/>
      <c r="J14" s="24"/>
      <c r="K14" s="28">
        <f>M14*L14*(900/13)</f>
        <v>73278.106508875731</v>
      </c>
      <c r="L14" s="27">
        <f>100/13</f>
        <v>7.6923076923076925</v>
      </c>
      <c r="M14" s="24">
        <v>137.6</v>
      </c>
      <c r="O14" t="s">
        <v>67</v>
      </c>
    </row>
    <row r="15" spans="1:15" x14ac:dyDescent="0.25">
      <c r="D15" s="24" t="s">
        <v>68</v>
      </c>
      <c r="E15" s="24"/>
      <c r="F15" s="24"/>
      <c r="G15" s="24"/>
      <c r="H15" s="24"/>
      <c r="I15" s="24"/>
      <c r="J15" s="24"/>
      <c r="K15" s="28">
        <f>+K14/10.5</f>
        <v>6978.8672865595936</v>
      </c>
      <c r="L15" s="24"/>
      <c r="M15" s="2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0"/>
  <sheetViews>
    <sheetView topLeftCell="A2" workbookViewId="0">
      <selection activeCell="D7" sqref="D7"/>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4" t="s">
        <v>14</v>
      </c>
    </row>
    <row r="17" spans="1:1" x14ac:dyDescent="0.25">
      <c r="A17" s="14" t="s">
        <v>15</v>
      </c>
    </row>
    <row r="18" spans="1:1" x14ac:dyDescent="0.25">
      <c r="A18" s="13" t="s">
        <v>20</v>
      </c>
    </row>
    <row r="19" spans="1:1" x14ac:dyDescent="0.25">
      <c r="A19" t="s">
        <v>38</v>
      </c>
    </row>
    <row r="20" spans="1:1" x14ac:dyDescent="0.25">
      <c r="A20"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0"/>
  <sheetViews>
    <sheetView workbookViewId="0">
      <selection activeCell="G7" sqref="G7"/>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69</v>
      </c>
      <c r="C1" s="6" t="s">
        <v>70</v>
      </c>
      <c r="D1" s="6" t="s">
        <v>71</v>
      </c>
      <c r="E1" s="6" t="s">
        <v>72</v>
      </c>
      <c r="F1" s="6" t="s">
        <v>73</v>
      </c>
      <c r="G1" s="6" t="s">
        <v>74</v>
      </c>
      <c r="H1" s="6" t="s">
        <v>75</v>
      </c>
      <c r="I1" s="6" t="s">
        <v>53</v>
      </c>
    </row>
    <row r="2" spans="1:9" x14ac:dyDescent="0.25">
      <c r="A2" t="s">
        <v>17</v>
      </c>
      <c r="B2" t="s">
        <v>76</v>
      </c>
      <c r="C2" t="s">
        <v>77</v>
      </c>
      <c r="D2" s="7" t="s">
        <v>78</v>
      </c>
      <c r="E2" s="8">
        <v>89.1</v>
      </c>
      <c r="F2" t="s">
        <v>79</v>
      </c>
      <c r="G2">
        <v>35.909429000000003</v>
      </c>
      <c r="H2">
        <v>-86.855795999999998</v>
      </c>
    </row>
    <row r="3" spans="1:9" x14ac:dyDescent="0.25">
      <c r="A3" t="s">
        <v>16</v>
      </c>
      <c r="B3" t="s">
        <v>76</v>
      </c>
      <c r="C3" t="s">
        <v>80</v>
      </c>
      <c r="D3" s="7" t="s">
        <v>78</v>
      </c>
      <c r="E3" s="8">
        <v>68.400000000000006</v>
      </c>
      <c r="F3" t="s">
        <v>81</v>
      </c>
      <c r="G3">
        <v>36.017164000000001</v>
      </c>
      <c r="H3">
        <v>-86.900035000000003</v>
      </c>
    </row>
    <row r="4" spans="1:9" x14ac:dyDescent="0.25">
      <c r="A4" t="s">
        <v>14</v>
      </c>
      <c r="B4" t="s">
        <v>76</v>
      </c>
      <c r="C4" t="s">
        <v>82</v>
      </c>
      <c r="D4" s="7" t="s">
        <v>78</v>
      </c>
      <c r="E4" s="8">
        <v>62</v>
      </c>
      <c r="F4" t="s">
        <v>83</v>
      </c>
      <c r="G4">
        <v>36.054386999999998</v>
      </c>
      <c r="H4">
        <v>-86.928715999999994</v>
      </c>
    </row>
    <row r="5" spans="1:9" x14ac:dyDescent="0.25">
      <c r="A5" t="s">
        <v>19</v>
      </c>
      <c r="B5" t="s">
        <v>76</v>
      </c>
      <c r="C5" t="s">
        <v>84</v>
      </c>
      <c r="D5" s="7" t="s">
        <v>78</v>
      </c>
      <c r="E5" s="8">
        <v>32.200000000000003</v>
      </c>
      <c r="F5" t="s">
        <v>85</v>
      </c>
      <c r="G5">
        <v>36.123683</v>
      </c>
      <c r="H5">
        <v>-87.099001999999999</v>
      </c>
    </row>
    <row r="6" spans="1:9" x14ac:dyDescent="0.25">
      <c r="A6" t="s">
        <v>22</v>
      </c>
      <c r="B6" t="s">
        <v>86</v>
      </c>
      <c r="C6" t="s">
        <v>87</v>
      </c>
      <c r="D6" s="7" t="s">
        <v>88</v>
      </c>
      <c r="E6" s="8" t="s">
        <v>89</v>
      </c>
      <c r="F6" t="s">
        <v>90</v>
      </c>
      <c r="G6">
        <v>36.112737000000003</v>
      </c>
      <c r="H6">
        <v>-86.862464000000003</v>
      </c>
    </row>
    <row r="7" spans="1:9" x14ac:dyDescent="0.25">
      <c r="A7" t="s">
        <v>21</v>
      </c>
      <c r="B7" t="s">
        <v>86</v>
      </c>
      <c r="C7" t="s">
        <v>91</v>
      </c>
      <c r="D7" s="7" t="s">
        <v>88</v>
      </c>
      <c r="E7" s="8">
        <v>5</v>
      </c>
      <c r="F7" t="s">
        <v>90</v>
      </c>
      <c r="G7">
        <v>36.132171</v>
      </c>
      <c r="H7">
        <v>-86.848483999999999</v>
      </c>
    </row>
    <row r="8" spans="1:9" x14ac:dyDescent="0.25">
      <c r="A8" t="s">
        <v>23</v>
      </c>
      <c r="B8" t="s">
        <v>92</v>
      </c>
      <c r="C8" t="s">
        <v>93</v>
      </c>
      <c r="D8" s="7" t="s">
        <v>88</v>
      </c>
      <c r="E8" s="8" t="s">
        <v>94</v>
      </c>
      <c r="F8" t="s">
        <v>95</v>
      </c>
      <c r="G8">
        <v>36.012873999999996</v>
      </c>
      <c r="H8">
        <v>-86.685050000000004</v>
      </c>
    </row>
    <row r="9" spans="1:9" x14ac:dyDescent="0.25">
      <c r="A9" t="s">
        <v>24</v>
      </c>
      <c r="B9" t="s">
        <v>92</v>
      </c>
      <c r="C9" t="s">
        <v>96</v>
      </c>
      <c r="D9" s="7" t="s">
        <v>88</v>
      </c>
      <c r="E9" s="8" t="s">
        <v>97</v>
      </c>
      <c r="F9" t="s">
        <v>98</v>
      </c>
      <c r="G9">
        <v>36.118186999999999</v>
      </c>
      <c r="H9">
        <v>-86.724369999999993</v>
      </c>
    </row>
    <row r="10" spans="1:9" x14ac:dyDescent="0.25">
      <c r="A10" t="s">
        <v>26</v>
      </c>
      <c r="B10" t="s">
        <v>99</v>
      </c>
      <c r="C10" t="s">
        <v>100</v>
      </c>
      <c r="D10" s="7" t="s">
        <v>88</v>
      </c>
      <c r="E10">
        <v>0.1</v>
      </c>
      <c r="F10" t="s">
        <v>101</v>
      </c>
      <c r="G10">
        <v>36.114162999999998</v>
      </c>
      <c r="H10">
        <v>-86.777017000000001</v>
      </c>
    </row>
    <row r="11" spans="1:9" x14ac:dyDescent="0.25">
      <c r="A11" t="s">
        <v>28</v>
      </c>
      <c r="B11" t="s">
        <v>102</v>
      </c>
      <c r="C11" t="s">
        <v>103</v>
      </c>
      <c r="D11" s="7" t="s">
        <v>88</v>
      </c>
      <c r="E11" s="8" t="s">
        <v>104</v>
      </c>
      <c r="F11" t="s">
        <v>105</v>
      </c>
      <c r="G11">
        <v>36.21208</v>
      </c>
      <c r="H11">
        <v>-86.825408999999993</v>
      </c>
    </row>
    <row r="12" spans="1:9" x14ac:dyDescent="0.25">
      <c r="A12" t="s">
        <v>31</v>
      </c>
      <c r="B12" t="s">
        <v>106</v>
      </c>
      <c r="C12" t="s">
        <v>107</v>
      </c>
      <c r="D12" s="7" t="s">
        <v>88</v>
      </c>
      <c r="E12">
        <v>191</v>
      </c>
      <c r="F12" t="s">
        <v>108</v>
      </c>
      <c r="G12">
        <v>36.165491000000003</v>
      </c>
      <c r="H12">
        <v>-86.775768999999997</v>
      </c>
    </row>
    <row r="13" spans="1:9" x14ac:dyDescent="0.25">
      <c r="A13" t="s">
        <v>34</v>
      </c>
      <c r="B13" t="s">
        <v>109</v>
      </c>
      <c r="C13" t="s">
        <v>110</v>
      </c>
      <c r="D13" s="7" t="s">
        <v>111</v>
      </c>
      <c r="E13">
        <v>10.1</v>
      </c>
      <c r="F13" t="s">
        <v>112</v>
      </c>
      <c r="G13">
        <v>35.941533</v>
      </c>
      <c r="H13">
        <v>-86.378028999999998</v>
      </c>
      <c r="I13" t="s">
        <v>113</v>
      </c>
    </row>
    <row r="14" spans="1:9" x14ac:dyDescent="0.25">
      <c r="A14" t="s">
        <v>38</v>
      </c>
      <c r="B14" t="s">
        <v>114</v>
      </c>
      <c r="C14" t="s">
        <v>115</v>
      </c>
      <c r="D14" s="7" t="s">
        <v>116</v>
      </c>
      <c r="E14">
        <v>72.599999999999994</v>
      </c>
      <c r="F14" t="s">
        <v>117</v>
      </c>
      <c r="G14">
        <v>35.785136999999999</v>
      </c>
      <c r="H14">
        <v>-87.460560000000001</v>
      </c>
    </row>
    <row r="15" spans="1:9" x14ac:dyDescent="0.25">
      <c r="A15" t="s">
        <v>18</v>
      </c>
      <c r="B15" t="s">
        <v>76</v>
      </c>
      <c r="C15" t="s">
        <v>118</v>
      </c>
      <c r="D15" s="7" t="s">
        <v>78</v>
      </c>
      <c r="E15">
        <v>57.3</v>
      </c>
      <c r="F15" t="s">
        <v>83</v>
      </c>
      <c r="G15">
        <v>36.077539999999999</v>
      </c>
      <c r="H15">
        <v>-86.962377000000004</v>
      </c>
    </row>
    <row r="16" spans="1:9" x14ac:dyDescent="0.25">
      <c r="A16" t="s">
        <v>33</v>
      </c>
      <c r="B16" t="s">
        <v>119</v>
      </c>
      <c r="C16" t="s">
        <v>120</v>
      </c>
      <c r="D16" s="7" t="s">
        <v>78</v>
      </c>
      <c r="E16">
        <v>1.8</v>
      </c>
      <c r="F16" t="s">
        <v>121</v>
      </c>
      <c r="G16">
        <v>36.048997</v>
      </c>
      <c r="H16">
        <v>-86.906251999999995</v>
      </c>
    </row>
    <row r="18" spans="1:6" x14ac:dyDescent="0.25">
      <c r="A18" t="s">
        <v>122</v>
      </c>
    </row>
    <row r="19" spans="1:6" x14ac:dyDescent="0.25">
      <c r="A19" t="s">
        <v>123</v>
      </c>
      <c r="F19" s="21"/>
    </row>
    <row r="20" spans="1:6" x14ac:dyDescent="0.25">
      <c r="F20"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2024-10-03T17:42:27Z</dcterms:modified>
  <cp:category/>
  <cp:contentStatus/>
</cp:coreProperties>
</file>