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codeName="ThisWorkbook" defaultThemeVersion="166925"/>
  <mc:AlternateContent xmlns:mc="http://schemas.openxmlformats.org/markup-compatibility/2006">
    <mc:Choice Requires="x15">
      <x15ac:absPath xmlns:x15ac="http://schemas.microsoft.com/office/spreadsheetml/2010/11/ac" url="C:\Users\Ryan\HRWA Staff Dropbox\Ryan Jackwood\Water Quality Program\TN Water Monitoring Program\2024 Sampling\"/>
    </mc:Choice>
  </mc:AlternateContent>
  <xr:revisionPtr revIDLastSave="160" documentId="13_ncr:1_{EFDFBD16-33CF-4534-AA6E-AE61B695F495}" xr6:coauthVersionLast="47" xr6:coauthVersionMax="47" xr10:uidLastSave="{03A94D1F-0185-41C2-A4F8-F3ACBAB76472}"/>
  <bookViews>
    <workbookView xWindow="-120" yWindow="-120" windowWidth="29040" windowHeight="15720" firstSheet="1" activeTab="1"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'HR-UpToDate'!$A$1:$L$560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9" i="4" l="1"/>
  <c r="J18" i="4"/>
  <c r="J17" i="4"/>
  <c r="I636" i="1"/>
  <c r="H636" i="1"/>
  <c r="I635" i="1"/>
  <c r="I634" i="1"/>
  <c r="I633" i="1"/>
  <c r="I632" i="1"/>
  <c r="I631" i="1"/>
  <c r="I630" i="1"/>
  <c r="I629" i="1"/>
  <c r="H635" i="1"/>
  <c r="H634" i="1"/>
  <c r="H633" i="1"/>
  <c r="H632" i="1"/>
  <c r="H631" i="1"/>
  <c r="H630" i="1"/>
  <c r="H629" i="1"/>
  <c r="Q628" i="1"/>
  <c r="Q627" i="1"/>
  <c r="Q626" i="1"/>
  <c r="Q625" i="1"/>
  <c r="Q624" i="1"/>
  <c r="Q623" i="1"/>
  <c r="Q622" i="1"/>
  <c r="H622" i="1"/>
  <c r="H623" i="1"/>
  <c r="H624" i="1"/>
  <c r="H625" i="1"/>
  <c r="H626" i="1"/>
  <c r="H627" i="1"/>
  <c r="H628" i="1"/>
  <c r="I621" i="1"/>
  <c r="H621" i="1"/>
  <c r="I620" i="1"/>
  <c r="H620" i="1"/>
  <c r="I619" i="1"/>
  <c r="H619" i="1"/>
  <c r="I618" i="1"/>
  <c r="H618" i="1"/>
  <c r="I617" i="1"/>
  <c r="H617" i="1"/>
  <c r="I616" i="1"/>
  <c r="H616" i="1"/>
  <c r="I615" i="1"/>
  <c r="H615" i="1"/>
  <c r="I614" i="1"/>
  <c r="H614" i="1"/>
  <c r="J614" i="1"/>
  <c r="I613" i="1"/>
  <c r="H613" i="1"/>
  <c r="I612" i="1"/>
  <c r="H612" i="1"/>
  <c r="I611" i="1"/>
  <c r="H611" i="1"/>
  <c r="I610" i="1"/>
  <c r="H610" i="1"/>
  <c r="J609" i="1"/>
  <c r="I609" i="1"/>
  <c r="H609" i="1"/>
  <c r="H608" i="1"/>
  <c r="H607" i="1"/>
  <c r="I608" i="1"/>
  <c r="I607" i="1"/>
  <c r="J608" i="1"/>
  <c r="H606" i="1"/>
  <c r="I606" i="1"/>
  <c r="J606" i="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I588" i="1"/>
  <c r="H589" i="1"/>
  <c r="H588" i="1"/>
  <c r="H587" i="1"/>
  <c r="J588" i="1"/>
  <c r="H586" i="1"/>
  <c r="H585" i="1"/>
  <c r="H584" i="1"/>
  <c r="I586" i="1"/>
  <c r="I585" i="1"/>
  <c r="I584" i="1"/>
  <c r="J584" i="1"/>
  <c r="I583" i="1"/>
  <c r="I582" i="1"/>
  <c r="I581" i="1"/>
  <c r="I580" i="1"/>
  <c r="I579" i="1"/>
  <c r="I578" i="1"/>
  <c r="H583" i="1"/>
  <c r="H582" i="1"/>
  <c r="H581" i="1"/>
  <c r="H580" i="1"/>
  <c r="H579" i="1"/>
  <c r="H578" i="1"/>
  <c r="H577" i="1"/>
  <c r="I577" i="1"/>
  <c r="I576" i="1"/>
  <c r="I575" i="1"/>
  <c r="J577" i="1"/>
  <c r="H576" i="1"/>
  <c r="K10" i="4"/>
  <c r="I574" i="1"/>
  <c r="I573" i="1"/>
  <c r="I572" i="1"/>
  <c r="J575" i="1"/>
  <c r="J574" i="1"/>
  <c r="J573" i="1"/>
  <c r="J572" i="1"/>
  <c r="I571" i="1"/>
  <c r="J571" i="1"/>
  <c r="I570" i="1"/>
  <c r="J570"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6" i="1"/>
  <c r="H424" i="1"/>
  <c r="H423" i="1"/>
  <c r="H422" i="1"/>
  <c r="H420" i="1"/>
  <c r="H413" i="1"/>
  <c r="H412" i="1"/>
  <c r="H411" i="1"/>
  <c r="H410" i="1"/>
  <c r="H409" i="1"/>
  <c r="H408" i="1"/>
  <c r="H407" i="1"/>
  <c r="H406" i="1"/>
  <c r="H435" i="1"/>
  <c r="H434" i="1"/>
  <c r="H432" i="1"/>
  <c r="H431" i="1"/>
  <c r="H430" i="1"/>
  <c r="I428" i="1"/>
  <c r="I421" i="1"/>
  <c r="F426" i="1"/>
  <c r="E426" i="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<sst xmlns="http://schemas.openxmlformats.org/spreadsheetml/2006/main" count="829" uniqueCount="136">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</sst>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72"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0" fontId="0" fillId="0" borderId="11"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7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636"/>
  <sheetViews>
    <sheetView workbookViewId="0">
      <pane ySplit="1" topLeftCell="A621" activePane="bottomLeft" state="frozen"/>
      <selection pane="bottomLeft" activeCell="K637" sqref="K637"/>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6">
        <v>45468</v>
      </c>
      <c r="B432" s="17">
        <v>0.35416666666666669</v>
      </c>
      <c r="C432" s="18"/>
      <c r="D432" s="18" t="s">
        <v>19</v>
      </c>
      <c r="E432" s="18">
        <v>7.39</v>
      </c>
      <c r="F432" s="18">
        <v>6.19</v>
      </c>
      <c r="G432" s="18">
        <v>7.26</v>
      </c>
      <c r="H432" s="19">
        <f t="shared" si="15"/>
        <v>6.9466666666666663</v>
      </c>
      <c r="I432" s="18">
        <v>42.8</v>
      </c>
      <c r="J432" s="18"/>
      <c r="K432" s="18"/>
      <c r="L432" s="18"/>
      <c r="M432" s="18">
        <v>200</v>
      </c>
      <c r="N432" s="18"/>
      <c r="O432" s="18" t="s">
        <v>36</v>
      </c>
    </row>
    <row r="433" spans="1:15">
      <c r="A433" s="16">
        <v>45468</v>
      </c>
      <c r="B433" s="17">
        <v>0.35416666666666669</v>
      </c>
      <c r="C433" s="18"/>
      <c r="D433" s="18" t="s">
        <v>19</v>
      </c>
      <c r="E433" s="18">
        <v>7.39</v>
      </c>
      <c r="F433" s="18">
        <v>6.19</v>
      </c>
      <c r="G433" s="18">
        <v>7.26</v>
      </c>
      <c r="H433" s="19">
        <f t="shared" si="15"/>
        <v>6.9466666666666663</v>
      </c>
      <c r="I433" s="18">
        <v>56</v>
      </c>
      <c r="J433" s="18"/>
      <c r="K433" s="18"/>
      <c r="L433" s="18"/>
      <c r="M433" s="18">
        <v>200</v>
      </c>
      <c r="N433" s="18"/>
      <c r="O433" s="18"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1">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1">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1">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1">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1">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1">
        <f t="shared" si="24"/>
        <v>8.9433333333333334</v>
      </c>
      <c r="I598">
        <f t="shared" si="25"/>
        <v>10.7</v>
      </c>
      <c r="J598">
        <v>1</v>
      </c>
      <c r="K598">
        <v>10.7</v>
      </c>
      <c r="M598">
        <v>14250</v>
      </c>
    </row>
    <row r="599" spans="1:17">
      <c r="A599" s="1">
        <v>45559</v>
      </c>
      <c r="B599" s="10">
        <v>0.4381944444444445</v>
      </c>
      <c r="D599" t="s">
        <v>50</v>
      </c>
      <c r="E599">
        <v>3.32</v>
      </c>
      <c r="F599">
        <v>3.08</v>
      </c>
      <c r="G599">
        <v>3.73</v>
      </c>
      <c r="H599" s="21">
        <f t="shared" si="24"/>
        <v>3.3766666666666669</v>
      </c>
      <c r="I599">
        <f t="shared" si="25"/>
        <v>2419.6</v>
      </c>
      <c r="J599">
        <v>1</v>
      </c>
      <c r="K599">
        <v>2419.6</v>
      </c>
    </row>
    <row r="600" spans="1:17">
      <c r="A600" s="1">
        <v>45559</v>
      </c>
      <c r="B600" s="10">
        <v>0.4381944444444445</v>
      </c>
      <c r="D600" t="s">
        <v>22</v>
      </c>
      <c r="E600">
        <v>0.73</v>
      </c>
      <c r="F600">
        <v>0.72</v>
      </c>
      <c r="G600">
        <v>0.67</v>
      </c>
      <c r="H600" s="21">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1">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1">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1">
        <f t="shared" si="26"/>
        <v>12.65</v>
      </c>
      <c r="I603">
        <f t="shared" si="27"/>
        <v>72.3</v>
      </c>
      <c r="J603">
        <v>1</v>
      </c>
      <c r="K603">
        <v>72.3</v>
      </c>
    </row>
    <row r="604" spans="1:17">
      <c r="A604" s="1">
        <v>45559</v>
      </c>
      <c r="B604" s="10">
        <v>0.52083333333333337</v>
      </c>
      <c r="D604" t="s">
        <v>28</v>
      </c>
      <c r="E604">
        <v>1.82</v>
      </c>
      <c r="F604">
        <v>1.84</v>
      </c>
      <c r="G604">
        <v>2.1</v>
      </c>
      <c r="H604" s="21">
        <f t="shared" si="26"/>
        <v>1.92</v>
      </c>
      <c r="I604">
        <f t="shared" si="27"/>
        <v>110.6</v>
      </c>
      <c r="J604">
        <v>1</v>
      </c>
      <c r="K604">
        <v>110.6</v>
      </c>
      <c r="M604">
        <v>2.59</v>
      </c>
    </row>
    <row r="605" spans="1:17">
      <c r="A605" s="1">
        <v>45560</v>
      </c>
      <c r="B605" s="10">
        <v>0.54097222222222219</v>
      </c>
      <c r="D605" t="s">
        <v>26</v>
      </c>
      <c r="E605">
        <v>2.29</v>
      </c>
      <c r="F605">
        <v>1.83</v>
      </c>
      <c r="G605">
        <v>2.08</v>
      </c>
      <c r="H605" s="21">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1">
        <f t="shared" si="28"/>
        <v>4.0866666666666669</v>
      </c>
      <c r="I606">
        <f t="shared" si="29"/>
        <v>412.8</v>
      </c>
      <c r="J606">
        <f>100/50</f>
        <v>2</v>
      </c>
      <c r="K606">
        <v>206.4</v>
      </c>
    </row>
    <row r="607" spans="1:17">
      <c r="A607" s="1">
        <v>45565</v>
      </c>
      <c r="B607" s="10">
        <v>0.64583333333333337</v>
      </c>
      <c r="D607" t="s">
        <v>31</v>
      </c>
      <c r="E607">
        <v>8.49</v>
      </c>
      <c r="F607">
        <v>4.29</v>
      </c>
      <c r="G607">
        <v>5.05</v>
      </c>
      <c r="H607" s="21">
        <f t="shared" si="28"/>
        <v>5.9433333333333342</v>
      </c>
      <c r="I607">
        <f t="shared" si="29"/>
        <v>201.4</v>
      </c>
      <c r="J607">
        <v>1</v>
      </c>
      <c r="K607">
        <v>201.4</v>
      </c>
      <c r="M607">
        <v>7740</v>
      </c>
    </row>
    <row r="608" spans="1:17">
      <c r="A608" s="1">
        <v>45566</v>
      </c>
      <c r="B608" s="10">
        <v>0.48888888888888887</v>
      </c>
      <c r="D608" t="s">
        <v>50</v>
      </c>
      <c r="E608">
        <v>2.99</v>
      </c>
      <c r="F608">
        <v>3.12</v>
      </c>
      <c r="G608">
        <v>5.2</v>
      </c>
      <c r="H608" s="21">
        <f t="shared" si="28"/>
        <v>3.77</v>
      </c>
      <c r="I608">
        <f t="shared" si="29"/>
        <v>181.2</v>
      </c>
      <c r="J608">
        <f>100/50</f>
        <v>2</v>
      </c>
      <c r="K608">
        <v>90.6</v>
      </c>
    </row>
    <row r="609" spans="1:17">
      <c r="A609" s="1">
        <v>45566</v>
      </c>
      <c r="B609" s="10">
        <v>0.46388888888888885</v>
      </c>
      <c r="D609" t="s">
        <v>22</v>
      </c>
      <c r="E609">
        <v>1.1499999999999999</v>
      </c>
      <c r="F609">
        <v>3.61</v>
      </c>
      <c r="G609">
        <v>0.94</v>
      </c>
      <c r="H609" s="21">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1">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1">
        <f t="shared" si="32"/>
        <v>14.38</v>
      </c>
      <c r="I611">
        <f t="shared" si="33"/>
        <v>201.4</v>
      </c>
      <c r="J611">
        <v>1</v>
      </c>
      <c r="K611">
        <v>201.4</v>
      </c>
      <c r="M611">
        <v>840</v>
      </c>
    </row>
    <row r="612" spans="1:17">
      <c r="A612" s="1">
        <v>45566</v>
      </c>
      <c r="B612" s="10">
        <v>0.6875</v>
      </c>
      <c r="D612" t="s">
        <v>38</v>
      </c>
      <c r="E612">
        <v>17.91</v>
      </c>
      <c r="F612">
        <v>16.21</v>
      </c>
      <c r="G612">
        <v>18.38</v>
      </c>
      <c r="H612" s="21">
        <f t="shared" si="32"/>
        <v>17.5</v>
      </c>
      <c r="I612">
        <f t="shared" si="33"/>
        <v>71.7</v>
      </c>
      <c r="J612">
        <v>1</v>
      </c>
      <c r="K612">
        <v>71.7</v>
      </c>
    </row>
    <row r="613" spans="1:17">
      <c r="A613" s="1">
        <v>45566</v>
      </c>
      <c r="B613" s="10">
        <v>0.58333333333333337</v>
      </c>
      <c r="D613" t="s">
        <v>28</v>
      </c>
      <c r="E613">
        <v>4.91</v>
      </c>
      <c r="F613">
        <v>3.05</v>
      </c>
      <c r="G613">
        <v>3.6</v>
      </c>
      <c r="H613" s="21">
        <f t="shared" si="32"/>
        <v>3.8533333333333335</v>
      </c>
      <c r="I613">
        <f t="shared" si="33"/>
        <v>344.8</v>
      </c>
      <c r="J613">
        <v>1</v>
      </c>
      <c r="K613">
        <v>344.8</v>
      </c>
      <c r="M613">
        <v>31.4</v>
      </c>
    </row>
    <row r="614" spans="1:17">
      <c r="A614" s="1">
        <v>45567</v>
      </c>
      <c r="B614" s="10">
        <v>0.51666666666666672</v>
      </c>
      <c r="D614" t="s">
        <v>26</v>
      </c>
      <c r="E614">
        <v>1.95</v>
      </c>
      <c r="F614">
        <v>1.69</v>
      </c>
      <c r="G614">
        <v>2.11</v>
      </c>
      <c r="H614" s="21">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1">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1">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1">
        <f t="shared" ref="H617:H620" si="38">+AVERAGE(E617:G617,Q617)</f>
        <v>10.350000000000001</v>
      </c>
      <c r="I617">
        <f t="shared" ref="I617:I620" si="39">+K617*J617</f>
        <v>34.1</v>
      </c>
      <c r="J617">
        <v>1</v>
      </c>
      <c r="K617" s="27">
        <v>34.1</v>
      </c>
      <c r="O617" t="s">
        <v>53</v>
      </c>
    </row>
    <row r="618" spans="1:17">
      <c r="A618" s="1">
        <v>45574</v>
      </c>
      <c r="B618" s="10">
        <v>0.40277777777777773</v>
      </c>
      <c r="D618" t="s">
        <v>33</v>
      </c>
      <c r="E618">
        <v>1.46</v>
      </c>
      <c r="F618">
        <v>1.6</v>
      </c>
      <c r="G618">
        <v>1.54</v>
      </c>
      <c r="H618" s="21">
        <f t="shared" si="38"/>
        <v>1.5333333333333332</v>
      </c>
      <c r="I618">
        <f t="shared" si="39"/>
        <v>435.2</v>
      </c>
      <c r="J618">
        <v>1</v>
      </c>
      <c r="K618" s="27">
        <v>435.2</v>
      </c>
      <c r="O618" t="s">
        <v>54</v>
      </c>
    </row>
    <row r="619" spans="1:17">
      <c r="A619" s="1">
        <v>45573</v>
      </c>
      <c r="B619" s="10">
        <v>0.72916666666666663</v>
      </c>
      <c r="D619" t="s">
        <v>34</v>
      </c>
      <c r="E619" s="11">
        <v>2</v>
      </c>
      <c r="F619">
        <v>2.14</v>
      </c>
      <c r="G619">
        <v>1.79</v>
      </c>
      <c r="H619" s="21">
        <f t="shared" si="38"/>
        <v>1.9766666666666668</v>
      </c>
      <c r="I619">
        <f t="shared" si="39"/>
        <v>83.6</v>
      </c>
      <c r="J619">
        <v>1</v>
      </c>
      <c r="K619" s="27">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7">
        <v>224.7</v>
      </c>
      <c r="M620">
        <v>5.01</v>
      </c>
      <c r="O620" t="s">
        <v>56</v>
      </c>
    </row>
    <row r="621" spans="1:17">
      <c r="A621" s="1">
        <v>45574</v>
      </c>
      <c r="B621" s="10">
        <v>0.53680555555555554</v>
      </c>
      <c r="D621" t="s">
        <v>26</v>
      </c>
      <c r="E621">
        <v>0.74</v>
      </c>
      <c r="F621">
        <v>0.78</v>
      </c>
      <c r="G621">
        <v>0.76</v>
      </c>
      <c r="H621" s="11">
        <f t="shared" ref="H621:H636" si="40">+AVERAGE(E621:G621,Q621)</f>
        <v>0.76000000000000012</v>
      </c>
      <c r="I621">
        <f t="shared" ref="I621" si="41">+K621*J621</f>
        <v>325.5</v>
      </c>
      <c r="J621">
        <v>1</v>
      </c>
      <c r="K621" s="27">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1">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sheetData>
  <autoFilter ref="A1:L636"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Lists'!$A$3:$A$20</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19"/>
  <sheetViews>
    <sheetView tabSelected="1" workbookViewId="0">
      <selection activeCell="K20" sqref="K20"/>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4" t="s">
        <v>0</v>
      </c>
      <c r="B1" s="15" t="s">
        <v>1</v>
      </c>
      <c r="C1" s="6" t="s">
        <v>2</v>
      </c>
      <c r="D1" s="6" t="s">
        <v>3</v>
      </c>
      <c r="E1" s="6" t="s">
        <v>0</v>
      </c>
      <c r="F1" s="6" t="s">
        <v>1</v>
      </c>
      <c r="G1" s="6" t="s">
        <v>4</v>
      </c>
      <c r="H1" s="6" t="s">
        <v>5</v>
      </c>
      <c r="I1" s="6" t="s">
        <v>6</v>
      </c>
      <c r="J1" s="6" t="s">
        <v>7</v>
      </c>
      <c r="K1" s="6" t="s">
        <v>8</v>
      </c>
      <c r="L1" s="6" t="s">
        <v>9</v>
      </c>
      <c r="M1" s="6" t="s">
        <v>10</v>
      </c>
      <c r="N1" s="6" t="s">
        <v>11</v>
      </c>
      <c r="O1" s="6" t="s">
        <v>60</v>
      </c>
    </row>
    <row r="2" spans="1:15">
      <c r="A2" s="1">
        <v>45469</v>
      </c>
      <c r="B2" s="2">
        <v>0.40486111111111112</v>
      </c>
      <c r="D2" t="s">
        <v>61</v>
      </c>
      <c r="G2">
        <v>7.98</v>
      </c>
      <c r="H2">
        <v>8.98</v>
      </c>
      <c r="I2">
        <v>8.92</v>
      </c>
      <c r="J2">
        <f>AVERAGE(G2:I2)</f>
        <v>8.6266666666666669</v>
      </c>
      <c r="K2">
        <v>151.5</v>
      </c>
    </row>
    <row r="3" spans="1:15">
      <c r="A3" s="1">
        <v>45469</v>
      </c>
      <c r="B3" s="2">
        <v>0.43194444444444446</v>
      </c>
      <c r="D3" t="s">
        <v>62</v>
      </c>
      <c r="G3">
        <v>6.3</v>
      </c>
      <c r="H3">
        <v>7.32</v>
      </c>
      <c r="I3">
        <v>6.28</v>
      </c>
      <c r="J3">
        <f t="shared" ref="J3:J8" si="0">AVERAGE(G3:I3)</f>
        <v>6.6333333333333337</v>
      </c>
      <c r="K3">
        <v>130.1</v>
      </c>
    </row>
    <row r="4" spans="1:15">
      <c r="A4" s="1">
        <v>45488</v>
      </c>
      <c r="C4" t="s">
        <v>63</v>
      </c>
      <c r="K4">
        <v>0</v>
      </c>
    </row>
    <row r="5" spans="1:15">
      <c r="A5" s="1">
        <v>45489</v>
      </c>
      <c r="B5" s="2">
        <v>0.52430555555555558</v>
      </c>
      <c r="D5" t="s">
        <v>16</v>
      </c>
      <c r="G5">
        <v>9.58</v>
      </c>
      <c r="H5">
        <v>9.07</v>
      </c>
      <c r="I5">
        <v>9.64</v>
      </c>
      <c r="J5">
        <f t="shared" si="0"/>
        <v>9.43</v>
      </c>
      <c r="K5">
        <v>44.8</v>
      </c>
      <c r="O5" t="s">
        <v>64</v>
      </c>
    </row>
    <row r="6" spans="1:15">
      <c r="A6" s="1">
        <v>45489</v>
      </c>
      <c r="B6" s="2">
        <v>0.52430555555555558</v>
      </c>
      <c r="D6" t="s">
        <v>16</v>
      </c>
      <c r="G6">
        <v>12.61</v>
      </c>
      <c r="H6">
        <v>12.35</v>
      </c>
      <c r="I6">
        <v>10.48</v>
      </c>
      <c r="J6">
        <f t="shared" si="0"/>
        <v>11.813333333333333</v>
      </c>
      <c r="K6">
        <v>76.7</v>
      </c>
      <c r="O6" t="s">
        <v>65</v>
      </c>
    </row>
    <row r="7" spans="1:15">
      <c r="A7" s="1">
        <v>45491</v>
      </c>
      <c r="B7" s="2">
        <v>0.44027777777777777</v>
      </c>
      <c r="D7" t="s">
        <v>66</v>
      </c>
      <c r="G7">
        <v>8.4</v>
      </c>
      <c r="H7">
        <v>9.0399999999999991</v>
      </c>
      <c r="I7">
        <v>9.6999999999999993</v>
      </c>
      <c r="J7">
        <f t="shared" si="0"/>
        <v>9.0466666666666651</v>
      </c>
      <c r="K7">
        <v>461.1</v>
      </c>
    </row>
    <row r="8" spans="1:15">
      <c r="A8" s="1">
        <v>45491</v>
      </c>
      <c r="B8" s="2">
        <v>0.45694444444444443</v>
      </c>
      <c r="D8" t="s">
        <v>67</v>
      </c>
      <c r="G8">
        <v>4.0999999999999996</v>
      </c>
      <c r="H8">
        <v>4.6100000000000003</v>
      </c>
      <c r="I8">
        <v>3.78</v>
      </c>
      <c r="J8">
        <f t="shared" si="0"/>
        <v>4.1633333333333331</v>
      </c>
      <c r="K8">
        <v>206.4</v>
      </c>
    </row>
    <row r="9" spans="1:15">
      <c r="A9" s="1">
        <v>45539</v>
      </c>
      <c r="B9" s="2">
        <v>0.52777777777777779</v>
      </c>
      <c r="D9" t="s">
        <v>68</v>
      </c>
      <c r="E9" s="1">
        <v>45538</v>
      </c>
      <c r="K9" t="s">
        <v>49</v>
      </c>
    </row>
    <row r="10" spans="1:15">
      <c r="A10" s="1">
        <v>45539</v>
      </c>
      <c r="B10" s="2">
        <v>0.52777777777777779</v>
      </c>
      <c r="D10" t="s">
        <v>68</v>
      </c>
      <c r="E10" s="1">
        <v>45538</v>
      </c>
      <c r="K10">
        <f>L10*M10</f>
        <v>9678.4</v>
      </c>
      <c r="L10">
        <v>4</v>
      </c>
      <c r="M10">
        <v>2419.6</v>
      </c>
      <c r="O10" t="s">
        <v>69</v>
      </c>
    </row>
    <row r="11" spans="1:15">
      <c r="D11" s="22" t="s">
        <v>70</v>
      </c>
      <c r="E11" s="23">
        <v>45545</v>
      </c>
      <c r="F11" s="24">
        <v>0.46388888888888885</v>
      </c>
      <c r="G11" s="22"/>
      <c r="H11" s="22"/>
      <c r="I11" s="22"/>
      <c r="J11" s="22"/>
      <c r="K11" s="22">
        <f>M11*L11</f>
        <v>850</v>
      </c>
      <c r="L11" s="22">
        <v>10</v>
      </c>
      <c r="M11" s="22">
        <v>85</v>
      </c>
    </row>
    <row r="12" spans="1:15">
      <c r="D12" s="22" t="s">
        <v>71</v>
      </c>
      <c r="E12" s="23"/>
      <c r="F12" s="24"/>
      <c r="G12" s="22"/>
      <c r="H12" s="22"/>
      <c r="I12" s="22"/>
      <c r="J12" s="22"/>
      <c r="K12" s="25">
        <f>+K11/13.5</f>
        <v>62.962962962962962</v>
      </c>
      <c r="L12" s="22"/>
      <c r="M12" s="22"/>
    </row>
    <row r="13" spans="1:15">
      <c r="D13" s="22" t="s">
        <v>72</v>
      </c>
      <c r="E13" s="23">
        <v>45545</v>
      </c>
      <c r="F13" s="24">
        <v>0.46388888888888885</v>
      </c>
      <c r="G13" s="22"/>
      <c r="H13" s="22"/>
      <c r="I13" s="22"/>
      <c r="J13" s="22"/>
      <c r="K13" s="25">
        <v>45</v>
      </c>
      <c r="L13" s="22"/>
      <c r="M13" s="22"/>
    </row>
    <row r="14" spans="1:15">
      <c r="D14" s="22" t="s">
        <v>73</v>
      </c>
      <c r="E14" s="23">
        <v>45545</v>
      </c>
      <c r="F14" s="24">
        <v>0.46388888888888885</v>
      </c>
      <c r="G14" s="22"/>
      <c r="H14" s="22"/>
      <c r="I14" s="22"/>
      <c r="J14" s="22"/>
      <c r="K14" s="26">
        <f>M14*L14*(900/13)</f>
        <v>73278.106508875731</v>
      </c>
      <c r="L14" s="25">
        <f>100/13</f>
        <v>7.6923076923076925</v>
      </c>
      <c r="M14" s="22">
        <v>137.6</v>
      </c>
      <c r="O14" t="s">
        <v>74</v>
      </c>
    </row>
    <row r="15" spans="1:15">
      <c r="D15" s="22" t="s">
        <v>75</v>
      </c>
      <c r="E15" s="22"/>
      <c r="F15" s="22"/>
      <c r="G15" s="22"/>
      <c r="H15" s="22"/>
      <c r="I15" s="22"/>
      <c r="J15" s="22"/>
      <c r="K15" s="26">
        <f>+K14/10.5</f>
        <v>6978.8672865595936</v>
      </c>
      <c r="L15" s="22"/>
      <c r="M15" s="22"/>
    </row>
    <row r="16" spans="1:15">
      <c r="A16" t="s">
        <v>76</v>
      </c>
      <c r="L16" t="s">
        <v>77</v>
      </c>
    </row>
    <row r="17" spans="1:12">
      <c r="A17" s="1">
        <v>45595</v>
      </c>
      <c r="B17" s="2">
        <v>0.52222222222222225</v>
      </c>
      <c r="D17" t="s">
        <v>78</v>
      </c>
      <c r="G17">
        <v>0.52</v>
      </c>
      <c r="H17">
        <v>0.28999999999999998</v>
      </c>
      <c r="I17" s="11">
        <v>0.4</v>
      </c>
      <c r="J17" s="28">
        <f>+AVERAGE(G17:I17)</f>
        <v>0.40333333333333332</v>
      </c>
      <c r="K17">
        <v>275.5</v>
      </c>
      <c r="L17">
        <v>3.99</v>
      </c>
    </row>
    <row r="18" spans="1:12">
      <c r="A18" s="1">
        <v>45595</v>
      </c>
      <c r="B18" s="2">
        <v>0.56597222222222221</v>
      </c>
      <c r="D18" t="s">
        <v>79</v>
      </c>
      <c r="G18">
        <v>0.19</v>
      </c>
      <c r="H18">
        <v>0.18</v>
      </c>
      <c r="I18">
        <v>0.12</v>
      </c>
      <c r="J18" s="28">
        <f t="shared" ref="J18:J19" si="1">+AVERAGE(G18:I18)</f>
        <v>0.16333333333333333</v>
      </c>
      <c r="K18">
        <v>129.6</v>
      </c>
      <c r="L18">
        <v>3.99</v>
      </c>
    </row>
    <row r="19" spans="1:12">
      <c r="A19" s="1">
        <v>45595</v>
      </c>
      <c r="B19" s="2">
        <v>0.54861111111111116</v>
      </c>
      <c r="D19" t="s">
        <v>80</v>
      </c>
      <c r="G19">
        <v>0.56999999999999995</v>
      </c>
      <c r="H19">
        <v>0.62</v>
      </c>
      <c r="I19">
        <v>0.84</v>
      </c>
      <c r="J19" s="28">
        <f t="shared" si="1"/>
        <v>0.67666666666666664</v>
      </c>
      <c r="K19">
        <v>410.6</v>
      </c>
      <c r="L19">
        <v>3.99</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0"/>
  <sheetViews>
    <sheetView topLeftCell="A2" workbookViewId="0">
      <selection activeCell="D7" sqref="D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12" t="s">
        <v>15</v>
      </c>
    </row>
    <row r="18" spans="1:1">
      <c r="A18" s="13" t="s">
        <v>20</v>
      </c>
    </row>
    <row r="19" spans="1:1">
      <c r="A19" t="s">
        <v>38</v>
      </c>
    </row>
    <row r="20" spans="1:1">
      <c r="A20" t="s">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0"/>
  <sheetViews>
    <sheetView workbookViewId="0">
      <selection activeCell="G7" sqref="G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81</v>
      </c>
      <c r="C1" s="6" t="s">
        <v>82</v>
      </c>
      <c r="D1" s="6" t="s">
        <v>83</v>
      </c>
      <c r="E1" s="6" t="s">
        <v>84</v>
      </c>
      <c r="F1" s="6" t="s">
        <v>85</v>
      </c>
      <c r="G1" s="6" t="s">
        <v>86</v>
      </c>
      <c r="H1" s="6" t="s">
        <v>87</v>
      </c>
      <c r="I1" s="6" t="s">
        <v>60</v>
      </c>
    </row>
    <row r="2" spans="1:9">
      <c r="A2" t="s">
        <v>17</v>
      </c>
      <c r="B2" t="s">
        <v>88</v>
      </c>
      <c r="C2" t="s">
        <v>89</v>
      </c>
      <c r="D2" s="7" t="s">
        <v>90</v>
      </c>
      <c r="E2" s="8">
        <v>89.1</v>
      </c>
      <c r="F2" t="s">
        <v>91</v>
      </c>
      <c r="G2">
        <v>35.909429000000003</v>
      </c>
      <c r="H2">
        <v>-86.855795999999998</v>
      </c>
    </row>
    <row r="3" spans="1:9">
      <c r="A3" t="s">
        <v>16</v>
      </c>
      <c r="B3" t="s">
        <v>88</v>
      </c>
      <c r="C3" t="s">
        <v>92</v>
      </c>
      <c r="D3" s="7" t="s">
        <v>90</v>
      </c>
      <c r="E3" s="8">
        <v>68.400000000000006</v>
      </c>
      <c r="F3" t="s">
        <v>93</v>
      </c>
      <c r="G3">
        <v>36.017164000000001</v>
      </c>
      <c r="H3">
        <v>-86.900035000000003</v>
      </c>
    </row>
    <row r="4" spans="1:9">
      <c r="A4" t="s">
        <v>14</v>
      </c>
      <c r="B4" t="s">
        <v>88</v>
      </c>
      <c r="C4" t="s">
        <v>94</v>
      </c>
      <c r="D4" s="7" t="s">
        <v>90</v>
      </c>
      <c r="E4" s="8">
        <v>62</v>
      </c>
      <c r="F4" t="s">
        <v>95</v>
      </c>
      <c r="G4">
        <v>36.054386999999998</v>
      </c>
      <c r="H4">
        <v>-86.928715999999994</v>
      </c>
    </row>
    <row r="5" spans="1:9">
      <c r="A5" t="s">
        <v>19</v>
      </c>
      <c r="B5" t="s">
        <v>88</v>
      </c>
      <c r="C5" t="s">
        <v>96</v>
      </c>
      <c r="D5" s="7" t="s">
        <v>90</v>
      </c>
      <c r="E5" s="8">
        <v>32.200000000000003</v>
      </c>
      <c r="F5" t="s">
        <v>97</v>
      </c>
      <c r="G5">
        <v>36.123683</v>
      </c>
      <c r="H5">
        <v>-87.099001999999999</v>
      </c>
    </row>
    <row r="6" spans="1:9">
      <c r="A6" t="s">
        <v>22</v>
      </c>
      <c r="B6" t="s">
        <v>98</v>
      </c>
      <c r="C6" t="s">
        <v>99</v>
      </c>
      <c r="D6" s="7" t="s">
        <v>100</v>
      </c>
      <c r="E6" s="8" t="s">
        <v>101</v>
      </c>
      <c r="F6" t="s">
        <v>102</v>
      </c>
      <c r="G6">
        <v>36.112737000000003</v>
      </c>
      <c r="H6">
        <v>-86.862464000000003</v>
      </c>
    </row>
    <row r="7" spans="1:9">
      <c r="A7" t="s">
        <v>21</v>
      </c>
      <c r="B7" t="s">
        <v>98</v>
      </c>
      <c r="C7" t="s">
        <v>103</v>
      </c>
      <c r="D7" s="7" t="s">
        <v>100</v>
      </c>
      <c r="E7" s="8">
        <v>5</v>
      </c>
      <c r="F7" t="s">
        <v>102</v>
      </c>
      <c r="G7">
        <v>36.132171</v>
      </c>
      <c r="H7">
        <v>-86.848483999999999</v>
      </c>
    </row>
    <row r="8" spans="1:9">
      <c r="A8" t="s">
        <v>23</v>
      </c>
      <c r="B8" t="s">
        <v>104</v>
      </c>
      <c r="C8" t="s">
        <v>105</v>
      </c>
      <c r="D8" s="7" t="s">
        <v>100</v>
      </c>
      <c r="E8" s="8" t="s">
        <v>106</v>
      </c>
      <c r="F8" t="s">
        <v>107</v>
      </c>
      <c r="G8">
        <v>36.012873999999996</v>
      </c>
      <c r="H8">
        <v>-86.685050000000004</v>
      </c>
    </row>
    <row r="9" spans="1:9">
      <c r="A9" t="s">
        <v>24</v>
      </c>
      <c r="B9" t="s">
        <v>104</v>
      </c>
      <c r="C9" t="s">
        <v>108</v>
      </c>
      <c r="D9" s="7" t="s">
        <v>100</v>
      </c>
      <c r="E9" s="8" t="s">
        <v>109</v>
      </c>
      <c r="F9" t="s">
        <v>110</v>
      </c>
      <c r="G9">
        <v>36.118186999999999</v>
      </c>
      <c r="H9">
        <v>-86.724369999999993</v>
      </c>
    </row>
    <row r="10" spans="1:9">
      <c r="A10" t="s">
        <v>26</v>
      </c>
      <c r="B10" t="s">
        <v>111</v>
      </c>
      <c r="C10" t="s">
        <v>112</v>
      </c>
      <c r="D10" s="7" t="s">
        <v>100</v>
      </c>
      <c r="E10">
        <v>0.1</v>
      </c>
      <c r="F10" t="s">
        <v>113</v>
      </c>
      <c r="G10">
        <v>36.114162999999998</v>
      </c>
      <c r="H10">
        <v>-86.777017000000001</v>
      </c>
    </row>
    <row r="11" spans="1:9">
      <c r="A11" t="s">
        <v>28</v>
      </c>
      <c r="B11" t="s">
        <v>114</v>
      </c>
      <c r="C11" t="s">
        <v>115</v>
      </c>
      <c r="D11" s="7" t="s">
        <v>100</v>
      </c>
      <c r="E11" s="8" t="s">
        <v>116</v>
      </c>
      <c r="F11" t="s">
        <v>117</v>
      </c>
      <c r="G11">
        <v>36.21208</v>
      </c>
      <c r="H11">
        <v>-86.825408999999993</v>
      </c>
    </row>
    <row r="12" spans="1:9">
      <c r="A12" t="s">
        <v>31</v>
      </c>
      <c r="B12" t="s">
        <v>118</v>
      </c>
      <c r="C12" t="s">
        <v>119</v>
      </c>
      <c r="D12" s="7" t="s">
        <v>100</v>
      </c>
      <c r="E12">
        <v>191</v>
      </c>
      <c r="F12" t="s">
        <v>120</v>
      </c>
      <c r="G12">
        <v>36.165491000000003</v>
      </c>
      <c r="H12">
        <v>-86.775768999999997</v>
      </c>
    </row>
    <row r="13" spans="1:9">
      <c r="A13" t="s">
        <v>34</v>
      </c>
      <c r="B13" t="s">
        <v>121</v>
      </c>
      <c r="C13" t="s">
        <v>122</v>
      </c>
      <c r="D13" s="7" t="s">
        <v>123</v>
      </c>
      <c r="E13">
        <v>10.1</v>
      </c>
      <c r="F13" t="s">
        <v>124</v>
      </c>
      <c r="G13">
        <v>35.941533</v>
      </c>
      <c r="H13">
        <v>-86.378028999999998</v>
      </c>
      <c r="I13" t="s">
        <v>125</v>
      </c>
    </row>
    <row r="14" spans="1:9">
      <c r="A14" t="s">
        <v>38</v>
      </c>
      <c r="B14" t="s">
        <v>126</v>
      </c>
      <c r="C14" t="s">
        <v>127</v>
      </c>
      <c r="D14" s="7" t="s">
        <v>128</v>
      </c>
      <c r="E14">
        <v>72.599999999999994</v>
      </c>
      <c r="F14" t="s">
        <v>129</v>
      </c>
      <c r="G14">
        <v>35.785136999999999</v>
      </c>
      <c r="H14">
        <v>-87.460560000000001</v>
      </c>
    </row>
    <row r="15" spans="1:9">
      <c r="A15" t="s">
        <v>18</v>
      </c>
      <c r="B15" t="s">
        <v>88</v>
      </c>
      <c r="C15" t="s">
        <v>130</v>
      </c>
      <c r="D15" s="7" t="s">
        <v>90</v>
      </c>
      <c r="E15">
        <v>57.3</v>
      </c>
      <c r="F15" t="s">
        <v>95</v>
      </c>
      <c r="G15">
        <v>36.077539999999999</v>
      </c>
      <c r="H15">
        <v>-86.962377000000004</v>
      </c>
    </row>
    <row r="16" spans="1:9">
      <c r="A16" t="s">
        <v>33</v>
      </c>
      <c r="B16" t="s">
        <v>131</v>
      </c>
      <c r="C16" t="s">
        <v>132</v>
      </c>
      <c r="D16" s="7" t="s">
        <v>90</v>
      </c>
      <c r="E16">
        <v>1.8</v>
      </c>
      <c r="F16" t="s">
        <v>133</v>
      </c>
      <c r="G16">
        <v>36.048997</v>
      </c>
      <c r="H16">
        <v>-86.906251999999995</v>
      </c>
    </row>
    <row r="18" spans="1:6">
      <c r="A18" t="s">
        <v>134</v>
      </c>
    </row>
    <row r="19" spans="1:6">
      <c r="A19" t="s">
        <v>135</v>
      </c>
      <c r="F19" s="20"/>
    </row>
    <row r="20" spans="1:6">
      <c r="F20"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Eve Steigerwalt</cp:lastModifiedBy>
  <cp:revision/>
  <dcterms:created xsi:type="dcterms:W3CDTF">2022-06-07T15:44:09Z</dcterms:created>
  <dcterms:modified xsi:type="dcterms:W3CDTF">2024-11-01T15:46:37Z</dcterms:modified>
  <cp:category/>
  <cp:contentStatus/>
</cp:coreProperties>
</file>