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370"/>
  </bookViews>
  <sheets>
    <sheet name="Sheet1" sheetId="1" r:id="rId1"/>
    <sheet name="Sheet2" sheetId="2" r:id="rId2"/>
    <sheet name="Sheet3" sheetId="3" r:id="rId3"/>
    <sheet name="Sheet5" sheetId="4" r:id="rId4"/>
  </sheets>
  <calcPr calcId="144525"/>
</workbook>
</file>

<file path=xl/sharedStrings.xml><?xml version="1.0" encoding="utf-8"?>
<sst xmlns="http://schemas.openxmlformats.org/spreadsheetml/2006/main" count="78">
  <si>
    <t>Year 1 ($)</t>
  </si>
  <si>
    <t>Year 2 ($)</t>
  </si>
  <si>
    <t>Year 3 ($)</t>
  </si>
  <si>
    <t>Year 4 ($)</t>
  </si>
  <si>
    <t>Year 5 ($)</t>
  </si>
  <si>
    <t>Total</t>
  </si>
  <si>
    <t>Benefits</t>
  </si>
  <si>
    <t>Increased Revenue</t>
  </si>
  <si>
    <t>-</t>
  </si>
  <si>
    <t>Saving equipment fee</t>
  </si>
  <si>
    <t>Saving costs</t>
  </si>
  <si>
    <t>Total Benefits</t>
  </si>
  <si>
    <t>Development costs</t>
  </si>
  <si>
    <t>Labor: Project Manager</t>
  </si>
  <si>
    <t>Labor: Database Designer</t>
  </si>
  <si>
    <t>Labor: Business Analyst</t>
  </si>
  <si>
    <t>Labor: Webmaster</t>
  </si>
  <si>
    <t>Labor: Infrastructure Analyst</t>
  </si>
  <si>
    <t>Software</t>
  </si>
  <si>
    <t>Equipment</t>
  </si>
  <si>
    <t>Total development costs</t>
  </si>
  <si>
    <t>Operational costs</t>
  </si>
  <si>
    <t>Labor: Network Technician</t>
  </si>
  <si>
    <t>Cloud Server</t>
  </si>
  <si>
    <t>Maintenance and replaced equipment fee</t>
  </si>
  <si>
    <t>Disaster Recovery</t>
  </si>
  <si>
    <t>Total operational costs</t>
  </si>
  <si>
    <t>Total costs</t>
  </si>
  <si>
    <t>Net benefits</t>
  </si>
  <si>
    <t>Cumulative Net Cash Flow</t>
  </si>
  <si>
    <t>ROI</t>
  </si>
  <si>
    <t>BEP</t>
  </si>
  <si>
    <t>3.49Years</t>
  </si>
  <si>
    <t>The cost fully recovered in Year 4</t>
  </si>
  <si>
    <t>NOTE: Assuming that the company starts operating in Year 2. Year 1 is preparation including buying equipment and building the system</t>
  </si>
  <si>
    <t>Total Cost of The Company after Building The New System (Year 1 only includes development costs, equipment costs, and cloud server. )</t>
  </si>
  <si>
    <t>Development Costs</t>
  </si>
  <si>
    <t>Employee</t>
  </si>
  <si>
    <t>Number of Employees</t>
  </si>
  <si>
    <t>Rate per Hour</t>
  </si>
  <si>
    <t>Total Hours</t>
  </si>
  <si>
    <t>Total Cost</t>
  </si>
  <si>
    <t>N/A</t>
  </si>
  <si>
    <t>Number of Unit</t>
  </si>
  <si>
    <t>Cost per Unit</t>
  </si>
  <si>
    <t>Computer</t>
  </si>
  <si>
    <t>Check out register</t>
  </si>
  <si>
    <t>Operational Costs per Year</t>
  </si>
  <si>
    <t>Total Hours/ Employee</t>
  </si>
  <si>
    <t>Operation staff</t>
  </si>
  <si>
    <t>Store Manager</t>
  </si>
  <si>
    <t>Store Employee</t>
  </si>
  <si>
    <t>Delivery Driver</t>
  </si>
  <si>
    <t>Security Analyst</t>
  </si>
  <si>
    <t>Total Cost of The Company after Building The New System (Year 1 only includes development costs, equipment costs, and cloud server)</t>
  </si>
  <si>
    <t>Total Cost (5 years)</t>
  </si>
  <si>
    <t>Total Cost of The Company without The New System</t>
  </si>
  <si>
    <t>Total hours/ Employee</t>
  </si>
  <si>
    <t>Equipment Maintenance and replaced fee</t>
  </si>
  <si>
    <t>Numbers of Units</t>
  </si>
  <si>
    <t>Cost per unit</t>
  </si>
  <si>
    <t>In-store Check Out System</t>
  </si>
  <si>
    <t>Equipment Maintenance</t>
  </si>
  <si>
    <t>Stores</t>
  </si>
  <si>
    <t>Average Revenue</t>
  </si>
  <si>
    <t>Year 1 increase</t>
  </si>
  <si>
    <t>Y1 Increased Revenue</t>
  </si>
  <si>
    <t>Y2 Increased Revenue</t>
  </si>
  <si>
    <t>Assume 3 Stores</t>
  </si>
  <si>
    <t>Assume 5% Increase per Store</t>
  </si>
  <si>
    <t>Assume 3% Annual Inflation</t>
  </si>
  <si>
    <t>Year 2</t>
  </si>
  <si>
    <t xml:space="preserve">Year 3 </t>
  </si>
  <si>
    <t>Year 4</t>
  </si>
  <si>
    <t>Year 5</t>
  </si>
  <si>
    <t>Decreased Operational Expense</t>
  </si>
  <si>
    <t>Year 1</t>
  </si>
  <si>
    <t>Equipment Saving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</si>
</sst>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&quot;$&quot;#,##0.00"/>
    <numFmt numFmtId="177" formatCode="&quot;$&quot;#,##0"/>
    <numFmt numFmtId="178" formatCode="\$#,##0;\-\$#,##0"/>
  </numFmts>
  <fonts count="24">
    <font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10"/>
      <color rgb="FF000000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0C0C0"/>
        <bgColor rgb="FFC0C0C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23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5" borderId="25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2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23" applyNumberFormat="0" applyAlignment="0" applyProtection="0">
      <alignment vertical="center"/>
    </xf>
    <xf numFmtId="0" fontId="23" fillId="14" borderId="28" applyNumberFormat="0" applyAlignment="0" applyProtection="0">
      <alignment vertical="center"/>
    </xf>
    <xf numFmtId="0" fontId="19" fillId="31" borderId="29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104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178" fontId="0" fillId="0" borderId="1" xfId="0" applyNumberFormat="1" applyFont="1" applyBorder="1" applyAlignment="1"/>
    <xf numFmtId="9" fontId="0" fillId="0" borderId="1" xfId="0" applyNumberFormat="1" applyFont="1" applyBorder="1"/>
    <xf numFmtId="178" fontId="0" fillId="0" borderId="1" xfId="0" applyNumberFormat="1" applyFont="1" applyBorder="1"/>
    <xf numFmtId="177" fontId="1" fillId="0" borderId="1" xfId="0" applyNumberFormat="1" applyFont="1" applyBorder="1"/>
    <xf numFmtId="0" fontId="1" fillId="0" borderId="0" xfId="0" applyFont="1" applyAlignment="1"/>
    <xf numFmtId="177" fontId="1" fillId="0" borderId="0" xfId="0" applyNumberFormat="1" applyFont="1" applyAlignment="1"/>
    <xf numFmtId="9" fontId="1" fillId="0" borderId="0" xfId="0" applyNumberFormat="1" applyFont="1" applyAlignment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2" borderId="2" xfId="0" applyFont="1" applyFill="1" applyBorder="1"/>
    <xf numFmtId="0" fontId="2" fillId="2" borderId="2" xfId="0" applyFont="1" applyFill="1" applyBorder="1" applyAlignment="1"/>
    <xf numFmtId="0" fontId="1" fillId="0" borderId="3" xfId="0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177" fontId="1" fillId="0" borderId="4" xfId="0" applyNumberFormat="1" applyFont="1" applyBorder="1"/>
    <xf numFmtId="0" fontId="1" fillId="0" borderId="4" xfId="0" applyFont="1" applyBorder="1"/>
    <xf numFmtId="176" fontId="1" fillId="0" borderId="5" xfId="0" applyNumberFormat="1" applyFont="1" applyBorder="1"/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77" fontId="1" fillId="0" borderId="0" xfId="0" applyNumberFormat="1" applyFont="1"/>
    <xf numFmtId="0" fontId="1" fillId="0" borderId="0" xfId="0" applyFont="1"/>
    <xf numFmtId="176" fontId="1" fillId="0" borderId="7" xfId="0" applyNumberFormat="1" applyFont="1" applyBorder="1"/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176" fontId="1" fillId="0" borderId="9" xfId="0" applyNumberFormat="1" applyFont="1" applyBorder="1"/>
    <xf numFmtId="0" fontId="1" fillId="0" borderId="9" xfId="0" applyFont="1" applyBorder="1"/>
    <xf numFmtId="176" fontId="1" fillId="0" borderId="10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177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77" fontId="2" fillId="0" borderId="1" xfId="0" applyNumberFormat="1" applyFont="1" applyBorder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/>
    <xf numFmtId="0" fontId="2" fillId="4" borderId="0" xfId="0" applyFont="1" applyFill="1" applyBorder="1"/>
    <xf numFmtId="176" fontId="1" fillId="0" borderId="1" xfId="0" applyNumberFormat="1" applyFont="1" applyBorder="1"/>
    <xf numFmtId="177" fontId="1" fillId="0" borderId="1" xfId="0" applyNumberFormat="1" applyFont="1" applyBorder="1" applyAlignment="1">
      <alignment horizontal="left"/>
    </xf>
    <xf numFmtId="0" fontId="1" fillId="0" borderId="4" xfId="0" applyFont="1" applyBorder="1" applyAlignment="1"/>
    <xf numFmtId="0" fontId="0" fillId="4" borderId="0" xfId="0" applyFont="1" applyFill="1" applyBorder="1"/>
    <xf numFmtId="0" fontId="2" fillId="0" borderId="11" xfId="0" applyFont="1" applyBorder="1" applyAlignment="1"/>
    <xf numFmtId="0" fontId="1" fillId="0" borderId="12" xfId="0" applyFont="1" applyBorder="1"/>
    <xf numFmtId="0" fontId="1" fillId="0" borderId="13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/>
    <xf numFmtId="177" fontId="2" fillId="2" borderId="1" xfId="0" applyNumberFormat="1" applyFont="1" applyFill="1" applyBorder="1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/>
    <xf numFmtId="0" fontId="2" fillId="0" borderId="1" xfId="0" applyFont="1" applyBorder="1" applyAlignment="1">
      <alignment horizontal="left" vertical="top"/>
    </xf>
    <xf numFmtId="177" fontId="1" fillId="0" borderId="1" xfId="0" applyNumberFormat="1" applyFont="1" applyBorder="1" applyAlignment="1"/>
    <xf numFmtId="0" fontId="1" fillId="0" borderId="1" xfId="0" applyFont="1" applyBorder="1" applyAlignment="1">
      <alignment vertical="top"/>
    </xf>
    <xf numFmtId="0" fontId="1" fillId="0" borderId="13" xfId="0" applyFont="1" applyBorder="1" applyAlignment="1">
      <alignment horizontal="center"/>
    </xf>
    <xf numFmtId="177" fontId="1" fillId="0" borderId="13" xfId="0" applyNumberFormat="1" applyFont="1" applyBorder="1" applyAlignment="1">
      <alignment horizontal="right"/>
    </xf>
    <xf numFmtId="0" fontId="2" fillId="4" borderId="1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0" borderId="0" xfId="0" applyFont="1"/>
    <xf numFmtId="0" fontId="1" fillId="0" borderId="14" xfId="0" applyFont="1" applyBorder="1"/>
    <xf numFmtId="0" fontId="2" fillId="0" borderId="15" xfId="0" applyFont="1" applyBorder="1" applyAlignment="1">
      <alignment horizontal="left" vertical="top"/>
    </xf>
    <xf numFmtId="0" fontId="1" fillId="0" borderId="15" xfId="0" applyFont="1" applyBorder="1" applyAlignment="1">
      <alignment horizontal="center"/>
    </xf>
    <xf numFmtId="177" fontId="1" fillId="0" borderId="15" xfId="0" applyNumberFormat="1" applyFont="1" applyBorder="1"/>
    <xf numFmtId="0" fontId="1" fillId="0" borderId="15" xfId="0" applyFont="1" applyBorder="1"/>
    <xf numFmtId="178" fontId="2" fillId="0" borderId="16" xfId="0" applyNumberFormat="1" applyFont="1" applyBorder="1"/>
    <xf numFmtId="0" fontId="1" fillId="0" borderId="17" xfId="0" applyFont="1" applyBorder="1" applyAlignment="1"/>
    <xf numFmtId="0" fontId="1" fillId="0" borderId="18" xfId="0" applyFont="1" applyBorder="1" applyAlignment="1">
      <alignment horizontal="left" vertical="top"/>
    </xf>
    <xf numFmtId="0" fontId="1" fillId="0" borderId="18" xfId="0" applyFont="1" applyBorder="1" applyAlignment="1">
      <alignment horizontal="center"/>
    </xf>
    <xf numFmtId="177" fontId="1" fillId="0" borderId="18" xfId="0" applyNumberFormat="1" applyFont="1" applyBorder="1"/>
    <xf numFmtId="0" fontId="1" fillId="0" borderId="18" xfId="0" applyFont="1" applyBorder="1"/>
    <xf numFmtId="178" fontId="1" fillId="0" borderId="19" xfId="0" applyNumberFormat="1" applyFont="1" applyBorder="1"/>
    <xf numFmtId="176" fontId="1" fillId="0" borderId="18" xfId="0" applyNumberFormat="1" applyFont="1" applyBorder="1"/>
    <xf numFmtId="0" fontId="1" fillId="0" borderId="20" xfId="0" applyFont="1" applyBorder="1" applyAlignment="1"/>
    <xf numFmtId="0" fontId="1" fillId="0" borderId="21" xfId="0" applyFont="1" applyBorder="1" applyAlignment="1">
      <alignment horizontal="left" vertical="top"/>
    </xf>
    <xf numFmtId="0" fontId="1" fillId="0" borderId="21" xfId="0" applyFont="1" applyBorder="1" applyAlignment="1">
      <alignment horizontal="center"/>
    </xf>
    <xf numFmtId="177" fontId="1" fillId="0" borderId="21" xfId="0" applyNumberFormat="1" applyFont="1" applyBorder="1"/>
    <xf numFmtId="0" fontId="1" fillId="0" borderId="21" xfId="0" applyFont="1" applyBorder="1"/>
    <xf numFmtId="178" fontId="1" fillId="0" borderId="22" xfId="0" applyNumberFormat="1" applyFont="1" applyBorder="1"/>
    <xf numFmtId="178" fontId="1" fillId="0" borderId="1" xfId="0" applyNumberFormat="1" applyFont="1" applyBorder="1"/>
    <xf numFmtId="0" fontId="2" fillId="0" borderId="12" xfId="0" applyFont="1" applyBorder="1" applyAlignment="1"/>
    <xf numFmtId="0" fontId="2" fillId="0" borderId="13" xfId="0" applyFont="1" applyBorder="1" applyAlignment="1"/>
    <xf numFmtId="0" fontId="3" fillId="0" borderId="0" xfId="0" applyFont="1"/>
    <xf numFmtId="0" fontId="3" fillId="5" borderId="1" xfId="0" applyFont="1" applyFill="1" applyBorder="1" applyAlignment="1"/>
    <xf numFmtId="0" fontId="2" fillId="5" borderId="1" xfId="0" applyFont="1" applyFill="1" applyBorder="1" applyAlignment="1">
      <alignment horizontal="left" vertical="top"/>
    </xf>
    <xf numFmtId="177" fontId="2" fillId="5" borderId="1" xfId="0" applyNumberFormat="1" applyFont="1" applyFill="1" applyBorder="1" applyAlignment="1"/>
    <xf numFmtId="0" fontId="3" fillId="5" borderId="0" xfId="0" applyFont="1" applyFill="1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177" fontId="1" fillId="0" borderId="0" xfId="0" applyNumberFormat="1" applyFont="1" applyAlignment="1">
      <alignment horizontal="right"/>
    </xf>
    <xf numFmtId="0" fontId="1" fillId="6" borderId="11" xfId="0" applyFont="1" applyFill="1" applyBorder="1"/>
    <xf numFmtId="0" fontId="2" fillId="6" borderId="1" xfId="0" applyFont="1" applyFill="1" applyBorder="1" applyAlignment="1">
      <alignment horizontal="right"/>
    </xf>
    <xf numFmtId="0" fontId="2" fillId="2" borderId="11" xfId="0" applyFont="1" applyFill="1" applyBorder="1"/>
    <xf numFmtId="0" fontId="1" fillId="2" borderId="1" xfId="0" applyFont="1" applyFill="1" applyBorder="1" applyAlignment="1">
      <alignment horizontal="right"/>
    </xf>
    <xf numFmtId="178" fontId="1" fillId="0" borderId="0" xfId="0" applyNumberFormat="1" applyFont="1" applyAlignment="1">
      <alignment horizontal="right"/>
    </xf>
    <xf numFmtId="178" fontId="1" fillId="0" borderId="1" xfId="0" applyNumberFormat="1" applyFont="1" applyBorder="1" applyAlignment="1">
      <alignment horizontal="right"/>
    </xf>
    <xf numFmtId="178" fontId="2" fillId="0" borderId="1" xfId="0" applyNumberFormat="1" applyFont="1" applyBorder="1" applyAlignment="1">
      <alignment horizontal="right"/>
    </xf>
    <xf numFmtId="178" fontId="1" fillId="2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9"/>
  <sheetViews>
    <sheetView tabSelected="1" workbookViewId="0">
      <selection activeCell="J18" sqref="J18"/>
    </sheetView>
  </sheetViews>
  <sheetFormatPr defaultColWidth="14.4571428571429" defaultRowHeight="15" customHeight="1" outlineLevelCol="7"/>
  <cols>
    <col min="1" max="1" width="8" customWidth="1"/>
    <col min="2" max="2" width="35.1428571428571" customWidth="1"/>
    <col min="3" max="3" width="17.4571428571429" customWidth="1"/>
    <col min="4" max="4" width="32.8190476190476" customWidth="1"/>
    <col min="5" max="8" width="15.7238095238095" customWidth="1"/>
  </cols>
  <sheetData>
    <row r="1" ht="12.75" customHeight="1" spans="1:8">
      <c r="A1" s="95"/>
      <c r="B1" s="50"/>
      <c r="C1" s="96" t="s">
        <v>0</v>
      </c>
      <c r="D1" s="96" t="s">
        <v>1</v>
      </c>
      <c r="E1" s="96" t="s">
        <v>2</v>
      </c>
      <c r="F1" s="96" t="s">
        <v>3</v>
      </c>
      <c r="G1" s="96" t="s">
        <v>4</v>
      </c>
      <c r="H1" s="96" t="s">
        <v>5</v>
      </c>
    </row>
    <row r="2" ht="12.75" customHeight="1" spans="1:8">
      <c r="A2" s="97" t="s">
        <v>6</v>
      </c>
      <c r="B2" s="50"/>
      <c r="C2" s="98"/>
      <c r="D2" s="98"/>
      <c r="E2" s="98"/>
      <c r="F2" s="98"/>
      <c r="G2" s="98"/>
      <c r="H2" s="98"/>
    </row>
    <row r="3" ht="12" customHeight="1" spans="1:8">
      <c r="A3" s="1">
        <v>101</v>
      </c>
      <c r="B3" s="11" t="s">
        <v>7</v>
      </c>
      <c r="C3" s="34" t="s">
        <v>8</v>
      </c>
      <c r="D3" s="99">
        <f>Sheet5!G2</f>
        <v>75000</v>
      </c>
      <c r="E3" s="99">
        <f t="shared" ref="E3:G3" si="0">D3*1.03</f>
        <v>77250</v>
      </c>
      <c r="F3" s="99">
        <f t="shared" si="0"/>
        <v>79567.5</v>
      </c>
      <c r="G3" s="99">
        <f t="shared" si="0"/>
        <v>81954.525</v>
      </c>
      <c r="H3" s="100">
        <f>SUM(D3:G3)</f>
        <v>313772.025</v>
      </c>
    </row>
    <row r="4" ht="12" customHeight="1" spans="1:8">
      <c r="A4" s="1">
        <v>102</v>
      </c>
      <c r="B4" s="11" t="s">
        <v>9</v>
      </c>
      <c r="C4" s="100"/>
      <c r="D4" s="100">
        <f>Sheet5!C10</f>
        <v>3900</v>
      </c>
      <c r="E4" s="99"/>
      <c r="F4" s="99"/>
      <c r="G4" s="99"/>
      <c r="H4" s="100">
        <f>D4</f>
        <v>3900</v>
      </c>
    </row>
    <row r="5" ht="12" customHeight="1" spans="1:8">
      <c r="A5" s="1">
        <v>103</v>
      </c>
      <c r="B5" s="11" t="s">
        <v>10</v>
      </c>
      <c r="D5" s="36">
        <f>Sheet5!C6</f>
        <v>101020</v>
      </c>
      <c r="E5" s="36">
        <f t="shared" ref="E5:G5" si="1">D5*1.03</f>
        <v>104050.6</v>
      </c>
      <c r="F5" s="36">
        <f t="shared" si="1"/>
        <v>107172.118</v>
      </c>
      <c r="G5" s="36">
        <f t="shared" si="1"/>
        <v>110387.28154</v>
      </c>
      <c r="H5" s="36">
        <f>SUM(C5:G5)</f>
        <v>422629.99954</v>
      </c>
    </row>
    <row r="6" ht="12" customHeight="1" spans="1:8">
      <c r="A6" s="1"/>
      <c r="B6" s="11"/>
      <c r="C6" s="34"/>
      <c r="D6" s="34"/>
      <c r="E6" s="34"/>
      <c r="F6" s="34"/>
      <c r="G6" s="34"/>
      <c r="H6" s="34"/>
    </row>
    <row r="7" ht="12.75" customHeight="1" spans="1:8">
      <c r="A7" s="2">
        <v>104</v>
      </c>
      <c r="B7" s="10" t="s">
        <v>11</v>
      </c>
      <c r="C7" s="101"/>
      <c r="D7" s="101">
        <f>SUM(D3:D5)</f>
        <v>179920</v>
      </c>
      <c r="E7" s="101">
        <f t="shared" ref="E7:H7" si="2">SUM(E3:E6)</f>
        <v>181300.6</v>
      </c>
      <c r="F7" s="101">
        <f t="shared" si="2"/>
        <v>186739.618</v>
      </c>
      <c r="G7" s="101">
        <f t="shared" si="2"/>
        <v>192341.80654</v>
      </c>
      <c r="H7" s="101">
        <f>SUM(H3:H6)</f>
        <v>740302.02454</v>
      </c>
    </row>
    <row r="8" ht="12" customHeight="1" spans="1:8">
      <c r="A8" s="1"/>
      <c r="B8" s="11"/>
      <c r="C8" s="100"/>
      <c r="D8" s="100"/>
      <c r="E8" s="100"/>
      <c r="F8" s="100"/>
      <c r="G8" s="100"/>
      <c r="H8" s="100"/>
    </row>
    <row r="9" ht="12.75" customHeight="1" spans="1:8">
      <c r="A9" s="97" t="s">
        <v>12</v>
      </c>
      <c r="B9" s="50"/>
      <c r="C9" s="102"/>
      <c r="D9" s="102"/>
      <c r="E9" s="102"/>
      <c r="F9" s="102"/>
      <c r="G9" s="102"/>
      <c r="H9" s="102"/>
    </row>
    <row r="10" ht="12" customHeight="1" spans="1:8">
      <c r="A10" s="1">
        <v>201</v>
      </c>
      <c r="B10" s="11" t="s">
        <v>13</v>
      </c>
      <c r="C10" s="99">
        <f>Sheet2!F3</f>
        <v>91175</v>
      </c>
      <c r="D10" s="100" t="s">
        <v>8</v>
      </c>
      <c r="E10" s="100" t="s">
        <v>8</v>
      </c>
      <c r="F10" s="100" t="s">
        <v>8</v>
      </c>
      <c r="G10" s="100" t="s">
        <v>8</v>
      </c>
      <c r="H10" s="100">
        <f t="shared" ref="H10:H11" si="3">SUM(C10:G10)</f>
        <v>91175</v>
      </c>
    </row>
    <row r="11" ht="12" customHeight="1" spans="1:8">
      <c r="A11" s="1">
        <v>202</v>
      </c>
      <c r="B11" s="11" t="s">
        <v>14</v>
      </c>
      <c r="C11" s="100">
        <f>Sheet2!F4</f>
        <v>33120</v>
      </c>
      <c r="D11" s="100" t="s">
        <v>8</v>
      </c>
      <c r="E11" s="100" t="s">
        <v>8</v>
      </c>
      <c r="F11" s="100" t="s">
        <v>8</v>
      </c>
      <c r="G11" s="100" t="s">
        <v>8</v>
      </c>
      <c r="H11" s="100">
        <f t="shared" ref="H11:H16" si="4">SUM(C11:G11)</f>
        <v>33120</v>
      </c>
    </row>
    <row r="12" ht="12" customHeight="1" spans="1:8">
      <c r="A12" s="1">
        <v>205</v>
      </c>
      <c r="B12" s="11" t="s">
        <v>15</v>
      </c>
      <c r="C12" s="100">
        <f>Sheet2!F5</f>
        <v>23353.1</v>
      </c>
      <c r="D12" s="100" t="s">
        <v>8</v>
      </c>
      <c r="E12" s="100" t="s">
        <v>8</v>
      </c>
      <c r="F12" s="100" t="s">
        <v>8</v>
      </c>
      <c r="G12" s="100" t="s">
        <v>8</v>
      </c>
      <c r="H12" s="100">
        <f t="shared" si="4"/>
        <v>23353.1</v>
      </c>
    </row>
    <row r="13" ht="12" customHeight="1" spans="1:8">
      <c r="A13" s="1">
        <v>206</v>
      </c>
      <c r="B13" s="11" t="s">
        <v>16</v>
      </c>
      <c r="C13" s="100">
        <f>Sheet2!F6</f>
        <v>162240</v>
      </c>
      <c r="D13" s="100" t="s">
        <v>8</v>
      </c>
      <c r="E13" s="100" t="s">
        <v>8</v>
      </c>
      <c r="F13" s="100" t="s">
        <v>8</v>
      </c>
      <c r="G13" s="100" t="s">
        <v>8</v>
      </c>
      <c r="H13" s="100">
        <f t="shared" si="4"/>
        <v>162240</v>
      </c>
    </row>
    <row r="14" ht="12" customHeight="1" spans="1:8">
      <c r="A14" s="1">
        <v>207</v>
      </c>
      <c r="B14" s="11" t="s">
        <v>17</v>
      </c>
      <c r="C14" s="100">
        <f>Sheet2!F7</f>
        <v>16250</v>
      </c>
      <c r="D14" s="100" t="s">
        <v>8</v>
      </c>
      <c r="E14" s="100" t="s">
        <v>8</v>
      </c>
      <c r="F14" s="100" t="s">
        <v>8</v>
      </c>
      <c r="G14" s="100" t="s">
        <v>8</v>
      </c>
      <c r="H14" s="100">
        <f t="shared" si="4"/>
        <v>16250</v>
      </c>
    </row>
    <row r="15" ht="12" customHeight="1" spans="1:8">
      <c r="A15" s="1">
        <v>208</v>
      </c>
      <c r="B15" s="11" t="s">
        <v>18</v>
      </c>
      <c r="C15" s="100">
        <f>Sheet2!F8</f>
        <v>2000</v>
      </c>
      <c r="D15" s="100" t="s">
        <v>8</v>
      </c>
      <c r="E15" s="100" t="s">
        <v>8</v>
      </c>
      <c r="F15" s="100" t="s">
        <v>8</v>
      </c>
      <c r="G15" s="100" t="s">
        <v>8</v>
      </c>
      <c r="H15" s="100">
        <f t="shared" si="4"/>
        <v>2000</v>
      </c>
    </row>
    <row r="16" ht="12" customHeight="1" spans="1:8">
      <c r="A16" s="1">
        <v>209</v>
      </c>
      <c r="B16" s="11" t="s">
        <v>19</v>
      </c>
      <c r="C16" s="100">
        <f>Sheet2!F10</f>
        <v>18600</v>
      </c>
      <c r="D16" s="101"/>
      <c r="E16" s="101"/>
      <c r="F16" s="101"/>
      <c r="G16" s="101"/>
      <c r="H16" s="100">
        <f t="shared" si="4"/>
        <v>18600</v>
      </c>
    </row>
    <row r="17" ht="12.75" customHeight="1" spans="1:8">
      <c r="A17" s="1"/>
      <c r="B17" s="10" t="s">
        <v>20</v>
      </c>
      <c r="C17" s="101">
        <f>SUM(C10:C16)</f>
        <v>346738.1</v>
      </c>
      <c r="D17" s="100" t="s">
        <v>8</v>
      </c>
      <c r="E17" s="100" t="s">
        <v>8</v>
      </c>
      <c r="F17" s="100" t="s">
        <v>8</v>
      </c>
      <c r="G17" s="100" t="s">
        <v>8</v>
      </c>
      <c r="H17" s="101">
        <f>SUM(H10:H16)</f>
        <v>346738.1</v>
      </c>
    </row>
    <row r="18" ht="12" customHeight="1" spans="1:8">
      <c r="A18" s="1"/>
      <c r="B18" s="11"/>
      <c r="C18" s="100"/>
      <c r="D18" s="100"/>
      <c r="E18" s="100"/>
      <c r="F18" s="100"/>
      <c r="G18" s="100"/>
      <c r="H18" s="100"/>
    </row>
    <row r="19" ht="12.75" customHeight="1" spans="1:8">
      <c r="A19" s="97" t="s">
        <v>21</v>
      </c>
      <c r="B19" s="50"/>
      <c r="C19" s="102"/>
      <c r="D19" s="102"/>
      <c r="E19" s="102"/>
      <c r="F19" s="102"/>
      <c r="G19" s="102"/>
      <c r="H19" s="102"/>
    </row>
    <row r="20" ht="12" customHeight="1" spans="1:8">
      <c r="A20" s="1">
        <v>302</v>
      </c>
      <c r="B20" s="11" t="s">
        <v>16</v>
      </c>
      <c r="C20" s="100" t="s">
        <v>8</v>
      </c>
      <c r="D20" s="100">
        <f>Sheet2!F21</f>
        <v>20280</v>
      </c>
      <c r="E20" s="100">
        <f t="shared" ref="E20:G20" si="5">D20</f>
        <v>20280</v>
      </c>
      <c r="F20" s="100">
        <f t="shared" si="5"/>
        <v>20280</v>
      </c>
      <c r="G20" s="100">
        <f t="shared" si="5"/>
        <v>20280</v>
      </c>
      <c r="H20" s="100">
        <f>SUM(C20:G20)</f>
        <v>81120</v>
      </c>
    </row>
    <row r="21" ht="12" customHeight="1" spans="1:8">
      <c r="A21" s="1">
        <v>303</v>
      </c>
      <c r="B21" s="11" t="s">
        <v>22</v>
      </c>
      <c r="C21" s="100" t="s">
        <v>8</v>
      </c>
      <c r="D21" s="100">
        <f>Sheet2!F22</f>
        <v>10400</v>
      </c>
      <c r="E21" s="100">
        <f t="shared" ref="E21:G21" si="6">D21</f>
        <v>10400</v>
      </c>
      <c r="F21" s="100">
        <f t="shared" si="6"/>
        <v>10400</v>
      </c>
      <c r="G21" s="100">
        <f t="shared" si="6"/>
        <v>10400</v>
      </c>
      <c r="H21" s="100">
        <f>SUM(C21:G21)</f>
        <v>41600</v>
      </c>
    </row>
    <row r="22" ht="12" customHeight="1" spans="1:8">
      <c r="A22" s="1">
        <v>304</v>
      </c>
      <c r="B22" s="11" t="s">
        <v>23</v>
      </c>
      <c r="C22" s="100">
        <f>Sheet2!F23</f>
        <v>3600</v>
      </c>
      <c r="D22" s="100">
        <f t="shared" ref="D22:G22" si="7">C22</f>
        <v>3600</v>
      </c>
      <c r="E22" s="100">
        <f t="shared" si="7"/>
        <v>3600</v>
      </c>
      <c r="F22" s="100">
        <f t="shared" si="7"/>
        <v>3600</v>
      </c>
      <c r="G22" s="100">
        <f t="shared" si="7"/>
        <v>3600</v>
      </c>
      <c r="H22" s="100">
        <f>SUM(C22:G22)</f>
        <v>18000</v>
      </c>
    </row>
    <row r="23" ht="12" customHeight="1" spans="1:8">
      <c r="A23" s="1">
        <v>305</v>
      </c>
      <c r="B23" s="11" t="s">
        <v>24</v>
      </c>
      <c r="C23" s="100" t="s">
        <v>8</v>
      </c>
      <c r="D23" s="100">
        <f>Sheet2!F24</f>
        <v>5000</v>
      </c>
      <c r="E23" s="100">
        <f t="shared" ref="E23:G23" si="8">D23</f>
        <v>5000</v>
      </c>
      <c r="F23" s="100">
        <f t="shared" si="8"/>
        <v>5000</v>
      </c>
      <c r="G23" s="100">
        <f t="shared" si="8"/>
        <v>5000</v>
      </c>
      <c r="H23" s="100">
        <f>SUM(C23:G23)</f>
        <v>20000</v>
      </c>
    </row>
    <row r="24" ht="12" customHeight="1" spans="1:8">
      <c r="A24" s="1">
        <v>306</v>
      </c>
      <c r="B24" s="11" t="s">
        <v>25</v>
      </c>
      <c r="C24" s="100" t="s">
        <v>8</v>
      </c>
      <c r="D24" s="100">
        <f>Sheet2!F25</f>
        <v>2000</v>
      </c>
      <c r="E24" s="100">
        <f t="shared" ref="E24:G24" si="9">D24</f>
        <v>2000</v>
      </c>
      <c r="F24" s="100">
        <f t="shared" si="9"/>
        <v>2000</v>
      </c>
      <c r="G24" s="100">
        <f t="shared" si="9"/>
        <v>2000</v>
      </c>
      <c r="H24" s="100">
        <f>SUM(C24:G24)</f>
        <v>8000</v>
      </c>
    </row>
    <row r="25" ht="12.75" customHeight="1" spans="1:8">
      <c r="A25" s="1"/>
      <c r="B25" s="10" t="s">
        <v>26</v>
      </c>
      <c r="C25" s="101">
        <f>SUM(C20:C24)</f>
        <v>3600</v>
      </c>
      <c r="D25" s="101">
        <f t="shared" ref="D25:H25" si="10">SUM(D20:D24)</f>
        <v>41280</v>
      </c>
      <c r="E25" s="101">
        <f t="shared" si="10"/>
        <v>41280</v>
      </c>
      <c r="F25" s="101">
        <f t="shared" si="10"/>
        <v>41280</v>
      </c>
      <c r="G25" s="101">
        <f t="shared" si="10"/>
        <v>41280</v>
      </c>
      <c r="H25" s="101">
        <f t="shared" si="10"/>
        <v>168720</v>
      </c>
    </row>
    <row r="26" ht="12" customHeight="1" spans="1:8">
      <c r="A26" s="1"/>
      <c r="B26" s="11"/>
      <c r="C26" s="100"/>
      <c r="D26" s="100"/>
      <c r="E26" s="100"/>
      <c r="F26" s="100"/>
      <c r="G26" s="100"/>
      <c r="H26" s="100"/>
    </row>
    <row r="27" ht="17.25" customHeight="1" spans="1:8">
      <c r="A27" s="38">
        <v>401</v>
      </c>
      <c r="B27" s="10" t="s">
        <v>27</v>
      </c>
      <c r="C27" s="101">
        <f>SUM(C17+C25)</f>
        <v>350338.1</v>
      </c>
      <c r="D27" s="101">
        <f t="shared" ref="D27:G27" si="11">SUM(D20:D24)</f>
        <v>41280</v>
      </c>
      <c r="E27" s="101">
        <f t="shared" si="11"/>
        <v>41280</v>
      </c>
      <c r="F27" s="101">
        <f t="shared" si="11"/>
        <v>41280</v>
      </c>
      <c r="G27" s="101">
        <f t="shared" si="11"/>
        <v>41280</v>
      </c>
      <c r="H27" s="101">
        <f>H17+H25</f>
        <v>515458.1</v>
      </c>
    </row>
    <row r="28" ht="17.25" customHeight="1" spans="1:8">
      <c r="A28" s="38">
        <v>402</v>
      </c>
      <c r="B28" s="10" t="s">
        <v>28</v>
      </c>
      <c r="C28" s="101">
        <f t="shared" ref="C28:H28" si="12">SUM(C7-C27)</f>
        <v>-350338.1</v>
      </c>
      <c r="D28" s="101">
        <f t="shared" si="12"/>
        <v>138640</v>
      </c>
      <c r="E28" s="101">
        <f t="shared" si="12"/>
        <v>140020.6</v>
      </c>
      <c r="F28" s="101">
        <f t="shared" si="12"/>
        <v>145459.618</v>
      </c>
      <c r="G28" s="101">
        <f t="shared" si="12"/>
        <v>151061.80654</v>
      </c>
      <c r="H28" s="101">
        <f t="shared" si="12"/>
        <v>224843.92454</v>
      </c>
    </row>
    <row r="29" ht="12.75" customHeight="1" spans="1:8">
      <c r="A29" s="38">
        <v>403</v>
      </c>
      <c r="B29" s="10" t="s">
        <v>29</v>
      </c>
      <c r="C29" s="101">
        <f>C28</f>
        <v>-350338.1</v>
      </c>
      <c r="D29" s="101">
        <f t="shared" ref="D29:G29" si="13">SUM(C29+D28)</f>
        <v>-211698.1</v>
      </c>
      <c r="E29" s="101">
        <f t="shared" si="13"/>
        <v>-71677.5</v>
      </c>
      <c r="F29" s="101">
        <f t="shared" si="13"/>
        <v>73782.118</v>
      </c>
      <c r="G29" s="101">
        <f t="shared" si="13"/>
        <v>224843.92454</v>
      </c>
      <c r="H29" s="101"/>
    </row>
    <row r="30" ht="12.75" customHeight="1" spans="1:8">
      <c r="A30" s="56">
        <v>404</v>
      </c>
      <c r="B30" s="10" t="s">
        <v>30</v>
      </c>
      <c r="C30" s="103">
        <f>H28/H27</f>
        <v>0.436202136584914</v>
      </c>
      <c r="D30" s="103"/>
      <c r="E30" s="103"/>
      <c r="F30" s="103"/>
      <c r="G30" s="103"/>
      <c r="H30" s="103"/>
    </row>
    <row r="31" ht="12" customHeight="1" spans="1:8">
      <c r="A31" s="56">
        <v>405</v>
      </c>
      <c r="B31" s="10" t="s">
        <v>31</v>
      </c>
      <c r="C31" s="103" t="s">
        <v>32</v>
      </c>
      <c r="D31" s="37" t="s">
        <v>33</v>
      </c>
      <c r="E31" s="34"/>
      <c r="F31" s="34"/>
      <c r="G31" s="34"/>
      <c r="H31" s="34"/>
    </row>
    <row r="32" ht="15.75" customHeight="1" spans="1:8">
      <c r="A32" s="1"/>
      <c r="B32" s="1"/>
      <c r="C32" s="1"/>
      <c r="D32" s="38">
        <f>(F28-F29)/F28</f>
        <v>0.492765627914683</v>
      </c>
      <c r="E32" s="1"/>
      <c r="F32" s="1"/>
      <c r="G32" s="1"/>
      <c r="H32" s="1"/>
    </row>
    <row r="33" ht="15.75" customHeight="1" spans="1:8">
      <c r="A33" s="46" t="s">
        <v>34</v>
      </c>
      <c r="B33" s="20"/>
      <c r="C33" s="20"/>
      <c r="D33" s="20"/>
      <c r="E33" s="20"/>
      <c r="F33" s="20"/>
      <c r="G33" s="20"/>
      <c r="H33" s="20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5">
    <mergeCell ref="A1:B1"/>
    <mergeCell ref="A2:B2"/>
    <mergeCell ref="A9:B9"/>
    <mergeCell ref="A19:B19"/>
    <mergeCell ref="A33:H33"/>
  </mergeCells>
  <pageMargins left="0.699305555555556" right="0.699305555555556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7"/>
  <sheetViews>
    <sheetView workbookViewId="0">
      <selection activeCell="I11" sqref="I11"/>
    </sheetView>
  </sheetViews>
  <sheetFormatPr defaultColWidth="14.4571428571429" defaultRowHeight="15" customHeight="1"/>
  <cols>
    <col min="1" max="1" width="26.8190476190476" customWidth="1"/>
    <col min="2" max="2" width="35.4285714285714" customWidth="1"/>
    <col min="3" max="3" width="23" customWidth="1"/>
    <col min="4" max="4" width="17.1809523809524" customWidth="1"/>
    <col min="5" max="5" width="21.2666666666667" customWidth="1"/>
    <col min="6" max="6" width="21" customWidth="1"/>
    <col min="7" max="7" width="12.7238095238095" customWidth="1"/>
    <col min="8" max="16" width="8" customWidth="1"/>
  </cols>
  <sheetData>
    <row r="1" ht="19.5" customHeight="1" spans="1:6">
      <c r="A1" s="48" t="s">
        <v>35</v>
      </c>
      <c r="B1" s="49"/>
      <c r="C1" s="49"/>
      <c r="D1" s="49"/>
      <c r="E1" s="49"/>
      <c r="F1" s="50"/>
    </row>
    <row r="2" ht="12" customHeight="1" spans="1:6">
      <c r="A2" s="51" t="s">
        <v>36</v>
      </c>
      <c r="B2" s="52" t="s">
        <v>37</v>
      </c>
      <c r="C2" s="51" t="s">
        <v>38</v>
      </c>
      <c r="D2" s="53" t="s">
        <v>39</v>
      </c>
      <c r="E2" s="53" t="s">
        <v>40</v>
      </c>
      <c r="F2" s="54" t="s">
        <v>41</v>
      </c>
    </row>
    <row r="3" ht="12" customHeight="1" spans="1:6">
      <c r="A3" s="1">
        <v>201</v>
      </c>
      <c r="B3" s="55" t="s">
        <v>13</v>
      </c>
      <c r="C3" s="35">
        <v>1</v>
      </c>
      <c r="D3" s="6">
        <v>175</v>
      </c>
      <c r="E3" s="1">
        <v>521</v>
      </c>
      <c r="F3" s="6">
        <f t="shared" ref="F3:F5" si="0">D3*E3</f>
        <v>91175</v>
      </c>
    </row>
    <row r="4" ht="12" customHeight="1" spans="1:6">
      <c r="A4" s="1">
        <v>202</v>
      </c>
      <c r="B4" s="55" t="s">
        <v>14</v>
      </c>
      <c r="C4" s="35">
        <v>1</v>
      </c>
      <c r="D4" s="44">
        <v>34.5</v>
      </c>
      <c r="E4" s="1">
        <v>960</v>
      </c>
      <c r="F4" s="6">
        <f t="shared" si="0"/>
        <v>33120</v>
      </c>
    </row>
    <row r="5" ht="12" customHeight="1" spans="1:6">
      <c r="A5" s="2">
        <v>205</v>
      </c>
      <c r="B5" s="55" t="s">
        <v>15</v>
      </c>
      <c r="C5" s="35">
        <v>1</v>
      </c>
      <c r="D5" s="44">
        <v>33.65</v>
      </c>
      <c r="E5" s="1">
        <v>694</v>
      </c>
      <c r="F5" s="6">
        <f t="shared" si="0"/>
        <v>23353.1</v>
      </c>
    </row>
    <row r="6" ht="12" customHeight="1" spans="1:6">
      <c r="A6" s="2">
        <v>206</v>
      </c>
      <c r="B6" s="55" t="s">
        <v>16</v>
      </c>
      <c r="C6" s="35">
        <v>2</v>
      </c>
      <c r="D6" s="6">
        <v>39</v>
      </c>
      <c r="E6" s="1">
        <v>2080</v>
      </c>
      <c r="F6" s="6">
        <f>D6*E6*C6</f>
        <v>162240</v>
      </c>
    </row>
    <row r="7" ht="12" customHeight="1" spans="1:6">
      <c r="A7" s="2">
        <v>207</v>
      </c>
      <c r="B7" s="55" t="s">
        <v>17</v>
      </c>
      <c r="C7" s="35">
        <v>1</v>
      </c>
      <c r="D7" s="44">
        <v>31.25</v>
      </c>
      <c r="E7" s="1">
        <v>520</v>
      </c>
      <c r="F7" s="6">
        <f>D7*E7</f>
        <v>16250</v>
      </c>
    </row>
    <row r="8" ht="12" customHeight="1" spans="1:6">
      <c r="A8" s="2">
        <v>208</v>
      </c>
      <c r="B8" s="55" t="s">
        <v>18</v>
      </c>
      <c r="C8" s="35" t="s">
        <v>42</v>
      </c>
      <c r="D8" s="1" t="s">
        <v>42</v>
      </c>
      <c r="E8" s="1" t="s">
        <v>42</v>
      </c>
      <c r="F8" s="6">
        <v>2000</v>
      </c>
    </row>
    <row r="9" ht="12" customHeight="1" spans="1:6">
      <c r="A9" s="1"/>
      <c r="B9" s="55"/>
      <c r="C9" s="37" t="s">
        <v>43</v>
      </c>
      <c r="D9" s="56" t="s">
        <v>44</v>
      </c>
      <c r="E9" s="39"/>
      <c r="F9" s="39" t="s">
        <v>41</v>
      </c>
    </row>
    <row r="10" ht="12" customHeight="1" spans="1:6">
      <c r="A10" s="2">
        <v>209</v>
      </c>
      <c r="B10" s="57" t="s">
        <v>19</v>
      </c>
      <c r="C10" s="37"/>
      <c r="D10" s="56"/>
      <c r="E10" s="39"/>
      <c r="F10" s="39">
        <f>F12+F11</f>
        <v>18600</v>
      </c>
    </row>
    <row r="11" ht="12" customHeight="1" spans="1:6">
      <c r="A11" s="34">
        <v>209.1</v>
      </c>
      <c r="B11" s="55" t="s">
        <v>45</v>
      </c>
      <c r="C11" s="35">
        <v>8</v>
      </c>
      <c r="D11" s="58">
        <v>1200</v>
      </c>
      <c r="E11" s="6"/>
      <c r="F11" s="6">
        <f t="shared" ref="F11:F12" si="1">C11*D11</f>
        <v>9600</v>
      </c>
    </row>
    <row r="12" ht="12" customHeight="1" spans="1:6">
      <c r="A12" s="2">
        <v>209.2</v>
      </c>
      <c r="B12" s="59" t="s">
        <v>46</v>
      </c>
      <c r="C12" s="60">
        <v>6</v>
      </c>
      <c r="D12" s="61">
        <v>1500</v>
      </c>
      <c r="E12" s="61"/>
      <c r="F12" s="61">
        <f t="shared" si="1"/>
        <v>9000</v>
      </c>
    </row>
    <row r="13" ht="12" customHeight="1" spans="1:6">
      <c r="A13" s="1"/>
      <c r="B13" s="55"/>
      <c r="C13" s="1"/>
      <c r="D13" s="1"/>
      <c r="E13" s="1"/>
      <c r="F13" s="39">
        <f>SUM(F3:F10)</f>
        <v>346738.1</v>
      </c>
    </row>
    <row r="14" ht="12" customHeight="1" spans="1:6">
      <c r="A14" s="62"/>
      <c r="B14" s="55"/>
      <c r="C14" s="1"/>
      <c r="D14" s="1"/>
      <c r="E14" s="1"/>
      <c r="F14" s="1"/>
    </row>
    <row r="15" ht="12" customHeight="1" spans="1:16">
      <c r="A15" s="53" t="s">
        <v>47</v>
      </c>
      <c r="B15" s="63"/>
      <c r="C15" s="51" t="s">
        <v>38</v>
      </c>
      <c r="D15" s="53" t="s">
        <v>39</v>
      </c>
      <c r="E15" s="53" t="s">
        <v>48</v>
      </c>
      <c r="F15" s="51" t="s">
        <v>41</v>
      </c>
      <c r="G15" s="64"/>
      <c r="H15" s="64"/>
      <c r="I15" s="64"/>
      <c r="J15" s="64"/>
      <c r="K15" s="64"/>
      <c r="L15" s="64"/>
      <c r="M15" s="64"/>
      <c r="N15" s="64"/>
      <c r="O15" s="64"/>
      <c r="P15" s="64"/>
    </row>
    <row r="16" ht="12" customHeight="1" spans="1:6">
      <c r="A16" s="65">
        <v>301</v>
      </c>
      <c r="B16" s="66" t="s">
        <v>49</v>
      </c>
      <c r="C16" s="67"/>
      <c r="D16" s="68"/>
      <c r="E16" s="69"/>
      <c r="F16" s="70">
        <f>F17+F18+F19+F20</f>
        <v>519740</v>
      </c>
    </row>
    <row r="17" ht="12" customHeight="1" spans="1:6">
      <c r="A17" s="71">
        <v>301.1</v>
      </c>
      <c r="B17" s="72" t="s">
        <v>50</v>
      </c>
      <c r="C17" s="73">
        <v>3</v>
      </c>
      <c r="D17" s="74">
        <v>18</v>
      </c>
      <c r="E17" s="75">
        <v>2080</v>
      </c>
      <c r="F17" s="76">
        <f t="shared" ref="F17:F22" si="2">C17*D17*E17</f>
        <v>112320</v>
      </c>
    </row>
    <row r="18" ht="12" customHeight="1" spans="1:6">
      <c r="A18" s="71">
        <v>301.2</v>
      </c>
      <c r="B18" s="72" t="s">
        <v>51</v>
      </c>
      <c r="C18" s="73">
        <v>12</v>
      </c>
      <c r="D18" s="77">
        <v>9.25</v>
      </c>
      <c r="E18" s="75">
        <v>1820</v>
      </c>
      <c r="F18" s="76">
        <f t="shared" si="2"/>
        <v>202020</v>
      </c>
    </row>
    <row r="19" ht="12" customHeight="1" spans="1:6">
      <c r="A19" s="71">
        <v>301.3</v>
      </c>
      <c r="B19" s="72" t="s">
        <v>52</v>
      </c>
      <c r="C19" s="73">
        <v>6</v>
      </c>
      <c r="D19" s="74">
        <v>15</v>
      </c>
      <c r="E19" s="75">
        <v>2080</v>
      </c>
      <c r="F19" s="76">
        <f t="shared" si="2"/>
        <v>187200</v>
      </c>
    </row>
    <row r="20" ht="12" customHeight="1" spans="1:6">
      <c r="A20" s="78">
        <v>301.4</v>
      </c>
      <c r="B20" s="79" t="s">
        <v>53</v>
      </c>
      <c r="C20" s="80">
        <v>1</v>
      </c>
      <c r="D20" s="81">
        <v>35</v>
      </c>
      <c r="E20" s="82">
        <v>520</v>
      </c>
      <c r="F20" s="83">
        <f t="shared" si="2"/>
        <v>18200</v>
      </c>
    </row>
    <row r="21" ht="12" customHeight="1" spans="1:16">
      <c r="A21" s="1">
        <v>302</v>
      </c>
      <c r="B21" s="55" t="s">
        <v>16</v>
      </c>
      <c r="C21" s="35">
        <v>1</v>
      </c>
      <c r="D21" s="6">
        <v>39</v>
      </c>
      <c r="E21" s="1">
        <v>520</v>
      </c>
      <c r="F21" s="84">
        <f t="shared" si="2"/>
        <v>20280</v>
      </c>
      <c r="L21" s="93"/>
      <c r="M21" s="24"/>
      <c r="N21" s="94"/>
      <c r="O21" s="94"/>
      <c r="P21" s="94"/>
    </row>
    <row r="22" ht="12" customHeight="1" spans="1:6">
      <c r="A22" s="1">
        <v>303</v>
      </c>
      <c r="B22" s="55" t="s">
        <v>22</v>
      </c>
      <c r="C22" s="35">
        <v>1</v>
      </c>
      <c r="D22" s="6">
        <v>20</v>
      </c>
      <c r="E22" s="1">
        <v>520</v>
      </c>
      <c r="F22" s="84">
        <f t="shared" si="2"/>
        <v>10400</v>
      </c>
    </row>
    <row r="23" ht="12" customHeight="1" spans="1:6">
      <c r="A23" s="1">
        <v>304</v>
      </c>
      <c r="B23" s="55" t="s">
        <v>23</v>
      </c>
      <c r="C23" s="35" t="s">
        <v>42</v>
      </c>
      <c r="D23" s="35" t="s">
        <v>42</v>
      </c>
      <c r="E23" s="36"/>
      <c r="F23" s="36">
        <v>3600</v>
      </c>
    </row>
    <row r="24" ht="12" customHeight="1" spans="1:6">
      <c r="A24" s="1">
        <v>305</v>
      </c>
      <c r="B24" s="55" t="s">
        <v>24</v>
      </c>
      <c r="C24" s="35" t="s">
        <v>42</v>
      </c>
      <c r="D24" s="35" t="s">
        <v>42</v>
      </c>
      <c r="E24" s="6"/>
      <c r="F24" s="6">
        <v>5000</v>
      </c>
    </row>
    <row r="25" ht="12" customHeight="1" spans="1:6">
      <c r="A25" s="1">
        <v>306</v>
      </c>
      <c r="B25" s="55" t="s">
        <v>25</v>
      </c>
      <c r="C25" s="35" t="s">
        <v>42</v>
      </c>
      <c r="D25" s="35" t="s">
        <v>42</v>
      </c>
      <c r="E25" s="6"/>
      <c r="F25" s="6">
        <v>2000</v>
      </c>
    </row>
    <row r="26" ht="12" customHeight="1" spans="1:6">
      <c r="A26" s="1"/>
      <c r="B26" s="55"/>
      <c r="C26" s="37"/>
      <c r="D26" s="56"/>
      <c r="E26" s="39"/>
      <c r="F26" s="39"/>
    </row>
    <row r="27" ht="12" customHeight="1" spans="1:6">
      <c r="A27" s="1"/>
      <c r="B27" s="55"/>
      <c r="C27" s="35"/>
      <c r="D27" s="36"/>
      <c r="E27" s="36"/>
      <c r="F27" s="6"/>
    </row>
    <row r="28" ht="12" customHeight="1" spans="1:6">
      <c r="A28" s="1"/>
      <c r="B28" s="55"/>
      <c r="C28" s="1"/>
      <c r="D28" s="1"/>
      <c r="E28" s="1"/>
      <c r="F28" s="6"/>
    </row>
    <row r="29" ht="12" customHeight="1" spans="1:26">
      <c r="A29" s="48" t="s">
        <v>54</v>
      </c>
      <c r="B29" s="85"/>
      <c r="C29" s="85"/>
      <c r="D29" s="85"/>
      <c r="E29" s="85"/>
      <c r="F29" s="86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 customHeight="1" spans="1:26">
      <c r="A30" s="88" t="s">
        <v>0</v>
      </c>
      <c r="B30" s="89" t="s">
        <v>1</v>
      </c>
      <c r="C30" s="88" t="s">
        <v>2</v>
      </c>
      <c r="D30" s="88" t="s">
        <v>3</v>
      </c>
      <c r="E30" s="88" t="s">
        <v>4</v>
      </c>
      <c r="F30" s="90" t="s">
        <v>55</v>
      </c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ht="12" customHeight="1" spans="1:6">
      <c r="A31" s="5">
        <f>F13+F23</f>
        <v>350338.1</v>
      </c>
      <c r="B31" s="5">
        <f>F16+F21+F22+F23+F24+F25</f>
        <v>561020</v>
      </c>
      <c r="C31" s="5">
        <f t="shared" ref="C31:E31" si="3">B31</f>
        <v>561020</v>
      </c>
      <c r="D31" s="84">
        <f t="shared" si="3"/>
        <v>561020</v>
      </c>
      <c r="E31" s="5">
        <f t="shared" si="3"/>
        <v>561020</v>
      </c>
      <c r="F31" s="5">
        <f>SUM(A31:E31)</f>
        <v>2594418.1</v>
      </c>
    </row>
    <row r="32" ht="12" customHeight="1" spans="2:6">
      <c r="B32" s="92"/>
      <c r="F32" s="2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">
    <mergeCell ref="A1:F1"/>
  </mergeCells>
  <pageMargins left="0.699305555555556" right="0.699305555555556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5"/>
  <sheetViews>
    <sheetView workbookViewId="0">
      <selection activeCell="B25" sqref="B25"/>
    </sheetView>
  </sheetViews>
  <sheetFormatPr defaultColWidth="14.4571428571429" defaultRowHeight="15" customHeight="1"/>
  <cols>
    <col min="1" max="1" width="25.8190476190476" customWidth="1"/>
    <col min="2" max="2" width="42.4285714285714" customWidth="1"/>
    <col min="3" max="3" width="21.4571428571429" customWidth="1"/>
    <col min="4" max="4" width="16.1809523809524" customWidth="1"/>
    <col min="5" max="5" width="27.1809523809524" customWidth="1"/>
    <col min="6" max="6" width="22.7238095238095" customWidth="1"/>
    <col min="7" max="7" width="17" customWidth="1"/>
    <col min="8" max="16" width="8" customWidth="1"/>
  </cols>
  <sheetData>
    <row r="1" ht="12" customHeight="1" spans="1:6">
      <c r="A1" s="10" t="s">
        <v>56</v>
      </c>
      <c r="B1" s="11"/>
      <c r="C1" s="1"/>
      <c r="D1" s="1"/>
      <c r="E1" s="1"/>
      <c r="F1" s="1"/>
    </row>
    <row r="2" ht="12" customHeight="1" spans="1:6">
      <c r="A2" s="12" t="s">
        <v>47</v>
      </c>
      <c r="B2" s="13"/>
      <c r="C2" s="14" t="s">
        <v>38</v>
      </c>
      <c r="D2" s="15" t="s">
        <v>39</v>
      </c>
      <c r="E2" s="14" t="s">
        <v>57</v>
      </c>
      <c r="F2" s="14" t="s">
        <v>41</v>
      </c>
    </row>
    <row r="3" ht="12" customHeight="1" spans="1:6">
      <c r="A3" s="16">
        <v>301</v>
      </c>
      <c r="B3" s="17" t="s">
        <v>49</v>
      </c>
      <c r="C3" s="18"/>
      <c r="D3" s="19"/>
      <c r="E3" s="20"/>
      <c r="F3" s="21">
        <f>SUM(F4:F5)</f>
        <v>651040</v>
      </c>
    </row>
    <row r="4" ht="12" customHeight="1" spans="1:6">
      <c r="A4" s="22">
        <v>301.1</v>
      </c>
      <c r="B4" s="23" t="s">
        <v>50</v>
      </c>
      <c r="C4" s="24">
        <v>3</v>
      </c>
      <c r="D4" s="25">
        <v>18</v>
      </c>
      <c r="E4" s="26">
        <v>2080</v>
      </c>
      <c r="F4" s="27">
        <f t="shared" ref="F4:F5" si="0">C4*D4*E4</f>
        <v>112320</v>
      </c>
    </row>
    <row r="5" ht="12" customHeight="1" spans="1:6">
      <c r="A5" s="28">
        <v>301.2</v>
      </c>
      <c r="B5" s="29" t="s">
        <v>51</v>
      </c>
      <c r="C5" s="30">
        <v>32</v>
      </c>
      <c r="D5" s="31">
        <v>9.25</v>
      </c>
      <c r="E5" s="32">
        <v>1820</v>
      </c>
      <c r="F5" s="33">
        <f t="shared" si="0"/>
        <v>538720</v>
      </c>
    </row>
    <row r="6" ht="12" customHeight="1" spans="1:6">
      <c r="A6" s="34">
        <v>305</v>
      </c>
      <c r="B6" s="11" t="s">
        <v>58</v>
      </c>
      <c r="C6" s="35" t="s">
        <v>42</v>
      </c>
      <c r="D6" s="35" t="s">
        <v>42</v>
      </c>
      <c r="E6" s="6"/>
      <c r="F6" s="36">
        <v>9000</v>
      </c>
    </row>
    <row r="7" ht="12" customHeight="1" spans="1:6">
      <c r="A7" s="34">
        <v>306</v>
      </c>
      <c r="B7" s="11" t="s">
        <v>25</v>
      </c>
      <c r="C7" s="35" t="s">
        <v>42</v>
      </c>
      <c r="D7" s="35" t="s">
        <v>42</v>
      </c>
      <c r="E7" s="6"/>
      <c r="F7" s="36">
        <v>2000</v>
      </c>
    </row>
    <row r="8" ht="12" customHeight="1" spans="1:6">
      <c r="A8" s="34"/>
      <c r="B8" s="11"/>
      <c r="C8" s="35"/>
      <c r="D8" s="1"/>
      <c r="E8" s="1"/>
      <c r="F8" s="6"/>
    </row>
    <row r="9" ht="12" customHeight="1" spans="1:6">
      <c r="A9" s="34">
        <v>307</v>
      </c>
      <c r="B9" s="10" t="s">
        <v>19</v>
      </c>
      <c r="C9" s="37" t="s">
        <v>59</v>
      </c>
      <c r="D9" s="38" t="s">
        <v>60</v>
      </c>
      <c r="E9" s="39"/>
      <c r="F9" s="39" t="s">
        <v>41</v>
      </c>
    </row>
    <row r="10" ht="12" customHeight="1" spans="1:6">
      <c r="A10" s="34"/>
      <c r="B10" s="11" t="s">
        <v>61</v>
      </c>
      <c r="C10" s="35">
        <v>15</v>
      </c>
      <c r="D10" s="36">
        <v>1500</v>
      </c>
      <c r="E10" s="6"/>
      <c r="F10" s="6">
        <f>C10*D10</f>
        <v>22500</v>
      </c>
    </row>
    <row r="11" ht="12" customHeight="1" spans="1:6">
      <c r="A11" s="10"/>
      <c r="B11" s="11"/>
      <c r="C11" s="1"/>
      <c r="D11" s="1"/>
      <c r="E11" s="1"/>
      <c r="F11" s="1"/>
    </row>
    <row r="12" ht="12" customHeight="1" spans="1:6">
      <c r="A12" s="10" t="s">
        <v>56</v>
      </c>
      <c r="B12" s="11"/>
      <c r="C12" s="1"/>
      <c r="D12" s="1"/>
      <c r="E12" s="1"/>
      <c r="F12" s="1"/>
    </row>
    <row r="13" ht="12" customHeight="1" spans="1:26">
      <c r="A13" s="40"/>
      <c r="B13" s="40" t="s">
        <v>0</v>
      </c>
      <c r="C13" s="41" t="s">
        <v>1</v>
      </c>
      <c r="D13" s="41" t="s">
        <v>2</v>
      </c>
      <c r="E13" s="41" t="s">
        <v>3</v>
      </c>
      <c r="F13" s="42" t="s">
        <v>4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2" customHeight="1" spans="1:6">
      <c r="A14" s="10" t="s">
        <v>49</v>
      </c>
      <c r="B14" s="11" t="s">
        <v>42</v>
      </c>
      <c r="C14" s="44">
        <f>F3</f>
        <v>651040</v>
      </c>
      <c r="D14" s="44">
        <f>F3</f>
        <v>651040</v>
      </c>
      <c r="E14" s="44">
        <f>F3</f>
        <v>651040</v>
      </c>
      <c r="F14" s="44">
        <f>F3</f>
        <v>651040</v>
      </c>
    </row>
    <row r="15" ht="12" customHeight="1" spans="1:6">
      <c r="A15" s="10" t="s">
        <v>62</v>
      </c>
      <c r="B15" s="11" t="s">
        <v>42</v>
      </c>
      <c r="C15" s="6">
        <f t="shared" ref="C15:C16" si="1">F6</f>
        <v>9000</v>
      </c>
      <c r="D15" s="6">
        <f t="shared" ref="D15:F15" si="2">C15</f>
        <v>9000</v>
      </c>
      <c r="E15" s="6">
        <f t="shared" si="2"/>
        <v>9000</v>
      </c>
      <c r="F15" s="6">
        <f t="shared" si="2"/>
        <v>9000</v>
      </c>
    </row>
    <row r="16" ht="12" customHeight="1" spans="1:6">
      <c r="A16" s="10" t="s">
        <v>25</v>
      </c>
      <c r="B16" s="11" t="s">
        <v>42</v>
      </c>
      <c r="C16" s="6">
        <f t="shared" si="1"/>
        <v>2000</v>
      </c>
      <c r="D16" s="6">
        <f t="shared" ref="D16:F16" si="3">C16</f>
        <v>2000</v>
      </c>
      <c r="E16" s="6">
        <f t="shared" si="3"/>
        <v>2000</v>
      </c>
      <c r="F16" s="6">
        <f t="shared" si="3"/>
        <v>2000</v>
      </c>
    </row>
    <row r="17" ht="12" customHeight="1" spans="1:6">
      <c r="A17" s="10" t="s">
        <v>19</v>
      </c>
      <c r="B17" s="45">
        <f>F10</f>
        <v>22500</v>
      </c>
      <c r="C17" s="1" t="s">
        <v>42</v>
      </c>
      <c r="D17" s="1" t="s">
        <v>42</v>
      </c>
      <c r="E17" s="1" t="s">
        <v>42</v>
      </c>
      <c r="F17" s="1" t="s">
        <v>42</v>
      </c>
    </row>
    <row r="18" ht="12" customHeight="1" spans="1:7">
      <c r="A18" s="10" t="s">
        <v>5</v>
      </c>
      <c r="B18" s="45">
        <f>B17</f>
        <v>22500</v>
      </c>
      <c r="C18" s="44">
        <f t="shared" ref="C18:F18" si="4">SUM(C14:C16)</f>
        <v>662040</v>
      </c>
      <c r="D18" s="44">
        <f t="shared" si="4"/>
        <v>662040</v>
      </c>
      <c r="E18" s="44">
        <f t="shared" si="4"/>
        <v>662040</v>
      </c>
      <c r="F18" s="44">
        <f t="shared" si="4"/>
        <v>662040</v>
      </c>
      <c r="G18" s="25">
        <f>SUM(B18:F18)</f>
        <v>2670660</v>
      </c>
    </row>
    <row r="19" ht="12" customHeight="1" spans="1:2">
      <c r="A19" s="23"/>
      <c r="B19" s="23"/>
    </row>
    <row r="20" ht="15.75" customHeight="1" spans="1:8">
      <c r="A20" s="46" t="s">
        <v>34</v>
      </c>
      <c r="B20" s="20"/>
      <c r="C20" s="20"/>
      <c r="D20" s="20"/>
      <c r="E20" s="20"/>
      <c r="F20" s="20"/>
      <c r="G20" s="20"/>
      <c r="H20" s="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A20:H20"/>
  </mergeCells>
  <pageMargins left="0.699305555555556" right="0.699305555555556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1"/>
  <sheetViews>
    <sheetView workbookViewId="0">
      <selection activeCell="D17" sqref="D17"/>
    </sheetView>
  </sheetViews>
  <sheetFormatPr defaultColWidth="14.4571428571429" defaultRowHeight="15" customHeight="1" outlineLevelCol="7"/>
  <cols>
    <col min="1" max="1" width="9.18095238095238" customWidth="1"/>
    <col min="2" max="2" width="33.8190476190476" customWidth="1"/>
    <col min="3" max="3" width="13.5428571428571" customWidth="1"/>
    <col min="4" max="4" width="22.5428571428571" customWidth="1"/>
    <col min="5" max="5" width="15.4571428571429" customWidth="1"/>
    <col min="6" max="6" width="23.8190476190476" customWidth="1"/>
    <col min="7" max="7" width="21" customWidth="1"/>
    <col min="8" max="8" width="21.5428571428571" customWidth="1"/>
    <col min="9" max="26" width="9.18095238095238" customWidth="1"/>
  </cols>
  <sheetData>
    <row r="1" ht="12.75" customHeight="1" spans="1:8">
      <c r="A1" s="1">
        <v>101</v>
      </c>
      <c r="B1" s="2" t="s">
        <v>7</v>
      </c>
      <c r="C1" s="2" t="s">
        <v>63</v>
      </c>
      <c r="D1" s="2" t="s">
        <v>64</v>
      </c>
      <c r="E1" s="2" t="s">
        <v>65</v>
      </c>
      <c r="F1" s="1"/>
      <c r="G1" s="2" t="s">
        <v>66</v>
      </c>
      <c r="H1" s="2" t="s">
        <v>67</v>
      </c>
    </row>
    <row r="2" ht="12.75" customHeight="1" spans="1:8">
      <c r="A2" s="1"/>
      <c r="B2" s="2" t="s">
        <v>68</v>
      </c>
      <c r="C2" s="1">
        <v>3</v>
      </c>
      <c r="D2" s="3">
        <v>500000</v>
      </c>
      <c r="E2" s="4">
        <v>0.05</v>
      </c>
      <c r="F2" s="1"/>
      <c r="G2" s="5">
        <f>D2*E2*3</f>
        <v>75000</v>
      </c>
      <c r="H2" s="5">
        <f>G2*1.03</f>
        <v>77250</v>
      </c>
    </row>
    <row r="3" ht="12.75" customHeight="1" spans="1:8">
      <c r="A3" s="1"/>
      <c r="B3" s="2" t="s">
        <v>69</v>
      </c>
      <c r="C3" s="1"/>
      <c r="D3" s="1"/>
      <c r="E3" s="1"/>
      <c r="F3" s="1"/>
      <c r="G3" s="1"/>
      <c r="H3" s="1"/>
    </row>
    <row r="4" ht="12.75" customHeight="1" spans="1:8">
      <c r="A4" s="1"/>
      <c r="B4" s="2" t="s">
        <v>70</v>
      </c>
      <c r="C4" s="1"/>
      <c r="D4" s="1"/>
      <c r="E4" s="1"/>
      <c r="F4" s="1"/>
      <c r="G4" s="1"/>
      <c r="H4" s="1"/>
    </row>
    <row r="5" ht="12.75" customHeight="1" spans="1:8">
      <c r="A5" s="1"/>
      <c r="B5" s="1"/>
      <c r="C5" s="2" t="s">
        <v>71</v>
      </c>
      <c r="D5" s="2" t="s">
        <v>72</v>
      </c>
      <c r="E5" s="2" t="s">
        <v>73</v>
      </c>
      <c r="F5" s="2" t="s">
        <v>74</v>
      </c>
      <c r="G5" s="1"/>
      <c r="H5" s="1"/>
    </row>
    <row r="6" ht="12.75" customHeight="1" spans="1:8">
      <c r="A6" s="1">
        <v>102</v>
      </c>
      <c r="B6" s="2" t="s">
        <v>75</v>
      </c>
      <c r="C6" s="5">
        <f>Sheet3!C18-Sheet2!B31</f>
        <v>101020</v>
      </c>
      <c r="D6" s="5">
        <f t="shared" ref="D6:F6" si="0">C6*1.03</f>
        <v>104050.6</v>
      </c>
      <c r="E6" s="5">
        <f t="shared" si="0"/>
        <v>107172.118</v>
      </c>
      <c r="F6" s="5">
        <f t="shared" si="0"/>
        <v>110387.28154</v>
      </c>
      <c r="G6" s="1"/>
      <c r="H6" s="1"/>
    </row>
    <row r="7" ht="12.75" customHeight="1" spans="1:8">
      <c r="A7" s="1"/>
      <c r="B7" s="2" t="s">
        <v>70</v>
      </c>
      <c r="C7" s="1"/>
      <c r="D7" s="1"/>
      <c r="E7" s="1"/>
      <c r="F7" s="1"/>
      <c r="G7" s="1"/>
      <c r="H7" s="1"/>
    </row>
    <row r="8" ht="12.75" customHeight="1" spans="1:8">
      <c r="A8" s="1"/>
      <c r="B8" s="2"/>
      <c r="C8" s="2"/>
      <c r="D8" s="1"/>
      <c r="E8" s="1"/>
      <c r="F8" s="1"/>
      <c r="G8" s="1"/>
      <c r="H8" s="1"/>
    </row>
    <row r="9" ht="12.75" customHeight="1" spans="1:8">
      <c r="A9" s="1"/>
      <c r="B9" s="2"/>
      <c r="C9" s="2" t="s">
        <v>76</v>
      </c>
      <c r="D9" s="1"/>
      <c r="E9" s="1"/>
      <c r="F9" s="1"/>
      <c r="G9" s="1"/>
      <c r="H9" s="1"/>
    </row>
    <row r="10" ht="12.75" customHeight="1" spans="1:8">
      <c r="A10" s="1">
        <v>103</v>
      </c>
      <c r="B10" s="2" t="s">
        <v>77</v>
      </c>
      <c r="C10" s="6">
        <f>Sheet3!B18-Sheet2!F10</f>
        <v>3900</v>
      </c>
      <c r="D10" s="1"/>
      <c r="E10" s="1"/>
      <c r="F10" s="1"/>
      <c r="G10" s="1"/>
      <c r="H10" s="1"/>
    </row>
    <row r="11" ht="12.75" customHeight="1"/>
    <row r="12" ht="12.75" customHeight="1"/>
    <row r="13" ht="12.75" customHeight="1"/>
    <row r="14" ht="12.75" customHeight="1" spans="4:7">
      <c r="D14" s="7"/>
      <c r="E14" s="7"/>
      <c r="F14" s="7"/>
      <c r="G14" s="7"/>
    </row>
    <row r="15" ht="12.75" customHeight="1" spans="4:6">
      <c r="D15" s="8"/>
      <c r="E15" s="8"/>
      <c r="F15" s="9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莫小柒</cp:lastModifiedBy>
  <dcterms:created xsi:type="dcterms:W3CDTF">2018-06-07T22:00:00Z</dcterms:created>
  <dcterms:modified xsi:type="dcterms:W3CDTF">2018-06-09T21:55:12Z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