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upalikakadia/Documents/M.Spring 2025/Mgmt 573/"/>
    </mc:Choice>
  </mc:AlternateContent>
  <xr:revisionPtr revIDLastSave="0" documentId="13_ncr:1_{EE5E844A-DD32-DE49-8964-A8866552806D}" xr6:coauthVersionLast="47" xr6:coauthVersionMax="47" xr10:uidLastSave="{00000000-0000-0000-0000-000000000000}"/>
  <bookViews>
    <workbookView xWindow="0" yWindow="500" windowWidth="28800" windowHeight="16400" activeTab="3" xr2:uid="{5824997F-D12A-C047-A4A8-7BE5177F3C0C}"/>
  </bookViews>
  <sheets>
    <sheet name="Q1" sheetId="1" r:id="rId1"/>
    <sheet name="Q3" sheetId="5" r:id="rId2"/>
    <sheet name="Sensitivity Report 2" sheetId="7" r:id="rId3"/>
    <sheet name="Parameter Analysis Report" sheetId="6" r:id="rId4"/>
  </sheets>
  <definedNames>
    <definedName name="solver_adj" localSheetId="0" hidden="1">'Q1'!$B$55:$F$79</definedName>
    <definedName name="solver_adj" localSheetId="1" hidden="1">'Q3'!$B$55:$F$79</definedName>
    <definedName name="solver_adj_ob" localSheetId="0" hidden="1">1</definedName>
    <definedName name="solver_adj_ob" localSheetId="1" hidden="1">1</definedName>
    <definedName name="solver_adj_ob1" localSheetId="1" hidden="1">1</definedName>
    <definedName name="solver_adj_ob2" localSheetId="1" hidden="1">1</definedName>
    <definedName name="solver_adj_ob3" localSheetId="1" hidden="1">1</definedName>
    <definedName name="solver_adj1" localSheetId="1" hidden="1">'Q3'!$K$58:$K$82</definedName>
    <definedName name="solver_adj2" localSheetId="1" hidden="1">'Q3'!$L$58:$L$82</definedName>
    <definedName name="solver_adj3" localSheetId="1" hidden="1">'Q3'!$M$58:$M$82</definedName>
    <definedName name="solver_cha" localSheetId="0" hidden="1">0</definedName>
    <definedName name="solver_cha" localSheetId="1" hidden="1">0</definedName>
    <definedName name="solver_chc1" localSheetId="0" hidden="1">0</definedName>
    <definedName name="solver_chc1" localSheetId="1" hidden="1">0</definedName>
    <definedName name="solver_chc10" localSheetId="1" hidden="1">0</definedName>
    <definedName name="solver_chc11" localSheetId="1" hidden="1">0</definedName>
    <definedName name="solver_chc12" localSheetId="1" hidden="1">0</definedName>
    <definedName name="solver_chc13" localSheetId="1" hidden="1">0</definedName>
    <definedName name="solver_chc14" localSheetId="1" hidden="1">0</definedName>
    <definedName name="solver_chc15" localSheetId="1" hidden="1">0</definedName>
    <definedName name="solver_chc2" localSheetId="0" hidden="1">0</definedName>
    <definedName name="solver_chc2" localSheetId="1" hidden="1">0</definedName>
    <definedName name="solver_chc3" localSheetId="0" hidden="1">0</definedName>
    <definedName name="solver_chc3" localSheetId="1" hidden="1">0</definedName>
    <definedName name="solver_chc4" localSheetId="0" hidden="1">0</definedName>
    <definedName name="solver_chc4" localSheetId="1" hidden="1">0</definedName>
    <definedName name="solver_chc5" localSheetId="1" hidden="1">0</definedName>
    <definedName name="solver_chc6" localSheetId="1" hidden="1">0</definedName>
    <definedName name="solver_chc7" localSheetId="1" hidden="1">0</definedName>
    <definedName name="solver_chc8" localSheetId="1" hidden="1">0</definedName>
    <definedName name="solver_chc9" localSheetId="1" hidden="1">0</definedName>
    <definedName name="solver_chn" localSheetId="0" hidden="1">4</definedName>
    <definedName name="solver_chn" localSheetId="1" hidden="1">4</definedName>
    <definedName name="solver_chp1" localSheetId="0" hidden="1">0</definedName>
    <definedName name="solver_chp1" localSheetId="1" hidden="1">0</definedName>
    <definedName name="solver_chp10" localSheetId="1" hidden="1">0</definedName>
    <definedName name="solver_chp11" localSheetId="1" hidden="1">0</definedName>
    <definedName name="solver_chp12" localSheetId="1" hidden="1">0</definedName>
    <definedName name="solver_chp13" localSheetId="1" hidden="1">0</definedName>
    <definedName name="solver_chp14" localSheetId="1" hidden="1">0</definedName>
    <definedName name="solver_chp15" localSheetId="1" hidden="1">0</definedName>
    <definedName name="solver_chp2" localSheetId="0" hidden="1">0</definedName>
    <definedName name="solver_chp2" localSheetId="1" hidden="1">0</definedName>
    <definedName name="solver_chp3" localSheetId="0" hidden="1">0</definedName>
    <definedName name="solver_chp3" localSheetId="1" hidden="1">0</definedName>
    <definedName name="solver_chp4" localSheetId="0" hidden="1">0</definedName>
    <definedName name="solver_chp4" localSheetId="1" hidden="1">0</definedName>
    <definedName name="solver_chp5" localSheetId="1" hidden="1">0</definedName>
    <definedName name="solver_chp6" localSheetId="1" hidden="1">0</definedName>
    <definedName name="solver_chp7" localSheetId="1" hidden="1">0</definedName>
    <definedName name="solver_chp8" localSheetId="1" hidden="1">0</definedName>
    <definedName name="solver_chp9" localSheetId="1" hidden="1">0</definedName>
    <definedName name="solver_cht" localSheetId="0" hidden="1">0</definedName>
    <definedName name="solver_cht" localSheetId="1" hidden="1">0</definedName>
    <definedName name="solver_cir1" localSheetId="0" hidden="1">1</definedName>
    <definedName name="solver_cir1" localSheetId="1" hidden="1">1</definedName>
    <definedName name="solver_cir10" localSheetId="1" hidden="1">1</definedName>
    <definedName name="solver_cir11" localSheetId="1" hidden="1">1</definedName>
    <definedName name="solver_cir12" localSheetId="1" hidden="1">1</definedName>
    <definedName name="solver_cir13" localSheetId="1" hidden="1">1</definedName>
    <definedName name="solver_cir14" localSheetId="1" hidden="1">1</definedName>
    <definedName name="solver_cir15" localSheetId="1" hidden="1">1</definedName>
    <definedName name="solver_cir2" localSheetId="0" hidden="1">1</definedName>
    <definedName name="solver_cir2" localSheetId="1" hidden="1">1</definedName>
    <definedName name="solver_cir3" localSheetId="0" hidden="1">1</definedName>
    <definedName name="solver_cir3" localSheetId="1" hidden="1">1</definedName>
    <definedName name="solver_cir4" localSheetId="0" hidden="1">1</definedName>
    <definedName name="solver_cir4" localSheetId="1" hidden="1">1</definedName>
    <definedName name="solver_cir5" localSheetId="1" hidden="1">1</definedName>
    <definedName name="solver_cir6" localSheetId="1" hidden="1">1</definedName>
    <definedName name="solver_cir7" localSheetId="1" hidden="1">1</definedName>
    <definedName name="solver_cir8" localSheetId="1" hidden="1">1</definedName>
    <definedName name="solver_cir9" localSheetId="1" hidden="1">1</definedName>
    <definedName name="solver_con" localSheetId="0" hidden="1">" "</definedName>
    <definedName name="solver_con" localSheetId="1" hidden="1">" "</definedName>
    <definedName name="solver_con1" localSheetId="0" hidden="1">" "</definedName>
    <definedName name="solver_con1" localSheetId="1" hidden="1">" "</definedName>
    <definedName name="solver_con10" localSheetId="1" hidden="1">" "</definedName>
    <definedName name="solver_con11" localSheetId="1" hidden="1">" "</definedName>
    <definedName name="solver_con12" localSheetId="1" hidden="1">" "</definedName>
    <definedName name="solver_con13" localSheetId="1" hidden="1">" "</definedName>
    <definedName name="solver_con14" localSheetId="1" hidden="1">" "</definedName>
    <definedName name="solver_con15" localSheetId="1" hidden="1">" "</definedName>
    <definedName name="solver_con2" localSheetId="0" hidden="1">" "</definedName>
    <definedName name="solver_con2" localSheetId="1" hidden="1">" "</definedName>
    <definedName name="solver_con3" localSheetId="0" hidden="1">" "</definedName>
    <definedName name="solver_con3" localSheetId="1" hidden="1">" "</definedName>
    <definedName name="solver_con4" localSheetId="0" hidden="1">" "</definedName>
    <definedName name="solver_con4" localSheetId="1" hidden="1">" "</definedName>
    <definedName name="solver_con5" localSheetId="1" hidden="1">" "</definedName>
    <definedName name="solver_con6" localSheetId="1" hidden="1">" "</definedName>
    <definedName name="solver_con7" localSheetId="1" hidden="1">" "</definedName>
    <definedName name="solver_con8" localSheetId="1" hidden="1">" "</definedName>
    <definedName name="solver_con9" localSheetId="1" hidden="1">" "</definedName>
    <definedName name="solver_dia" localSheetId="0" hidden="1">5</definedName>
    <definedName name="solver_dia" localSheetId="1" hidden="1">5</definedName>
    <definedName name="solver_iao" localSheetId="0" hidden="1">0</definedName>
    <definedName name="solver_iao" localSheetId="1" hidden="1">0</definedName>
    <definedName name="solver_int" localSheetId="0" hidden="1">0</definedName>
    <definedName name="solver_int" localSheetId="1" hidden="1">0</definedName>
    <definedName name="solver_irs" localSheetId="0" hidden="1">0</definedName>
    <definedName name="solver_irs" localSheetId="1" hidden="1">0</definedName>
    <definedName name="solver_ism" localSheetId="0" hidden="1">0</definedName>
    <definedName name="solver_ism" localSheetId="1" hidden="1">0</definedName>
    <definedName name="solver_lhs_ob1" localSheetId="0" hidden="1">0</definedName>
    <definedName name="solver_lhs_ob1" localSheetId="1" hidden="1">0</definedName>
    <definedName name="solver_lhs_ob10" localSheetId="1" hidden="1">0</definedName>
    <definedName name="solver_lhs_ob11" localSheetId="1" hidden="1">0</definedName>
    <definedName name="solver_lhs_ob12" localSheetId="1" hidden="1">0</definedName>
    <definedName name="solver_lhs_ob13" localSheetId="1" hidden="1">0</definedName>
    <definedName name="solver_lhs_ob14" localSheetId="1" hidden="1">0</definedName>
    <definedName name="solver_lhs_ob15" localSheetId="1" hidden="1">0</definedName>
    <definedName name="solver_lhs_ob2" localSheetId="0" hidden="1">0</definedName>
    <definedName name="solver_lhs_ob2" localSheetId="1" hidden="1">0</definedName>
    <definedName name="solver_lhs_ob3" localSheetId="0" hidden="1">0</definedName>
    <definedName name="solver_lhs_ob3" localSheetId="1" hidden="1">0</definedName>
    <definedName name="solver_lhs_ob4" localSheetId="0" hidden="1">0</definedName>
    <definedName name="solver_lhs_ob4" localSheetId="1" hidden="1">0</definedName>
    <definedName name="solver_lhs_ob5" localSheetId="1" hidden="1">0</definedName>
    <definedName name="solver_lhs_ob6" localSheetId="1" hidden="1">0</definedName>
    <definedName name="solver_lhs_ob7" localSheetId="1" hidden="1">0</definedName>
    <definedName name="solver_lhs_ob8" localSheetId="1" hidden="1">0</definedName>
    <definedName name="solver_lhs_ob9" localSheetId="1" hidden="1">0</definedName>
    <definedName name="solver_lhs1" localSheetId="0" hidden="1">'Q1'!$B$91:$B$93</definedName>
    <definedName name="solver_lhs1" localSheetId="1" hidden="1">'Q3'!$B$55:$F$79</definedName>
    <definedName name="solver_lhs10" localSheetId="1" hidden="1">'Q3'!$U$58:$U$82</definedName>
    <definedName name="solver_lhs11" localSheetId="1" hidden="1">'Q3'!$V$58:$V$82</definedName>
    <definedName name="solver_lhs12" localSheetId="1" hidden="1">'Q3'!$W$58:$W$82</definedName>
    <definedName name="solver_lhs13" localSheetId="1" hidden="1">'Q3'!$X$58:$X$82</definedName>
    <definedName name="solver_lhs14" localSheetId="1" hidden="1">'Q3'!$AC$58:$AC$81</definedName>
    <definedName name="solver_lhs15" localSheetId="1" hidden="1">'Q3'!$AD$58:$AD$81</definedName>
    <definedName name="solver_lhs2" localSheetId="0" hidden="1">'Q1'!$G$55:$G$79</definedName>
    <definedName name="solver_lhs2" localSheetId="1" hidden="1">'Q3'!$B$91:$B$93</definedName>
    <definedName name="solver_lhs3" localSheetId="0" hidden="1">'Q1'!$E$90</definedName>
    <definedName name="solver_lhs3" localSheetId="1" hidden="1">'Q3'!$E$90</definedName>
    <definedName name="solver_lhs4" localSheetId="0" hidden="1">'Q1'!$B$55:$F$79</definedName>
    <definedName name="solver_lhs4" localSheetId="1" hidden="1">'Q3'!$G$55:$G$79</definedName>
    <definedName name="solver_lhs5" localSheetId="1" hidden="1">'Q3'!$N$58:$N$82</definedName>
    <definedName name="solver_lhs6" localSheetId="1" hidden="1">'Q3'!$K$58:$M$82</definedName>
    <definedName name="solver_lhs7" localSheetId="1" hidden="1">'Q3'!$AC$58:$AD$81</definedName>
    <definedName name="solver_lhs8" localSheetId="1" hidden="1">'Q3'!$S$58:$S$82</definedName>
    <definedName name="solver_lhs9" localSheetId="1" hidden="1">'Q3'!$T$58:$T$82</definedName>
    <definedName name="solver_mda" localSheetId="0" hidden="1">4</definedName>
    <definedName name="solver_mda" localSheetId="1" hidden="1">4</definedName>
    <definedName name="solver_mod" localSheetId="0" hidden="1">1</definedName>
    <definedName name="solver_mod" localSheetId="1" hidden="1">1</definedName>
    <definedName name="solver_nopt" localSheetId="0" hidden="1">1</definedName>
    <definedName name="solver_ntr" localSheetId="0" hidden="1">0</definedName>
    <definedName name="solver_ntr" localSheetId="1" hidden="1">0</definedName>
    <definedName name="solver_ntri" hidden="1">1000</definedName>
    <definedName name="solver_num" localSheetId="0" hidden="1">4</definedName>
    <definedName name="solver_num" localSheetId="1" hidden="1">15</definedName>
    <definedName name="solver_obc" localSheetId="0" hidden="1">0</definedName>
    <definedName name="solver_obc" localSheetId="1" hidden="1">0</definedName>
    <definedName name="solver_obp" localSheetId="0" hidden="1">0</definedName>
    <definedName name="solver_obp" localSheetId="1" hidden="1">0</definedName>
    <definedName name="solver_opt" localSheetId="0" hidden="1">'Q1'!$B$83</definedName>
    <definedName name="solver_opt" localSheetId="1" hidden="1">'Q3'!$B$83</definedName>
    <definedName name="solver_opt_ob" localSheetId="0" hidden="1">1</definedName>
    <definedName name="solver_opt_ob" localSheetId="1" hidden="1">1</definedName>
    <definedName name="solver_psi" localSheetId="0" hidden="1">0</definedName>
    <definedName name="solver_psi" localSheetId="1" hidden="1">0</definedName>
    <definedName name="solver_rdp" localSheetId="0" hidden="1">0</definedName>
    <definedName name="solver_rdp" localSheetId="1" hidden="1">0</definedName>
    <definedName name="solver_reco1" localSheetId="0" hidden="1">0</definedName>
    <definedName name="solver_reco1" localSheetId="1" hidden="1">0</definedName>
    <definedName name="solver_reco10" localSheetId="1" hidden="1">0</definedName>
    <definedName name="solver_reco11" localSheetId="1" hidden="1">0</definedName>
    <definedName name="solver_reco12" localSheetId="1" hidden="1">0</definedName>
    <definedName name="solver_reco13" localSheetId="1" hidden="1">0</definedName>
    <definedName name="solver_reco14" localSheetId="1" hidden="1">0</definedName>
    <definedName name="solver_reco15" localSheetId="1" hidden="1">0</definedName>
    <definedName name="solver_reco2" localSheetId="0" hidden="1">0</definedName>
    <definedName name="solver_reco2" localSheetId="1" hidden="1">0</definedName>
    <definedName name="solver_reco3" localSheetId="0" hidden="1">0</definedName>
    <definedName name="solver_reco3" localSheetId="1" hidden="1">0</definedName>
    <definedName name="solver_reco4" localSheetId="0" hidden="1">0</definedName>
    <definedName name="solver_reco4" localSheetId="1" hidden="1">0</definedName>
    <definedName name="solver_reco5" localSheetId="1" hidden="1">0</definedName>
    <definedName name="solver_reco6" localSheetId="1" hidden="1">0</definedName>
    <definedName name="solver_reco7" localSheetId="1" hidden="1">0</definedName>
    <definedName name="solver_reco8" localSheetId="1" hidden="1">0</definedName>
    <definedName name="solver_reco9" localSheetId="1" hidden="1">0</definedName>
    <definedName name="solver_rel1" localSheetId="0" hidden="1">1</definedName>
    <definedName name="solver_rel1" localSheetId="1" hidden="1">3</definedName>
    <definedName name="solver_rel10" localSheetId="1" hidden="1">1</definedName>
    <definedName name="solver_rel11" localSheetId="1" hidden="1">1</definedName>
    <definedName name="solver_rel12" localSheetId="1" hidden="1">1</definedName>
    <definedName name="solver_rel13" localSheetId="1" hidden="1">1</definedName>
    <definedName name="solver_rel14" localSheetId="1" hidden="1">1</definedName>
    <definedName name="solver_rel15" localSheetId="1" hidden="1">1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1</definedName>
    <definedName name="solver_rel5" localSheetId="1" hidden="1">1</definedName>
    <definedName name="solver_rel6" localSheetId="1" hidden="1">5</definedName>
    <definedName name="solver_rel7" localSheetId="1" hidden="1">1</definedName>
    <definedName name="solver_rel8" localSheetId="1" hidden="1">1</definedName>
    <definedName name="solver_rel9" localSheetId="1" hidden="1">1</definedName>
    <definedName name="solver_rhs1" localSheetId="0" hidden="1">'Q1'!$D$91:$D$93</definedName>
    <definedName name="solver_rhs1" localSheetId="1" hidden="1">0</definedName>
    <definedName name="solver_rhs10" localSheetId="1" hidden="1">'Q3'!$Z$58:$Z$82</definedName>
    <definedName name="solver_rhs11" localSheetId="1" hidden="1">'Q3'!$Z$58:$Z$82</definedName>
    <definedName name="solver_rhs12" localSheetId="1" hidden="1">'Q3'!$Z$58:$Z$82</definedName>
    <definedName name="solver_rhs13" localSheetId="1" hidden="1">'Q3'!$Z$58:$Z$82</definedName>
    <definedName name="solver_rhs14" localSheetId="1" hidden="1">'Q3'!$AG$59:$AG$82</definedName>
    <definedName name="solver_rhs15" localSheetId="1" hidden="1">'Q3'!$AG$59:$AG$82</definedName>
    <definedName name="solver_rhs2" localSheetId="0" hidden="1">'Q1'!$I$55:$I$79</definedName>
    <definedName name="solver_rhs2" localSheetId="1" hidden="1">'Q3'!$D$91:$D$93</definedName>
    <definedName name="solver_rhs3" localSheetId="0" hidden="1">'Q1'!$G$90</definedName>
    <definedName name="solver_rhs3" localSheetId="1" hidden="1">'Q3'!$G$90</definedName>
    <definedName name="solver_rhs4" localSheetId="0" hidden="1">0</definedName>
    <definedName name="solver_rhs4" localSheetId="1" hidden="1">'Q3'!$I$55:$I$79</definedName>
    <definedName name="solver_rhs5" localSheetId="1" hidden="1">'Q3'!$P$58:$P$82</definedName>
    <definedName name="solver_rhs7" localSheetId="1" hidden="1">0</definedName>
    <definedName name="solver_rhs8" localSheetId="1" hidden="1">'Q3'!$Z$58:$Z$82</definedName>
    <definedName name="solver_rhs9" localSheetId="1" hidden="1">'Q3'!$Z$58:$Z$82</definedName>
    <definedName name="solver_rlx" localSheetId="0" hidden="1">0</definedName>
    <definedName name="solver_rlx" localSheetId="1" hidden="1">0</definedName>
    <definedName name="solver_rsmp" hidden="1">2</definedName>
    <definedName name="solver_rtr" localSheetId="0" hidden="1">0</definedName>
    <definedName name="solver_rtr" localSheetId="1" hidden="1">0</definedName>
    <definedName name="solver_rxc1" localSheetId="0" hidden="1">1</definedName>
    <definedName name="solver_rxc1" localSheetId="1" hidden="1">1</definedName>
    <definedName name="solver_rxc10" localSheetId="1" hidden="1">1</definedName>
    <definedName name="solver_rxc11" localSheetId="1" hidden="1">1</definedName>
    <definedName name="solver_rxc12" localSheetId="1" hidden="1">1</definedName>
    <definedName name="solver_rxc13" localSheetId="1" hidden="1">1</definedName>
    <definedName name="solver_rxc14" localSheetId="1" hidden="1">1</definedName>
    <definedName name="solver_rxc15" localSheetId="1" hidden="1">1</definedName>
    <definedName name="solver_rxc2" localSheetId="0" hidden="1">1</definedName>
    <definedName name="solver_rxc2" localSheetId="1" hidden="1">1</definedName>
    <definedName name="solver_rxc3" localSheetId="0" hidden="1">1</definedName>
    <definedName name="solver_rxc3" localSheetId="1" hidden="1">1</definedName>
    <definedName name="solver_rxc4" localSheetId="0" hidden="1">1</definedName>
    <definedName name="solver_rxc4" localSheetId="1" hidden="1">1</definedName>
    <definedName name="solver_rxc5" localSheetId="1" hidden="1">1</definedName>
    <definedName name="solver_rxc6" localSheetId="1" hidden="1">1</definedName>
    <definedName name="solver_rxc7" localSheetId="1" hidden="1">0</definedName>
    <definedName name="solver_rxc8" localSheetId="1" hidden="1">1</definedName>
    <definedName name="solver_rxc9" localSheetId="1" hidden="1">1</definedName>
    <definedName name="solver_rxv" localSheetId="0" hidden="1">1</definedName>
    <definedName name="solver_rxv" localSheetId="1" hidden="1">1</definedName>
    <definedName name="solver_rxv1" localSheetId="1" hidden="1">1</definedName>
    <definedName name="solver_rxv2" localSheetId="1" hidden="1">1</definedName>
    <definedName name="solver_rxv3" localSheetId="1" hidden="1">1</definedName>
    <definedName name="solver_seed" hidden="1">0</definedName>
    <definedName name="solver_sel" localSheetId="0" hidden="1">1</definedName>
    <definedName name="solver_sel" localSheetId="1" hidden="1">1</definedName>
    <definedName name="solver_slv" localSheetId="0" hidden="1">0</definedName>
    <definedName name="solver_slv" localSheetId="1" hidden="1">0</definedName>
    <definedName name="solver_slvu" localSheetId="0" hidden="1">0</definedName>
    <definedName name="solver_slvu" localSheetId="1" hidden="1">0</definedName>
    <definedName name="solver_spid" localSheetId="0" hidden="1">" "</definedName>
    <definedName name="solver_spid" localSheetId="1" hidden="1">" "</definedName>
    <definedName name="solver_srvr" localSheetId="0" hidden="1">" "</definedName>
    <definedName name="solver_srvr" localSheetId="1" hidden="1">" "</definedName>
    <definedName name="solver_typ" localSheetId="0" hidden="1">1</definedName>
    <definedName name="solver_typ" localSheetId="1" hidden="1">1</definedName>
    <definedName name="solver_umod" localSheetId="0" hidden="1">1</definedName>
    <definedName name="solver_umod" localSheetId="1" hidden="1">1</definedName>
    <definedName name="solver_urs" localSheetId="0" hidden="1">0</definedName>
    <definedName name="solver_urs" localSheetId="1" hidden="1">0</definedName>
    <definedName name="solver_userid" localSheetId="0" hidden="1">1721</definedName>
    <definedName name="solver_userid" localSheetId="1" hidden="1">1721</definedName>
    <definedName name="solver_val" localSheetId="0" hidden="1">0</definedName>
    <definedName name="solver_val" localSheetId="1" hidden="1">0</definedName>
    <definedName name="solver_var" localSheetId="0" hidden="1">" "</definedName>
    <definedName name="solver_var" localSheetId="1" hidden="1">" "</definedName>
    <definedName name="solver_var1" localSheetId="1" hidden="1">" "</definedName>
    <definedName name="solver_var2" localSheetId="1" hidden="1">" "</definedName>
    <definedName name="solver_var3" localSheetId="1" hidden="1">" "</definedName>
    <definedName name="solver_ver" localSheetId="0" hidden="1">17</definedName>
    <definedName name="solver_ver" localSheetId="1" hidden="1">17</definedName>
    <definedName name="solver_vir" localSheetId="0" hidden="1">1</definedName>
    <definedName name="solver_vir" localSheetId="1" hidden="1">1</definedName>
    <definedName name="solver_vir1" localSheetId="1" hidden="1">1</definedName>
    <definedName name="solver_vir2" localSheetId="1" hidden="1">1</definedName>
    <definedName name="solver_vir3" localSheetId="1" hidden="1">1</definedName>
    <definedName name="solver_vol" localSheetId="0" hidden="1">0</definedName>
    <definedName name="solver_vol" localSheetId="1" hidden="1">0</definedName>
    <definedName name="solver_vst" localSheetId="0" hidden="1">0</definedName>
    <definedName name="solver_vst" localSheetId="1" hidden="1">0</definedName>
    <definedName name="solver_vst1" localSheetId="1" hidden="1">0</definedName>
    <definedName name="solver_vst2" localSheetId="1" hidden="1">0</definedName>
    <definedName name="solver_vst3" localSheetId="1" hidden="1">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/>
  <c r="E83" i="5"/>
  <c r="AD58" i="5"/>
  <c r="B92" i="5"/>
  <c r="X69" i="5"/>
  <c r="S68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26" i="5"/>
  <c r="I82" i="5"/>
  <c r="T54" i="1"/>
  <c r="AC58" i="5"/>
  <c r="AC59" i="5"/>
  <c r="AC64" i="5"/>
  <c r="J170" i="7"/>
  <c r="AD59" i="5"/>
  <c r="AC60" i="5"/>
  <c r="AD60" i="5"/>
  <c r="AC61" i="5"/>
  <c r="AD61" i="5"/>
  <c r="AC62" i="5"/>
  <c r="AD62" i="5"/>
  <c r="AC63" i="5"/>
  <c r="AD63" i="5"/>
  <c r="AD64" i="5"/>
  <c r="AC65" i="5"/>
  <c r="AD65" i="5"/>
  <c r="AC66" i="5"/>
  <c r="AD66" i="5"/>
  <c r="AC67" i="5"/>
  <c r="AD67" i="5"/>
  <c r="AC68" i="5"/>
  <c r="AD68" i="5"/>
  <c r="AC69" i="5"/>
  <c r="AD69" i="5"/>
  <c r="AC70" i="5"/>
  <c r="AD70" i="5"/>
  <c r="AC71" i="5"/>
  <c r="AD71" i="5"/>
  <c r="AC72" i="5"/>
  <c r="AD72" i="5"/>
  <c r="AC73" i="5"/>
  <c r="AD73" i="5"/>
  <c r="AC74" i="5"/>
  <c r="AD74" i="5"/>
  <c r="AC75" i="5"/>
  <c r="AD75" i="5"/>
  <c r="AC76" i="5"/>
  <c r="AD76" i="5"/>
  <c r="AC77" i="5"/>
  <c r="AD77" i="5"/>
  <c r="AC78" i="5"/>
  <c r="AD78" i="5"/>
  <c r="AC79" i="5"/>
  <c r="AD79" i="5"/>
  <c r="AC80" i="5"/>
  <c r="AD80" i="5"/>
  <c r="AC81" i="5"/>
  <c r="AD81" i="5"/>
  <c r="N141" i="5"/>
  <c r="N143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N164" i="5"/>
  <c r="O141" i="5"/>
  <c r="N142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E90" i="1"/>
  <c r="H96" i="1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58" i="5"/>
  <c r="T55" i="1"/>
  <c r="DW16" i="6"/>
  <c r="B93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51" i="1" s="1"/>
  <c r="W40" i="1"/>
  <c r="W41" i="1"/>
  <c r="W42" i="1"/>
  <c r="W43" i="1"/>
  <c r="W44" i="1"/>
  <c r="W45" i="1"/>
  <c r="W46" i="1"/>
  <c r="W47" i="1"/>
  <c r="W48" i="1"/>
  <c r="W49" i="1"/>
  <c r="W50" i="1"/>
  <c r="W26" i="1"/>
  <c r="V27" i="1"/>
  <c r="V51" i="1" s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51" i="1" s="1"/>
  <c r="U41" i="1"/>
  <c r="U42" i="1"/>
  <c r="U43" i="1"/>
  <c r="U44" i="1"/>
  <c r="U45" i="1"/>
  <c r="U46" i="1"/>
  <c r="U47" i="1"/>
  <c r="U48" i="1"/>
  <c r="U49" i="1"/>
  <c r="U50" i="1"/>
  <c r="U26" i="1"/>
  <c r="T27" i="1"/>
  <c r="T51" i="1" s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26" i="1"/>
  <c r="O27" i="1"/>
  <c r="O51" i="1" s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26" i="1"/>
  <c r="P27" i="1"/>
  <c r="P28" i="1"/>
  <c r="P51" i="1" s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51" i="1" s="1"/>
  <c r="Q44" i="1"/>
  <c r="Q45" i="1"/>
  <c r="Q46" i="1"/>
  <c r="Q47" i="1"/>
  <c r="Q48" i="1"/>
  <c r="Q49" i="1"/>
  <c r="Q50" i="1"/>
  <c r="Q26" i="1"/>
  <c r="N51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26" i="1"/>
  <c r="C80" i="1"/>
  <c r="D80" i="1"/>
  <c r="E80" i="1"/>
  <c r="F80" i="1"/>
  <c r="B80" i="1"/>
  <c r="X27" i="1"/>
  <c r="X28" i="1"/>
  <c r="X29" i="1"/>
  <c r="X30" i="1"/>
  <c r="X31" i="1"/>
  <c r="X32" i="1"/>
  <c r="X33" i="1"/>
  <c r="X34" i="1"/>
  <c r="X35" i="1"/>
  <c r="X36" i="1"/>
  <c r="X37" i="1"/>
  <c r="X38" i="1"/>
  <c r="X51" i="1" s="1"/>
  <c r="X39" i="1"/>
  <c r="X40" i="1"/>
  <c r="X41" i="1"/>
  <c r="X42" i="1"/>
  <c r="X43" i="1"/>
  <c r="X44" i="1"/>
  <c r="X45" i="1"/>
  <c r="X46" i="1"/>
  <c r="X47" i="1"/>
  <c r="X48" i="1"/>
  <c r="X49" i="1"/>
  <c r="X50" i="1"/>
  <c r="X26" i="1"/>
  <c r="R27" i="1"/>
  <c r="R51" i="1" s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26" i="1"/>
  <c r="B91" i="5"/>
  <c r="B93" i="5"/>
  <c r="G79" i="5"/>
  <c r="X82" i="5" s="1"/>
  <c r="G78" i="5"/>
  <c r="V81" i="5" s="1"/>
  <c r="G77" i="5"/>
  <c r="U80" i="5" s="1"/>
  <c r="G76" i="5"/>
  <c r="S79" i="5" s="1"/>
  <c r="G75" i="5"/>
  <c r="X78" i="5" s="1"/>
  <c r="G74" i="5"/>
  <c r="V77" i="5" s="1"/>
  <c r="G73" i="5"/>
  <c r="T76" i="5" s="1"/>
  <c r="G72" i="5"/>
  <c r="U75" i="5" s="1"/>
  <c r="G71" i="5"/>
  <c r="T74" i="5" s="1"/>
  <c r="G70" i="5"/>
  <c r="V73" i="5" s="1"/>
  <c r="G69" i="5"/>
  <c r="S72" i="5" s="1"/>
  <c r="G68" i="5"/>
  <c r="T71" i="5" s="1"/>
  <c r="G67" i="5"/>
  <c r="T70" i="5" s="1"/>
  <c r="G66" i="5"/>
  <c r="T69" i="5" s="1"/>
  <c r="G65" i="5"/>
  <c r="T68" i="5" s="1"/>
  <c r="G64" i="5"/>
  <c r="S67" i="5" s="1"/>
  <c r="G63" i="5"/>
  <c r="S66" i="5" s="1"/>
  <c r="G62" i="5"/>
  <c r="W65" i="5" s="1"/>
  <c r="G61" i="5"/>
  <c r="T64" i="5" s="1"/>
  <c r="G60" i="5"/>
  <c r="X63" i="5" s="1"/>
  <c r="G59" i="5"/>
  <c r="X62" i="5" s="1"/>
  <c r="G58" i="5"/>
  <c r="V61" i="5" s="1"/>
  <c r="G57" i="5"/>
  <c r="U60" i="5" s="1"/>
  <c r="G56" i="5"/>
  <c r="S59" i="5" s="1"/>
  <c r="G55" i="5"/>
  <c r="X58" i="5" s="1"/>
  <c r="E50" i="5"/>
  <c r="D50" i="5"/>
  <c r="I79" i="5" s="1"/>
  <c r="E49" i="5"/>
  <c r="D49" i="5"/>
  <c r="I78" i="5" s="1"/>
  <c r="E48" i="5"/>
  <c r="D48" i="5"/>
  <c r="I77" i="5" s="1"/>
  <c r="E47" i="5"/>
  <c r="D47" i="5"/>
  <c r="I76" i="5" s="1"/>
  <c r="E46" i="5"/>
  <c r="D46" i="5"/>
  <c r="I75" i="5" s="1"/>
  <c r="E45" i="5"/>
  <c r="D45" i="5"/>
  <c r="I74" i="5" s="1"/>
  <c r="E44" i="5"/>
  <c r="W44" i="5" s="1"/>
  <c r="D44" i="5"/>
  <c r="I73" i="5" s="1"/>
  <c r="E43" i="5"/>
  <c r="D43" i="5"/>
  <c r="I72" i="5" s="1"/>
  <c r="E42" i="5"/>
  <c r="D42" i="5"/>
  <c r="I71" i="5" s="1"/>
  <c r="E41" i="5"/>
  <c r="D41" i="5"/>
  <c r="I70" i="5" s="1"/>
  <c r="E40" i="5"/>
  <c r="D40" i="5"/>
  <c r="I69" i="5" s="1"/>
  <c r="E39" i="5"/>
  <c r="D39" i="5"/>
  <c r="I68" i="5" s="1"/>
  <c r="E38" i="5"/>
  <c r="D38" i="5"/>
  <c r="I67" i="5" s="1"/>
  <c r="E37" i="5"/>
  <c r="D37" i="5"/>
  <c r="I66" i="5" s="1"/>
  <c r="E36" i="5"/>
  <c r="D36" i="5"/>
  <c r="I65" i="5" s="1"/>
  <c r="E35" i="5"/>
  <c r="D35" i="5"/>
  <c r="I64" i="5" s="1"/>
  <c r="E34" i="5"/>
  <c r="D34" i="5"/>
  <c r="I63" i="5" s="1"/>
  <c r="E33" i="5"/>
  <c r="D33" i="5"/>
  <c r="I62" i="5" s="1"/>
  <c r="E32" i="5"/>
  <c r="D32" i="5"/>
  <c r="I61" i="5" s="1"/>
  <c r="E31" i="5"/>
  <c r="D31" i="5"/>
  <c r="I60" i="5" s="1"/>
  <c r="E30" i="5"/>
  <c r="D30" i="5"/>
  <c r="I59" i="5" s="1"/>
  <c r="E29" i="5"/>
  <c r="P29" i="5" s="1"/>
  <c r="D29" i="5"/>
  <c r="I58" i="5" s="1"/>
  <c r="E28" i="5"/>
  <c r="D28" i="5"/>
  <c r="I57" i="5" s="1"/>
  <c r="E27" i="5"/>
  <c r="D27" i="5"/>
  <c r="I56" i="5" s="1"/>
  <c r="E26" i="5"/>
  <c r="D26" i="5"/>
  <c r="I55" i="5" s="1"/>
  <c r="L34" i="1"/>
  <c r="L38" i="1"/>
  <c r="D90" i="1" a="1"/>
  <c r="D90" i="1" s="1"/>
  <c r="B92" i="1"/>
  <c r="B91" i="1"/>
  <c r="E2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56" i="1"/>
  <c r="G55" i="1"/>
  <c r="AD26" i="1"/>
  <c r="AC26" i="1"/>
  <c r="AB26" i="1"/>
  <c r="D28" i="1"/>
  <c r="I57" i="1" s="1"/>
  <c r="D29" i="1"/>
  <c r="I58" i="1" s="1"/>
  <c r="D30" i="1"/>
  <c r="I59" i="1" s="1"/>
  <c r="D31" i="1"/>
  <c r="I60" i="1" s="1"/>
  <c r="D32" i="1"/>
  <c r="I61" i="1" s="1"/>
  <c r="D33" i="1"/>
  <c r="I62" i="1" s="1"/>
  <c r="D34" i="1"/>
  <c r="I63" i="1" s="1"/>
  <c r="D35" i="1"/>
  <c r="I64" i="1" s="1"/>
  <c r="D36" i="1"/>
  <c r="I65" i="1" s="1"/>
  <c r="D37" i="1"/>
  <c r="I66" i="1" s="1"/>
  <c r="D38" i="1"/>
  <c r="I67" i="1" s="1"/>
  <c r="D39" i="1"/>
  <c r="I68" i="1" s="1"/>
  <c r="D40" i="1"/>
  <c r="I69" i="1" s="1"/>
  <c r="D41" i="1"/>
  <c r="I70" i="1" s="1"/>
  <c r="D42" i="1"/>
  <c r="I71" i="1" s="1"/>
  <c r="D43" i="1"/>
  <c r="I72" i="1" s="1"/>
  <c r="D44" i="1"/>
  <c r="I73" i="1" s="1"/>
  <c r="D45" i="1"/>
  <c r="I74" i="1" s="1"/>
  <c r="D46" i="1"/>
  <c r="I75" i="1" s="1"/>
  <c r="D47" i="1"/>
  <c r="I76" i="1" s="1"/>
  <c r="D48" i="1"/>
  <c r="I77" i="1" s="1"/>
  <c r="D49" i="1"/>
  <c r="I78" i="1" s="1"/>
  <c r="D50" i="1"/>
  <c r="I79" i="1" s="1"/>
  <c r="D27" i="1"/>
  <c r="I56" i="1" s="1"/>
  <c r="D26" i="1"/>
  <c r="I55" i="1" s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W61" i="5" l="1"/>
  <c r="U61" i="5"/>
  <c r="U64" i="5"/>
  <c r="S61" i="5"/>
  <c r="V72" i="5"/>
  <c r="V64" i="5"/>
  <c r="V65" i="5"/>
  <c r="S80" i="5"/>
  <c r="U78" i="5"/>
  <c r="S78" i="5"/>
  <c r="S60" i="5"/>
  <c r="V80" i="5"/>
  <c r="V76" i="5"/>
  <c r="W77" i="5"/>
  <c r="V74" i="5"/>
  <c r="W76" i="5"/>
  <c r="S75" i="5"/>
  <c r="V60" i="5"/>
  <c r="W74" i="5"/>
  <c r="X81" i="5"/>
  <c r="W71" i="5"/>
  <c r="X80" i="5"/>
  <c r="U71" i="5"/>
  <c r="X79" i="5"/>
  <c r="S71" i="5"/>
  <c r="X77" i="5"/>
  <c r="W66" i="5"/>
  <c r="T80" i="5"/>
  <c r="X76" i="5"/>
  <c r="U65" i="5"/>
  <c r="T79" i="5"/>
  <c r="X74" i="5"/>
  <c r="X65" i="5"/>
  <c r="S65" i="5"/>
  <c r="T75" i="5"/>
  <c r="W64" i="5"/>
  <c r="T66" i="5"/>
  <c r="X64" i="5"/>
  <c r="T65" i="5"/>
  <c r="X61" i="5"/>
  <c r="V75" i="5"/>
  <c r="U76" i="5"/>
  <c r="S76" i="5"/>
  <c r="W81" i="5"/>
  <c r="S64" i="5"/>
  <c r="X60" i="5"/>
  <c r="U81" i="5"/>
  <c r="W63" i="5"/>
  <c r="T60" i="5"/>
  <c r="X59" i="5"/>
  <c r="S81" i="5"/>
  <c r="S63" i="5"/>
  <c r="T59" i="5"/>
  <c r="U77" i="5"/>
  <c r="W70" i="5"/>
  <c r="U58" i="5"/>
  <c r="S77" i="5"/>
  <c r="U70" i="5"/>
  <c r="V71" i="5"/>
  <c r="W58" i="5"/>
  <c r="S70" i="5"/>
  <c r="U63" i="5"/>
  <c r="V70" i="5"/>
  <c r="X75" i="5"/>
  <c r="T67" i="5"/>
  <c r="S58" i="5"/>
  <c r="W69" i="5"/>
  <c r="V69" i="5"/>
  <c r="W82" i="5"/>
  <c r="U69" i="5"/>
  <c r="W62" i="5"/>
  <c r="T58" i="5"/>
  <c r="T63" i="5"/>
  <c r="V68" i="5"/>
  <c r="X73" i="5"/>
  <c r="U82" i="5"/>
  <c r="W75" i="5"/>
  <c r="S69" i="5"/>
  <c r="U62" i="5"/>
  <c r="T82" i="5"/>
  <c r="T62" i="5"/>
  <c r="V67" i="5"/>
  <c r="X72" i="5"/>
  <c r="S82" i="5"/>
  <c r="W68" i="5"/>
  <c r="S62" i="5"/>
  <c r="T81" i="5"/>
  <c r="T61" i="5"/>
  <c r="V66" i="5"/>
  <c r="X71" i="5"/>
  <c r="U74" i="5"/>
  <c r="W67" i="5"/>
  <c r="T78" i="5"/>
  <c r="V58" i="5"/>
  <c r="V63" i="5"/>
  <c r="X68" i="5"/>
  <c r="W80" i="5"/>
  <c r="S74" i="5"/>
  <c r="U67" i="5"/>
  <c r="W60" i="5"/>
  <c r="T77" i="5"/>
  <c r="V82" i="5"/>
  <c r="V62" i="5"/>
  <c r="X67" i="5"/>
  <c r="W73" i="5"/>
  <c r="X66" i="5"/>
  <c r="U68" i="5"/>
  <c r="X70" i="5"/>
  <c r="U73" i="5"/>
  <c r="W79" i="5"/>
  <c r="S73" i="5"/>
  <c r="U66" i="5"/>
  <c r="W59" i="5"/>
  <c r="V79" i="5"/>
  <c r="V59" i="5"/>
  <c r="U79" i="5"/>
  <c r="W72" i="5"/>
  <c r="U59" i="5"/>
  <c r="T73" i="5"/>
  <c r="V78" i="5"/>
  <c r="U72" i="5"/>
  <c r="T72" i="5"/>
  <c r="W78" i="5"/>
  <c r="W27" i="5"/>
  <c r="V27" i="5"/>
  <c r="U27" i="5"/>
  <c r="V28" i="5"/>
  <c r="U28" i="5"/>
  <c r="T28" i="5"/>
  <c r="Q28" i="5"/>
  <c r="P28" i="5"/>
  <c r="AB28" i="5" s="1"/>
  <c r="W30" i="5"/>
  <c r="T30" i="5"/>
  <c r="W31" i="5"/>
  <c r="V31" i="5"/>
  <c r="U31" i="5"/>
  <c r="T31" i="5"/>
  <c r="L31" i="5"/>
  <c r="J31" i="5"/>
  <c r="P31" i="5" s="1"/>
  <c r="AB31" i="5" s="1"/>
  <c r="I31" i="5"/>
  <c r="O31" i="5" s="1"/>
  <c r="AA31" i="5" s="1"/>
  <c r="F34" i="5"/>
  <c r="V34" i="5"/>
  <c r="T34" i="5"/>
  <c r="L34" i="5"/>
  <c r="K34" i="5"/>
  <c r="J34" i="5"/>
  <c r="I34" i="5"/>
  <c r="H34" i="5"/>
  <c r="W35" i="5"/>
  <c r="T35" i="5"/>
  <c r="W36" i="5"/>
  <c r="V36" i="5"/>
  <c r="U36" i="5"/>
  <c r="T36" i="5"/>
  <c r="L36" i="5"/>
  <c r="AD36" i="5" s="1"/>
  <c r="J36" i="5"/>
  <c r="P36" i="5" s="1"/>
  <c r="AB36" i="5" s="1"/>
  <c r="I36" i="5"/>
  <c r="O36" i="5" s="1"/>
  <c r="AA36" i="5" s="1"/>
  <c r="L38" i="5"/>
  <c r="K38" i="5"/>
  <c r="J38" i="5"/>
  <c r="F38" i="5"/>
  <c r="H39" i="5"/>
  <c r="W39" i="5"/>
  <c r="V39" i="5"/>
  <c r="T39" i="5"/>
  <c r="K39" i="5"/>
  <c r="J39" i="5"/>
  <c r="W41" i="5"/>
  <c r="V41" i="5"/>
  <c r="U41" i="5"/>
  <c r="T41" i="5"/>
  <c r="L41" i="5"/>
  <c r="AD41" i="5" s="1"/>
  <c r="J41" i="5"/>
  <c r="P41" i="5" s="1"/>
  <c r="I41" i="5"/>
  <c r="O41" i="5" s="1"/>
  <c r="AA41" i="5" s="1"/>
  <c r="U42" i="5"/>
  <c r="T42" i="5"/>
  <c r="I43" i="5"/>
  <c r="O43" i="5" s="1"/>
  <c r="W43" i="5"/>
  <c r="L43" i="5"/>
  <c r="K43" i="5"/>
  <c r="W45" i="5"/>
  <c r="T45" i="5"/>
  <c r="W46" i="5"/>
  <c r="V46" i="5"/>
  <c r="U46" i="5"/>
  <c r="T46" i="5"/>
  <c r="L46" i="5"/>
  <c r="AD46" i="5" s="1"/>
  <c r="J46" i="5"/>
  <c r="P46" i="5" s="1"/>
  <c r="I46" i="5"/>
  <c r="O46" i="5" s="1"/>
  <c r="AA46" i="5" s="1"/>
  <c r="T47" i="5"/>
  <c r="J47" i="5"/>
  <c r="P47" i="5" s="1"/>
  <c r="I47" i="5"/>
  <c r="O47" i="5" s="1"/>
  <c r="V49" i="5"/>
  <c r="T49" i="5"/>
  <c r="K49" i="5"/>
  <c r="J49" i="5"/>
  <c r="I49" i="5"/>
  <c r="W50" i="5"/>
  <c r="F50" i="5"/>
  <c r="AD51" i="1"/>
  <c r="AC51" i="1"/>
  <c r="AB51" i="1"/>
  <c r="AA36" i="1"/>
  <c r="AA51" i="1"/>
  <c r="Z51" i="1"/>
  <c r="H33" i="5"/>
  <c r="N33" i="5" s="1"/>
  <c r="G33" i="5"/>
  <c r="V33" i="5"/>
  <c r="U33" i="5"/>
  <c r="T33" i="5"/>
  <c r="L33" i="5"/>
  <c r="F44" i="5"/>
  <c r="D90" i="5" a="1"/>
  <c r="D90" i="5" s="1"/>
  <c r="U26" i="5"/>
  <c r="B90" i="5" a="1"/>
  <c r="B90" i="5" s="1"/>
  <c r="Q26" i="5"/>
  <c r="P26" i="5"/>
  <c r="W26" i="5"/>
  <c r="V26" i="5"/>
  <c r="C90" i="5" a="1"/>
  <c r="C90" i="5" s="1"/>
  <c r="T26" i="5"/>
  <c r="I33" i="5"/>
  <c r="O33" i="5" s="1"/>
  <c r="AA33" i="5" s="1"/>
  <c r="V40" i="5"/>
  <c r="U40" i="5"/>
  <c r="L40" i="5"/>
  <c r="I40" i="5"/>
  <c r="O40" i="5" s="1"/>
  <c r="AA40" i="5" s="1"/>
  <c r="K40" i="5"/>
  <c r="Q40" i="5" s="1"/>
  <c r="J40" i="5"/>
  <c r="P40" i="5" s="1"/>
  <c r="AB40" i="5" s="1"/>
  <c r="H40" i="5"/>
  <c r="N40" i="5" s="1"/>
  <c r="W40" i="5"/>
  <c r="T40" i="5"/>
  <c r="V44" i="5"/>
  <c r="F40" i="5"/>
  <c r="G40" i="5"/>
  <c r="L42" i="5"/>
  <c r="K42" i="5"/>
  <c r="Q42" i="5" s="1"/>
  <c r="G42" i="5"/>
  <c r="W42" i="5"/>
  <c r="V42" i="5"/>
  <c r="J42" i="5"/>
  <c r="P42" i="5" s="1"/>
  <c r="AB42" i="5" s="1"/>
  <c r="F42" i="5"/>
  <c r="H26" i="5"/>
  <c r="N26" i="5" s="1"/>
  <c r="W33" i="5"/>
  <c r="H38" i="5"/>
  <c r="G38" i="5"/>
  <c r="V38" i="5"/>
  <c r="U38" i="5"/>
  <c r="T38" i="5"/>
  <c r="Q38" i="5"/>
  <c r="W38" i="5"/>
  <c r="P38" i="5"/>
  <c r="N38" i="5"/>
  <c r="I38" i="5"/>
  <c r="O38" i="5" s="1"/>
  <c r="AA38" i="5" s="1"/>
  <c r="H42" i="5"/>
  <c r="N42" i="5" s="1"/>
  <c r="Z42" i="5" s="1"/>
  <c r="U44" i="5"/>
  <c r="L44" i="5"/>
  <c r="T44" i="5"/>
  <c r="K44" i="5"/>
  <c r="Q44" i="5" s="1"/>
  <c r="AC44" i="5" s="1"/>
  <c r="I44" i="5"/>
  <c r="O44" i="5" s="1"/>
  <c r="H44" i="5"/>
  <c r="N44" i="5" s="1"/>
  <c r="Z44" i="5" s="1"/>
  <c r="AD44" i="5"/>
  <c r="J44" i="5"/>
  <c r="P44" i="5" s="1"/>
  <c r="AB44" i="5" s="1"/>
  <c r="L37" i="5"/>
  <c r="K37" i="5"/>
  <c r="G37" i="5"/>
  <c r="W37" i="5"/>
  <c r="V37" i="5"/>
  <c r="J37" i="5"/>
  <c r="P37" i="5" s="1"/>
  <c r="AB37" i="5" s="1"/>
  <c r="I37" i="5"/>
  <c r="O37" i="5" s="1"/>
  <c r="H37" i="5"/>
  <c r="N37" i="5" s="1"/>
  <c r="F37" i="5"/>
  <c r="U37" i="5"/>
  <c r="T37" i="5"/>
  <c r="AD37" i="5"/>
  <c r="F33" i="5"/>
  <c r="G44" i="5"/>
  <c r="F26" i="5"/>
  <c r="J33" i="5"/>
  <c r="P33" i="5" s="1"/>
  <c r="AB33" i="5" s="1"/>
  <c r="Q37" i="5"/>
  <c r="G26" i="5"/>
  <c r="K33" i="5"/>
  <c r="Q33" i="5" s="1"/>
  <c r="AC33" i="5" s="1"/>
  <c r="I26" i="5"/>
  <c r="O26" i="5" s="1"/>
  <c r="AD31" i="5"/>
  <c r="I42" i="5"/>
  <c r="O42" i="5" s="1"/>
  <c r="AA42" i="5" s="1"/>
  <c r="V50" i="5"/>
  <c r="U50" i="5"/>
  <c r="L50" i="5"/>
  <c r="K50" i="5"/>
  <c r="J50" i="5"/>
  <c r="P50" i="5" s="1"/>
  <c r="AB50" i="5" s="1"/>
  <c r="I50" i="5"/>
  <c r="O50" i="5" s="1"/>
  <c r="AA50" i="5" s="1"/>
  <c r="H50" i="5"/>
  <c r="T50" i="5"/>
  <c r="AD50" i="5"/>
  <c r="Q50" i="5"/>
  <c r="AC50" i="5" s="1"/>
  <c r="N50" i="5"/>
  <c r="G50" i="5"/>
  <c r="W29" i="5"/>
  <c r="V29" i="5"/>
  <c r="AB29" i="5" s="1"/>
  <c r="Q29" i="5"/>
  <c r="AC29" i="5" s="1"/>
  <c r="G29" i="5"/>
  <c r="I29" i="5"/>
  <c r="O29" i="5" s="1"/>
  <c r="H29" i="5"/>
  <c r="N29" i="5" s="1"/>
  <c r="U29" i="5"/>
  <c r="T29" i="5"/>
  <c r="AD29" i="5"/>
  <c r="F29" i="5"/>
  <c r="AD26" i="5"/>
  <c r="H48" i="5"/>
  <c r="G48" i="5"/>
  <c r="V48" i="5"/>
  <c r="U48" i="5"/>
  <c r="T48" i="5"/>
  <c r="J48" i="5"/>
  <c r="I48" i="5"/>
  <c r="O48" i="5" s="1"/>
  <c r="AA48" i="5" s="1"/>
  <c r="N48" i="5"/>
  <c r="Z48" i="5" s="1"/>
  <c r="L48" i="5"/>
  <c r="K48" i="5"/>
  <c r="Q48" i="5" s="1"/>
  <c r="L32" i="5"/>
  <c r="K32" i="5"/>
  <c r="Q32" i="5" s="1"/>
  <c r="G32" i="5"/>
  <c r="W32" i="5"/>
  <c r="J32" i="5"/>
  <c r="P32" i="5" s="1"/>
  <c r="I32" i="5"/>
  <c r="H32" i="5"/>
  <c r="N32" i="5" s="1"/>
  <c r="F32" i="5"/>
  <c r="V32" i="5"/>
  <c r="U32" i="5"/>
  <c r="T32" i="5"/>
  <c r="F48" i="5"/>
  <c r="AD30" i="5"/>
  <c r="O32" i="5"/>
  <c r="AA32" i="5" s="1"/>
  <c r="P48" i="5"/>
  <c r="AB48" i="5" s="1"/>
  <c r="W48" i="5"/>
  <c r="T27" i="5"/>
  <c r="P27" i="5"/>
  <c r="AB27" i="5" s="1"/>
  <c r="I27" i="5"/>
  <c r="O27" i="5" s="1"/>
  <c r="AA27" i="5" s="1"/>
  <c r="V35" i="5"/>
  <c r="U35" i="5"/>
  <c r="L35" i="5"/>
  <c r="AD35" i="5" s="1"/>
  <c r="K35" i="5"/>
  <c r="Q35" i="5" s="1"/>
  <c r="AC35" i="5" s="1"/>
  <c r="J35" i="5"/>
  <c r="P35" i="5" s="1"/>
  <c r="AB35" i="5" s="1"/>
  <c r="I35" i="5"/>
  <c r="F27" i="5"/>
  <c r="F35" i="5"/>
  <c r="G27" i="5"/>
  <c r="V30" i="5"/>
  <c r="U30" i="5"/>
  <c r="P30" i="5"/>
  <c r="I30" i="5"/>
  <c r="G30" i="5"/>
  <c r="F30" i="5"/>
  <c r="H30" i="5"/>
  <c r="G35" i="5"/>
  <c r="F39" i="5"/>
  <c r="H27" i="5"/>
  <c r="N27" i="5" s="1"/>
  <c r="Z27" i="5" s="1"/>
  <c r="N30" i="5"/>
  <c r="Z30" i="5" s="1"/>
  <c r="H35" i="5"/>
  <c r="N35" i="5" s="1"/>
  <c r="Z35" i="5" s="1"/>
  <c r="L47" i="5"/>
  <c r="K47" i="5"/>
  <c r="Q47" i="5" s="1"/>
  <c r="G47" i="5"/>
  <c r="W47" i="5"/>
  <c r="V47" i="5"/>
  <c r="AB47" i="5" s="1"/>
  <c r="W49" i="5"/>
  <c r="Q27" i="5"/>
  <c r="AC27" i="5" s="1"/>
  <c r="O30" i="5"/>
  <c r="AA30" i="5" s="1"/>
  <c r="F47" i="5"/>
  <c r="U39" i="5"/>
  <c r="Q39" i="5"/>
  <c r="AC39" i="5" s="1"/>
  <c r="P39" i="5"/>
  <c r="AB39" i="5" s="1"/>
  <c r="N39" i="5"/>
  <c r="Z39" i="5" s="1"/>
  <c r="L39" i="5"/>
  <c r="AD39" i="5" s="1"/>
  <c r="H43" i="5"/>
  <c r="N43" i="5" s="1"/>
  <c r="G43" i="5"/>
  <c r="V43" i="5"/>
  <c r="AD43" i="5"/>
  <c r="Q43" i="5"/>
  <c r="AC43" i="5" s="1"/>
  <c r="U43" i="5"/>
  <c r="AA43" i="5" s="1"/>
  <c r="T43" i="5"/>
  <c r="U34" i="5"/>
  <c r="Q34" i="5"/>
  <c r="P34" i="5"/>
  <c r="AB34" i="5" s="1"/>
  <c r="O34" i="5"/>
  <c r="AA34" i="5" s="1"/>
  <c r="N34" i="5"/>
  <c r="Z34" i="5" s="1"/>
  <c r="G39" i="5"/>
  <c r="F43" i="5"/>
  <c r="Q30" i="5"/>
  <c r="AC30" i="5" s="1"/>
  <c r="G34" i="5"/>
  <c r="O35" i="5"/>
  <c r="I39" i="5"/>
  <c r="O39" i="5" s="1"/>
  <c r="AA39" i="5" s="1"/>
  <c r="J43" i="5"/>
  <c r="P43" i="5" s="1"/>
  <c r="H47" i="5"/>
  <c r="N47" i="5" s="1"/>
  <c r="Z47" i="5" s="1"/>
  <c r="AB46" i="5"/>
  <c r="V45" i="5"/>
  <c r="U45" i="5"/>
  <c r="L45" i="5"/>
  <c r="AD45" i="5" s="1"/>
  <c r="I45" i="5"/>
  <c r="O45" i="5" s="1"/>
  <c r="AA45" i="5" s="1"/>
  <c r="H45" i="5"/>
  <c r="N45" i="5" s="1"/>
  <c r="Z45" i="5" s="1"/>
  <c r="K45" i="5"/>
  <c r="Q45" i="5" s="1"/>
  <c r="AC45" i="5" s="1"/>
  <c r="J45" i="5"/>
  <c r="P45" i="5" s="1"/>
  <c r="AB45" i="5" s="1"/>
  <c r="U49" i="5"/>
  <c r="Q49" i="5"/>
  <c r="P49" i="5"/>
  <c r="AB49" i="5" s="1"/>
  <c r="O49" i="5"/>
  <c r="L49" i="5"/>
  <c r="AD49" i="5" s="1"/>
  <c r="W28" i="5"/>
  <c r="AC28" i="5" s="1"/>
  <c r="I28" i="5"/>
  <c r="O28" i="5" s="1"/>
  <c r="AA28" i="5" s="1"/>
  <c r="H28" i="5"/>
  <c r="N28" i="5" s="1"/>
  <c r="Z28" i="5" s="1"/>
  <c r="W34" i="5"/>
  <c r="F45" i="5"/>
  <c r="U47" i="5"/>
  <c r="AA47" i="5" s="1"/>
  <c r="F49" i="5"/>
  <c r="F28" i="5"/>
  <c r="AD34" i="5"/>
  <c r="AB41" i="5"/>
  <c r="G45" i="5"/>
  <c r="G49" i="5"/>
  <c r="G28" i="5"/>
  <c r="H49" i="5"/>
  <c r="N49" i="5" s="1"/>
  <c r="Z49" i="5" s="1"/>
  <c r="F31" i="5"/>
  <c r="F36" i="5"/>
  <c r="F41" i="5"/>
  <c r="F46" i="5"/>
  <c r="G31" i="5"/>
  <c r="G36" i="5"/>
  <c r="G41" i="5"/>
  <c r="G46" i="5"/>
  <c r="H31" i="5"/>
  <c r="N31" i="5" s="1"/>
  <c r="Z31" i="5" s="1"/>
  <c r="H36" i="5"/>
  <c r="N36" i="5" s="1"/>
  <c r="Z36" i="5" s="1"/>
  <c r="H41" i="5"/>
  <c r="N41" i="5" s="1"/>
  <c r="Z41" i="5" s="1"/>
  <c r="H46" i="5"/>
  <c r="N46" i="5" s="1"/>
  <c r="Z46" i="5" s="1"/>
  <c r="K31" i="5"/>
  <c r="Q31" i="5" s="1"/>
  <c r="AC31" i="5" s="1"/>
  <c r="K36" i="5"/>
  <c r="Q36" i="5" s="1"/>
  <c r="AC36" i="5" s="1"/>
  <c r="K41" i="5"/>
  <c r="Q41" i="5" s="1"/>
  <c r="AC41" i="5" s="1"/>
  <c r="K46" i="5"/>
  <c r="Q46" i="5" s="1"/>
  <c r="AC46" i="5" s="1"/>
  <c r="G27" i="1"/>
  <c r="AD27" i="1"/>
  <c r="AC27" i="1"/>
  <c r="AB27" i="1"/>
  <c r="AD28" i="1"/>
  <c r="AC28" i="1"/>
  <c r="AB28" i="1"/>
  <c r="I29" i="1"/>
  <c r="AD29" i="1"/>
  <c r="AC29" i="1"/>
  <c r="AB29" i="1"/>
  <c r="AA29" i="1"/>
  <c r="AD30" i="1"/>
  <c r="AC30" i="1"/>
  <c r="AB30" i="1"/>
  <c r="K31" i="1"/>
  <c r="AC31" i="1"/>
  <c r="H32" i="1"/>
  <c r="Z32" i="1"/>
  <c r="K33" i="1"/>
  <c r="AC33" i="1"/>
  <c r="J34" i="1"/>
  <c r="AB34" i="1"/>
  <c r="K35" i="1"/>
  <c r="AC35" i="1"/>
  <c r="J36" i="1"/>
  <c r="AB36" i="1"/>
  <c r="K37" i="1"/>
  <c r="AC37" i="1"/>
  <c r="K38" i="1"/>
  <c r="AC38" i="1"/>
  <c r="K39" i="1"/>
  <c r="AC39" i="1"/>
  <c r="G40" i="1"/>
  <c r="K41" i="1"/>
  <c r="AC41" i="1"/>
  <c r="J42" i="1"/>
  <c r="AB42" i="1"/>
  <c r="K43" i="1"/>
  <c r="AC43" i="1"/>
  <c r="K44" i="1"/>
  <c r="AC44" i="1"/>
  <c r="K45" i="1"/>
  <c r="AC45" i="1"/>
  <c r="L46" i="1"/>
  <c r="AD46" i="1"/>
  <c r="K47" i="1"/>
  <c r="AC47" i="1"/>
  <c r="G48" i="1"/>
  <c r="K49" i="1"/>
  <c r="AC49" i="1"/>
  <c r="K50" i="1"/>
  <c r="AC50" i="1"/>
  <c r="B90" i="1" a="1"/>
  <c r="B90" i="1" s="1"/>
  <c r="C90" i="1" a="1"/>
  <c r="C90" i="1" s="1"/>
  <c r="H37" i="1"/>
  <c r="Z37" i="1" s="1"/>
  <c r="I37" i="1"/>
  <c r="AA37" i="1" s="1"/>
  <c r="I30" i="1"/>
  <c r="AA30" i="1" s="1"/>
  <c r="L43" i="1"/>
  <c r="AD43" i="1" s="1"/>
  <c r="H40" i="1"/>
  <c r="Z40" i="1" s="1"/>
  <c r="I36" i="1"/>
  <c r="AD38" i="1"/>
  <c r="F36" i="1"/>
  <c r="I27" i="1"/>
  <c r="AA27" i="1" s="1"/>
  <c r="G30" i="1"/>
  <c r="G32" i="1"/>
  <c r="L35" i="1"/>
  <c r="AD35" i="1" s="1"/>
  <c r="K46" i="1"/>
  <c r="AC46" i="1" s="1"/>
  <c r="H30" i="1"/>
  <c r="Z30" i="1" s="1"/>
  <c r="K36" i="1"/>
  <c r="AC36" i="1" s="1"/>
  <c r="L44" i="1"/>
  <c r="AD44" i="1" s="1"/>
  <c r="H48" i="1"/>
  <c r="Z48" i="1" s="1"/>
  <c r="L36" i="1"/>
  <c r="AD36" i="1" s="1"/>
  <c r="J48" i="1"/>
  <c r="AB48" i="1" s="1"/>
  <c r="J33" i="1"/>
  <c r="AB33" i="1" s="1"/>
  <c r="F44" i="1"/>
  <c r="H45" i="1"/>
  <c r="Z45" i="1" s="1"/>
  <c r="I44" i="1"/>
  <c r="AA44" i="1" s="1"/>
  <c r="I45" i="1"/>
  <c r="AA45" i="1" s="1"/>
  <c r="J44" i="1"/>
  <c r="AB44" i="1" s="1"/>
  <c r="J50" i="1"/>
  <c r="AB50" i="1" s="1"/>
  <c r="J41" i="1"/>
  <c r="AB41" i="1" s="1"/>
  <c r="J49" i="1"/>
  <c r="AB49" i="1" s="1"/>
  <c r="F32" i="1"/>
  <c r="J38" i="1"/>
  <c r="AB38" i="1" s="1"/>
  <c r="F40" i="1"/>
  <c r="J46" i="1"/>
  <c r="AB46" i="1" s="1"/>
  <c r="F48" i="1"/>
  <c r="I32" i="1"/>
  <c r="AA32" i="1" s="1"/>
  <c r="J37" i="1"/>
  <c r="AB37" i="1" s="1"/>
  <c r="I40" i="1"/>
  <c r="AA40" i="1" s="1"/>
  <c r="J45" i="1"/>
  <c r="AB45" i="1" s="1"/>
  <c r="I48" i="1"/>
  <c r="AA48" i="1" s="1"/>
  <c r="J32" i="1"/>
  <c r="AB32" i="1" s="1"/>
  <c r="J40" i="1"/>
  <c r="AB40" i="1" s="1"/>
  <c r="L31" i="1"/>
  <c r="AD31" i="1" s="1"/>
  <c r="K32" i="1"/>
  <c r="AC32" i="1" s="1"/>
  <c r="H33" i="1"/>
  <c r="Z33" i="1" s="1"/>
  <c r="K34" i="1"/>
  <c r="AC34" i="1" s="1"/>
  <c r="G36" i="1"/>
  <c r="L39" i="1"/>
  <c r="AD39" i="1" s="1"/>
  <c r="K40" i="1"/>
  <c r="AC40" i="1" s="1"/>
  <c r="H41" i="1"/>
  <c r="Z41" i="1" s="1"/>
  <c r="K42" i="1"/>
  <c r="AC42" i="1" s="1"/>
  <c r="G44" i="1"/>
  <c r="L47" i="1"/>
  <c r="AD47" i="1" s="1"/>
  <c r="K48" i="1"/>
  <c r="AC48" i="1" s="1"/>
  <c r="H49" i="1"/>
  <c r="Z49" i="1" s="1"/>
  <c r="H27" i="1"/>
  <c r="Z27" i="1" s="1"/>
  <c r="L32" i="1"/>
  <c r="AD32" i="1" s="1"/>
  <c r="I33" i="1"/>
  <c r="AA33" i="1" s="1"/>
  <c r="AD34" i="1"/>
  <c r="H36" i="1"/>
  <c r="Z36" i="1" s="1"/>
  <c r="L40" i="1"/>
  <c r="AD40" i="1" s="1"/>
  <c r="I41" i="1"/>
  <c r="AA41" i="1" s="1"/>
  <c r="L42" i="1"/>
  <c r="AD42" i="1" s="1"/>
  <c r="H44" i="1"/>
  <c r="Z44" i="1" s="1"/>
  <c r="L48" i="1"/>
  <c r="AD48" i="1" s="1"/>
  <c r="I49" i="1"/>
  <c r="AA49" i="1" s="1"/>
  <c r="L50" i="1"/>
  <c r="AD50" i="1" s="1"/>
  <c r="G28" i="1"/>
  <c r="F35" i="1"/>
  <c r="F47" i="1"/>
  <c r="F39" i="1"/>
  <c r="G31" i="1"/>
  <c r="G35" i="1"/>
  <c r="G39" i="1"/>
  <c r="G47" i="1"/>
  <c r="F28" i="1"/>
  <c r="F26" i="1"/>
  <c r="G43" i="1"/>
  <c r="G26" i="1"/>
  <c r="I28" i="1"/>
  <c r="AA28" i="1" s="1"/>
  <c r="F29" i="1"/>
  <c r="H31" i="1"/>
  <c r="Z31" i="1" s="1"/>
  <c r="L33" i="1"/>
  <c r="AD33" i="1" s="1"/>
  <c r="F34" i="1"/>
  <c r="H35" i="1"/>
  <c r="Z35" i="1" s="1"/>
  <c r="L37" i="1"/>
  <c r="AD37" i="1" s="1"/>
  <c r="F38" i="1"/>
  <c r="H39" i="1"/>
  <c r="Z39" i="1" s="1"/>
  <c r="L41" i="1"/>
  <c r="AD41" i="1" s="1"/>
  <c r="F42" i="1"/>
  <c r="H43" i="1"/>
  <c r="Z43" i="1" s="1"/>
  <c r="L45" i="1"/>
  <c r="AD45" i="1" s="1"/>
  <c r="F46" i="1"/>
  <c r="H47" i="1"/>
  <c r="Z47" i="1" s="1"/>
  <c r="L49" i="1"/>
  <c r="AD49" i="1" s="1"/>
  <c r="F50" i="1"/>
  <c r="F31" i="1"/>
  <c r="H28" i="1"/>
  <c r="Z28" i="1" s="1"/>
  <c r="H26" i="1"/>
  <c r="Z26" i="1" s="1"/>
  <c r="G29" i="1"/>
  <c r="G34" i="1"/>
  <c r="G46" i="1"/>
  <c r="I47" i="1"/>
  <c r="AA47" i="1" s="1"/>
  <c r="G50" i="1"/>
  <c r="F43" i="1"/>
  <c r="I31" i="1"/>
  <c r="AA31" i="1" s="1"/>
  <c r="G38" i="1"/>
  <c r="I39" i="1"/>
  <c r="AA39" i="1" s="1"/>
  <c r="G42" i="1"/>
  <c r="I43" i="1"/>
  <c r="AA43" i="1" s="1"/>
  <c r="I26" i="1"/>
  <c r="AA26" i="1" s="1"/>
  <c r="F27" i="1"/>
  <c r="H29" i="1"/>
  <c r="Z29" i="1" s="1"/>
  <c r="J31" i="1"/>
  <c r="AB31" i="1" s="1"/>
  <c r="F33" i="1"/>
  <c r="H34" i="1"/>
  <c r="Z34" i="1" s="1"/>
  <c r="J35" i="1"/>
  <c r="AB35" i="1" s="1"/>
  <c r="F37" i="1"/>
  <c r="H38" i="1"/>
  <c r="Z38" i="1" s="1"/>
  <c r="J39" i="1"/>
  <c r="AB39" i="1" s="1"/>
  <c r="F41" i="1"/>
  <c r="H42" i="1"/>
  <c r="Z42" i="1" s="1"/>
  <c r="J43" i="1"/>
  <c r="AB43" i="1" s="1"/>
  <c r="F45" i="1"/>
  <c r="H46" i="1"/>
  <c r="Z46" i="1" s="1"/>
  <c r="J47" i="1"/>
  <c r="AB47" i="1" s="1"/>
  <c r="F49" i="1"/>
  <c r="H50" i="1"/>
  <c r="Z50" i="1" s="1"/>
  <c r="I35" i="1"/>
  <c r="AA35" i="1" s="1"/>
  <c r="F30" i="1"/>
  <c r="G33" i="1"/>
  <c r="I34" i="1"/>
  <c r="AA34" i="1" s="1"/>
  <c r="G37" i="1"/>
  <c r="I38" i="1"/>
  <c r="AA38" i="1" s="1"/>
  <c r="G41" i="1"/>
  <c r="I42" i="1"/>
  <c r="AA42" i="1" s="1"/>
  <c r="G45" i="1"/>
  <c r="I46" i="1"/>
  <c r="AA46" i="1" s="1"/>
  <c r="G49" i="1"/>
  <c r="I50" i="1"/>
  <c r="AA50" i="1" s="1"/>
  <c r="AC34" i="5" l="1"/>
  <c r="Z43" i="5"/>
  <c r="Z32" i="5"/>
  <c r="AB32" i="5"/>
  <c r="AC48" i="5"/>
  <c r="Z29" i="5"/>
  <c r="AA29" i="5"/>
  <c r="Z37" i="5"/>
  <c r="AA37" i="5"/>
  <c r="AC38" i="5"/>
  <c r="AC42" i="5"/>
  <c r="AD42" i="5"/>
  <c r="Z40" i="5"/>
  <c r="AC40" i="5"/>
  <c r="AD40" i="5"/>
  <c r="AD33" i="5"/>
  <c r="Z33" i="5"/>
  <c r="AD32" i="5"/>
  <c r="R51" i="5"/>
  <c r="AA26" i="5"/>
  <c r="O51" i="5"/>
  <c r="U51" i="5"/>
  <c r="Z38" i="5"/>
  <c r="AD48" i="5"/>
  <c r="AC47" i="5"/>
  <c r="Z50" i="5"/>
  <c r="AB38" i="5"/>
  <c r="AD47" i="5"/>
  <c r="AC37" i="5"/>
  <c r="T51" i="5"/>
  <c r="AD28" i="5"/>
  <c r="AB43" i="5"/>
  <c r="V51" i="5"/>
  <c r="X51" i="5"/>
  <c r="AD38" i="5"/>
  <c r="W51" i="5"/>
  <c r="AA35" i="5"/>
  <c r="Z26" i="5"/>
  <c r="N51" i="5"/>
  <c r="Z51" i="5" s="1"/>
  <c r="AC32" i="5"/>
  <c r="AA44" i="5"/>
  <c r="P51" i="5"/>
  <c r="AB26" i="5"/>
  <c r="AA49" i="5"/>
  <c r="AD27" i="5"/>
  <c r="AB30" i="5"/>
  <c r="Q51" i="5"/>
  <c r="AC26" i="5"/>
  <c r="AC49" i="5"/>
  <c r="E90" i="5"/>
  <c r="B83" i="1"/>
  <c r="AD51" i="5" l="1"/>
  <c r="AC51" i="5"/>
  <c r="AA51" i="5"/>
  <c r="AB51" i="5"/>
  <c r="B8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<sst xmlns="http://schemas.openxmlformats.org/spreadsheetml/2006/main" count="916" uniqueCount="425">
  <si>
    <t>Harvest data</t>
  </si>
  <si>
    <t>Number of fish</t>
  </si>
  <si>
    <t>Average weight (kg)</t>
  </si>
  <si>
    <t>Standard deviation (kg)</t>
  </si>
  <si>
    <t>Yield info</t>
  </si>
  <si>
    <t>Enteros yield</t>
  </si>
  <si>
    <t>Filetes yield</t>
  </si>
  <si>
    <t>Porciones yield</t>
  </si>
  <si>
    <t>Price/Revenue data</t>
  </si>
  <si>
    <t>Enteros price and product requirements</t>
  </si>
  <si>
    <t>Filetes price and product requirements</t>
  </si>
  <si>
    <t>We will use an estimate for the price of frozen porciones ($/live kg) as (constant) + (coefficient) * (live weight in kg)</t>
  </si>
  <si>
    <t>Min finished weight (kg)</t>
  </si>
  <si>
    <t>Size Category</t>
  </si>
  <si>
    <t>Price fresh ($/finished kg)</t>
  </si>
  <si>
    <t>Price frozen ($/finished kg)</t>
  </si>
  <si>
    <t>Min finished weight (lb)</t>
  </si>
  <si>
    <t>Constant</t>
  </si>
  <si>
    <t>no commercial value</t>
  </si>
  <si>
    <t>Coefficient</t>
  </si>
  <si>
    <t>A</t>
  </si>
  <si>
    <t>B</t>
  </si>
  <si>
    <t>C</t>
  </si>
  <si>
    <t>D</t>
  </si>
  <si>
    <t>Enteros Fresh</t>
  </si>
  <si>
    <t>Enteros Frozen</t>
  </si>
  <si>
    <t>Filetes Fresh</t>
  </si>
  <si>
    <t>Filetes Frozen</t>
  </si>
  <si>
    <t>Porciones Frozen</t>
  </si>
  <si>
    <t>Cost ($/finished kg)</t>
  </si>
  <si>
    <t xml:space="preserve">Revenue </t>
  </si>
  <si>
    <t>Cost</t>
  </si>
  <si>
    <t xml:space="preserve">Profit </t>
  </si>
  <si>
    <t>Live weight (kg)</t>
  </si>
  <si>
    <t>Price Category</t>
  </si>
  <si>
    <t>Price per finished kg</t>
  </si>
  <si>
    <t>Price per live kg</t>
  </si>
  <si>
    <t>Bin</t>
  </si>
  <si>
    <t>Min</t>
  </si>
  <si>
    <t>Max</t>
  </si>
  <si>
    <t># of fish</t>
  </si>
  <si>
    <t>Enteros</t>
  </si>
  <si>
    <t>Filetes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</si>
  <si>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</si>
  <si>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</si>
  <si>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</si>
  <si>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</si>
  <si>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</si>
  <si>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</si>
  <si>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</si>
  <si>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</si>
  <si>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</si>
  <si>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</si>
  <si>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</si>
  <si>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</si>
  <si>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</si>
  <si>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</si>
  <si>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</si>
  <si>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</si>
  <si>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</si>
  <si>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</si>
  <si>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</si>
  <si>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</si>
  <si>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</si>
  <si>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</si>
  <si>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</si>
  <si>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</si>
  <si>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</si>
  <si>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Totals</t>
  </si>
  <si>
    <t>&lt;=</t>
  </si>
  <si>
    <t>Revenue($/kg)</t>
  </si>
  <si>
    <t xml:space="preserve">Objective </t>
  </si>
  <si>
    <t>Max profit/kg</t>
  </si>
  <si>
    <t>Constraints</t>
  </si>
  <si>
    <t>Fillets</t>
  </si>
  <si>
    <t>Porcinos</t>
  </si>
  <si>
    <t>Freezing Cap</t>
  </si>
  <si>
    <t>kg</t>
  </si>
  <si>
    <t>(54431.0844,63502.9318)</t>
  </si>
  <si>
    <t>Filleting capacity</t>
  </si>
  <si>
    <t>Trimming capacity</t>
  </si>
  <si>
    <t># of filetes</t>
  </si>
  <si>
    <t>Portioning machine</t>
  </si>
  <si>
    <t>Linking Constraints</t>
  </si>
  <si>
    <t>Logical Constraints</t>
  </si>
  <si>
    <t>Portions</t>
  </si>
  <si>
    <t>PE</t>
  </si>
  <si>
    <t>PF</t>
  </si>
  <si>
    <t>PP</t>
  </si>
  <si>
    <t>Bin(i) - F/P</t>
  </si>
  <si>
    <t>Bin(i)=P</t>
  </si>
  <si>
    <t>Fillet =1</t>
  </si>
  <si>
    <t>Portions= 1</t>
  </si>
  <si>
    <t>Microsoft Excel 16.0 Sensitivity Report</t>
  </si>
  <si>
    <t>Worksheet: [Case 2 - Data (1).xlsx]Price data</t>
  </si>
  <si>
    <t>Report Created: 2/8/2025 8:56:38 PM</t>
  </si>
  <si>
    <t>Engine: Gurobi Solver</t>
  </si>
  <si>
    <t>Objective Cell (Max)</t>
  </si>
  <si>
    <t>Cell</t>
  </si>
  <si>
    <t>Name</t>
  </si>
  <si>
    <t>Final Value</t>
  </si>
  <si>
    <t>$B$83</t>
  </si>
  <si>
    <t>Objective  Enteros Fresh</t>
  </si>
  <si>
    <t>Decision Variable Cells</t>
  </si>
  <si>
    <t>Final</t>
  </si>
  <si>
    <t>Reduced</t>
  </si>
  <si>
    <t>Objective</t>
  </si>
  <si>
    <t>Allowable</t>
  </si>
  <si>
    <t>Value</t>
  </si>
  <si>
    <t>Increase</t>
  </si>
  <si>
    <t>Decrease</t>
  </si>
  <si>
    <t>$B$55</t>
  </si>
  <si>
    <t>Bin 1 Enteros Fresh</t>
  </si>
  <si>
    <t>$C$55</t>
  </si>
  <si>
    <t>Bin 1 Enteros Frozen</t>
  </si>
  <si>
    <t>$D$55</t>
  </si>
  <si>
    <t>Bin 1 Filetes Fresh</t>
  </si>
  <si>
    <t>$E$55</t>
  </si>
  <si>
    <t>Bin 1 Filetes Frozen</t>
  </si>
  <si>
    <t>$F$55</t>
  </si>
  <si>
    <t>Bin 1 Porciones Frozen</t>
  </si>
  <si>
    <t>$B$56</t>
  </si>
  <si>
    <t>Bin 2 Enteros Fresh</t>
  </si>
  <si>
    <t>$C$56</t>
  </si>
  <si>
    <t>Bin 2 Enteros Frozen</t>
  </si>
  <si>
    <t>$D$56</t>
  </si>
  <si>
    <t>Bin 2 Filetes Fresh</t>
  </si>
  <si>
    <t>$E$56</t>
  </si>
  <si>
    <t>Bin 2 Filetes Frozen</t>
  </si>
  <si>
    <t>$F$56</t>
  </si>
  <si>
    <t>Bin 2 Porciones Frozen</t>
  </si>
  <si>
    <t>$B$57</t>
  </si>
  <si>
    <t>Bin 3 Enteros Fresh</t>
  </si>
  <si>
    <t>$C$57</t>
  </si>
  <si>
    <t>Bin 3 Enteros Frozen</t>
  </si>
  <si>
    <t>$D$57</t>
  </si>
  <si>
    <t>Bin 3 Filetes Fresh</t>
  </si>
  <si>
    <t>$E$57</t>
  </si>
  <si>
    <t>Bin 3 Filetes Frozen</t>
  </si>
  <si>
    <t>$F$57</t>
  </si>
  <si>
    <t>Bin 3 Porciones Frozen</t>
  </si>
  <si>
    <t>$B$58</t>
  </si>
  <si>
    <t>Bin 4 Enteros Fresh</t>
  </si>
  <si>
    <t>$C$58</t>
  </si>
  <si>
    <t>Bin 4 Enteros Frozen</t>
  </si>
  <si>
    <t>$D$58</t>
  </si>
  <si>
    <t>Bin 4 Filetes Fresh</t>
  </si>
  <si>
    <t>$E$58</t>
  </si>
  <si>
    <t>Bin 4 Filetes Frozen</t>
  </si>
  <si>
    <t>$F$58</t>
  </si>
  <si>
    <t>Bin 4 Porciones Frozen</t>
  </si>
  <si>
    <t>$B$59</t>
  </si>
  <si>
    <t>Bin 5 Enteros Fresh</t>
  </si>
  <si>
    <t>$C$59</t>
  </si>
  <si>
    <t>Bin 5 Enteros Frozen</t>
  </si>
  <si>
    <t>$D$59</t>
  </si>
  <si>
    <t>Bin 5 Filetes Fresh</t>
  </si>
  <si>
    <t>$E$59</t>
  </si>
  <si>
    <t>Bin 5 Filetes Frozen</t>
  </si>
  <si>
    <t>$F$59</t>
  </si>
  <si>
    <t>Bin 5 Porciones Frozen</t>
  </si>
  <si>
    <t>$B$60</t>
  </si>
  <si>
    <t>Bin 6 Enteros Fresh</t>
  </si>
  <si>
    <t>$C$60</t>
  </si>
  <si>
    <t>Bin 6 Enteros Frozen</t>
  </si>
  <si>
    <t>$D$60</t>
  </si>
  <si>
    <t>Bin 6 Filetes Fresh</t>
  </si>
  <si>
    <t>$E$60</t>
  </si>
  <si>
    <t>Bin 6 Filetes Frozen</t>
  </si>
  <si>
    <t>$F$60</t>
  </si>
  <si>
    <t>Bin 6 Porciones Frozen</t>
  </si>
  <si>
    <t>$B$61</t>
  </si>
  <si>
    <t>Bin 7 Enteros Fresh</t>
  </si>
  <si>
    <t>$C$61</t>
  </si>
  <si>
    <t>Bin 7 Enteros Frozen</t>
  </si>
  <si>
    <t>$D$61</t>
  </si>
  <si>
    <t>Bin 7 Filetes Fresh</t>
  </si>
  <si>
    <t>$E$61</t>
  </si>
  <si>
    <t>Bin 7 Filetes Frozen</t>
  </si>
  <si>
    <t>$F$61</t>
  </si>
  <si>
    <t>Bin 7 Porciones Frozen</t>
  </si>
  <si>
    <t>$B$62</t>
  </si>
  <si>
    <t>Bin 8 Enteros Fresh</t>
  </si>
  <si>
    <t>$C$62</t>
  </si>
  <si>
    <t>Bin 8 Enteros Frozen</t>
  </si>
  <si>
    <t>$D$62</t>
  </si>
  <si>
    <t>Bin 8 Filetes Fresh</t>
  </si>
  <si>
    <t>$E$62</t>
  </si>
  <si>
    <t>Bin 8 Filetes Frozen</t>
  </si>
  <si>
    <t>$F$62</t>
  </si>
  <si>
    <t>Bin 8 Porciones Frozen</t>
  </si>
  <si>
    <t>$B$63</t>
  </si>
  <si>
    <t>Bin 9 Enteros Fresh</t>
  </si>
  <si>
    <t>$C$63</t>
  </si>
  <si>
    <t>Bin 9 Enteros Frozen</t>
  </si>
  <si>
    <t>$D$63</t>
  </si>
  <si>
    <t>Bin 9 Filetes Fresh</t>
  </si>
  <si>
    <t>$E$63</t>
  </si>
  <si>
    <t>Bin 9 Filetes Frozen</t>
  </si>
  <si>
    <t>$F$63</t>
  </si>
  <si>
    <t>Bin 9 Porciones Frozen</t>
  </si>
  <si>
    <t>$B$64</t>
  </si>
  <si>
    <t>Bin 10 Enteros Fresh</t>
  </si>
  <si>
    <t>$C$64</t>
  </si>
  <si>
    <t>Bin 10 Enteros Frozen</t>
  </si>
  <si>
    <t>$D$64</t>
  </si>
  <si>
    <t>Bin 10 Filetes Fresh</t>
  </si>
  <si>
    <t>$E$64</t>
  </si>
  <si>
    <t>Bin 10 Filetes Frozen</t>
  </si>
  <si>
    <t>$F$64</t>
  </si>
  <si>
    <t>Bin 10 Porciones Frozen</t>
  </si>
  <si>
    <t>$B$65</t>
  </si>
  <si>
    <t>Bin 11 Enteros Fresh</t>
  </si>
  <si>
    <t>$C$65</t>
  </si>
  <si>
    <t>Bin 11 Enteros Frozen</t>
  </si>
  <si>
    <t>$D$65</t>
  </si>
  <si>
    <t>Bin 11 Filetes Fresh</t>
  </si>
  <si>
    <t>$E$65</t>
  </si>
  <si>
    <t>Bin 11 Filetes Frozen</t>
  </si>
  <si>
    <t>$F$65</t>
  </si>
  <si>
    <t>Bin 11 Porciones Frozen</t>
  </si>
  <si>
    <t>$B$66</t>
  </si>
  <si>
    <t>Bin 12 Enteros Fresh</t>
  </si>
  <si>
    <t>$C$66</t>
  </si>
  <si>
    <t>Bin 12 Enteros Frozen</t>
  </si>
  <si>
    <t>$D$66</t>
  </si>
  <si>
    <t>Bin 12 Filetes Fresh</t>
  </si>
  <si>
    <t>$E$66</t>
  </si>
  <si>
    <t>Bin 12 Filetes Frozen</t>
  </si>
  <si>
    <t>$F$66</t>
  </si>
  <si>
    <t>Bin 12 Porciones Frozen</t>
  </si>
  <si>
    <t>$B$67</t>
  </si>
  <si>
    <t>Bin 13 Enteros Fresh</t>
  </si>
  <si>
    <t>$C$67</t>
  </si>
  <si>
    <t>Bin 13 Enteros Frozen</t>
  </si>
  <si>
    <t>$D$67</t>
  </si>
  <si>
    <t>Bin 13 Filetes Fresh</t>
  </si>
  <si>
    <t>$E$67</t>
  </si>
  <si>
    <t>Bin 13 Filetes Frozen</t>
  </si>
  <si>
    <t>$F$67</t>
  </si>
  <si>
    <t>Bin 13 Porciones Frozen</t>
  </si>
  <si>
    <t>$B$68</t>
  </si>
  <si>
    <t>Bin 14 Enteros Fresh</t>
  </si>
  <si>
    <t>$C$68</t>
  </si>
  <si>
    <t>Bin 14 Enteros Frozen</t>
  </si>
  <si>
    <t>$D$68</t>
  </si>
  <si>
    <t>Bin 14 Filetes Fresh</t>
  </si>
  <si>
    <t>$E$68</t>
  </si>
  <si>
    <t>Bin 14 Filetes Frozen</t>
  </si>
  <si>
    <t>$F$68</t>
  </si>
  <si>
    <t>Bin 14 Porciones Frozen</t>
  </si>
  <si>
    <t>$B$69</t>
  </si>
  <si>
    <t>Bin 15 Enteros Fresh</t>
  </si>
  <si>
    <t>$C$69</t>
  </si>
  <si>
    <t>Bin 15 Enteros Frozen</t>
  </si>
  <si>
    <t>$D$69</t>
  </si>
  <si>
    <t>Bin 15 Filetes Fresh</t>
  </si>
  <si>
    <t>$E$69</t>
  </si>
  <si>
    <t>Bin 15 Filetes Frozen</t>
  </si>
  <si>
    <t>$F$69</t>
  </si>
  <si>
    <t>Bin 15 Porciones Frozen</t>
  </si>
  <si>
    <t>$B$70</t>
  </si>
  <si>
    <t>Bin 16 Enteros Fresh</t>
  </si>
  <si>
    <t>$C$70</t>
  </si>
  <si>
    <t>Bin 16 Enteros Frozen</t>
  </si>
  <si>
    <t>$D$70</t>
  </si>
  <si>
    <t>Bin 16 Filetes Fresh</t>
  </si>
  <si>
    <t>$E$70</t>
  </si>
  <si>
    <t>Bin 16 Filetes Frozen</t>
  </si>
  <si>
    <t>$F$70</t>
  </si>
  <si>
    <t>Bin 16 Porciones Frozen</t>
  </si>
  <si>
    <t>$B$71</t>
  </si>
  <si>
    <t>Bin 17 Enteros Fresh</t>
  </si>
  <si>
    <t>$C$71</t>
  </si>
  <si>
    <t>Bin 17 Enteros Frozen</t>
  </si>
  <si>
    <t>$D$71</t>
  </si>
  <si>
    <t>Bin 17 Filetes Fresh</t>
  </si>
  <si>
    <t>$E$71</t>
  </si>
  <si>
    <t>Bin 17 Filetes Frozen</t>
  </si>
  <si>
    <t>$F$71</t>
  </si>
  <si>
    <t>Bin 17 Porciones Frozen</t>
  </si>
  <si>
    <t>$B$72</t>
  </si>
  <si>
    <t>Bin 18 Enteros Fresh</t>
  </si>
  <si>
    <t>$C$72</t>
  </si>
  <si>
    <t>Bin 18 Enteros Frozen</t>
  </si>
  <si>
    <t>$D$72</t>
  </si>
  <si>
    <t>Bin 18 Filetes Fresh</t>
  </si>
  <si>
    <t>$E$72</t>
  </si>
  <si>
    <t>Bin 18 Filetes Frozen</t>
  </si>
  <si>
    <t>$F$72</t>
  </si>
  <si>
    <t>Bin 18 Porciones Frozen</t>
  </si>
  <si>
    <t>$B$73</t>
  </si>
  <si>
    <t>Bin 19 Enteros Fresh</t>
  </si>
  <si>
    <t>$C$73</t>
  </si>
  <si>
    <t>Bin 19 Enteros Frozen</t>
  </si>
  <si>
    <t>$D$73</t>
  </si>
  <si>
    <t>Bin 19 Filetes Fresh</t>
  </si>
  <si>
    <t>$E$73</t>
  </si>
  <si>
    <t>Bin 19 Filetes Frozen</t>
  </si>
  <si>
    <t>$F$73</t>
  </si>
  <si>
    <t>Bin 19 Porciones Frozen</t>
  </si>
  <si>
    <t>$B$74</t>
  </si>
  <si>
    <t>Bin 20 Enteros Fresh</t>
  </si>
  <si>
    <t>$C$74</t>
  </si>
  <si>
    <t>Bin 20 Enteros Frozen</t>
  </si>
  <si>
    <t>$D$74</t>
  </si>
  <si>
    <t>Bin 20 Filetes Fresh</t>
  </si>
  <si>
    <t>$E$74</t>
  </si>
  <si>
    <t>Bin 20 Filetes Frozen</t>
  </si>
  <si>
    <t>$F$74</t>
  </si>
  <si>
    <t>Bin 20 Porciones Frozen</t>
  </si>
  <si>
    <t>$B$75</t>
  </si>
  <si>
    <t>Bin 21 Enteros Fresh</t>
  </si>
  <si>
    <t>$C$75</t>
  </si>
  <si>
    <t>Bin 21 Enteros Frozen</t>
  </si>
  <si>
    <t>$D$75</t>
  </si>
  <si>
    <t>Bin 21 Filetes Fresh</t>
  </si>
  <si>
    <t>$E$75</t>
  </si>
  <si>
    <t>Bin 21 Filetes Frozen</t>
  </si>
  <si>
    <t>$F$75</t>
  </si>
  <si>
    <t>Bin 21 Porciones Frozen</t>
  </si>
  <si>
    <t>$B$76</t>
  </si>
  <si>
    <t>Bin 22 Enteros Fresh</t>
  </si>
  <si>
    <t>$C$76</t>
  </si>
  <si>
    <t>Bin 22 Enteros Frozen</t>
  </si>
  <si>
    <t>$D$76</t>
  </si>
  <si>
    <t>Bin 22 Filetes Fresh</t>
  </si>
  <si>
    <t>$E$76</t>
  </si>
  <si>
    <t>Bin 22 Filetes Frozen</t>
  </si>
  <si>
    <t>$F$76</t>
  </si>
  <si>
    <t>Bin 22 Porciones Frozen</t>
  </si>
  <si>
    <t>$B$77</t>
  </si>
  <si>
    <t>Bin 23 Enteros Fresh</t>
  </si>
  <si>
    <t>$C$77</t>
  </si>
  <si>
    <t>Bin 23 Enteros Frozen</t>
  </si>
  <si>
    <t>$D$77</t>
  </si>
  <si>
    <t>Bin 23 Filetes Fresh</t>
  </si>
  <si>
    <t>$E$77</t>
  </si>
  <si>
    <t>Bin 23 Filetes Frozen</t>
  </si>
  <si>
    <t>$F$77</t>
  </si>
  <si>
    <t>Bin 23 Porciones Frozen</t>
  </si>
  <si>
    <t>$B$78</t>
  </si>
  <si>
    <t>Bin 24 Enteros Fresh</t>
  </si>
  <si>
    <t>$C$78</t>
  </si>
  <si>
    <t>Bin 24 Enteros Frozen</t>
  </si>
  <si>
    <t>$D$78</t>
  </si>
  <si>
    <t>Bin 24 Filetes Fresh</t>
  </si>
  <si>
    <t>$E$78</t>
  </si>
  <si>
    <t>Bin 24 Filetes Frozen</t>
  </si>
  <si>
    <t>$F$78</t>
  </si>
  <si>
    <t>Bin 24 Porciones Frozen</t>
  </si>
  <si>
    <t>$B$79</t>
  </si>
  <si>
    <t>Bin 25 Enteros Fresh</t>
  </si>
  <si>
    <t>$C$79</t>
  </si>
  <si>
    <t>Bin 25 Enteros Frozen</t>
  </si>
  <si>
    <t>$D$79</t>
  </si>
  <si>
    <t>Bin 25 Filetes Fresh</t>
  </si>
  <si>
    <t>$E$79</t>
  </si>
  <si>
    <t>Bin 25 Filetes Frozen</t>
  </si>
  <si>
    <t>$F$79</t>
  </si>
  <si>
    <t>Bin 25 Porciones Frozen</t>
  </si>
  <si>
    <t>Shadow</t>
  </si>
  <si>
    <t>Constraint</t>
  </si>
  <si>
    <t>Price</t>
  </si>
  <si>
    <t>R.H. Side</t>
  </si>
  <si>
    <t>$B$91</t>
  </si>
  <si>
    <t>Filleting capacity Enteros</t>
  </si>
  <si>
    <t>$B$92</t>
  </si>
  <si>
    <t>Trimming capacity Enteros</t>
  </si>
  <si>
    <t>$B$93</t>
  </si>
  <si>
    <t>Portioning machine Enteros</t>
  </si>
  <si>
    <t>$G$55</t>
  </si>
  <si>
    <t>Bin 1 D</t>
  </si>
  <si>
    <t>$G$56</t>
  </si>
  <si>
    <t>Bin 2 D</t>
  </si>
  <si>
    <t>$G$57</t>
  </si>
  <si>
    <t>Bin 3 D</t>
  </si>
  <si>
    <t>$G$58</t>
  </si>
  <si>
    <t>Bin 4 D</t>
  </si>
  <si>
    <t>$G$59</t>
  </si>
  <si>
    <t>Bin 5 D</t>
  </si>
  <si>
    <t>$G$60</t>
  </si>
  <si>
    <t>Bin 6 D</t>
  </si>
  <si>
    <t>$G$61</t>
  </si>
  <si>
    <t>Bin 7 D</t>
  </si>
  <si>
    <t>$G$62</t>
  </si>
  <si>
    <t>Bin 8 D</t>
  </si>
  <si>
    <t>$G$63</t>
  </si>
  <si>
    <t>Bin 9 D</t>
  </si>
  <si>
    <t>$G$64</t>
  </si>
  <si>
    <t>Bin 10 D</t>
  </si>
  <si>
    <t>$G$65</t>
  </si>
  <si>
    <t>Bin 11 D</t>
  </si>
  <si>
    <t>$G$66</t>
  </si>
  <si>
    <t>Bin 12 D</t>
  </si>
  <si>
    <t>$G$67</t>
  </si>
  <si>
    <t>Bin 13 D</t>
  </si>
  <si>
    <t>$G$68</t>
  </si>
  <si>
    <t>Bin 14 D</t>
  </si>
  <si>
    <t>$G$69</t>
  </si>
  <si>
    <t>Bin 15 D</t>
  </si>
  <si>
    <t>$G$70</t>
  </si>
  <si>
    <t>Bin 16 D</t>
  </si>
  <si>
    <t>$G$71</t>
  </si>
  <si>
    <t>Bin 17 D</t>
  </si>
  <si>
    <t>$G$72</t>
  </si>
  <si>
    <t>Bin 18 D</t>
  </si>
  <si>
    <t>$G$73</t>
  </si>
  <si>
    <t>Bin 19 D</t>
  </si>
  <si>
    <t>$G$74</t>
  </si>
  <si>
    <t>Bin 20 D</t>
  </si>
  <si>
    <t>$G$75</t>
  </si>
  <si>
    <t>Bin 21 D</t>
  </si>
  <si>
    <t>$G$76</t>
  </si>
  <si>
    <t>Bin 22 D</t>
  </si>
  <si>
    <t>$G$77</t>
  </si>
  <si>
    <t>Bin 23 D</t>
  </si>
  <si>
    <t>$G$78</t>
  </si>
  <si>
    <t>Bin 24 D</t>
  </si>
  <si>
    <t>$G$79</t>
  </si>
  <si>
    <t>Bin 25 D</t>
  </si>
  <si>
    <t>Rental Price</t>
  </si>
  <si>
    <t>$E$90</t>
  </si>
  <si>
    <t>Freezing Cap Filetes Frozen</t>
  </si>
  <si>
    <t>$G$90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</si>
</sst>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indexed="18"/>
      <name val="Aptos Narrow"/>
      <family val="2"/>
      <scheme val="minor"/>
    </font>
    <font>
      <b/>
      <sz val="12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0" xfId="0" applyFill="1"/>
    <xf numFmtId="0" fontId="0" fillId="4" borderId="11" xfId="0" applyFill="1" applyBorder="1"/>
    <xf numFmtId="0" fontId="0" fillId="4" borderId="10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5" xfId="0" applyFill="1" applyBorder="1"/>
    <xf numFmtId="0" fontId="0" fillId="3" borderId="5" xfId="0" applyFill="1" applyBorder="1"/>
    <xf numFmtId="0" fontId="0" fillId="3" borderId="9" xfId="0" applyFill="1" applyBorder="1"/>
    <xf numFmtId="0" fontId="0" fillId="2" borderId="4" xfId="0" applyFill="1" applyBorder="1"/>
    <xf numFmtId="0" fontId="0" fillId="2" borderId="8" xfId="0" applyFill="1" applyBorder="1"/>
    <xf numFmtId="0" fontId="0" fillId="5" borderId="9" xfId="0" applyFill="1" applyBorder="1"/>
    <xf numFmtId="0" fontId="0" fillId="0" borderId="12" xfId="0" applyBorder="1"/>
    <xf numFmtId="0" fontId="0" fillId="7" borderId="9" xfId="0" applyFill="1" applyBorder="1"/>
    <xf numFmtId="0" fontId="0" fillId="6" borderId="0" xfId="0" applyFill="1"/>
    <xf numFmtId="0" fontId="0" fillId="8" borderId="0" xfId="0" applyFill="1"/>
    <xf numFmtId="0" fontId="0" fillId="0" borderId="13" xfId="0" applyBorder="1"/>
    <xf numFmtId="44" fontId="0" fillId="0" borderId="0" xfId="0" applyNumberFormat="1"/>
    <xf numFmtId="0" fontId="0" fillId="0" borderId="17" xfId="0" applyBorder="1"/>
    <xf numFmtId="0" fontId="4" fillId="0" borderId="16" xfId="0" applyFont="1" applyBorder="1" applyAlignment="1">
      <alignment horizontal="center"/>
    </xf>
    <xf numFmtId="0" fontId="0" fillId="0" borderId="18" xfId="0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44" fontId="4" fillId="0" borderId="14" xfId="0" applyNumberFormat="1" applyFont="1" applyBorder="1" applyAlignment="1">
      <alignment horizontal="center"/>
    </xf>
    <xf numFmtId="0" fontId="0" fillId="5" borderId="0" xfId="0" applyFill="1"/>
    <xf numFmtId="0" fontId="1" fillId="0" borderId="5" xfId="0" applyFont="1" applyBorder="1"/>
    <xf numFmtId="44" fontId="0" fillId="9" borderId="0" xfId="1" applyFont="1" applyFill="1"/>
    <xf numFmtId="0" fontId="0" fillId="0" borderId="19" xfId="0" applyBorder="1"/>
    <xf numFmtId="0" fontId="5" fillId="0" borderId="16" xfId="0" applyFont="1" applyBorder="1" applyAlignment="1">
      <alignment horizontal="left"/>
    </xf>
    <xf numFmtId="0" fontId="0" fillId="10" borderId="18" xfId="0" applyFill="1" applyBorder="1"/>
    <xf numFmtId="0" fontId="0" fillId="10" borderId="17" xfId="0" applyFill="1" applyBorder="1"/>
    <xf numFmtId="0" fontId="0" fillId="9" borderId="18" xfId="0" applyFill="1" applyBorder="1"/>
    <xf numFmtId="0" fontId="0" fillId="9" borderId="17" xfId="0" applyFill="1" applyBorder="1"/>
    <xf numFmtId="0" fontId="0" fillId="5" borderId="18" xfId="0" applyFill="1" applyBorder="1"/>
    <xf numFmtId="0" fontId="0" fillId="5" borderId="17" xfId="0" applyFill="1" applyBorder="1"/>
    <xf numFmtId="0" fontId="0" fillId="4" borderId="18" xfId="0" applyFill="1" applyBorder="1"/>
    <xf numFmtId="0" fontId="0" fillId="4" borderId="17" xfId="0" applyFill="1" applyBorder="1"/>
    <xf numFmtId="0" fontId="0" fillId="11" borderId="18" xfId="0" applyFill="1" applyBorder="1"/>
    <xf numFmtId="0" fontId="0" fillId="11" borderId="17" xfId="0" applyFill="1" applyBorder="1"/>
    <xf numFmtId="0" fontId="0" fillId="12" borderId="18" xfId="0" applyFill="1" applyBorder="1"/>
    <xf numFmtId="0" fontId="0" fillId="12" borderId="17" xfId="0" applyFill="1" applyBorder="1"/>
    <xf numFmtId="0" fontId="0" fillId="13" borderId="18" xfId="0" applyFill="1" applyBorder="1"/>
    <xf numFmtId="0" fontId="0" fillId="13" borderId="17" xfId="0" applyFill="1" applyBorder="1"/>
    <xf numFmtId="0" fontId="0" fillId="8" borderId="18" xfId="0" applyFill="1" applyBorder="1"/>
    <xf numFmtId="0" fontId="0" fillId="8" borderId="17" xfId="0" applyFill="1" applyBorder="1"/>
    <xf numFmtId="0" fontId="0" fillId="14" borderId="18" xfId="0" applyFill="1" applyBorder="1"/>
    <xf numFmtId="0" fontId="0" fillId="14" borderId="17" xfId="0" applyFill="1" applyBorder="1"/>
    <xf numFmtId="0" fontId="0" fillId="3" borderId="18" xfId="0" applyFill="1" applyBorder="1"/>
    <xf numFmtId="0" fontId="0" fillId="3" borderId="17" xfId="0" applyFill="1" applyBorder="1"/>
    <xf numFmtId="0" fontId="0" fillId="15" borderId="18" xfId="0" applyFill="1" applyBorder="1"/>
    <xf numFmtId="0" fontId="0" fillId="15" borderId="17" xfId="0" applyFill="1" applyBorder="1"/>
    <xf numFmtId="0" fontId="0" fillId="16" borderId="18" xfId="0" applyFill="1" applyBorder="1"/>
    <xf numFmtId="0" fontId="0" fillId="16" borderId="17" xfId="0" applyFill="1" applyBorder="1"/>
    <xf numFmtId="0" fontId="0" fillId="17" borderId="18" xfId="0" applyFill="1" applyBorder="1"/>
    <xf numFmtId="0" fontId="0" fillId="17" borderId="17" xfId="0" applyFill="1" applyBorder="1"/>
    <xf numFmtId="0" fontId="0" fillId="18" borderId="18" xfId="0" applyFill="1" applyBorder="1"/>
    <xf numFmtId="0" fontId="0" fillId="18" borderId="17" xfId="0" applyFill="1" applyBorder="1"/>
    <xf numFmtId="0" fontId="0" fillId="19" borderId="18" xfId="0" applyFill="1" applyBorder="1"/>
    <xf numFmtId="0" fontId="0" fillId="19" borderId="17" xfId="0" applyFill="1" applyBorder="1"/>
    <xf numFmtId="0" fontId="0" fillId="7" borderId="18" xfId="0" applyFill="1" applyBorder="1"/>
    <xf numFmtId="0" fontId="0" fillId="7" borderId="17" xfId="0" applyFill="1" applyBorder="1"/>
    <xf numFmtId="0" fontId="0" fillId="0" borderId="20" xfId="0" applyBorder="1"/>
    <xf numFmtId="0" fontId="0" fillId="0" borderId="21" xfId="0" applyBorder="1"/>
    <xf numFmtId="44" fontId="1" fillId="0" borderId="18" xfId="0" applyNumberFormat="1" applyFont="1" applyBorder="1"/>
    <xf numFmtId="44" fontId="1" fillId="0" borderId="17" xfId="0" applyNumberFormat="1" applyFont="1" applyBorder="1"/>
    <xf numFmtId="44" fontId="0" fillId="20" borderId="0" xfId="1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156FF0-6F2C-4D04-8DB7-7CFF7FB4C4BA}">
  <we:reference id="WA200000018" version="25.0.2.0" store="en-US" storeType="omex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  <a:ext xmlns:a="http://schemas.openxmlformats.org/drawingml/2006/main" uri="{0858819E-0033-43BF-8937-05EC82904868}">
      <we:backgroundApp state="0" runtimeId="Solver.Taskpan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D8D7-DB8C-9E4B-85F5-FCBB35D02AA2}">
  <dimension ref="A1:AD96"/>
  <sheetViews>
    <sheetView topLeftCell="A54" zoomScale="74" zoomScaleNormal="74" workbookViewId="0">
      <selection activeCell="C90" sqref="C90"/>
    </sheetView>
  </sheetViews>
  <sheetFormatPr baseColWidth="10" defaultColWidth="10.6640625" defaultRowHeight="16" x14ac:dyDescent="0.2"/>
  <cols>
    <col min="1" max="1" width="22.83203125" customWidth="1"/>
    <col min="2" max="2" width="18.1640625" bestFit="1" customWidth="1"/>
    <col min="3" max="3" width="22" bestFit="1" customWidth="1"/>
    <col min="4" max="4" width="27.1640625" bestFit="1" customWidth="1"/>
    <col min="5" max="5" width="20.83203125" customWidth="1"/>
    <col min="6" max="6" width="24" customWidth="1"/>
    <col min="8" max="8" width="19.33203125" customWidth="1"/>
    <col min="9" max="9" width="14" customWidth="1"/>
    <col min="10" max="10" width="14.1640625" customWidth="1"/>
    <col min="11" max="11" width="19.1640625" customWidth="1"/>
    <col min="12" max="12" width="21.6640625" customWidth="1"/>
    <col min="13" max="13" width="10.6640625" bestFit="1" customWidth="1"/>
    <col min="14" max="14" width="19.1640625" customWidth="1"/>
    <col min="15" max="15" width="15.6640625" bestFit="1" customWidth="1"/>
    <col min="16" max="17" width="15.1640625" bestFit="1" customWidth="1"/>
    <col min="18" max="18" width="18.5" bestFit="1" customWidth="1"/>
    <col min="19" max="19" width="10.6640625" bestFit="1" customWidth="1"/>
    <col min="20" max="20" width="15.1640625" bestFit="1" customWidth="1"/>
    <col min="21" max="21" width="15.6640625" bestFit="1" customWidth="1"/>
    <col min="22" max="23" width="15.1640625" bestFit="1" customWidth="1"/>
    <col min="24" max="24" width="18.5" bestFit="1" customWidth="1"/>
    <col min="25" max="25" width="10.6640625" bestFit="1" customWidth="1"/>
    <col min="26" max="29" width="16.1640625" bestFit="1" customWidth="1"/>
    <col min="30" max="30" width="18.5" bestFit="1" customWidth="1"/>
    <col min="31" max="35" width="10.6640625" bestFit="1" customWidth="1"/>
  </cols>
  <sheetData>
    <row r="1" spans="1:12" x14ac:dyDescent="0.2">
      <c r="A1" s="4" t="s">
        <v>0</v>
      </c>
    </row>
    <row r="2" spans="1:12" x14ac:dyDescent="0.2">
      <c r="A2" t="s">
        <v>1</v>
      </c>
      <c r="B2" s="1">
        <v>42000</v>
      </c>
    </row>
    <row r="3" spans="1:12" x14ac:dyDescent="0.2">
      <c r="A3" t="s">
        <v>2</v>
      </c>
      <c r="B3" s="1">
        <v>4.3</v>
      </c>
    </row>
    <row r="4" spans="1:12" x14ac:dyDescent="0.2">
      <c r="A4" t="s">
        <v>3</v>
      </c>
      <c r="B4" s="1">
        <v>0.5</v>
      </c>
    </row>
    <row r="6" spans="1:12" x14ac:dyDescent="0.2">
      <c r="A6" s="4" t="s">
        <v>4</v>
      </c>
    </row>
    <row r="7" spans="1:12" x14ac:dyDescent="0.2">
      <c r="A7" t="s">
        <v>5</v>
      </c>
      <c r="B7" s="2">
        <v>0.89</v>
      </c>
    </row>
    <row r="8" spans="1:12" x14ac:dyDescent="0.2">
      <c r="A8" t="s">
        <v>6</v>
      </c>
      <c r="B8" s="2">
        <v>0.61</v>
      </c>
    </row>
    <row r="9" spans="1:12" x14ac:dyDescent="0.2">
      <c r="A9" t="s">
        <v>7</v>
      </c>
      <c r="B9" s="2">
        <v>0.45</v>
      </c>
    </row>
    <row r="11" spans="1:12" x14ac:dyDescent="0.2">
      <c r="A11" s="4" t="s">
        <v>8</v>
      </c>
    </row>
    <row r="12" spans="1:12" x14ac:dyDescent="0.2">
      <c r="A12" s="4" t="s">
        <v>9</v>
      </c>
      <c r="F12" s="4" t="s">
        <v>10</v>
      </c>
      <c r="K12" s="4" t="s">
        <v>11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F13" t="s">
        <v>16</v>
      </c>
      <c r="G13" t="s">
        <v>13</v>
      </c>
      <c r="H13" t="s">
        <v>14</v>
      </c>
      <c r="I13" t="s">
        <v>15</v>
      </c>
      <c r="K13" t="s">
        <v>17</v>
      </c>
      <c r="L13" s="1">
        <v>3.78</v>
      </c>
    </row>
    <row r="14" spans="1:12" x14ac:dyDescent="0.2">
      <c r="A14" s="1">
        <v>0</v>
      </c>
      <c r="B14" s="1" t="s">
        <v>18</v>
      </c>
      <c r="C14" s="1">
        <v>0</v>
      </c>
      <c r="D14" s="1">
        <v>0</v>
      </c>
      <c r="F14" s="1">
        <v>0</v>
      </c>
      <c r="G14" s="1" t="s">
        <v>18</v>
      </c>
      <c r="H14" s="1">
        <v>0</v>
      </c>
      <c r="I14" s="1">
        <v>0</v>
      </c>
      <c r="K14" t="s">
        <v>19</v>
      </c>
      <c r="L14" s="1">
        <v>3.2000000000000001E-2</v>
      </c>
    </row>
    <row r="15" spans="1:12" x14ac:dyDescent="0.2">
      <c r="A15" s="1">
        <v>1</v>
      </c>
      <c r="B15" s="1" t="s">
        <v>20</v>
      </c>
      <c r="C15" s="1">
        <v>2</v>
      </c>
      <c r="D15" s="1">
        <v>2.2999999999999998</v>
      </c>
      <c r="F15" s="1">
        <v>2</v>
      </c>
      <c r="G15" s="1" t="s">
        <v>20</v>
      </c>
      <c r="H15" s="1">
        <v>3</v>
      </c>
      <c r="I15" s="1">
        <v>3.2</v>
      </c>
    </row>
    <row r="16" spans="1:12" x14ac:dyDescent="0.2">
      <c r="A16" s="1">
        <v>2</v>
      </c>
      <c r="B16" s="1" t="s">
        <v>21</v>
      </c>
      <c r="C16" s="1">
        <v>2.8</v>
      </c>
      <c r="D16" s="1">
        <v>3.1</v>
      </c>
      <c r="F16" s="1">
        <v>4</v>
      </c>
      <c r="G16" s="1" t="s">
        <v>21</v>
      </c>
      <c r="H16" s="1">
        <v>4.8</v>
      </c>
      <c r="I16" s="1">
        <v>5.0999999999999996</v>
      </c>
    </row>
    <row r="17" spans="1:30" x14ac:dyDescent="0.2">
      <c r="A17" s="1">
        <v>3</v>
      </c>
      <c r="B17" s="1" t="s">
        <v>22</v>
      </c>
      <c r="C17" s="1">
        <v>3</v>
      </c>
      <c r="D17" s="1">
        <v>3.3</v>
      </c>
      <c r="F17" s="1">
        <v>6</v>
      </c>
      <c r="G17" s="1" t="s">
        <v>22</v>
      </c>
      <c r="H17" s="1">
        <v>5</v>
      </c>
      <c r="I17" s="1">
        <v>5.4</v>
      </c>
    </row>
    <row r="18" spans="1:30" x14ac:dyDescent="0.2">
      <c r="A18" s="1">
        <v>4</v>
      </c>
      <c r="B18" s="1" t="s">
        <v>23</v>
      </c>
      <c r="C18" s="1">
        <v>3.2</v>
      </c>
      <c r="D18" s="1">
        <v>3.5</v>
      </c>
      <c r="F18" s="1">
        <v>8</v>
      </c>
      <c r="G18" s="1" t="s">
        <v>23</v>
      </c>
      <c r="H18" s="1">
        <v>5.2</v>
      </c>
      <c r="I18" s="1">
        <v>5.7</v>
      </c>
    </row>
    <row r="19" spans="1:30" x14ac:dyDescent="0.2">
      <c r="A19" s="1">
        <v>5</v>
      </c>
      <c r="B19" s="1" t="s">
        <v>18</v>
      </c>
      <c r="C19" s="1">
        <v>0</v>
      </c>
      <c r="D19" s="1">
        <v>0</v>
      </c>
      <c r="F19" s="1">
        <v>10</v>
      </c>
      <c r="G19" s="1" t="s">
        <v>18</v>
      </c>
      <c r="H19" s="1">
        <v>0</v>
      </c>
      <c r="I19" s="1">
        <v>0</v>
      </c>
    </row>
    <row r="21" spans="1:30" x14ac:dyDescent="0.2">
      <c r="B21" t="s">
        <v>24</v>
      </c>
      <c r="C21" t="s">
        <v>25</v>
      </c>
      <c r="D21" t="s">
        <v>26</v>
      </c>
      <c r="E21" t="s">
        <v>27</v>
      </c>
      <c r="F21" t="s">
        <v>28</v>
      </c>
    </row>
    <row r="22" spans="1:30" x14ac:dyDescent="0.2">
      <c r="A22" s="5" t="s">
        <v>29</v>
      </c>
      <c r="B22" s="1">
        <v>0.45</v>
      </c>
      <c r="C22" s="1">
        <v>0.35</v>
      </c>
      <c r="D22" s="1">
        <v>0.7</v>
      </c>
      <c r="E22" s="1">
        <v>0.6</v>
      </c>
      <c r="F22" s="1">
        <v>1.7</v>
      </c>
    </row>
    <row r="23" spans="1:30" x14ac:dyDescent="0.2">
      <c r="N23" t="s">
        <v>30</v>
      </c>
      <c r="T23" t="s">
        <v>31</v>
      </c>
      <c r="Z23" t="s">
        <v>32</v>
      </c>
    </row>
    <row r="24" spans="1:30" x14ac:dyDescent="0.2">
      <c r="A24" s="6"/>
      <c r="B24" s="90" t="s">
        <v>33</v>
      </c>
      <c r="C24" s="91"/>
      <c r="D24" s="7"/>
      <c r="E24" s="8"/>
      <c r="F24" s="90" t="s">
        <v>34</v>
      </c>
      <c r="G24" s="91"/>
      <c r="H24" s="90" t="s">
        <v>35</v>
      </c>
      <c r="I24" s="92"/>
      <c r="J24" s="92"/>
      <c r="K24" s="91"/>
      <c r="L24" s="6" t="s">
        <v>36</v>
      </c>
    </row>
    <row r="25" spans="1:30" x14ac:dyDescent="0.2">
      <c r="A25" s="9" t="s">
        <v>37</v>
      </c>
      <c r="B25" s="10" t="s">
        <v>38</v>
      </c>
      <c r="C25" s="11" t="s">
        <v>39</v>
      </c>
      <c r="D25" s="13" t="s">
        <v>40</v>
      </c>
      <c r="E25" s="11" t="s">
        <v>33</v>
      </c>
      <c r="F25" s="10" t="s">
        <v>41</v>
      </c>
      <c r="G25" s="11" t="s">
        <v>42</v>
      </c>
      <c r="H25" t="s">
        <v>24</v>
      </c>
      <c r="I25" t="s">
        <v>25</v>
      </c>
      <c r="J25" t="s">
        <v>26</v>
      </c>
      <c r="K25" s="11" t="s">
        <v>27</v>
      </c>
      <c r="L25" s="12" t="s">
        <v>28</v>
      </c>
      <c r="N25" s="51" t="s">
        <v>24</v>
      </c>
      <c r="O25" s="51" t="s">
        <v>25</v>
      </c>
      <c r="P25" s="51" t="s">
        <v>26</v>
      </c>
      <c r="Q25" s="51" t="s">
        <v>27</v>
      </c>
      <c r="R25" s="51" t="s">
        <v>28</v>
      </c>
      <c r="T25" s="51" t="s">
        <v>24</v>
      </c>
      <c r="U25" s="51" t="s">
        <v>25</v>
      </c>
      <c r="V25" s="51" t="s">
        <v>26</v>
      </c>
      <c r="W25" s="51" t="s">
        <v>27</v>
      </c>
      <c r="X25" s="51" t="s">
        <v>28</v>
      </c>
      <c r="Z25" s="51" t="s">
        <v>24</v>
      </c>
      <c r="AA25" s="51" t="s">
        <v>25</v>
      </c>
      <c r="AB25" s="51" t="s">
        <v>26</v>
      </c>
      <c r="AC25" s="51" t="s">
        <v>27</v>
      </c>
      <c r="AD25" s="51" t="s">
        <v>28</v>
      </c>
    </row>
    <row r="26" spans="1:30" x14ac:dyDescent="0.2">
      <c r="A26" s="6" t="s">
        <v>43</v>
      </c>
      <c r="B26" s="33">
        <v>1.5</v>
      </c>
      <c r="C26" s="33">
        <v>1.7</v>
      </c>
      <c r="D26" s="14">
        <f>B$2*(_xlfn.NORM.DIST(C26,B$3,B$4,TRUE) - _xlfn.NORM.DIST(B26,B$3,B$4,TRUE))</f>
        <v>3.7349202622630074E-3</v>
      </c>
      <c r="E26" s="15">
        <f>B$3 + B$4^2 * ((_xlfn.NORM.DIST(B26, B$3, B$4, FALSE) - _xlfn.NORM.DIST(C26, B$3, B$4, FALSE)) / (_xlfn.NORM.DIST(C26, B$3, B$4, TRUE) - _xlfn.NORM.DIST(B26, B$3, B$4, TRUE)))</f>
        <v>1.6333235465660221</v>
      </c>
      <c r="F26" s="14" t="str">
        <f t="shared" ref="F26:F50" si="0">VLOOKUP(B$7*E26,A$14:D$19,2)</f>
        <v>A</v>
      </c>
      <c r="G26" s="15" t="str">
        <f t="shared" ref="G26:G50" si="1">VLOOKUP(E26*B$8*2.2,F$14:I$19,2)</f>
        <v>A</v>
      </c>
      <c r="H26" s="14">
        <f t="shared" ref="H26:H50" si="2">VLOOKUP(B$7*E26,A$14:D$19,3)</f>
        <v>2</v>
      </c>
      <c r="I26" s="16">
        <f t="shared" ref="I26:I50" si="3">VLOOKUP(B$7*E26,A$14:D$19,4)</f>
        <v>2.2999999999999998</v>
      </c>
      <c r="J26" s="17">
        <v>0</v>
      </c>
      <c r="K26" s="18">
        <v>0</v>
      </c>
      <c r="L26" s="29">
        <v>0</v>
      </c>
      <c r="N26">
        <f>E26*H26*$B$7</f>
        <v>2.9073159128875194</v>
      </c>
      <c r="O26">
        <f>E26*I26*$B$7</f>
        <v>3.3434132998206469</v>
      </c>
      <c r="P26">
        <f>E26*J26*$B$8</f>
        <v>0</v>
      </c>
      <c r="Q26">
        <f>E26*K26*$B$8</f>
        <v>0</v>
      </c>
      <c r="R26">
        <f>E26*L26</f>
        <v>0</v>
      </c>
      <c r="T26">
        <f>E26*$B$22*$B$7</f>
        <v>0.65414608039969191</v>
      </c>
      <c r="U26">
        <f>E26*$C$22*$B$7</f>
        <v>0.50878028475531578</v>
      </c>
      <c r="V26">
        <f>E26*$D$22*$B$8</f>
        <v>0.69742915438369135</v>
      </c>
      <c r="W26">
        <f>E26*$E$22*$B$8</f>
        <v>0.59779641804316397</v>
      </c>
      <c r="X26">
        <f>E26*$F$22</f>
        <v>2.7766500291622376</v>
      </c>
      <c r="Z26">
        <f>N26-T26</f>
        <v>2.2531698324878278</v>
      </c>
      <c r="AA26">
        <f t="shared" ref="AA26:AD26" si="4">O26-U26</f>
        <v>2.8346330150653314</v>
      </c>
      <c r="AB26">
        <f>P26-V26</f>
        <v>-0.69742915438369135</v>
      </c>
      <c r="AC26">
        <f t="shared" si="4"/>
        <v>-0.59779641804316397</v>
      </c>
      <c r="AD26">
        <f t="shared" si="4"/>
        <v>-2.7766500291622376</v>
      </c>
    </row>
    <row r="27" spans="1:30" x14ac:dyDescent="0.2">
      <c r="A27" s="9" t="s">
        <v>44</v>
      </c>
      <c r="B27" s="1">
        <v>1.7</v>
      </c>
      <c r="C27" s="1">
        <v>1.9</v>
      </c>
      <c r="D27" s="19">
        <f>B$2*(_xlfn.NORM.DIST(C27,B$3,B$4,TRUE) - _xlfn.NORM.DIST(B27,B$3,B$4,TRUE))</f>
        <v>2.9134723329862919E-2</v>
      </c>
      <c r="E27" s="20">
        <f t="shared" ref="E27:E50" si="5">B$3 + B$4^2 * ((_xlfn.NORM.DIST(B27, B$3, B$4, FALSE) - _xlfn.NORM.DIST(C27, B$3, B$4, FALSE)) / (_xlfn.NORM.DIST(C27, B$3, B$4, TRUE) - _xlfn.NORM.DIST(B27, B$3, B$4, TRUE)))</f>
        <v>1.8311553202881585</v>
      </c>
      <c r="F27" s="19" t="str">
        <f t="shared" si="0"/>
        <v>A</v>
      </c>
      <c r="G27" s="20" t="str">
        <f t="shared" si="1"/>
        <v>A</v>
      </c>
      <c r="H27" s="19">
        <f t="shared" si="2"/>
        <v>2</v>
      </c>
      <c r="I27" s="3">
        <f t="shared" si="3"/>
        <v>2.2999999999999998</v>
      </c>
      <c r="J27" s="21">
        <v>0</v>
      </c>
      <c r="K27" s="22">
        <v>0</v>
      </c>
      <c r="L27" s="30">
        <v>0</v>
      </c>
      <c r="N27">
        <f>E27*H27*$B$7</f>
        <v>3.2594564701129221</v>
      </c>
      <c r="O27">
        <f t="shared" ref="O27:O50" si="6">E27*I27*$B$7</f>
        <v>3.7483749406298608</v>
      </c>
      <c r="P27">
        <f t="shared" ref="P27:P50" si="7">E27*J27*$B$8</f>
        <v>0</v>
      </c>
      <c r="Q27">
        <f t="shared" ref="Q27:Q50" si="8">E27*K27*$B$8</f>
        <v>0</v>
      </c>
      <c r="R27">
        <f t="shared" ref="R27:R50" si="9">E27*L27</f>
        <v>0</v>
      </c>
      <c r="T27">
        <f t="shared" ref="T27:T50" si="10">E27*$B$22*$B$7</f>
        <v>0.73337770577540751</v>
      </c>
      <c r="U27">
        <f t="shared" ref="U27:U50" si="11">E27*$C$22*$B$7</f>
        <v>0.57040488226976138</v>
      </c>
      <c r="V27">
        <f t="shared" ref="V27:V50" si="12">E27*$D$22*$B$8</f>
        <v>0.78190332176304367</v>
      </c>
      <c r="W27">
        <f t="shared" ref="W27:W50" si="13">E27*$E$22*$B$8</f>
        <v>0.67020284722546597</v>
      </c>
      <c r="X27">
        <f t="shared" ref="X27:X50" si="14">E27*$F$22</f>
        <v>3.1129640444898694</v>
      </c>
      <c r="Z27">
        <f t="shared" ref="Z27:Z51" si="15">N27-T27</f>
        <v>2.5260787643375147</v>
      </c>
      <c r="AA27">
        <f t="shared" ref="AA27:AA51" si="16">O27-U27</f>
        <v>3.1779700583600992</v>
      </c>
      <c r="AB27">
        <f t="shared" ref="AB27:AB51" si="17">P27-V27</f>
        <v>-0.78190332176304367</v>
      </c>
      <c r="AC27">
        <f t="shared" ref="AC27:AC51" si="18">Q27-W27</f>
        <v>-0.67020284722546597</v>
      </c>
      <c r="AD27">
        <f t="shared" ref="AD27:AD51" si="19">R27-X27</f>
        <v>-3.1129640444898694</v>
      </c>
    </row>
    <row r="28" spans="1:30" x14ac:dyDescent="0.2">
      <c r="A28" s="9" t="s">
        <v>45</v>
      </c>
      <c r="B28" s="1">
        <v>1.9</v>
      </c>
      <c r="C28" s="1">
        <v>2.1</v>
      </c>
      <c r="D28" s="19">
        <f t="shared" ref="D28:D50" si="20">B$2*(_xlfn.NORM.DIST(C28,B$3,B$4,TRUE) - _xlfn.NORM.DIST(B28,B$3,B$4,TRUE))</f>
        <v>0.19400706174058757</v>
      </c>
      <c r="E28" s="20">
        <f t="shared" si="5"/>
        <v>2.0289248534231321</v>
      </c>
      <c r="F28" s="19" t="str">
        <f t="shared" si="0"/>
        <v>A</v>
      </c>
      <c r="G28" s="20" t="str">
        <f t="shared" si="1"/>
        <v>A</v>
      </c>
      <c r="H28" s="19">
        <f t="shared" si="2"/>
        <v>2</v>
      </c>
      <c r="I28" s="3">
        <f t="shared" si="3"/>
        <v>2.2999999999999998</v>
      </c>
      <c r="J28" s="21">
        <v>0</v>
      </c>
      <c r="K28" s="22">
        <v>0</v>
      </c>
      <c r="L28" s="30">
        <v>0</v>
      </c>
      <c r="N28">
        <f t="shared" ref="N28:N50" si="21">E28*H28*$B$7</f>
        <v>3.6114862390931752</v>
      </c>
      <c r="O28">
        <f t="shared" si="6"/>
        <v>4.1532091749571514</v>
      </c>
      <c r="P28">
        <f t="shared" si="7"/>
        <v>0</v>
      </c>
      <c r="Q28">
        <f t="shared" si="8"/>
        <v>0</v>
      </c>
      <c r="R28">
        <f t="shared" si="9"/>
        <v>0</v>
      </c>
      <c r="T28">
        <f t="shared" si="10"/>
        <v>0.81258440379596453</v>
      </c>
      <c r="U28">
        <f t="shared" si="11"/>
        <v>0.63201009184130563</v>
      </c>
      <c r="V28">
        <f t="shared" si="12"/>
        <v>0.86635091241167739</v>
      </c>
      <c r="W28">
        <f t="shared" si="13"/>
        <v>0.74258649635286622</v>
      </c>
      <c r="X28">
        <f t="shared" si="14"/>
        <v>3.4491722508193243</v>
      </c>
      <c r="Z28">
        <f t="shared" si="15"/>
        <v>2.7989018352972108</v>
      </c>
      <c r="AA28">
        <f t="shared" si="16"/>
        <v>3.521199083115846</v>
      </c>
      <c r="AB28">
        <f t="shared" si="17"/>
        <v>-0.86635091241167739</v>
      </c>
      <c r="AC28">
        <f t="shared" si="18"/>
        <v>-0.74258649635286622</v>
      </c>
      <c r="AD28">
        <f t="shared" si="19"/>
        <v>-3.4491722508193243</v>
      </c>
    </row>
    <row r="29" spans="1:30" x14ac:dyDescent="0.2">
      <c r="A29" s="9" t="s">
        <v>46</v>
      </c>
      <c r="B29" s="1">
        <v>2.1</v>
      </c>
      <c r="C29" s="1">
        <v>2.2999999999999998</v>
      </c>
      <c r="D29" s="19">
        <f t="shared" si="20"/>
        <v>1.1028653128674715</v>
      </c>
      <c r="E29" s="20">
        <f t="shared" si="5"/>
        <v>2.2266345425026102</v>
      </c>
      <c r="F29" s="19" t="str">
        <f t="shared" si="0"/>
        <v>A</v>
      </c>
      <c r="G29" s="20" t="str">
        <f t="shared" si="1"/>
        <v>A</v>
      </c>
      <c r="H29" s="19">
        <f t="shared" si="2"/>
        <v>2</v>
      </c>
      <c r="I29" s="3">
        <f t="shared" si="3"/>
        <v>2.2999999999999998</v>
      </c>
      <c r="J29" s="21">
        <v>0</v>
      </c>
      <c r="K29" s="22">
        <v>0</v>
      </c>
      <c r="L29" s="30">
        <v>0</v>
      </c>
      <c r="N29">
        <f t="shared" si="21"/>
        <v>3.9634094856546462</v>
      </c>
      <c r="O29">
        <f t="shared" si="6"/>
        <v>4.5579209085028429</v>
      </c>
      <c r="P29">
        <f t="shared" si="7"/>
        <v>0</v>
      </c>
      <c r="Q29">
        <f t="shared" si="8"/>
        <v>0</v>
      </c>
      <c r="R29">
        <f t="shared" si="9"/>
        <v>0</v>
      </c>
      <c r="T29">
        <f t="shared" si="10"/>
        <v>0.89176713427229548</v>
      </c>
      <c r="U29">
        <f t="shared" si="11"/>
        <v>0.6935966599895631</v>
      </c>
      <c r="V29">
        <f t="shared" si="12"/>
        <v>0.95077294964861447</v>
      </c>
      <c r="W29">
        <f t="shared" si="13"/>
        <v>0.81494824255595533</v>
      </c>
      <c r="X29">
        <f t="shared" si="14"/>
        <v>3.7852787222544371</v>
      </c>
      <c r="Z29">
        <f t="shared" si="15"/>
        <v>3.0716423513823505</v>
      </c>
      <c r="AA29">
        <f t="shared" si="16"/>
        <v>3.86432424851328</v>
      </c>
      <c r="AB29">
        <f t="shared" si="17"/>
        <v>-0.95077294964861447</v>
      </c>
      <c r="AC29">
        <f t="shared" si="18"/>
        <v>-0.81494824255595533</v>
      </c>
      <c r="AD29">
        <f t="shared" si="19"/>
        <v>-3.7852787222544371</v>
      </c>
    </row>
    <row r="30" spans="1:30" x14ac:dyDescent="0.2">
      <c r="A30" s="9" t="s">
        <v>47</v>
      </c>
      <c r="B30" s="1">
        <v>2.2999999999999998</v>
      </c>
      <c r="C30" s="1">
        <v>2.5</v>
      </c>
      <c r="D30" s="19">
        <f t="shared" si="20"/>
        <v>5.3523686296253929</v>
      </c>
      <c r="E30" s="20">
        <f t="shared" si="5"/>
        <v>2.4242873041744701</v>
      </c>
      <c r="F30" s="19" t="str">
        <f t="shared" si="0"/>
        <v>B</v>
      </c>
      <c r="G30" s="20" t="str">
        <f t="shared" si="1"/>
        <v>A</v>
      </c>
      <c r="H30" s="19">
        <f t="shared" si="2"/>
        <v>2.8</v>
      </c>
      <c r="I30" s="3">
        <f t="shared" si="3"/>
        <v>3.1</v>
      </c>
      <c r="J30" s="21">
        <v>0</v>
      </c>
      <c r="K30" s="22">
        <v>0</v>
      </c>
      <c r="L30" s="30">
        <v>0</v>
      </c>
      <c r="N30">
        <f t="shared" si="21"/>
        <v>6.041323962002779</v>
      </c>
      <c r="O30">
        <f t="shared" si="6"/>
        <v>6.688608672217363</v>
      </c>
      <c r="P30">
        <f t="shared" si="7"/>
        <v>0</v>
      </c>
      <c r="Q30">
        <f t="shared" si="8"/>
        <v>0</v>
      </c>
      <c r="R30">
        <f t="shared" si="9"/>
        <v>0</v>
      </c>
      <c r="T30">
        <f t="shared" si="10"/>
        <v>0.97092706532187534</v>
      </c>
      <c r="U30">
        <f t="shared" si="11"/>
        <v>0.75516549525034737</v>
      </c>
      <c r="V30">
        <f t="shared" si="12"/>
        <v>1.0351706788824986</v>
      </c>
      <c r="W30">
        <f t="shared" si="13"/>
        <v>0.88728915332785607</v>
      </c>
      <c r="X30">
        <f t="shared" si="14"/>
        <v>4.1212884170965989</v>
      </c>
      <c r="Z30">
        <f t="shared" si="15"/>
        <v>5.0703968966809034</v>
      </c>
      <c r="AA30">
        <f t="shared" si="16"/>
        <v>5.9334431769670157</v>
      </c>
      <c r="AB30">
        <f t="shared" si="17"/>
        <v>-1.0351706788824986</v>
      </c>
      <c r="AC30">
        <f t="shared" si="18"/>
        <v>-0.88728915332785607</v>
      </c>
      <c r="AD30">
        <f t="shared" si="19"/>
        <v>-4.1212884170965989</v>
      </c>
    </row>
    <row r="31" spans="1:30" x14ac:dyDescent="0.2">
      <c r="A31" s="9" t="s">
        <v>48</v>
      </c>
      <c r="B31" s="1">
        <v>2.5</v>
      </c>
      <c r="C31" s="1">
        <v>2.7</v>
      </c>
      <c r="D31" s="19">
        <f t="shared" si="20"/>
        <v>22.177232605849259</v>
      </c>
      <c r="E31" s="20">
        <f t="shared" si="5"/>
        <v>2.6218865780143883</v>
      </c>
      <c r="F31" s="19" t="str">
        <f t="shared" si="0"/>
        <v>B</v>
      </c>
      <c r="G31" s="20" t="str">
        <f t="shared" si="1"/>
        <v>A</v>
      </c>
      <c r="H31" s="19">
        <f t="shared" si="2"/>
        <v>2.8</v>
      </c>
      <c r="I31" s="3">
        <f t="shared" si="3"/>
        <v>3.1</v>
      </c>
      <c r="J31" s="3">
        <f t="shared" ref="J31:J50" si="22">VLOOKUP(E31*B$8*2.2,F$14:I$19,3)</f>
        <v>3</v>
      </c>
      <c r="K31" s="20">
        <f t="shared" ref="K31:K50" si="23">VLOOKUP(E31*B$8*2.2,F$14:I$19,4)</f>
        <v>3.2</v>
      </c>
      <c r="L31" s="31">
        <f t="shared" ref="L31:L50" si="24">L$13+L$14*E31</f>
        <v>3.8639003704964603</v>
      </c>
      <c r="N31">
        <f t="shared" si="21"/>
        <v>6.5337413524118553</v>
      </c>
      <c r="O31">
        <f t="shared" si="6"/>
        <v>7.2337850687416969</v>
      </c>
      <c r="P31">
        <f t="shared" si="7"/>
        <v>4.7980524377663301</v>
      </c>
      <c r="Q31">
        <f t="shared" si="8"/>
        <v>5.1179226002840865</v>
      </c>
      <c r="R31">
        <f t="shared" si="9"/>
        <v>10.130708520189492</v>
      </c>
      <c r="T31">
        <f t="shared" si="10"/>
        <v>1.0500655744947627</v>
      </c>
      <c r="U31">
        <f t="shared" si="11"/>
        <v>0.81671766905148191</v>
      </c>
      <c r="V31">
        <f t="shared" si="12"/>
        <v>1.1195455688121436</v>
      </c>
      <c r="W31">
        <f t="shared" si="13"/>
        <v>0.95961048755326606</v>
      </c>
      <c r="X31">
        <f t="shared" si="14"/>
        <v>4.4572071826244599</v>
      </c>
      <c r="Z31">
        <f t="shared" si="15"/>
        <v>5.4836757779170924</v>
      </c>
      <c r="AA31">
        <f t="shared" si="16"/>
        <v>6.4170673996902146</v>
      </c>
      <c r="AB31">
        <f t="shared" si="17"/>
        <v>3.6785068689541864</v>
      </c>
      <c r="AC31">
        <f t="shared" si="18"/>
        <v>4.1583121127308207</v>
      </c>
      <c r="AD31">
        <f t="shared" si="19"/>
        <v>5.6735013375650318</v>
      </c>
    </row>
    <row r="32" spans="1:30" x14ac:dyDescent="0.2">
      <c r="A32" s="9" t="s">
        <v>49</v>
      </c>
      <c r="B32" s="1">
        <v>2.7</v>
      </c>
      <c r="C32" s="1">
        <v>2.9</v>
      </c>
      <c r="D32" s="19">
        <f t="shared" si="20"/>
        <v>78.455680485507429</v>
      </c>
      <c r="E32" s="20">
        <f t="shared" si="5"/>
        <v>2.8194363200600279</v>
      </c>
      <c r="F32" s="19" t="str">
        <f t="shared" si="0"/>
        <v>B</v>
      </c>
      <c r="G32" s="20" t="str">
        <f t="shared" si="1"/>
        <v>A</v>
      </c>
      <c r="H32" s="19">
        <f t="shared" si="2"/>
        <v>2.8</v>
      </c>
      <c r="I32" s="3">
        <f t="shared" si="3"/>
        <v>3.1</v>
      </c>
      <c r="J32" s="3">
        <f t="shared" si="22"/>
        <v>3</v>
      </c>
      <c r="K32" s="20">
        <f t="shared" si="23"/>
        <v>3.2</v>
      </c>
      <c r="L32" s="31">
        <f t="shared" si="24"/>
        <v>3.8702219622419207</v>
      </c>
      <c r="N32">
        <f t="shared" si="21"/>
        <v>7.0260353095895889</v>
      </c>
      <c r="O32">
        <f t="shared" si="6"/>
        <v>7.7788248070456172</v>
      </c>
      <c r="P32">
        <f t="shared" si="7"/>
        <v>5.1595684657098513</v>
      </c>
      <c r="Q32">
        <f t="shared" si="8"/>
        <v>5.5035396967571746</v>
      </c>
      <c r="R32">
        <f t="shared" si="9"/>
        <v>10.911844367038862</v>
      </c>
      <c r="T32">
        <f t="shared" si="10"/>
        <v>1.1291842461840411</v>
      </c>
      <c r="U32">
        <f t="shared" si="11"/>
        <v>0.87825441369869861</v>
      </c>
      <c r="V32">
        <f t="shared" si="12"/>
        <v>1.2038993086656318</v>
      </c>
      <c r="W32">
        <f t="shared" si="13"/>
        <v>1.0319136931419701</v>
      </c>
      <c r="X32">
        <f t="shared" si="14"/>
        <v>4.7930417441020472</v>
      </c>
      <c r="Z32">
        <f t="shared" si="15"/>
        <v>5.8968510634055473</v>
      </c>
      <c r="AA32">
        <f t="shared" si="16"/>
        <v>6.9005703933469187</v>
      </c>
      <c r="AB32">
        <f t="shared" si="17"/>
        <v>3.9556691570442197</v>
      </c>
      <c r="AC32">
        <f t="shared" si="18"/>
        <v>4.4716260036152047</v>
      </c>
      <c r="AD32">
        <f t="shared" si="19"/>
        <v>6.1188026229368147</v>
      </c>
    </row>
    <row r="33" spans="1:30" x14ac:dyDescent="0.2">
      <c r="A33" s="9" t="s">
        <v>50</v>
      </c>
      <c r="B33" s="1">
        <v>2.9</v>
      </c>
      <c r="C33" s="1">
        <v>3.1</v>
      </c>
      <c r="D33" s="19">
        <f t="shared" si="20"/>
        <v>236.9810349550647</v>
      </c>
      <c r="E33" s="20">
        <f t="shared" si="5"/>
        <v>3.016940986409411</v>
      </c>
      <c r="F33" s="19" t="str">
        <f t="shared" si="0"/>
        <v>B</v>
      </c>
      <c r="G33" s="20" t="str">
        <f t="shared" si="1"/>
        <v>B</v>
      </c>
      <c r="H33" s="19">
        <f t="shared" si="2"/>
        <v>2.8</v>
      </c>
      <c r="I33" s="3">
        <f t="shared" si="3"/>
        <v>3.1</v>
      </c>
      <c r="J33" s="3">
        <f t="shared" si="22"/>
        <v>4.8</v>
      </c>
      <c r="K33" s="20">
        <f t="shared" si="23"/>
        <v>5.0999999999999996</v>
      </c>
      <c r="L33" s="31">
        <f t="shared" si="24"/>
        <v>3.8765421115651009</v>
      </c>
      <c r="N33">
        <f t="shared" si="21"/>
        <v>7.5182169381322526</v>
      </c>
      <c r="O33">
        <f t="shared" si="6"/>
        <v>8.323740181503565</v>
      </c>
      <c r="P33">
        <f t="shared" si="7"/>
        <v>8.833603208206755</v>
      </c>
      <c r="Q33">
        <f t="shared" si="8"/>
        <v>9.3857034087196762</v>
      </c>
      <c r="R33">
        <f t="shared" si="9"/>
        <v>11.695298781922837</v>
      </c>
      <c r="T33">
        <f t="shared" si="10"/>
        <v>1.2082848650569691</v>
      </c>
      <c r="U33">
        <f t="shared" si="11"/>
        <v>0.93977711726653157</v>
      </c>
      <c r="V33">
        <f t="shared" si="12"/>
        <v>1.2882338011968184</v>
      </c>
      <c r="W33">
        <f t="shared" si="13"/>
        <v>1.1042004010258444</v>
      </c>
      <c r="X33">
        <f t="shared" si="14"/>
        <v>5.1287996768959987</v>
      </c>
      <c r="Z33">
        <f t="shared" si="15"/>
        <v>6.3099320730752835</v>
      </c>
      <c r="AA33">
        <f t="shared" si="16"/>
        <v>7.3839630642370331</v>
      </c>
      <c r="AB33">
        <f t="shared" si="17"/>
        <v>7.5453694070099369</v>
      </c>
      <c r="AC33">
        <f t="shared" si="18"/>
        <v>8.2815030076938321</v>
      </c>
      <c r="AD33">
        <f t="shared" si="19"/>
        <v>6.5664991050268382</v>
      </c>
    </row>
    <row r="34" spans="1:30" x14ac:dyDescent="0.2">
      <c r="A34" s="9" t="s">
        <v>51</v>
      </c>
      <c r="B34" s="1">
        <v>3.1</v>
      </c>
      <c r="C34" s="1">
        <v>3.3</v>
      </c>
      <c r="D34" s="19">
        <f t="shared" si="20"/>
        <v>611.20903299048825</v>
      </c>
      <c r="E34" s="20">
        <f t="shared" si="5"/>
        <v>3.2144055065109391</v>
      </c>
      <c r="F34" s="19" t="str">
        <f t="shared" si="0"/>
        <v>B</v>
      </c>
      <c r="G34" s="20" t="str">
        <f t="shared" si="1"/>
        <v>B</v>
      </c>
      <c r="H34" s="19">
        <f t="shared" si="2"/>
        <v>2.8</v>
      </c>
      <c r="I34" s="3">
        <f t="shared" si="3"/>
        <v>3.1</v>
      </c>
      <c r="J34" s="3">
        <f t="shared" si="22"/>
        <v>4.8</v>
      </c>
      <c r="K34" s="20">
        <f t="shared" si="23"/>
        <v>5.0999999999999996</v>
      </c>
      <c r="L34" s="31">
        <f>L$13+L$14*E34</f>
        <v>3.8828609762083497</v>
      </c>
      <c r="N34">
        <f t="shared" si="21"/>
        <v>8.0102985222252592</v>
      </c>
      <c r="O34">
        <f t="shared" si="6"/>
        <v>8.8685447924636804</v>
      </c>
      <c r="P34">
        <f t="shared" si="7"/>
        <v>9.4117793230640281</v>
      </c>
      <c r="Q34">
        <f t="shared" si="8"/>
        <v>10.000015530755531</v>
      </c>
      <c r="R34">
        <f t="shared" si="9"/>
        <v>12.48108970294056</v>
      </c>
      <c r="T34">
        <f t="shared" si="10"/>
        <v>1.287369405357631</v>
      </c>
      <c r="U34">
        <f t="shared" si="11"/>
        <v>1.0012873152781574</v>
      </c>
      <c r="V34">
        <f t="shared" si="12"/>
        <v>1.3725511512801709</v>
      </c>
      <c r="W34">
        <f t="shared" si="13"/>
        <v>1.1764724153830035</v>
      </c>
      <c r="X34">
        <f t="shared" si="14"/>
        <v>5.4644893610685967</v>
      </c>
      <c r="Z34">
        <f t="shared" si="15"/>
        <v>6.7229291168676282</v>
      </c>
      <c r="AA34">
        <f t="shared" si="16"/>
        <v>7.8672574771855235</v>
      </c>
      <c r="AB34">
        <f t="shared" si="17"/>
        <v>8.0392281717838578</v>
      </c>
      <c r="AC34">
        <f t="shared" si="18"/>
        <v>8.8235431153725283</v>
      </c>
      <c r="AD34">
        <f t="shared" si="19"/>
        <v>7.0166003418719631</v>
      </c>
    </row>
    <row r="35" spans="1:30" x14ac:dyDescent="0.2">
      <c r="A35" s="9" t="s">
        <v>52</v>
      </c>
      <c r="B35" s="1">
        <v>3.3</v>
      </c>
      <c r="C35" s="1">
        <v>3.5</v>
      </c>
      <c r="D35" s="19">
        <f t="shared" si="20"/>
        <v>1346.0647095579113</v>
      </c>
      <c r="E35" s="20">
        <f t="shared" si="5"/>
        <v>3.4118352461047237</v>
      </c>
      <c r="F35" s="19" t="str">
        <f t="shared" si="0"/>
        <v>C</v>
      </c>
      <c r="G35" s="20" t="str">
        <f t="shared" si="1"/>
        <v>B</v>
      </c>
      <c r="H35" s="19">
        <f t="shared" si="2"/>
        <v>3</v>
      </c>
      <c r="I35" s="3">
        <f t="shared" si="3"/>
        <v>3.3</v>
      </c>
      <c r="J35" s="3">
        <f t="shared" si="22"/>
        <v>4.8</v>
      </c>
      <c r="K35" s="20">
        <f t="shared" si="23"/>
        <v>5.0999999999999996</v>
      </c>
      <c r="L35" s="31">
        <f t="shared" si="24"/>
        <v>3.8891787278753509</v>
      </c>
      <c r="N35">
        <f t="shared" si="21"/>
        <v>9.1096001070996113</v>
      </c>
      <c r="O35">
        <f t="shared" si="6"/>
        <v>10.020560117809573</v>
      </c>
      <c r="P35">
        <f t="shared" si="7"/>
        <v>9.9898536005946301</v>
      </c>
      <c r="Q35">
        <f t="shared" si="8"/>
        <v>10.614219450631795</v>
      </c>
      <c r="R35">
        <f t="shared" si="9"/>
        <v>13.269237062165853</v>
      </c>
      <c r="T35">
        <f t="shared" si="10"/>
        <v>1.3664400160649419</v>
      </c>
      <c r="U35">
        <f t="shared" si="11"/>
        <v>1.0627866791616214</v>
      </c>
      <c r="V35">
        <f t="shared" si="12"/>
        <v>1.4568536500867169</v>
      </c>
      <c r="W35">
        <f t="shared" si="13"/>
        <v>1.2487317000743288</v>
      </c>
      <c r="X35">
        <f t="shared" si="14"/>
        <v>5.8001199183780301</v>
      </c>
      <c r="Z35">
        <f t="shared" si="15"/>
        <v>7.7431600910346692</v>
      </c>
      <c r="AA35">
        <f t="shared" si="16"/>
        <v>8.9577734386479513</v>
      </c>
      <c r="AB35">
        <f t="shared" si="17"/>
        <v>8.5329999505079126</v>
      </c>
      <c r="AC35">
        <f t="shared" si="18"/>
        <v>9.3654877505574667</v>
      </c>
      <c r="AD35">
        <f t="shared" si="19"/>
        <v>7.4691171437878232</v>
      </c>
    </row>
    <row r="36" spans="1:30" x14ac:dyDescent="0.2">
      <c r="A36" s="9" t="s">
        <v>53</v>
      </c>
      <c r="B36" s="1">
        <v>3.5</v>
      </c>
      <c r="C36" s="1">
        <v>3.7</v>
      </c>
      <c r="D36" s="19">
        <f t="shared" si="20"/>
        <v>2531.3558979303152</v>
      </c>
      <c r="E36" s="20">
        <f t="shared" si="5"/>
        <v>3.6092359601395554</v>
      </c>
      <c r="F36" s="19" t="str">
        <f t="shared" si="0"/>
        <v>C</v>
      </c>
      <c r="G36" s="20" t="str">
        <f t="shared" si="1"/>
        <v>B</v>
      </c>
      <c r="H36" s="19">
        <f t="shared" si="2"/>
        <v>3</v>
      </c>
      <c r="I36" s="3">
        <f t="shared" si="3"/>
        <v>3.3</v>
      </c>
      <c r="J36" s="3">
        <f t="shared" si="22"/>
        <v>4.8</v>
      </c>
      <c r="K36" s="20">
        <f t="shared" si="23"/>
        <v>5.0999999999999996</v>
      </c>
      <c r="L36" s="31">
        <f t="shared" si="24"/>
        <v>3.8954955507244655</v>
      </c>
      <c r="N36">
        <f t="shared" si="21"/>
        <v>9.6366600135726124</v>
      </c>
      <c r="O36">
        <f t="shared" si="6"/>
        <v>10.600326014929875</v>
      </c>
      <c r="P36">
        <f t="shared" si="7"/>
        <v>10.567842891288619</v>
      </c>
      <c r="Q36">
        <f t="shared" si="8"/>
        <v>11.228333071994154</v>
      </c>
      <c r="R36">
        <f t="shared" si="9"/>
        <v>14.059762624238383</v>
      </c>
      <c r="T36">
        <f t="shared" si="10"/>
        <v>1.445499002035892</v>
      </c>
      <c r="U36">
        <f t="shared" si="11"/>
        <v>1.1242770015834713</v>
      </c>
      <c r="V36">
        <f t="shared" si="12"/>
        <v>1.5411437549795899</v>
      </c>
      <c r="W36">
        <f t="shared" si="13"/>
        <v>1.3209803614110773</v>
      </c>
      <c r="X36">
        <f t="shared" si="14"/>
        <v>6.1357011322372443</v>
      </c>
      <c r="Z36">
        <f t="shared" si="15"/>
        <v>8.191161011536721</v>
      </c>
      <c r="AA36">
        <f>O36-U36</f>
        <v>9.4760490133464046</v>
      </c>
      <c r="AB36">
        <f t="shared" si="17"/>
        <v>9.0266991363090288</v>
      </c>
      <c r="AC36">
        <f t="shared" si="18"/>
        <v>9.9073527105830763</v>
      </c>
      <c r="AD36">
        <f t="shared" si="19"/>
        <v>7.9240614920011385</v>
      </c>
    </row>
    <row r="37" spans="1:30" x14ac:dyDescent="0.2">
      <c r="A37" s="9" t="s">
        <v>54</v>
      </c>
      <c r="B37" s="1">
        <v>3.7</v>
      </c>
      <c r="C37" s="1">
        <v>3.9</v>
      </c>
      <c r="D37" s="19">
        <f t="shared" si="20"/>
        <v>4065.0005911909093</v>
      </c>
      <c r="E37" s="20">
        <f t="shared" si="5"/>
        <v>3.806613736369449</v>
      </c>
      <c r="F37" s="19" t="str">
        <f t="shared" si="0"/>
        <v>C</v>
      </c>
      <c r="G37" s="20" t="str">
        <f t="shared" si="1"/>
        <v>B</v>
      </c>
      <c r="H37" s="19">
        <f t="shared" si="2"/>
        <v>3</v>
      </c>
      <c r="I37" s="3">
        <f t="shared" si="3"/>
        <v>3.3</v>
      </c>
      <c r="J37" s="3">
        <f t="shared" si="22"/>
        <v>4.8</v>
      </c>
      <c r="K37" s="20">
        <f t="shared" si="23"/>
        <v>5.0999999999999996</v>
      </c>
      <c r="L37" s="31">
        <f t="shared" si="24"/>
        <v>3.9018116395638223</v>
      </c>
      <c r="N37">
        <f t="shared" si="21"/>
        <v>10.163658676106429</v>
      </c>
      <c r="O37">
        <f t="shared" si="6"/>
        <v>11.180024543717071</v>
      </c>
      <c r="P37">
        <f t="shared" si="7"/>
        <v>11.145765020089746</v>
      </c>
      <c r="Q37">
        <f t="shared" si="8"/>
        <v>11.842375333845354</v>
      </c>
      <c r="R37">
        <f t="shared" si="9"/>
        <v>14.852689783889847</v>
      </c>
      <c r="T37">
        <f t="shared" si="10"/>
        <v>1.5245488014159643</v>
      </c>
      <c r="U37">
        <f t="shared" si="11"/>
        <v>1.1857601788790832</v>
      </c>
      <c r="V37">
        <f t="shared" si="12"/>
        <v>1.6254240654297545</v>
      </c>
      <c r="W37">
        <f t="shared" si="13"/>
        <v>1.3932206275112182</v>
      </c>
      <c r="X37">
        <f t="shared" si="14"/>
        <v>6.471243351828063</v>
      </c>
      <c r="Z37">
        <f t="shared" si="15"/>
        <v>8.6391098746904653</v>
      </c>
      <c r="AA37">
        <f t="shared" si="16"/>
        <v>9.9942643648379885</v>
      </c>
      <c r="AB37">
        <f t="shared" si="17"/>
        <v>9.5203409546599911</v>
      </c>
      <c r="AC37">
        <f t="shared" si="18"/>
        <v>10.449154706334136</v>
      </c>
      <c r="AD37">
        <f t="shared" si="19"/>
        <v>8.3814464320617841</v>
      </c>
    </row>
    <row r="38" spans="1:30" x14ac:dyDescent="0.2">
      <c r="A38" s="9" t="s">
        <v>55</v>
      </c>
      <c r="B38" s="1">
        <v>3.9</v>
      </c>
      <c r="C38" s="1">
        <v>4.0999999999999996</v>
      </c>
      <c r="D38" s="19">
        <f t="shared" si="20"/>
        <v>5574.3601118637152</v>
      </c>
      <c r="E38" s="20">
        <f t="shared" si="5"/>
        <v>4.0039749307069892</v>
      </c>
      <c r="F38" s="19" t="str">
        <f t="shared" si="0"/>
        <v>C</v>
      </c>
      <c r="G38" s="20" t="str">
        <f t="shared" si="1"/>
        <v>B</v>
      </c>
      <c r="H38" s="19">
        <f t="shared" si="2"/>
        <v>3</v>
      </c>
      <c r="I38" s="3">
        <f t="shared" si="3"/>
        <v>3.3</v>
      </c>
      <c r="J38" s="3">
        <f t="shared" si="22"/>
        <v>4.8</v>
      </c>
      <c r="K38" s="20">
        <f t="shared" si="23"/>
        <v>5.0999999999999996</v>
      </c>
      <c r="L38" s="31">
        <f>L$13+L$14*E38</f>
        <v>3.9081271977826235</v>
      </c>
      <c r="N38">
        <f t="shared" si="21"/>
        <v>10.690613064987662</v>
      </c>
      <c r="O38">
        <f t="shared" si="6"/>
        <v>11.759674371486426</v>
      </c>
      <c r="P38">
        <f t="shared" si="7"/>
        <v>11.723638597110064</v>
      </c>
      <c r="Q38">
        <f t="shared" si="8"/>
        <v>12.456366009429443</v>
      </c>
      <c r="R38">
        <f t="shared" si="9"/>
        <v>15.648043325935779</v>
      </c>
      <c r="T38">
        <f t="shared" si="10"/>
        <v>1.6035919597481492</v>
      </c>
      <c r="U38">
        <f t="shared" si="11"/>
        <v>1.247238190915227</v>
      </c>
      <c r="V38">
        <f t="shared" si="12"/>
        <v>1.7096972954118843</v>
      </c>
      <c r="W38">
        <f t="shared" si="13"/>
        <v>1.465454824638758</v>
      </c>
      <c r="X38">
        <f t="shared" si="14"/>
        <v>6.8067573822018819</v>
      </c>
      <c r="Z38">
        <f t="shared" si="15"/>
        <v>9.0870211052395131</v>
      </c>
      <c r="AA38">
        <f t="shared" si="16"/>
        <v>10.5124361805712</v>
      </c>
      <c r="AB38">
        <f t="shared" si="17"/>
        <v>10.01394130169818</v>
      </c>
      <c r="AC38">
        <f t="shared" si="18"/>
        <v>10.990911184790685</v>
      </c>
      <c r="AD38">
        <f t="shared" si="19"/>
        <v>8.8412859437338973</v>
      </c>
    </row>
    <row r="39" spans="1:30" x14ac:dyDescent="0.2">
      <c r="A39" s="9" t="s">
        <v>56</v>
      </c>
      <c r="B39" s="1">
        <v>4.0999999999999996</v>
      </c>
      <c r="C39" s="1">
        <v>4.3</v>
      </c>
      <c r="D39" s="19">
        <f t="shared" si="20"/>
        <v>6527.7131476336226</v>
      </c>
      <c r="E39" s="20">
        <f t="shared" si="5"/>
        <v>4.2013260957562455</v>
      </c>
      <c r="F39" s="19" t="str">
        <f t="shared" si="0"/>
        <v>C</v>
      </c>
      <c r="G39" s="20" t="str">
        <f t="shared" si="1"/>
        <v>B</v>
      </c>
      <c r="H39" s="19">
        <f t="shared" si="2"/>
        <v>3</v>
      </c>
      <c r="I39" s="3">
        <f t="shared" si="3"/>
        <v>3.3</v>
      </c>
      <c r="J39" s="3">
        <f t="shared" si="22"/>
        <v>4.8</v>
      </c>
      <c r="K39" s="20">
        <f t="shared" si="23"/>
        <v>5.0999999999999996</v>
      </c>
      <c r="L39" s="31">
        <f t="shared" si="24"/>
        <v>3.9144424350641995</v>
      </c>
      <c r="N39">
        <f t="shared" si="21"/>
        <v>11.217540675669175</v>
      </c>
      <c r="O39">
        <f t="shared" si="6"/>
        <v>12.339294743236092</v>
      </c>
      <c r="P39">
        <f t="shared" si="7"/>
        <v>12.301482808374285</v>
      </c>
      <c r="Q39">
        <f t="shared" si="8"/>
        <v>13.070325483897678</v>
      </c>
      <c r="R39">
        <f t="shared" si="9"/>
        <v>16.445849152770844</v>
      </c>
      <c r="T39">
        <f t="shared" si="10"/>
        <v>1.6826311013503765</v>
      </c>
      <c r="U39">
        <f t="shared" si="11"/>
        <v>1.3087130788280703</v>
      </c>
      <c r="V39">
        <f t="shared" si="12"/>
        <v>1.7939662428879166</v>
      </c>
      <c r="W39">
        <f t="shared" si="13"/>
        <v>1.5376853510467856</v>
      </c>
      <c r="X39">
        <f t="shared" si="14"/>
        <v>7.142254362785617</v>
      </c>
      <c r="Z39">
        <f t="shared" si="15"/>
        <v>9.5349095743187995</v>
      </c>
      <c r="AA39">
        <f t="shared" si="16"/>
        <v>11.030581664408022</v>
      </c>
      <c r="AB39">
        <f t="shared" si="17"/>
        <v>10.507516565486368</v>
      </c>
      <c r="AC39">
        <f t="shared" si="18"/>
        <v>11.532640132850892</v>
      </c>
      <c r="AD39">
        <f t="shared" si="19"/>
        <v>9.303594789985226</v>
      </c>
    </row>
    <row r="40" spans="1:30" x14ac:dyDescent="0.2">
      <c r="A40" s="9" t="s">
        <v>57</v>
      </c>
      <c r="B40" s="1">
        <v>4.3</v>
      </c>
      <c r="C40" s="1">
        <v>4.5</v>
      </c>
      <c r="D40" s="19">
        <f t="shared" si="20"/>
        <v>6527.7131476336199</v>
      </c>
      <c r="E40" s="20">
        <f t="shared" si="5"/>
        <v>4.3986739042437542</v>
      </c>
      <c r="F40" s="19" t="str">
        <f t="shared" si="0"/>
        <v>C</v>
      </c>
      <c r="G40" s="20" t="str">
        <f t="shared" si="1"/>
        <v>B</v>
      </c>
      <c r="H40" s="19">
        <f t="shared" si="2"/>
        <v>3</v>
      </c>
      <c r="I40" s="3">
        <f t="shared" si="3"/>
        <v>3.3</v>
      </c>
      <c r="J40" s="3">
        <f t="shared" si="22"/>
        <v>4.8</v>
      </c>
      <c r="K40" s="20">
        <f t="shared" si="23"/>
        <v>5.0999999999999996</v>
      </c>
      <c r="L40" s="31">
        <f t="shared" si="24"/>
        <v>3.9207575649358</v>
      </c>
      <c r="N40">
        <f t="shared" si="21"/>
        <v>11.744459324330824</v>
      </c>
      <c r="O40">
        <f t="shared" si="6"/>
        <v>12.918905256763905</v>
      </c>
      <c r="P40">
        <f t="shared" si="7"/>
        <v>12.879317191625713</v>
      </c>
      <c r="Q40">
        <f t="shared" si="8"/>
        <v>13.684274516102318</v>
      </c>
      <c r="R40">
        <f t="shared" si="9"/>
        <v>17.246133985749388</v>
      </c>
      <c r="T40">
        <f t="shared" si="10"/>
        <v>1.7616688986496236</v>
      </c>
      <c r="U40">
        <f t="shared" si="11"/>
        <v>1.3701869211719293</v>
      </c>
      <c r="V40">
        <f t="shared" si="12"/>
        <v>1.8782337571120828</v>
      </c>
      <c r="W40">
        <f t="shared" si="13"/>
        <v>1.6099146489532141</v>
      </c>
      <c r="X40">
        <f t="shared" si="14"/>
        <v>7.4777456372143822</v>
      </c>
      <c r="Z40">
        <f t="shared" si="15"/>
        <v>9.9827904256812001</v>
      </c>
      <c r="AA40">
        <f t="shared" si="16"/>
        <v>11.548718335591975</v>
      </c>
      <c r="AB40">
        <f t="shared" si="17"/>
        <v>11.00108343451363</v>
      </c>
      <c r="AC40">
        <f t="shared" si="18"/>
        <v>12.074359867149104</v>
      </c>
      <c r="AD40">
        <f t="shared" si="19"/>
        <v>9.7683883485350052</v>
      </c>
    </row>
    <row r="41" spans="1:30" x14ac:dyDescent="0.2">
      <c r="A41" s="9" t="s">
        <v>58</v>
      </c>
      <c r="B41" s="1">
        <v>4.5</v>
      </c>
      <c r="C41" s="1">
        <v>4.7</v>
      </c>
      <c r="D41" s="19">
        <f t="shared" si="20"/>
        <v>5574.3601118637307</v>
      </c>
      <c r="E41" s="20">
        <f t="shared" si="5"/>
        <v>4.5960250692930105</v>
      </c>
      <c r="F41" s="19" t="str">
        <f t="shared" si="0"/>
        <v>D</v>
      </c>
      <c r="G41" s="20" t="str">
        <f t="shared" si="1"/>
        <v>C</v>
      </c>
      <c r="H41" s="19">
        <f t="shared" si="2"/>
        <v>3.2</v>
      </c>
      <c r="I41" s="3">
        <f t="shared" si="3"/>
        <v>3.5</v>
      </c>
      <c r="J41" s="3">
        <f t="shared" si="22"/>
        <v>5</v>
      </c>
      <c r="K41" s="20">
        <f t="shared" si="23"/>
        <v>5.4</v>
      </c>
      <c r="L41" s="31">
        <f t="shared" si="24"/>
        <v>3.927072802217376</v>
      </c>
      <c r="N41">
        <f t="shared" si="21"/>
        <v>13.089479397346494</v>
      </c>
      <c r="O41">
        <f t="shared" si="6"/>
        <v>14.316618090847726</v>
      </c>
      <c r="P41">
        <f t="shared" si="7"/>
        <v>14.017876461343681</v>
      </c>
      <c r="Q41">
        <f t="shared" si="8"/>
        <v>15.139306578251176</v>
      </c>
      <c r="R41">
        <f t="shared" si="9"/>
        <v>18.048925047929814</v>
      </c>
      <c r="T41">
        <f t="shared" si="10"/>
        <v>1.840708040251851</v>
      </c>
      <c r="U41">
        <f t="shared" si="11"/>
        <v>1.4316618090847728</v>
      </c>
      <c r="V41">
        <f t="shared" si="12"/>
        <v>1.9625027045881154</v>
      </c>
      <c r="W41">
        <f t="shared" si="13"/>
        <v>1.6821451753612418</v>
      </c>
      <c r="X41">
        <f t="shared" si="14"/>
        <v>7.8132426177981174</v>
      </c>
      <c r="Z41">
        <f t="shared" si="15"/>
        <v>11.248771357094643</v>
      </c>
      <c r="AA41">
        <f t="shared" si="16"/>
        <v>12.884956281762953</v>
      </c>
      <c r="AB41">
        <f t="shared" si="17"/>
        <v>12.055373756755566</v>
      </c>
      <c r="AC41">
        <f t="shared" si="18"/>
        <v>13.457161402889934</v>
      </c>
      <c r="AD41">
        <f t="shared" si="19"/>
        <v>10.235682430131696</v>
      </c>
    </row>
    <row r="42" spans="1:30" x14ac:dyDescent="0.2">
      <c r="A42" s="9" t="s">
        <v>59</v>
      </c>
      <c r="B42" s="1">
        <v>4.7</v>
      </c>
      <c r="C42" s="1">
        <v>4.9000000000000004</v>
      </c>
      <c r="D42" s="19">
        <f t="shared" si="20"/>
        <v>4065.0005911909134</v>
      </c>
      <c r="E42" s="20">
        <f t="shared" si="5"/>
        <v>4.7933862636305511</v>
      </c>
      <c r="F42" s="19" t="str">
        <f t="shared" si="0"/>
        <v>D</v>
      </c>
      <c r="G42" s="20" t="str">
        <f t="shared" si="1"/>
        <v>C</v>
      </c>
      <c r="H42" s="19">
        <f t="shared" si="2"/>
        <v>3.2</v>
      </c>
      <c r="I42" s="3">
        <f t="shared" si="3"/>
        <v>3.5</v>
      </c>
      <c r="J42" s="3">
        <f t="shared" si="22"/>
        <v>5</v>
      </c>
      <c r="K42" s="20">
        <f t="shared" si="23"/>
        <v>5.4</v>
      </c>
      <c r="L42" s="31">
        <f t="shared" si="24"/>
        <v>3.9333883604361777</v>
      </c>
      <c r="N42">
        <f t="shared" si="21"/>
        <v>13.65156407881981</v>
      </c>
      <c r="O42">
        <f t="shared" si="6"/>
        <v>14.931398211209167</v>
      </c>
      <c r="P42">
        <f t="shared" si="7"/>
        <v>14.61982810407318</v>
      </c>
      <c r="Q42">
        <f t="shared" si="8"/>
        <v>15.789414352399035</v>
      </c>
      <c r="R42">
        <f t="shared" si="9"/>
        <v>18.854249736439069</v>
      </c>
      <c r="T42">
        <f t="shared" si="10"/>
        <v>1.9197511985840359</v>
      </c>
      <c r="U42">
        <f t="shared" si="11"/>
        <v>1.4931398211209166</v>
      </c>
      <c r="V42">
        <f t="shared" si="12"/>
        <v>2.046775934570245</v>
      </c>
      <c r="W42">
        <f t="shared" si="13"/>
        <v>1.7543793724887815</v>
      </c>
      <c r="X42">
        <f t="shared" si="14"/>
        <v>8.1487566481719362</v>
      </c>
      <c r="Z42">
        <f t="shared" si="15"/>
        <v>11.731812880235774</v>
      </c>
      <c r="AA42">
        <f t="shared" si="16"/>
        <v>13.438258390088251</v>
      </c>
      <c r="AB42">
        <f t="shared" si="17"/>
        <v>12.573052169502935</v>
      </c>
      <c r="AC42">
        <f t="shared" si="18"/>
        <v>14.035034979910254</v>
      </c>
      <c r="AD42">
        <f t="shared" si="19"/>
        <v>10.705493088267133</v>
      </c>
    </row>
    <row r="43" spans="1:30" x14ac:dyDescent="0.2">
      <c r="A43" s="9" t="s">
        <v>60</v>
      </c>
      <c r="B43" s="1">
        <v>4.9000000000000004</v>
      </c>
      <c r="C43" s="1">
        <v>5.0999999999999996</v>
      </c>
      <c r="D43" s="19">
        <f t="shared" si="20"/>
        <v>2531.3558979303002</v>
      </c>
      <c r="E43" s="20">
        <f t="shared" si="5"/>
        <v>4.9907640398604451</v>
      </c>
      <c r="F43" s="19" t="str">
        <f t="shared" si="0"/>
        <v>D</v>
      </c>
      <c r="G43" s="20" t="str">
        <f t="shared" si="1"/>
        <v>C</v>
      </c>
      <c r="H43" s="19">
        <f t="shared" si="2"/>
        <v>3.2</v>
      </c>
      <c r="I43" s="3">
        <f t="shared" si="3"/>
        <v>3.5</v>
      </c>
      <c r="J43" s="3">
        <f t="shared" si="22"/>
        <v>5</v>
      </c>
      <c r="K43" s="20">
        <f t="shared" si="23"/>
        <v>5.4</v>
      </c>
      <c r="L43" s="31">
        <f t="shared" si="24"/>
        <v>3.939704449275534</v>
      </c>
      <c r="N43">
        <f t="shared" si="21"/>
        <v>14.213695985522548</v>
      </c>
      <c r="O43">
        <f t="shared" si="6"/>
        <v>15.546229984165286</v>
      </c>
      <c r="P43">
        <f t="shared" si="7"/>
        <v>15.221830321574357</v>
      </c>
      <c r="Q43">
        <f t="shared" si="8"/>
        <v>16.439576747300308</v>
      </c>
      <c r="R43">
        <f t="shared" si="9"/>
        <v>19.662135293122535</v>
      </c>
      <c r="T43">
        <f t="shared" si="10"/>
        <v>1.9988009979641084</v>
      </c>
      <c r="U43">
        <f t="shared" si="11"/>
        <v>1.5546229984165287</v>
      </c>
      <c r="V43">
        <f t="shared" si="12"/>
        <v>2.1310562450204098</v>
      </c>
      <c r="W43">
        <f t="shared" si="13"/>
        <v>1.8266196385889226</v>
      </c>
      <c r="X43">
        <f t="shared" si="14"/>
        <v>8.4842988677627567</v>
      </c>
      <c r="Z43">
        <f t="shared" si="15"/>
        <v>12.21489498755844</v>
      </c>
      <c r="AA43">
        <f t="shared" si="16"/>
        <v>13.991606985748758</v>
      </c>
      <c r="AB43">
        <f t="shared" si="17"/>
        <v>13.090774076553947</v>
      </c>
      <c r="AC43">
        <f t="shared" si="18"/>
        <v>14.612957108711385</v>
      </c>
      <c r="AD43">
        <f t="shared" si="19"/>
        <v>11.177836425359779</v>
      </c>
    </row>
    <row r="44" spans="1:30" x14ac:dyDescent="0.2">
      <c r="A44" s="9" t="s">
        <v>61</v>
      </c>
      <c r="B44" s="1">
        <v>5.0999999999999996</v>
      </c>
      <c r="C44" s="1">
        <v>5.3</v>
      </c>
      <c r="D44" s="19">
        <f t="shared" si="20"/>
        <v>1346.0647095579091</v>
      </c>
      <c r="E44" s="20">
        <f t="shared" si="5"/>
        <v>5.1881647538952773</v>
      </c>
      <c r="F44" s="19" t="str">
        <f t="shared" si="0"/>
        <v>D</v>
      </c>
      <c r="G44" s="20" t="str">
        <f t="shared" si="1"/>
        <v>C</v>
      </c>
      <c r="H44" s="19">
        <f t="shared" si="2"/>
        <v>3.2</v>
      </c>
      <c r="I44" s="3">
        <f t="shared" si="3"/>
        <v>3.5</v>
      </c>
      <c r="J44" s="3">
        <f t="shared" si="22"/>
        <v>5</v>
      </c>
      <c r="K44" s="20">
        <f t="shared" si="23"/>
        <v>5.4</v>
      </c>
      <c r="L44" s="31">
        <f t="shared" si="24"/>
        <v>3.9460212721246486</v>
      </c>
      <c r="N44">
        <f t="shared" si="21"/>
        <v>14.775893219093751</v>
      </c>
      <c r="O44">
        <f t="shared" si="6"/>
        <v>16.161133208383788</v>
      </c>
      <c r="P44">
        <f t="shared" si="7"/>
        <v>15.823902499380596</v>
      </c>
      <c r="Q44">
        <f t="shared" si="8"/>
        <v>17.089814699331043</v>
      </c>
      <c r="R44">
        <f t="shared" si="9"/>
        <v>20.472608482158108</v>
      </c>
      <c r="T44">
        <f t="shared" si="10"/>
        <v>2.0778599839350584</v>
      </c>
      <c r="U44">
        <f t="shared" si="11"/>
        <v>1.6161133208383789</v>
      </c>
      <c r="V44">
        <f t="shared" si="12"/>
        <v>2.2153463499132835</v>
      </c>
      <c r="W44">
        <f t="shared" si="13"/>
        <v>1.8988682999256712</v>
      </c>
      <c r="X44">
        <f t="shared" si="14"/>
        <v>8.8198800816219709</v>
      </c>
      <c r="Z44">
        <f t="shared" si="15"/>
        <v>12.698033235158693</v>
      </c>
      <c r="AA44">
        <f t="shared" si="16"/>
        <v>14.54501988754541</v>
      </c>
      <c r="AB44">
        <f t="shared" si="17"/>
        <v>13.608556149467312</v>
      </c>
      <c r="AC44">
        <f t="shared" si="18"/>
        <v>15.190946399405373</v>
      </c>
      <c r="AD44">
        <f t="shared" si="19"/>
        <v>11.652728400536137</v>
      </c>
    </row>
    <row r="45" spans="1:30" x14ac:dyDescent="0.2">
      <c r="A45" s="9" t="s">
        <v>62</v>
      </c>
      <c r="B45" s="1">
        <v>5.3</v>
      </c>
      <c r="C45" s="1">
        <v>5.5</v>
      </c>
      <c r="D45" s="19">
        <f t="shared" si="20"/>
        <v>611.20903299048825</v>
      </c>
      <c r="E45" s="20">
        <f t="shared" si="5"/>
        <v>5.3855944934890623</v>
      </c>
      <c r="F45" s="19" t="str">
        <f t="shared" si="0"/>
        <v>D</v>
      </c>
      <c r="G45" s="20" t="str">
        <f t="shared" si="1"/>
        <v>C</v>
      </c>
      <c r="H45" s="19">
        <f t="shared" si="2"/>
        <v>3.2</v>
      </c>
      <c r="I45" s="3">
        <f t="shared" si="3"/>
        <v>3.5</v>
      </c>
      <c r="J45" s="3">
        <f t="shared" si="22"/>
        <v>5</v>
      </c>
      <c r="K45" s="20">
        <f t="shared" si="23"/>
        <v>5.4</v>
      </c>
      <c r="L45" s="31">
        <f t="shared" si="24"/>
        <v>3.9523390237916498</v>
      </c>
      <c r="N45">
        <f t="shared" si="21"/>
        <v>15.338173117456849</v>
      </c>
      <c r="O45">
        <f t="shared" si="6"/>
        <v>16.776126847218428</v>
      </c>
      <c r="P45">
        <f t="shared" si="7"/>
        <v>16.426063205141638</v>
      </c>
      <c r="Q45">
        <f t="shared" si="8"/>
        <v>17.740148261552971</v>
      </c>
      <c r="R45">
        <f t="shared" si="9"/>
        <v>21.285695282934245</v>
      </c>
      <c r="T45">
        <f t="shared" si="10"/>
        <v>2.1569305946423696</v>
      </c>
      <c r="U45">
        <f t="shared" si="11"/>
        <v>1.6776126847218429</v>
      </c>
      <c r="V45">
        <f t="shared" si="12"/>
        <v>2.2996488487198294</v>
      </c>
      <c r="W45">
        <f t="shared" si="13"/>
        <v>1.9711275846169969</v>
      </c>
      <c r="X45">
        <f t="shared" si="14"/>
        <v>9.1555106389314052</v>
      </c>
      <c r="Z45">
        <f t="shared" si="15"/>
        <v>13.181242522814479</v>
      </c>
      <c r="AA45">
        <f t="shared" si="16"/>
        <v>15.098514162496585</v>
      </c>
      <c r="AB45">
        <f t="shared" si="17"/>
        <v>14.126414356421808</v>
      </c>
      <c r="AC45">
        <f t="shared" si="18"/>
        <v>15.769020676935973</v>
      </c>
      <c r="AD45">
        <f t="shared" si="19"/>
        <v>12.13018464400284</v>
      </c>
    </row>
    <row r="46" spans="1:30" x14ac:dyDescent="0.2">
      <c r="A46" s="9" t="s">
        <v>63</v>
      </c>
      <c r="B46" s="1">
        <v>5.5</v>
      </c>
      <c r="C46" s="1">
        <v>5.7</v>
      </c>
      <c r="D46" s="19">
        <f t="shared" si="20"/>
        <v>236.98103495506339</v>
      </c>
      <c r="E46" s="20">
        <f t="shared" si="5"/>
        <v>5.583059013590594</v>
      </c>
      <c r="F46" s="19" t="str">
        <f t="shared" si="0"/>
        <v>D</v>
      </c>
      <c r="G46" s="20" t="str">
        <f t="shared" si="1"/>
        <v>C</v>
      </c>
      <c r="H46" s="19">
        <f t="shared" si="2"/>
        <v>3.2</v>
      </c>
      <c r="I46" s="3">
        <f t="shared" si="3"/>
        <v>3.5</v>
      </c>
      <c r="J46" s="3">
        <f t="shared" si="22"/>
        <v>5</v>
      </c>
      <c r="K46" s="20">
        <f t="shared" si="23"/>
        <v>5.4</v>
      </c>
      <c r="L46" s="31">
        <f t="shared" si="24"/>
        <v>3.9586578884348986</v>
      </c>
      <c r="N46">
        <f t="shared" si="21"/>
        <v>15.900552070706013</v>
      </c>
      <c r="O46">
        <f t="shared" si="6"/>
        <v>17.3912288273347</v>
      </c>
      <c r="P46">
        <f t="shared" si="7"/>
        <v>17.028329991451312</v>
      </c>
      <c r="Q46">
        <f t="shared" si="8"/>
        <v>18.390596390767417</v>
      </c>
      <c r="R46">
        <f t="shared" si="9"/>
        <v>22.101420605747968</v>
      </c>
      <c r="T46">
        <f t="shared" si="10"/>
        <v>2.2360151349430328</v>
      </c>
      <c r="U46">
        <f t="shared" si="11"/>
        <v>1.7391228827334699</v>
      </c>
      <c r="V46">
        <f t="shared" si="12"/>
        <v>2.3839661988031833</v>
      </c>
      <c r="W46">
        <f t="shared" si="13"/>
        <v>2.0433995989741573</v>
      </c>
      <c r="X46">
        <f t="shared" si="14"/>
        <v>9.4912003231040103</v>
      </c>
      <c r="Z46">
        <f t="shared" si="15"/>
        <v>13.66453693576298</v>
      </c>
      <c r="AA46">
        <f t="shared" si="16"/>
        <v>15.65210594460123</v>
      </c>
      <c r="AB46">
        <f t="shared" si="17"/>
        <v>14.644363792648129</v>
      </c>
      <c r="AC46">
        <f t="shared" si="18"/>
        <v>16.347196791793259</v>
      </c>
      <c r="AD46">
        <f t="shared" si="19"/>
        <v>12.610220282643958</v>
      </c>
    </row>
    <row r="47" spans="1:30" x14ac:dyDescent="0.2">
      <c r="A47" s="9" t="s">
        <v>64</v>
      </c>
      <c r="B47" s="1">
        <v>5.7</v>
      </c>
      <c r="C47" s="1">
        <v>5.9</v>
      </c>
      <c r="D47" s="19">
        <f t="shared" si="20"/>
        <v>78.455680485508992</v>
      </c>
      <c r="E47" s="20">
        <f t="shared" si="5"/>
        <v>5.7805636799399398</v>
      </c>
      <c r="F47" s="19" t="str">
        <f t="shared" si="0"/>
        <v>no commercial value</v>
      </c>
      <c r="G47" s="20" t="str">
        <f t="shared" si="1"/>
        <v>C</v>
      </c>
      <c r="H47" s="23">
        <f t="shared" si="2"/>
        <v>0</v>
      </c>
      <c r="I47" s="21">
        <f t="shared" si="3"/>
        <v>0</v>
      </c>
      <c r="J47" s="3">
        <f t="shared" si="22"/>
        <v>5</v>
      </c>
      <c r="K47" s="20">
        <f t="shared" si="23"/>
        <v>5.4</v>
      </c>
      <c r="L47" s="31">
        <f t="shared" si="24"/>
        <v>3.9649780377580779</v>
      </c>
      <c r="N47">
        <f t="shared" si="21"/>
        <v>0</v>
      </c>
      <c r="O47">
        <f t="shared" si="6"/>
        <v>0</v>
      </c>
      <c r="P47">
        <f t="shared" si="7"/>
        <v>17.630719223816815</v>
      </c>
      <c r="Q47">
        <f t="shared" si="8"/>
        <v>19.041176761722163</v>
      </c>
      <c r="R47">
        <f t="shared" si="9"/>
        <v>22.919808036823877</v>
      </c>
      <c r="T47">
        <f t="shared" si="10"/>
        <v>2.3151157538159461</v>
      </c>
      <c r="U47">
        <f t="shared" si="11"/>
        <v>1.8006455863012913</v>
      </c>
      <c r="V47">
        <f t="shared" si="12"/>
        <v>2.4683006913343544</v>
      </c>
      <c r="W47">
        <f t="shared" si="13"/>
        <v>2.1156863068580178</v>
      </c>
      <c r="X47">
        <f t="shared" si="14"/>
        <v>9.8269582558978978</v>
      </c>
      <c r="Z47">
        <f t="shared" si="15"/>
        <v>-2.3151157538159461</v>
      </c>
      <c r="AA47">
        <f t="shared" si="16"/>
        <v>-1.8006455863012913</v>
      </c>
      <c r="AB47">
        <f t="shared" si="17"/>
        <v>15.162418532482461</v>
      </c>
      <c r="AC47">
        <f t="shared" si="18"/>
        <v>16.925490454864146</v>
      </c>
      <c r="AD47">
        <f t="shared" si="19"/>
        <v>13.092849780925979</v>
      </c>
    </row>
    <row r="48" spans="1:30" x14ac:dyDescent="0.2">
      <c r="A48" s="9" t="s">
        <v>65</v>
      </c>
      <c r="B48" s="1">
        <v>5.9</v>
      </c>
      <c r="C48" s="1">
        <v>6.1</v>
      </c>
      <c r="D48" s="19">
        <f t="shared" si="20"/>
        <v>22.177232605848918</v>
      </c>
      <c r="E48" s="20">
        <f t="shared" si="5"/>
        <v>5.9781134219856238</v>
      </c>
      <c r="F48" s="19" t="str">
        <f t="shared" si="0"/>
        <v>no commercial value</v>
      </c>
      <c r="G48" s="20" t="str">
        <f t="shared" si="1"/>
        <v>D</v>
      </c>
      <c r="H48" s="23">
        <f t="shared" si="2"/>
        <v>0</v>
      </c>
      <c r="I48" s="21">
        <f t="shared" si="3"/>
        <v>0</v>
      </c>
      <c r="J48" s="3">
        <f t="shared" si="22"/>
        <v>5.2</v>
      </c>
      <c r="K48" s="20">
        <f t="shared" si="23"/>
        <v>5.7</v>
      </c>
      <c r="L48" s="31">
        <f t="shared" si="24"/>
        <v>3.9712996295035397</v>
      </c>
      <c r="N48">
        <f t="shared" si="21"/>
        <v>0</v>
      </c>
      <c r="O48">
        <f t="shared" si="6"/>
        <v>0</v>
      </c>
      <c r="P48">
        <f t="shared" si="7"/>
        <v>18.962575774538397</v>
      </c>
      <c r="Q48">
        <f t="shared" si="8"/>
        <v>20.785900368244015</v>
      </c>
      <c r="R48">
        <f t="shared" si="9"/>
        <v>23.740879617861644</v>
      </c>
      <c r="T48">
        <f t="shared" si="10"/>
        <v>2.3942344255052426</v>
      </c>
      <c r="U48">
        <f t="shared" si="11"/>
        <v>1.8621823309485219</v>
      </c>
      <c r="V48">
        <f t="shared" si="12"/>
        <v>2.5526544311878614</v>
      </c>
      <c r="W48">
        <f t="shared" si="13"/>
        <v>2.1879895124467383</v>
      </c>
      <c r="X48">
        <f t="shared" si="14"/>
        <v>10.162792817375561</v>
      </c>
      <c r="Z48">
        <f t="shared" si="15"/>
        <v>-2.3942344255052426</v>
      </c>
      <c r="AA48">
        <f t="shared" si="16"/>
        <v>-1.8621823309485219</v>
      </c>
      <c r="AB48">
        <f t="shared" si="17"/>
        <v>16.409921343350536</v>
      </c>
      <c r="AC48">
        <f t="shared" si="18"/>
        <v>18.597910855797277</v>
      </c>
      <c r="AD48">
        <f t="shared" si="19"/>
        <v>13.578086800486084</v>
      </c>
    </row>
    <row r="49" spans="1:30" x14ac:dyDescent="0.2">
      <c r="A49" s="9" t="s">
        <v>66</v>
      </c>
      <c r="B49" s="1">
        <v>6.1</v>
      </c>
      <c r="C49" s="1">
        <v>6.3</v>
      </c>
      <c r="D49" s="19">
        <f t="shared" si="20"/>
        <v>5.3523686296261808</v>
      </c>
      <c r="E49" s="20">
        <f t="shared" si="5"/>
        <v>6.1757126958252533</v>
      </c>
      <c r="F49" s="19" t="str">
        <f t="shared" si="0"/>
        <v>no commercial value</v>
      </c>
      <c r="G49" s="20" t="str">
        <f t="shared" si="1"/>
        <v>D</v>
      </c>
      <c r="H49" s="23">
        <f t="shared" si="2"/>
        <v>0</v>
      </c>
      <c r="I49" s="21">
        <f t="shared" si="3"/>
        <v>0</v>
      </c>
      <c r="J49" s="3">
        <f t="shared" si="22"/>
        <v>5.2</v>
      </c>
      <c r="K49" s="20">
        <f t="shared" si="23"/>
        <v>5.7</v>
      </c>
      <c r="L49" s="31">
        <f t="shared" si="24"/>
        <v>3.9776228062664081</v>
      </c>
      <c r="N49">
        <f t="shared" si="21"/>
        <v>0</v>
      </c>
      <c r="O49">
        <f t="shared" si="6"/>
        <v>0</v>
      </c>
      <c r="P49">
        <f t="shared" si="7"/>
        <v>19.589360671157703</v>
      </c>
      <c r="Q49">
        <f t="shared" si="8"/>
        <v>21.472953043384404</v>
      </c>
      <c r="R49">
        <f t="shared" si="9"/>
        <v>24.56465566386353</v>
      </c>
      <c r="T49">
        <f t="shared" si="10"/>
        <v>2.473372934678014</v>
      </c>
      <c r="U49">
        <f t="shared" si="11"/>
        <v>1.9237345047495664</v>
      </c>
      <c r="V49">
        <f t="shared" si="12"/>
        <v>2.637029321117383</v>
      </c>
      <c r="W49">
        <f t="shared" si="13"/>
        <v>2.2603108466720423</v>
      </c>
      <c r="X49">
        <f t="shared" si="14"/>
        <v>10.49871158290293</v>
      </c>
      <c r="Z49">
        <f t="shared" si="15"/>
        <v>-2.473372934678014</v>
      </c>
      <c r="AA49">
        <f t="shared" si="16"/>
        <v>-1.9237345047495664</v>
      </c>
      <c r="AB49">
        <f t="shared" si="17"/>
        <v>16.952331350040321</v>
      </c>
      <c r="AC49">
        <f t="shared" si="18"/>
        <v>19.212642196712363</v>
      </c>
      <c r="AD49">
        <f t="shared" si="19"/>
        <v>14.0659440809606</v>
      </c>
    </row>
    <row r="50" spans="1:30" x14ac:dyDescent="0.2">
      <c r="A50" s="12" t="s">
        <v>67</v>
      </c>
      <c r="B50" s="34">
        <v>6.3</v>
      </c>
      <c r="C50" s="34">
        <v>6.5</v>
      </c>
      <c r="D50" s="24">
        <f t="shared" si="20"/>
        <v>1.1028653128661858</v>
      </c>
      <c r="E50" s="25">
        <f t="shared" si="5"/>
        <v>6.3733654574998084</v>
      </c>
      <c r="F50" s="24" t="str">
        <f t="shared" si="0"/>
        <v>no commercial value</v>
      </c>
      <c r="G50" s="25" t="str">
        <f t="shared" si="1"/>
        <v>D</v>
      </c>
      <c r="H50" s="26">
        <f t="shared" si="2"/>
        <v>0</v>
      </c>
      <c r="I50" s="27">
        <f t="shared" si="3"/>
        <v>0</v>
      </c>
      <c r="J50" s="28">
        <f t="shared" si="22"/>
        <v>5.2</v>
      </c>
      <c r="K50" s="25">
        <f t="shared" si="23"/>
        <v>5.7</v>
      </c>
      <c r="L50" s="32">
        <f t="shared" si="24"/>
        <v>3.9839476946399937</v>
      </c>
      <c r="N50">
        <f t="shared" si="21"/>
        <v>0</v>
      </c>
      <c r="O50">
        <f t="shared" si="6"/>
        <v>0</v>
      </c>
      <c r="P50">
        <f t="shared" si="7"/>
        <v>20.216315231189391</v>
      </c>
      <c r="Q50">
        <f t="shared" si="8"/>
        <v>22.160191695726834</v>
      </c>
      <c r="R50">
        <f t="shared" si="9"/>
        <v>25.39115462150453</v>
      </c>
      <c r="T50">
        <f t="shared" si="10"/>
        <v>2.5525328657286734</v>
      </c>
      <c r="U50">
        <f t="shared" si="11"/>
        <v>1.9853033400111901</v>
      </c>
      <c r="V50">
        <f t="shared" si="12"/>
        <v>2.7214270503524181</v>
      </c>
      <c r="W50">
        <f t="shared" si="13"/>
        <v>2.3326517574449297</v>
      </c>
      <c r="X50">
        <f t="shared" si="14"/>
        <v>10.834721277749674</v>
      </c>
      <c r="Z50">
        <f t="shared" si="15"/>
        <v>-2.5525328657286734</v>
      </c>
      <c r="AA50">
        <f t="shared" si="16"/>
        <v>-1.9853033400111901</v>
      </c>
      <c r="AB50">
        <f t="shared" si="17"/>
        <v>17.494888180836973</v>
      </c>
      <c r="AC50">
        <f t="shared" si="18"/>
        <v>19.827539938281905</v>
      </c>
      <c r="AD50">
        <f t="shared" si="19"/>
        <v>14.556433343754856</v>
      </c>
    </row>
    <row r="51" spans="1:30" x14ac:dyDescent="0.2">
      <c r="D51">
        <v>42000</v>
      </c>
      <c r="E51">
        <v>4.3</v>
      </c>
      <c r="M51" s="40" t="s">
        <v>68</v>
      </c>
      <c r="N51" s="40">
        <f>SUM(N26:N50)</f>
        <v>198.40317392282174</v>
      </c>
      <c r="O51" s="40">
        <f t="shared" ref="O51:R51" si="25">SUM(O26:O50)</f>
        <v>218.63794206298445</v>
      </c>
      <c r="P51" s="40">
        <f t="shared" si="25"/>
        <v>266.34770502749711</v>
      </c>
      <c r="Q51" s="40">
        <f t="shared" si="25"/>
        <v>286.95215400109663</v>
      </c>
      <c r="R51" s="40">
        <f t="shared" si="25"/>
        <v>353.7821896952272</v>
      </c>
      <c r="S51" s="40"/>
      <c r="T51" s="40">
        <f>SUM(T26:T50)</f>
        <v>40.087408189971903</v>
      </c>
      <c r="U51" s="40">
        <f t="shared" ref="U51:X51" si="26">SUM(U26:U50)</f>
        <v>31.179095258867047</v>
      </c>
      <c r="V51" s="40">
        <f t="shared" si="26"/>
        <v>42.739883388559313</v>
      </c>
      <c r="W51" s="40">
        <f t="shared" si="26"/>
        <v>36.63418576162227</v>
      </c>
      <c r="X51" s="40">
        <f t="shared" si="26"/>
        <v>170.15878632447505</v>
      </c>
      <c r="Z51" s="40">
        <f t="shared" si="15"/>
        <v>158.31576573284983</v>
      </c>
      <c r="AA51" s="40">
        <f t="shared" si="16"/>
        <v>187.4588468041174</v>
      </c>
      <c r="AB51" s="40">
        <f t="shared" si="17"/>
        <v>223.60782163893779</v>
      </c>
      <c r="AC51" s="40">
        <f t="shared" si="18"/>
        <v>250.31796823947437</v>
      </c>
      <c r="AD51" s="40">
        <f t="shared" si="19"/>
        <v>183.62340337075216</v>
      </c>
    </row>
    <row r="54" spans="1:30" x14ac:dyDescent="0.2">
      <c r="A54" s="36" t="s">
        <v>37</v>
      </c>
      <c r="B54" t="s">
        <v>24</v>
      </c>
      <c r="C54" t="s">
        <v>25</v>
      </c>
      <c r="D54" t="s">
        <v>26</v>
      </c>
      <c r="E54" s="11" t="s">
        <v>27</v>
      </c>
      <c r="F54" s="12" t="s">
        <v>28</v>
      </c>
      <c r="T54">
        <f>SUM(T51:X51)</f>
        <v>320.79935892349556</v>
      </c>
    </row>
    <row r="55" spans="1:30" x14ac:dyDescent="0.2">
      <c r="A55" s="9" t="s">
        <v>43</v>
      </c>
      <c r="B55" s="35">
        <v>3.7349202622630074E-3</v>
      </c>
      <c r="C55" s="35">
        <v>0</v>
      </c>
      <c r="D55" s="35">
        <v>0</v>
      </c>
      <c r="E55" s="35">
        <v>0</v>
      </c>
      <c r="F55" s="35">
        <v>0</v>
      </c>
      <c r="G55" s="37">
        <f>SUM(B55:F55)</f>
        <v>3.7349202622630074E-3</v>
      </c>
      <c r="H55" s="38" t="s">
        <v>69</v>
      </c>
      <c r="I55">
        <f>D26</f>
        <v>3.7349202622630074E-3</v>
      </c>
      <c r="T55">
        <f>SUMPRODUCT(T26:X50,B55:F79)</f>
        <v>70344.308783515589</v>
      </c>
    </row>
    <row r="56" spans="1:30" x14ac:dyDescent="0.2">
      <c r="A56" s="9" t="s">
        <v>44</v>
      </c>
      <c r="B56" s="35">
        <v>2.9134723329862919E-2</v>
      </c>
      <c r="C56" s="35">
        <v>0</v>
      </c>
      <c r="D56" s="35">
        <v>0</v>
      </c>
      <c r="E56" s="35">
        <v>0</v>
      </c>
      <c r="F56" s="35">
        <v>0</v>
      </c>
      <c r="G56" s="37">
        <f>SUM(B56:F56)</f>
        <v>2.9134723329862919E-2</v>
      </c>
      <c r="H56" s="38" t="s">
        <v>69</v>
      </c>
      <c r="I56">
        <f>D27</f>
        <v>2.9134723329862919E-2</v>
      </c>
    </row>
    <row r="57" spans="1:30" x14ac:dyDescent="0.2">
      <c r="A57" s="9" t="s">
        <v>45</v>
      </c>
      <c r="B57" s="35">
        <v>0.19400706174058757</v>
      </c>
      <c r="C57" s="35">
        <v>0</v>
      </c>
      <c r="D57" s="35">
        <v>0</v>
      </c>
      <c r="E57" s="35">
        <v>0</v>
      </c>
      <c r="F57" s="35">
        <v>0</v>
      </c>
      <c r="G57" s="37">
        <f t="shared" ref="G57:G79" si="27">SUM(B57:F57)</f>
        <v>0.19400706174058757</v>
      </c>
      <c r="H57" s="38" t="s">
        <v>69</v>
      </c>
      <c r="I57">
        <f t="shared" ref="I57:I79" si="28">D28</f>
        <v>0.19400706174058757</v>
      </c>
    </row>
    <row r="58" spans="1:30" x14ac:dyDescent="0.2">
      <c r="A58" s="9" t="s">
        <v>46</v>
      </c>
      <c r="B58" s="35">
        <v>1.1028653128674715</v>
      </c>
      <c r="C58" s="35">
        <v>0</v>
      </c>
      <c r="D58" s="35">
        <v>0</v>
      </c>
      <c r="E58" s="35">
        <v>0</v>
      </c>
      <c r="F58" s="35">
        <v>0</v>
      </c>
      <c r="G58" s="37">
        <f t="shared" si="27"/>
        <v>1.1028653128674715</v>
      </c>
      <c r="H58" s="38" t="s">
        <v>69</v>
      </c>
      <c r="I58">
        <f t="shared" si="28"/>
        <v>1.1028653128674715</v>
      </c>
    </row>
    <row r="59" spans="1:30" x14ac:dyDescent="0.2">
      <c r="A59" s="9" t="s">
        <v>47</v>
      </c>
      <c r="B59" s="35">
        <v>5.3523686296253929</v>
      </c>
      <c r="C59" s="35">
        <v>0</v>
      </c>
      <c r="D59" s="35">
        <v>0</v>
      </c>
      <c r="E59" s="35">
        <v>0</v>
      </c>
      <c r="F59" s="35">
        <v>0</v>
      </c>
      <c r="G59" s="37">
        <f t="shared" si="27"/>
        <v>5.3523686296253929</v>
      </c>
      <c r="H59" s="38" t="s">
        <v>69</v>
      </c>
      <c r="I59">
        <f t="shared" si="28"/>
        <v>5.3523686296253929</v>
      </c>
    </row>
    <row r="60" spans="1:30" x14ac:dyDescent="0.2">
      <c r="A60" s="9" t="s">
        <v>48</v>
      </c>
      <c r="B60" s="35">
        <v>22.177232605849259</v>
      </c>
      <c r="C60" s="35">
        <v>0</v>
      </c>
      <c r="D60" s="35">
        <v>0</v>
      </c>
      <c r="E60" s="35">
        <v>0</v>
      </c>
      <c r="F60" s="35">
        <v>0</v>
      </c>
      <c r="G60" s="37">
        <f t="shared" si="27"/>
        <v>22.177232605849259</v>
      </c>
      <c r="H60" s="38" t="s">
        <v>69</v>
      </c>
      <c r="I60">
        <f t="shared" si="28"/>
        <v>22.177232605849259</v>
      </c>
    </row>
    <row r="61" spans="1:30" x14ac:dyDescent="0.2">
      <c r="A61" s="9" t="s">
        <v>49</v>
      </c>
      <c r="B61" s="35">
        <v>78.455680485507429</v>
      </c>
      <c r="C61" s="35">
        <v>0</v>
      </c>
      <c r="D61" s="35">
        <v>0</v>
      </c>
      <c r="E61" s="35">
        <v>0</v>
      </c>
      <c r="F61" s="35">
        <v>0</v>
      </c>
      <c r="G61" s="37">
        <f t="shared" si="27"/>
        <v>78.455680485507429</v>
      </c>
      <c r="H61" s="38" t="s">
        <v>69</v>
      </c>
      <c r="I61">
        <f t="shared" si="28"/>
        <v>78.455680485507429</v>
      </c>
    </row>
    <row r="62" spans="1:30" x14ac:dyDescent="0.2">
      <c r="A62" s="9" t="s">
        <v>50</v>
      </c>
      <c r="B62" s="35">
        <v>0</v>
      </c>
      <c r="C62" s="35">
        <v>0</v>
      </c>
      <c r="D62" s="35">
        <v>236.9810349550647</v>
      </c>
      <c r="E62" s="35">
        <v>0</v>
      </c>
      <c r="F62" s="35">
        <v>0</v>
      </c>
      <c r="G62" s="37">
        <f t="shared" si="27"/>
        <v>236.9810349550647</v>
      </c>
      <c r="H62" s="38" t="s">
        <v>69</v>
      </c>
      <c r="I62">
        <f t="shared" si="28"/>
        <v>236.9810349550647</v>
      </c>
    </row>
    <row r="63" spans="1:30" x14ac:dyDescent="0.2">
      <c r="A63" s="9" t="s">
        <v>51</v>
      </c>
      <c r="B63" s="35">
        <v>0</v>
      </c>
      <c r="C63" s="35">
        <v>0</v>
      </c>
      <c r="D63" s="35">
        <v>0</v>
      </c>
      <c r="E63" s="35">
        <v>611.20903299048825</v>
      </c>
      <c r="F63" s="35">
        <v>0</v>
      </c>
      <c r="G63" s="37">
        <f t="shared" si="27"/>
        <v>611.20903299048825</v>
      </c>
      <c r="H63" s="38" t="s">
        <v>69</v>
      </c>
      <c r="I63">
        <f t="shared" si="28"/>
        <v>611.20903299048825</v>
      </c>
    </row>
    <row r="64" spans="1:30" x14ac:dyDescent="0.2">
      <c r="A64" s="9" t="s">
        <v>52</v>
      </c>
      <c r="B64" s="35">
        <v>1346.0647095579113</v>
      </c>
      <c r="C64" s="35">
        <v>0</v>
      </c>
      <c r="D64" s="35">
        <v>0</v>
      </c>
      <c r="E64" s="35">
        <v>0</v>
      </c>
      <c r="F64" s="35">
        <v>0</v>
      </c>
      <c r="G64" s="37">
        <f t="shared" si="27"/>
        <v>1346.0647095579113</v>
      </c>
      <c r="H64" s="38" t="s">
        <v>69</v>
      </c>
      <c r="I64">
        <f t="shared" si="28"/>
        <v>1346.0647095579113</v>
      </c>
    </row>
    <row r="65" spans="1:9" x14ac:dyDescent="0.2">
      <c r="A65" s="9" t="s">
        <v>53</v>
      </c>
      <c r="B65" s="35">
        <v>2531.3558979303152</v>
      </c>
      <c r="C65" s="35">
        <v>0</v>
      </c>
      <c r="D65" s="35">
        <v>0</v>
      </c>
      <c r="E65" s="35">
        <v>0</v>
      </c>
      <c r="F65" s="35">
        <v>0</v>
      </c>
      <c r="G65" s="37">
        <f t="shared" si="27"/>
        <v>2531.3558979303152</v>
      </c>
      <c r="H65" s="38" t="s">
        <v>69</v>
      </c>
      <c r="I65">
        <f t="shared" si="28"/>
        <v>2531.3558979303152</v>
      </c>
    </row>
    <row r="66" spans="1:9" x14ac:dyDescent="0.2">
      <c r="A66" s="9" t="s">
        <v>54</v>
      </c>
      <c r="B66" s="35">
        <v>4065.0005911909093</v>
      </c>
      <c r="C66" s="35">
        <v>0</v>
      </c>
      <c r="D66" s="35">
        <v>0</v>
      </c>
      <c r="E66" s="35">
        <v>0</v>
      </c>
      <c r="F66" s="35">
        <v>0</v>
      </c>
      <c r="G66" s="37">
        <f t="shared" si="27"/>
        <v>4065.0005911909093</v>
      </c>
      <c r="H66" s="38" t="s">
        <v>69</v>
      </c>
      <c r="I66">
        <f t="shared" si="28"/>
        <v>4065.0005911909093</v>
      </c>
    </row>
    <row r="67" spans="1:9" x14ac:dyDescent="0.2">
      <c r="A67" s="9" t="s">
        <v>55</v>
      </c>
      <c r="B67" s="35">
        <v>5150.0360005987686</v>
      </c>
      <c r="C67" s="35">
        <v>0</v>
      </c>
      <c r="D67" s="35">
        <v>424.32411126494628</v>
      </c>
      <c r="E67" s="35">
        <v>0</v>
      </c>
      <c r="F67" s="35">
        <v>0</v>
      </c>
      <c r="G67" s="37">
        <f t="shared" si="27"/>
        <v>5574.3601118637152</v>
      </c>
      <c r="H67" s="38" t="s">
        <v>69</v>
      </c>
      <c r="I67">
        <f t="shared" si="28"/>
        <v>5574.3601118637152</v>
      </c>
    </row>
    <row r="68" spans="1:9" x14ac:dyDescent="0.2">
      <c r="A68" s="9" t="s">
        <v>56</v>
      </c>
      <c r="B68" s="35">
        <v>0</v>
      </c>
      <c r="C68" s="35">
        <v>0</v>
      </c>
      <c r="D68" s="35">
        <v>2409.1070904590915</v>
      </c>
      <c r="E68" s="35">
        <v>4118.6060571745311</v>
      </c>
      <c r="F68" s="35">
        <v>0</v>
      </c>
      <c r="G68" s="37">
        <f t="shared" si="27"/>
        <v>6527.7131476336226</v>
      </c>
      <c r="H68" s="38" t="s">
        <v>69</v>
      </c>
      <c r="I68">
        <f t="shared" si="28"/>
        <v>6527.7131476336226</v>
      </c>
    </row>
    <row r="69" spans="1:9" x14ac:dyDescent="0.2">
      <c r="A69" s="9" t="s">
        <v>57</v>
      </c>
      <c r="B69" s="35">
        <v>0</v>
      </c>
      <c r="C69" s="35">
        <v>0</v>
      </c>
      <c r="D69" s="35">
        <v>6527.7131476336199</v>
      </c>
      <c r="E69" s="35">
        <v>0</v>
      </c>
      <c r="F69" s="35">
        <v>0</v>
      </c>
      <c r="G69" s="37">
        <f t="shared" si="27"/>
        <v>6527.7131476336199</v>
      </c>
      <c r="H69" s="38" t="s">
        <v>69</v>
      </c>
      <c r="I69">
        <f t="shared" si="28"/>
        <v>6527.7131476336199</v>
      </c>
    </row>
    <row r="70" spans="1:9" x14ac:dyDescent="0.2">
      <c r="A70" s="9" t="s">
        <v>58</v>
      </c>
      <c r="B70" s="35">
        <v>0</v>
      </c>
      <c r="C70" s="35">
        <v>0</v>
      </c>
      <c r="D70" s="35">
        <v>0</v>
      </c>
      <c r="E70" s="35">
        <v>5574.3601118637307</v>
      </c>
      <c r="F70" s="35">
        <v>0</v>
      </c>
      <c r="G70" s="37">
        <f t="shared" si="27"/>
        <v>5574.3601118637307</v>
      </c>
      <c r="H70" s="38" t="s">
        <v>69</v>
      </c>
      <c r="I70">
        <f t="shared" si="28"/>
        <v>5574.3601118637307</v>
      </c>
    </row>
    <row r="71" spans="1:9" x14ac:dyDescent="0.2">
      <c r="A71" s="9" t="s">
        <v>59</v>
      </c>
      <c r="B71" s="35">
        <v>0</v>
      </c>
      <c r="C71" s="35">
        <v>0</v>
      </c>
      <c r="D71" s="35">
        <v>0</v>
      </c>
      <c r="E71" s="35">
        <v>4065.0005911909134</v>
      </c>
      <c r="F71" s="35">
        <v>0</v>
      </c>
      <c r="G71" s="37">
        <f t="shared" si="27"/>
        <v>4065.0005911909134</v>
      </c>
      <c r="H71" s="38" t="s">
        <v>69</v>
      </c>
      <c r="I71">
        <f t="shared" si="28"/>
        <v>4065.0005911909134</v>
      </c>
    </row>
    <row r="72" spans="1:9" x14ac:dyDescent="0.2">
      <c r="A72" s="9" t="s">
        <v>60</v>
      </c>
      <c r="B72" s="35">
        <v>0</v>
      </c>
      <c r="C72" s="35">
        <v>0</v>
      </c>
      <c r="D72" s="35">
        <v>0</v>
      </c>
      <c r="E72" s="35">
        <v>2531.3558979303002</v>
      </c>
      <c r="F72" s="35">
        <v>0</v>
      </c>
      <c r="G72" s="37">
        <f t="shared" si="27"/>
        <v>2531.3558979303002</v>
      </c>
      <c r="H72" s="38" t="s">
        <v>69</v>
      </c>
      <c r="I72">
        <f t="shared" si="28"/>
        <v>2531.3558979303002</v>
      </c>
    </row>
    <row r="73" spans="1:9" x14ac:dyDescent="0.2">
      <c r="A73" s="9" t="s">
        <v>61</v>
      </c>
      <c r="B73" s="35">
        <v>0</v>
      </c>
      <c r="C73" s="35">
        <v>0</v>
      </c>
      <c r="D73" s="35">
        <v>0</v>
      </c>
      <c r="E73" s="35">
        <v>1346.0647095579091</v>
      </c>
      <c r="F73" s="35">
        <v>0</v>
      </c>
      <c r="G73" s="37">
        <f t="shared" si="27"/>
        <v>1346.0647095579091</v>
      </c>
      <c r="H73" s="38" t="s">
        <v>69</v>
      </c>
      <c r="I73">
        <f t="shared" si="28"/>
        <v>1346.0647095579091</v>
      </c>
    </row>
    <row r="74" spans="1:9" x14ac:dyDescent="0.2">
      <c r="A74" s="9" t="s">
        <v>62</v>
      </c>
      <c r="B74" s="35">
        <v>0</v>
      </c>
      <c r="C74" s="35">
        <v>0</v>
      </c>
      <c r="D74" s="35">
        <v>0</v>
      </c>
      <c r="E74" s="35">
        <v>611.20903299048825</v>
      </c>
      <c r="F74" s="35">
        <v>0</v>
      </c>
      <c r="G74" s="37">
        <f t="shared" si="27"/>
        <v>611.20903299048825</v>
      </c>
      <c r="H74" s="38" t="s">
        <v>69</v>
      </c>
      <c r="I74">
        <f t="shared" si="28"/>
        <v>611.20903299048825</v>
      </c>
    </row>
    <row r="75" spans="1:9" x14ac:dyDescent="0.2">
      <c r="A75" s="9" t="s">
        <v>63</v>
      </c>
      <c r="B75" s="35">
        <v>0</v>
      </c>
      <c r="C75" s="35">
        <v>0</v>
      </c>
      <c r="D75" s="35">
        <v>0</v>
      </c>
      <c r="E75" s="35">
        <v>236.98103495506339</v>
      </c>
      <c r="F75" s="35">
        <v>0</v>
      </c>
      <c r="G75" s="37">
        <f t="shared" si="27"/>
        <v>236.98103495506339</v>
      </c>
      <c r="H75" s="38" t="s">
        <v>69</v>
      </c>
      <c r="I75">
        <f t="shared" si="28"/>
        <v>236.98103495506339</v>
      </c>
    </row>
    <row r="76" spans="1:9" x14ac:dyDescent="0.2">
      <c r="A76" s="9" t="s">
        <v>64</v>
      </c>
      <c r="B76" s="35">
        <v>0</v>
      </c>
      <c r="C76" s="35">
        <v>0</v>
      </c>
      <c r="D76" s="35">
        <v>0</v>
      </c>
      <c r="E76" s="35">
        <v>78.455680485508992</v>
      </c>
      <c r="F76" s="35">
        <v>0</v>
      </c>
      <c r="G76" s="37">
        <f t="shared" si="27"/>
        <v>78.455680485508992</v>
      </c>
      <c r="H76" s="38" t="s">
        <v>69</v>
      </c>
      <c r="I76">
        <f t="shared" si="28"/>
        <v>78.455680485508992</v>
      </c>
    </row>
    <row r="77" spans="1:9" x14ac:dyDescent="0.2">
      <c r="A77" s="9" t="s">
        <v>65</v>
      </c>
      <c r="B77" s="35">
        <v>0</v>
      </c>
      <c r="C77" s="35">
        <v>0</v>
      </c>
      <c r="D77" s="35">
        <v>0</v>
      </c>
      <c r="E77" s="35">
        <v>22.177232605848918</v>
      </c>
      <c r="F77" s="35">
        <v>0</v>
      </c>
      <c r="G77" s="37">
        <f t="shared" si="27"/>
        <v>22.177232605848918</v>
      </c>
      <c r="H77" s="38" t="s">
        <v>69</v>
      </c>
      <c r="I77">
        <f t="shared" si="28"/>
        <v>22.177232605848918</v>
      </c>
    </row>
    <row r="78" spans="1:9" x14ac:dyDescent="0.2">
      <c r="A78" s="9" t="s">
        <v>66</v>
      </c>
      <c r="B78" s="35">
        <v>0</v>
      </c>
      <c r="C78" s="35">
        <v>0</v>
      </c>
      <c r="D78" s="35">
        <v>0</v>
      </c>
      <c r="E78" s="35">
        <v>5.3523686296261808</v>
      </c>
      <c r="F78" s="35">
        <v>0</v>
      </c>
      <c r="G78" s="37">
        <f t="shared" si="27"/>
        <v>5.3523686296261808</v>
      </c>
      <c r="H78" s="38" t="s">
        <v>69</v>
      </c>
      <c r="I78">
        <f t="shared" si="28"/>
        <v>5.3523686296261808</v>
      </c>
    </row>
    <row r="79" spans="1:9" x14ac:dyDescent="0.2">
      <c r="A79" s="12" t="s">
        <v>67</v>
      </c>
      <c r="B79" s="35">
        <v>0</v>
      </c>
      <c r="C79" s="35">
        <v>0</v>
      </c>
      <c r="D79" s="35">
        <v>0</v>
      </c>
      <c r="E79" s="35">
        <v>1.1028653128661858</v>
      </c>
      <c r="F79" s="35">
        <v>0</v>
      </c>
      <c r="G79" s="37">
        <f t="shared" si="27"/>
        <v>1.1028653128661858</v>
      </c>
      <c r="H79" s="38" t="s">
        <v>69</v>
      </c>
      <c r="I79">
        <f t="shared" si="28"/>
        <v>1.1028653128661858</v>
      </c>
    </row>
    <row r="80" spans="1:9" x14ac:dyDescent="0.2">
      <c r="A80" s="49" t="s">
        <v>68</v>
      </c>
      <c r="B80">
        <f>SUM(B55:B79)</f>
        <v>13199.772223017088</v>
      </c>
      <c r="C80">
        <f t="shared" ref="C80:F80" si="29">SUM(C55:C79)</f>
        <v>0</v>
      </c>
      <c r="D80">
        <f t="shared" si="29"/>
        <v>9598.1253843127233</v>
      </c>
      <c r="E80">
        <f t="shared" si="29"/>
        <v>19201.874615687277</v>
      </c>
      <c r="F80">
        <f t="shared" si="29"/>
        <v>0</v>
      </c>
    </row>
    <row r="81" spans="1:9" x14ac:dyDescent="0.2">
      <c r="A81" t="s">
        <v>70</v>
      </c>
    </row>
    <row r="83" spans="1:9" x14ac:dyDescent="0.2">
      <c r="A83" t="s">
        <v>71</v>
      </c>
      <c r="B83" s="50">
        <f>SUMPRODUCT(B55:F79,Z26:AD50)</f>
        <v>474627.03898048826</v>
      </c>
    </row>
    <row r="84" spans="1:9" x14ac:dyDescent="0.2">
      <c r="A84" t="s">
        <v>72</v>
      </c>
    </row>
    <row r="89" spans="1:9" x14ac:dyDescent="0.2">
      <c r="A89" s="4" t="s">
        <v>73</v>
      </c>
      <c r="B89" t="s">
        <v>41</v>
      </c>
      <c r="C89" t="s">
        <v>74</v>
      </c>
      <c r="D89" t="s">
        <v>75</v>
      </c>
    </row>
    <row r="90" spans="1:9" x14ac:dyDescent="0.2">
      <c r="A90" t="s">
        <v>76</v>
      </c>
      <c r="B90" cm="1">
        <f t="array" ref="B90">SUMPRODUCT(C55:C79,(E26:E50)*B7)</f>
        <v>0</v>
      </c>
      <c r="C90" cm="1">
        <f t="array" ref="C90">SUMPRODUCT(E55:E79,(E26:E50)*B8)</f>
        <v>54431.0844</v>
      </c>
      <c r="D90" cm="1">
        <f t="array" ref="D90">SUMPRODUCT(F55:F79,(E26:E50)*B9)</f>
        <v>0</v>
      </c>
      <c r="E90" s="39">
        <f>SUM(B90:D90)</f>
        <v>54431.0844</v>
      </c>
      <c r="F90" s="38"/>
      <c r="G90" s="39">
        <v>54431.0844</v>
      </c>
      <c r="H90" t="s">
        <v>77</v>
      </c>
      <c r="I90" t="s">
        <v>78</v>
      </c>
    </row>
    <row r="91" spans="1:9" x14ac:dyDescent="0.2">
      <c r="A91" t="s">
        <v>79</v>
      </c>
      <c r="B91" s="3">
        <f>SUM(D55:F79)</f>
        <v>28800</v>
      </c>
      <c r="C91" s="38" t="s">
        <v>69</v>
      </c>
      <c r="D91">
        <v>28800</v>
      </c>
      <c r="E91" t="s">
        <v>40</v>
      </c>
    </row>
    <row r="92" spans="1:9" x14ac:dyDescent="0.2">
      <c r="A92" t="s">
        <v>80</v>
      </c>
      <c r="B92" s="3">
        <f>SUM(D55:F79)</f>
        <v>28800</v>
      </c>
      <c r="C92" s="38" t="s">
        <v>69</v>
      </c>
      <c r="D92">
        <v>67200</v>
      </c>
      <c r="E92" t="s">
        <v>81</v>
      </c>
    </row>
    <row r="93" spans="1:9" x14ac:dyDescent="0.2">
      <c r="A93" t="s">
        <v>82</v>
      </c>
      <c r="B93" s="3">
        <f>SUM(F55:F79)</f>
        <v>0</v>
      </c>
      <c r="C93" s="38" t="s">
        <v>69</v>
      </c>
      <c r="D93">
        <v>11200</v>
      </c>
      <c r="E93" t="s">
        <v>81</v>
      </c>
    </row>
    <row r="96" spans="1:9" x14ac:dyDescent="0.2">
      <c r="H96">
        <f>0.4*G90</f>
        <v>21772.43376</v>
      </c>
    </row>
  </sheetData>
  <mergeCells count="3">
    <mergeCell ref="B24:C24"/>
    <mergeCell ref="F24:G24"/>
    <mergeCell ref="H24:K2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9D14-8904-432C-B000-89DF495AE26E}">
  <dimension ref="A1:AG165"/>
  <sheetViews>
    <sheetView topLeftCell="A45" zoomScale="60" zoomScaleNormal="60" workbookViewId="0">
      <selection activeCell="I82" sqref="I82"/>
    </sheetView>
  </sheetViews>
  <sheetFormatPr baseColWidth="10" defaultColWidth="10.6640625" defaultRowHeight="16" x14ac:dyDescent="0.2"/>
  <cols>
    <col min="1" max="1" width="22.83203125" customWidth="1"/>
    <col min="2" max="2" width="18.1640625" bestFit="1" customWidth="1"/>
    <col min="3" max="3" width="22" bestFit="1" customWidth="1"/>
    <col min="4" max="4" width="27.1640625" bestFit="1" customWidth="1"/>
    <col min="5" max="5" width="20.83203125" customWidth="1"/>
    <col min="6" max="6" width="24" customWidth="1"/>
    <col min="8" max="8" width="19.33203125" customWidth="1"/>
    <col min="9" max="9" width="14" customWidth="1"/>
    <col min="10" max="10" width="14.1640625" customWidth="1"/>
    <col min="11" max="11" width="19.1640625" customWidth="1"/>
    <col min="12" max="12" width="21.6640625" customWidth="1"/>
    <col min="13" max="13" width="10.6640625" bestFit="1" customWidth="1"/>
    <col min="14" max="14" width="19.1640625" customWidth="1"/>
    <col min="15" max="16" width="10.6640625" bestFit="1" customWidth="1"/>
    <col min="17" max="17" width="18" bestFit="1" customWidth="1"/>
    <col min="18" max="18" width="19.1640625" bestFit="1" customWidth="1"/>
    <col min="19" max="19" width="14.83203125" bestFit="1" customWidth="1"/>
    <col min="20" max="20" width="10.6640625" bestFit="1" customWidth="1"/>
    <col min="21" max="21" width="12" bestFit="1" customWidth="1"/>
    <col min="22" max="22" width="10.6640625" bestFit="1" customWidth="1"/>
    <col min="23" max="23" width="14.83203125" bestFit="1" customWidth="1"/>
    <col min="24" max="24" width="16.1640625" bestFit="1" customWidth="1"/>
    <col min="25" max="35" width="10.6640625" bestFit="1" customWidth="1"/>
  </cols>
  <sheetData>
    <row r="1" spans="1:12" x14ac:dyDescent="0.2">
      <c r="A1" s="4" t="s">
        <v>0</v>
      </c>
    </row>
    <row r="2" spans="1:12" x14ac:dyDescent="0.2">
      <c r="A2" t="s">
        <v>1</v>
      </c>
      <c r="B2" s="1">
        <v>42000</v>
      </c>
    </row>
    <row r="3" spans="1:12" x14ac:dyDescent="0.2">
      <c r="A3" t="s">
        <v>2</v>
      </c>
      <c r="B3" s="1">
        <v>4.3</v>
      </c>
    </row>
    <row r="4" spans="1:12" x14ac:dyDescent="0.2">
      <c r="A4" t="s">
        <v>3</v>
      </c>
      <c r="B4" s="1">
        <v>0.5</v>
      </c>
    </row>
    <row r="6" spans="1:12" x14ac:dyDescent="0.2">
      <c r="A6" s="4" t="s">
        <v>4</v>
      </c>
    </row>
    <row r="7" spans="1:12" x14ac:dyDescent="0.2">
      <c r="A7" t="s">
        <v>5</v>
      </c>
      <c r="B7" s="2">
        <v>0.89</v>
      </c>
    </row>
    <row r="8" spans="1:12" x14ac:dyDescent="0.2">
      <c r="A8" t="s">
        <v>6</v>
      </c>
      <c r="B8" s="2">
        <v>0.61</v>
      </c>
    </row>
    <row r="9" spans="1:12" x14ac:dyDescent="0.2">
      <c r="A9" t="s">
        <v>7</v>
      </c>
      <c r="B9" s="2">
        <v>0.45</v>
      </c>
    </row>
    <row r="11" spans="1:12" x14ac:dyDescent="0.2">
      <c r="A11" s="4" t="s">
        <v>8</v>
      </c>
    </row>
    <row r="12" spans="1:12" x14ac:dyDescent="0.2">
      <c r="A12" s="4" t="s">
        <v>9</v>
      </c>
      <c r="F12" s="4" t="s">
        <v>10</v>
      </c>
      <c r="K12" s="4" t="s">
        <v>11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F13" t="s">
        <v>16</v>
      </c>
      <c r="G13" t="s">
        <v>13</v>
      </c>
      <c r="H13" t="s">
        <v>14</v>
      </c>
      <c r="I13" t="s">
        <v>15</v>
      </c>
      <c r="K13" t="s">
        <v>17</v>
      </c>
      <c r="L13" s="1">
        <v>3.78</v>
      </c>
    </row>
    <row r="14" spans="1:12" x14ac:dyDescent="0.2">
      <c r="A14" s="1">
        <v>0</v>
      </c>
      <c r="B14" s="1" t="s">
        <v>18</v>
      </c>
      <c r="C14" s="1">
        <v>0</v>
      </c>
      <c r="D14" s="1">
        <v>0</v>
      </c>
      <c r="F14" s="1">
        <v>0</v>
      </c>
      <c r="G14" s="1" t="s">
        <v>18</v>
      </c>
      <c r="H14" s="1">
        <v>0</v>
      </c>
      <c r="I14" s="1">
        <v>0</v>
      </c>
      <c r="K14" t="s">
        <v>19</v>
      </c>
      <c r="L14" s="1">
        <v>3.2000000000000001E-2</v>
      </c>
    </row>
    <row r="15" spans="1:12" x14ac:dyDescent="0.2">
      <c r="A15" s="1">
        <v>1</v>
      </c>
      <c r="B15" s="1" t="s">
        <v>20</v>
      </c>
      <c r="C15" s="1">
        <v>2</v>
      </c>
      <c r="D15" s="1">
        <v>2.2999999999999998</v>
      </c>
      <c r="F15" s="1">
        <v>2</v>
      </c>
      <c r="G15" s="1" t="s">
        <v>20</v>
      </c>
      <c r="H15" s="1">
        <v>3</v>
      </c>
      <c r="I15" s="1">
        <v>3.2</v>
      </c>
    </row>
    <row r="16" spans="1:12" x14ac:dyDescent="0.2">
      <c r="A16" s="1">
        <v>2</v>
      </c>
      <c r="B16" s="1" t="s">
        <v>21</v>
      </c>
      <c r="C16" s="1">
        <v>2.8</v>
      </c>
      <c r="D16" s="1">
        <v>3.1</v>
      </c>
      <c r="F16" s="1">
        <v>4</v>
      </c>
      <c r="G16" s="1" t="s">
        <v>21</v>
      </c>
      <c r="H16" s="1">
        <v>4.8</v>
      </c>
      <c r="I16" s="1">
        <v>5.0999999999999996</v>
      </c>
    </row>
    <row r="17" spans="1:30" x14ac:dyDescent="0.2">
      <c r="A17" s="1">
        <v>3</v>
      </c>
      <c r="B17" s="1" t="s">
        <v>22</v>
      </c>
      <c r="C17" s="1">
        <v>3</v>
      </c>
      <c r="D17" s="1">
        <v>3.3</v>
      </c>
      <c r="F17" s="1">
        <v>6</v>
      </c>
      <c r="G17" s="1" t="s">
        <v>22</v>
      </c>
      <c r="H17" s="1">
        <v>5</v>
      </c>
      <c r="I17" s="1">
        <v>5.4</v>
      </c>
    </row>
    <row r="18" spans="1:30" x14ac:dyDescent="0.2">
      <c r="A18" s="1">
        <v>4</v>
      </c>
      <c r="B18" s="1" t="s">
        <v>23</v>
      </c>
      <c r="C18" s="1">
        <v>3.2</v>
      </c>
      <c r="D18" s="1">
        <v>3.5</v>
      </c>
      <c r="F18" s="1">
        <v>8</v>
      </c>
      <c r="G18" s="1" t="s">
        <v>23</v>
      </c>
      <c r="H18" s="1">
        <v>5.2</v>
      </c>
      <c r="I18" s="1">
        <v>5.7</v>
      </c>
    </row>
    <row r="19" spans="1:30" x14ac:dyDescent="0.2">
      <c r="A19" s="1">
        <v>5</v>
      </c>
      <c r="B19" s="1" t="s">
        <v>18</v>
      </c>
      <c r="C19" s="1">
        <v>0</v>
      </c>
      <c r="D19" s="1">
        <v>0</v>
      </c>
      <c r="F19" s="1">
        <v>10</v>
      </c>
      <c r="G19" s="1" t="s">
        <v>18</v>
      </c>
      <c r="H19" s="1">
        <v>0</v>
      </c>
      <c r="I19" s="1">
        <v>0</v>
      </c>
    </row>
    <row r="21" spans="1:30" x14ac:dyDescent="0.2">
      <c r="B21" t="s">
        <v>24</v>
      </c>
      <c r="C21" t="s">
        <v>25</v>
      </c>
      <c r="D21" t="s">
        <v>26</v>
      </c>
      <c r="E21" t="s">
        <v>27</v>
      </c>
      <c r="F21" t="s">
        <v>28</v>
      </c>
    </row>
    <row r="22" spans="1:30" x14ac:dyDescent="0.2">
      <c r="A22" s="5" t="s">
        <v>29</v>
      </c>
      <c r="B22" s="1">
        <v>0.45</v>
      </c>
      <c r="C22" s="1">
        <v>0.35</v>
      </c>
      <c r="D22" s="1">
        <v>0.7</v>
      </c>
      <c r="E22" s="1">
        <v>0.6</v>
      </c>
      <c r="F22" s="1">
        <v>1.7</v>
      </c>
    </row>
    <row r="23" spans="1:30" x14ac:dyDescent="0.2">
      <c r="N23" t="s">
        <v>30</v>
      </c>
    </row>
    <row r="24" spans="1:30" x14ac:dyDescent="0.2">
      <c r="A24" s="6"/>
      <c r="B24" s="90" t="s">
        <v>33</v>
      </c>
      <c r="C24" s="91"/>
      <c r="D24" s="7"/>
      <c r="E24" s="8"/>
      <c r="F24" s="90" t="s">
        <v>34</v>
      </c>
      <c r="G24" s="91"/>
      <c r="H24" s="90" t="s">
        <v>35</v>
      </c>
      <c r="I24" s="92"/>
      <c r="J24" s="92"/>
      <c r="K24" s="91"/>
      <c r="L24" s="6" t="s">
        <v>36</v>
      </c>
      <c r="T24" t="s">
        <v>31</v>
      </c>
      <c r="Z24" t="s">
        <v>32</v>
      </c>
    </row>
    <row r="25" spans="1:30" x14ac:dyDescent="0.2">
      <c r="A25" s="9" t="s">
        <v>37</v>
      </c>
      <c r="B25" s="10" t="s">
        <v>38</v>
      </c>
      <c r="C25" s="11" t="s">
        <v>39</v>
      </c>
      <c r="D25" s="13" t="s">
        <v>40</v>
      </c>
      <c r="E25" s="11" t="s">
        <v>33</v>
      </c>
      <c r="F25" s="10" t="s">
        <v>41</v>
      </c>
      <c r="G25" s="11" t="s">
        <v>42</v>
      </c>
      <c r="H25" t="s">
        <v>24</v>
      </c>
      <c r="I25" t="s">
        <v>25</v>
      </c>
      <c r="J25" t="s">
        <v>26</v>
      </c>
      <c r="K25" s="11" t="s">
        <v>27</v>
      </c>
      <c r="L25" s="12" t="s">
        <v>28</v>
      </c>
    </row>
    <row r="26" spans="1:30" x14ac:dyDescent="0.2">
      <c r="A26" s="6" t="s">
        <v>43</v>
      </c>
      <c r="B26" s="33">
        <v>1.5</v>
      </c>
      <c r="C26" s="33">
        <v>1.7</v>
      </c>
      <c r="D26" s="14">
        <f>B$2*(_xlfn.NORM.DIST(C26,B$3,B$4,TRUE) - _xlfn.NORM.DIST(B26,B$3,B$4,TRUE))</f>
        <v>3.7349202622630074E-3</v>
      </c>
      <c r="E26" s="15">
        <f>B$3 + B$4^2 * ((_xlfn.NORM.DIST(B26, B$3, B$4, FALSE) - _xlfn.NORM.DIST(C26, B$3, B$4, FALSE)) / (_xlfn.NORM.DIST(C26, B$3, B$4, TRUE) - _xlfn.NORM.DIST(B26, B$3, B$4, TRUE)))</f>
        <v>1.6333235465660221</v>
      </c>
      <c r="F26" s="14" t="str">
        <f t="shared" ref="F26:F50" si="0">VLOOKUP(B$7*E26,A$14:D$19,2)</f>
        <v>A</v>
      </c>
      <c r="G26" s="15" t="str">
        <f t="shared" ref="G26:G50" si="1">VLOOKUP(E26*B$8*2.2,F$14:I$19,2)</f>
        <v>A</v>
      </c>
      <c r="H26" s="14">
        <f t="shared" ref="H26:H50" si="2">VLOOKUP(B$7*E26,A$14:D$19,3)</f>
        <v>2</v>
      </c>
      <c r="I26" s="16">
        <f t="shared" ref="I26:I50" si="3">VLOOKUP(B$7*E26,A$14:D$19,4)</f>
        <v>2.2999999999999998</v>
      </c>
      <c r="J26" s="17">
        <v>0</v>
      </c>
      <c r="K26" s="18">
        <v>0</v>
      </c>
      <c r="L26" s="29">
        <v>0</v>
      </c>
      <c r="N26">
        <f>E26*$B$7*H26</f>
        <v>2.9073159128875194</v>
      </c>
      <c r="O26">
        <f>E26*$B$7*I26</f>
        <v>3.3434132998206469</v>
      </c>
      <c r="P26">
        <f>E26*J26*$B$8</f>
        <v>0</v>
      </c>
      <c r="Q26">
        <f>E26*$B$8*K26</f>
        <v>0</v>
      </c>
      <c r="R26">
        <f>E26*L26</f>
        <v>0</v>
      </c>
      <c r="T26">
        <f>E26*$B$7*$B$22</f>
        <v>0.65414608039969191</v>
      </c>
      <c r="U26">
        <f>E26*$B$7*$C$22</f>
        <v>0.50878028475531589</v>
      </c>
      <c r="V26">
        <f>E26*$D$22*$B$8</f>
        <v>0.69742915438369135</v>
      </c>
      <c r="W26">
        <f>E26*$B$8*$E$22</f>
        <v>0.59779641804316397</v>
      </c>
      <c r="X26">
        <f>E26*$F$22</f>
        <v>2.7766500291622376</v>
      </c>
      <c r="Z26">
        <f>N26-T26</f>
        <v>2.2531698324878278</v>
      </c>
      <c r="AA26">
        <f t="shared" ref="AA26:AD41" si="4">O26-U26</f>
        <v>2.8346330150653309</v>
      </c>
      <c r="AB26">
        <f>P26-V26</f>
        <v>-0.69742915438369135</v>
      </c>
      <c r="AC26">
        <f t="shared" si="4"/>
        <v>-0.59779641804316397</v>
      </c>
      <c r="AD26">
        <f t="shared" si="4"/>
        <v>-2.7766500291622376</v>
      </c>
    </row>
    <row r="27" spans="1:30" x14ac:dyDescent="0.2">
      <c r="A27" s="9" t="s">
        <v>44</v>
      </c>
      <c r="B27" s="1">
        <v>1.7</v>
      </c>
      <c r="C27" s="1">
        <v>1.9</v>
      </c>
      <c r="D27" s="19">
        <f>B$2*(_xlfn.NORM.DIST(C27,B$3,B$4,TRUE) - _xlfn.NORM.DIST(B27,B$3,B$4,TRUE))</f>
        <v>2.9134723329862919E-2</v>
      </c>
      <c r="E27" s="20">
        <f t="shared" ref="E27:E50" si="5">B$3 + B$4^2 * ((_xlfn.NORM.DIST(B27, B$3, B$4, FALSE) - _xlfn.NORM.DIST(C27, B$3, B$4, FALSE)) / (_xlfn.NORM.DIST(C27, B$3, B$4, TRUE) - _xlfn.NORM.DIST(B27, B$3, B$4, TRUE)))</f>
        <v>1.8311553202881585</v>
      </c>
      <c r="F27" s="19" t="str">
        <f t="shared" si="0"/>
        <v>A</v>
      </c>
      <c r="G27" s="20" t="str">
        <f t="shared" si="1"/>
        <v>A</v>
      </c>
      <c r="H27" s="19">
        <f t="shared" si="2"/>
        <v>2</v>
      </c>
      <c r="I27" s="3">
        <f t="shared" si="3"/>
        <v>2.2999999999999998</v>
      </c>
      <c r="J27" s="21">
        <v>0</v>
      </c>
      <c r="K27" s="22">
        <v>0</v>
      </c>
      <c r="L27" s="30">
        <v>0</v>
      </c>
      <c r="N27">
        <f t="shared" ref="N27:N50" si="6">E27*$B$7*H27</f>
        <v>3.2594564701129221</v>
      </c>
      <c r="O27">
        <f t="shared" ref="O27:O50" si="7">E27*$B$7*I27</f>
        <v>3.7483749406298599</v>
      </c>
      <c r="P27">
        <f t="shared" ref="P27:P50" si="8">E27*J27*$B$8</f>
        <v>0</v>
      </c>
      <c r="Q27">
        <f t="shared" ref="Q27:Q50" si="9">E27*$B$8*K27</f>
        <v>0</v>
      </c>
      <c r="R27">
        <f t="shared" ref="R27:R50" si="10">E27*L27</f>
        <v>0</v>
      </c>
      <c r="T27">
        <f t="shared" ref="T27:T50" si="11">E27*$B$7*$B$22</f>
        <v>0.73337770577540751</v>
      </c>
      <c r="U27">
        <f t="shared" ref="U27:U50" si="12">E27*$B$7*$C$22</f>
        <v>0.57040488226976127</v>
      </c>
      <c r="V27">
        <f t="shared" ref="V27:V50" si="13">E27*$D$22*$B$8</f>
        <v>0.78190332176304367</v>
      </c>
      <c r="W27">
        <f t="shared" ref="W27:W50" si="14">E27*$B$8*$E$22</f>
        <v>0.67020284722546608</v>
      </c>
      <c r="X27">
        <f t="shared" ref="X27:X50" si="15">E27*$F$22</f>
        <v>3.1129640444898694</v>
      </c>
      <c r="Z27">
        <f t="shared" ref="Z27:AD51" si="16">N27-T27</f>
        <v>2.5260787643375147</v>
      </c>
      <c r="AA27">
        <f t="shared" si="4"/>
        <v>3.1779700583600987</v>
      </c>
      <c r="AB27">
        <f t="shared" si="4"/>
        <v>-0.78190332176304367</v>
      </c>
      <c r="AC27">
        <f t="shared" si="4"/>
        <v>-0.67020284722546608</v>
      </c>
      <c r="AD27">
        <f t="shared" si="4"/>
        <v>-3.1129640444898694</v>
      </c>
    </row>
    <row r="28" spans="1:30" x14ac:dyDescent="0.2">
      <c r="A28" s="9" t="s">
        <v>45</v>
      </c>
      <c r="B28" s="1">
        <v>1.9</v>
      </c>
      <c r="C28" s="1">
        <v>2.1</v>
      </c>
      <c r="D28" s="19">
        <f t="shared" ref="D28:D50" si="17">B$2*(_xlfn.NORM.DIST(C28,B$3,B$4,TRUE) - _xlfn.NORM.DIST(B28,B$3,B$4,TRUE))</f>
        <v>0.19400706174058757</v>
      </c>
      <c r="E28" s="20">
        <f t="shared" si="5"/>
        <v>2.0289248534231321</v>
      </c>
      <c r="F28" s="19" t="str">
        <f t="shared" si="0"/>
        <v>A</v>
      </c>
      <c r="G28" s="20" t="str">
        <f t="shared" si="1"/>
        <v>A</v>
      </c>
      <c r="H28" s="19">
        <f t="shared" si="2"/>
        <v>2</v>
      </c>
      <c r="I28" s="3">
        <f t="shared" si="3"/>
        <v>2.2999999999999998</v>
      </c>
      <c r="J28" s="21">
        <v>0</v>
      </c>
      <c r="K28" s="22">
        <v>0</v>
      </c>
      <c r="L28" s="30">
        <v>0</v>
      </c>
      <c r="N28">
        <f t="shared" si="6"/>
        <v>3.6114862390931752</v>
      </c>
      <c r="O28">
        <f t="shared" si="7"/>
        <v>4.1532091749571514</v>
      </c>
      <c r="P28">
        <f t="shared" si="8"/>
        <v>0</v>
      </c>
      <c r="Q28">
        <f t="shared" si="9"/>
        <v>0</v>
      </c>
      <c r="R28">
        <f t="shared" si="10"/>
        <v>0</v>
      </c>
      <c r="T28">
        <f t="shared" si="11"/>
        <v>0.81258440379596442</v>
      </c>
      <c r="U28">
        <f t="shared" si="12"/>
        <v>0.63201009184130563</v>
      </c>
      <c r="V28">
        <f t="shared" si="13"/>
        <v>0.86635091241167739</v>
      </c>
      <c r="W28">
        <f t="shared" si="14"/>
        <v>0.74258649635286633</v>
      </c>
      <c r="X28">
        <f t="shared" si="15"/>
        <v>3.4491722508193243</v>
      </c>
      <c r="Z28">
        <f t="shared" si="16"/>
        <v>2.7989018352972108</v>
      </c>
      <c r="AA28">
        <f t="shared" si="4"/>
        <v>3.521199083115846</v>
      </c>
      <c r="AB28">
        <f t="shared" si="4"/>
        <v>-0.86635091241167739</v>
      </c>
      <c r="AC28">
        <f t="shared" si="4"/>
        <v>-0.74258649635286633</v>
      </c>
      <c r="AD28">
        <f t="shared" si="4"/>
        <v>-3.4491722508193243</v>
      </c>
    </row>
    <row r="29" spans="1:30" x14ac:dyDescent="0.2">
      <c r="A29" s="9" t="s">
        <v>46</v>
      </c>
      <c r="B29" s="1">
        <v>2.1</v>
      </c>
      <c r="C29" s="1">
        <v>2.2999999999999998</v>
      </c>
      <c r="D29" s="19">
        <f t="shared" si="17"/>
        <v>1.1028653128674715</v>
      </c>
      <c r="E29" s="20">
        <f t="shared" si="5"/>
        <v>2.2266345425026102</v>
      </c>
      <c r="F29" s="19" t="str">
        <f t="shared" si="0"/>
        <v>A</v>
      </c>
      <c r="G29" s="20" t="str">
        <f t="shared" si="1"/>
        <v>A</v>
      </c>
      <c r="H29" s="19">
        <f t="shared" si="2"/>
        <v>2</v>
      </c>
      <c r="I29" s="3">
        <f t="shared" si="3"/>
        <v>2.2999999999999998</v>
      </c>
      <c r="J29" s="21">
        <v>0</v>
      </c>
      <c r="K29" s="22">
        <v>0</v>
      </c>
      <c r="L29" s="30">
        <v>0</v>
      </c>
      <c r="N29">
        <f t="shared" si="6"/>
        <v>3.9634094856546462</v>
      </c>
      <c r="O29">
        <f t="shared" si="7"/>
        <v>4.5579209085028429</v>
      </c>
      <c r="P29">
        <f t="shared" si="8"/>
        <v>0</v>
      </c>
      <c r="Q29">
        <f t="shared" si="9"/>
        <v>0</v>
      </c>
      <c r="R29">
        <f t="shared" si="10"/>
        <v>0</v>
      </c>
      <c r="T29">
        <f t="shared" si="11"/>
        <v>0.89176713427229537</v>
      </c>
      <c r="U29">
        <f t="shared" si="12"/>
        <v>0.6935966599895631</v>
      </c>
      <c r="V29">
        <f t="shared" si="13"/>
        <v>0.95077294964861447</v>
      </c>
      <c r="W29">
        <f t="shared" si="14"/>
        <v>0.81494824255595522</v>
      </c>
      <c r="X29">
        <f t="shared" si="15"/>
        <v>3.7852787222544371</v>
      </c>
      <c r="Z29">
        <f t="shared" si="16"/>
        <v>3.071642351382351</v>
      </c>
      <c r="AA29">
        <f t="shared" si="4"/>
        <v>3.86432424851328</v>
      </c>
      <c r="AB29">
        <f t="shared" si="4"/>
        <v>-0.95077294964861447</v>
      </c>
      <c r="AC29">
        <f t="shared" si="4"/>
        <v>-0.81494824255595522</v>
      </c>
      <c r="AD29">
        <f t="shared" si="4"/>
        <v>-3.7852787222544371</v>
      </c>
    </row>
    <row r="30" spans="1:30" x14ac:dyDescent="0.2">
      <c r="A30" s="9" t="s">
        <v>47</v>
      </c>
      <c r="B30" s="1">
        <v>2.2999999999999998</v>
      </c>
      <c r="C30" s="1">
        <v>2.5</v>
      </c>
      <c r="D30" s="19">
        <f t="shared" si="17"/>
        <v>5.3523686296253929</v>
      </c>
      <c r="E30" s="20">
        <f t="shared" si="5"/>
        <v>2.4242873041744701</v>
      </c>
      <c r="F30" s="19" t="str">
        <f t="shared" si="0"/>
        <v>B</v>
      </c>
      <c r="G30" s="20" t="str">
        <f t="shared" si="1"/>
        <v>A</v>
      </c>
      <c r="H30" s="19">
        <f t="shared" si="2"/>
        <v>2.8</v>
      </c>
      <c r="I30" s="3">
        <f t="shared" si="3"/>
        <v>3.1</v>
      </c>
      <c r="J30" s="21">
        <v>0</v>
      </c>
      <c r="K30" s="22">
        <v>0</v>
      </c>
      <c r="L30" s="30">
        <v>0</v>
      </c>
      <c r="N30">
        <f t="shared" si="6"/>
        <v>6.0413239620027799</v>
      </c>
      <c r="O30">
        <f t="shared" si="7"/>
        <v>6.6886086722173639</v>
      </c>
      <c r="P30">
        <f t="shared" si="8"/>
        <v>0</v>
      </c>
      <c r="Q30">
        <f t="shared" si="9"/>
        <v>0</v>
      </c>
      <c r="R30">
        <f t="shared" si="10"/>
        <v>0</v>
      </c>
      <c r="T30">
        <f t="shared" si="11"/>
        <v>0.97092706532187534</v>
      </c>
      <c r="U30">
        <f t="shared" si="12"/>
        <v>0.75516549525034748</v>
      </c>
      <c r="V30">
        <f t="shared" si="13"/>
        <v>1.0351706788824986</v>
      </c>
      <c r="W30">
        <f t="shared" si="14"/>
        <v>0.88728915332785596</v>
      </c>
      <c r="X30">
        <f t="shared" si="15"/>
        <v>4.1212884170965989</v>
      </c>
      <c r="Z30">
        <f t="shared" si="16"/>
        <v>5.0703968966809043</v>
      </c>
      <c r="AA30">
        <f t="shared" si="4"/>
        <v>5.9334431769670166</v>
      </c>
      <c r="AB30">
        <f t="shared" si="4"/>
        <v>-1.0351706788824986</v>
      </c>
      <c r="AC30">
        <f t="shared" si="4"/>
        <v>-0.88728915332785596</v>
      </c>
      <c r="AD30">
        <f t="shared" si="4"/>
        <v>-4.1212884170965989</v>
      </c>
    </row>
    <row r="31" spans="1:30" x14ac:dyDescent="0.2">
      <c r="A31" s="9" t="s">
        <v>48</v>
      </c>
      <c r="B31" s="1">
        <v>2.5</v>
      </c>
      <c r="C31" s="1">
        <v>2.7</v>
      </c>
      <c r="D31" s="19">
        <f t="shared" si="17"/>
        <v>22.177232605849259</v>
      </c>
      <c r="E31" s="20">
        <f t="shared" si="5"/>
        <v>2.6218865780143883</v>
      </c>
      <c r="F31" s="19" t="str">
        <f t="shared" si="0"/>
        <v>B</v>
      </c>
      <c r="G31" s="20" t="str">
        <f t="shared" si="1"/>
        <v>A</v>
      </c>
      <c r="H31" s="19">
        <f t="shared" si="2"/>
        <v>2.8</v>
      </c>
      <c r="I31" s="3">
        <f t="shared" si="3"/>
        <v>3.1</v>
      </c>
      <c r="J31" s="3">
        <f t="shared" ref="J31:J50" si="18">VLOOKUP(E31*B$8*2.2,F$14:I$19,3)</f>
        <v>3</v>
      </c>
      <c r="K31" s="20">
        <f t="shared" ref="K31:K50" si="19">VLOOKUP(E31*B$8*2.2,F$14:I$19,4)</f>
        <v>3.2</v>
      </c>
      <c r="L31" s="31">
        <f t="shared" ref="L31:L50" si="20">L$13+L$14*E31</f>
        <v>3.8639003704964603</v>
      </c>
      <c r="N31">
        <f t="shared" si="6"/>
        <v>6.5337413524118553</v>
      </c>
      <c r="O31">
        <f t="shared" si="7"/>
        <v>7.2337850687416969</v>
      </c>
      <c r="P31">
        <f t="shared" si="8"/>
        <v>4.7980524377663301</v>
      </c>
      <c r="Q31">
        <f t="shared" si="9"/>
        <v>5.1179226002840856</v>
      </c>
      <c r="R31">
        <f t="shared" si="10"/>
        <v>10.130708520189492</v>
      </c>
      <c r="T31">
        <f t="shared" si="11"/>
        <v>1.0500655744947625</v>
      </c>
      <c r="U31">
        <f t="shared" si="12"/>
        <v>0.81671766905148191</v>
      </c>
      <c r="V31">
        <f t="shared" si="13"/>
        <v>1.1195455688121436</v>
      </c>
      <c r="W31">
        <f t="shared" si="14"/>
        <v>0.95961048755326606</v>
      </c>
      <c r="X31">
        <f t="shared" si="15"/>
        <v>4.4572071826244599</v>
      </c>
      <c r="Z31">
        <f t="shared" si="16"/>
        <v>5.4836757779170924</v>
      </c>
      <c r="AA31">
        <f t="shared" si="4"/>
        <v>6.4170673996902146</v>
      </c>
      <c r="AB31">
        <f t="shared" si="4"/>
        <v>3.6785068689541864</v>
      </c>
      <c r="AC31">
        <f t="shared" si="4"/>
        <v>4.1583121127308198</v>
      </c>
      <c r="AD31">
        <f t="shared" si="4"/>
        <v>5.6735013375650318</v>
      </c>
    </row>
    <row r="32" spans="1:30" x14ac:dyDescent="0.2">
      <c r="A32" s="9" t="s">
        <v>49</v>
      </c>
      <c r="B32" s="1">
        <v>2.7</v>
      </c>
      <c r="C32" s="1">
        <v>2.9</v>
      </c>
      <c r="D32" s="19">
        <f t="shared" si="17"/>
        <v>78.455680485507429</v>
      </c>
      <c r="E32" s="20">
        <f t="shared" si="5"/>
        <v>2.8194363200600279</v>
      </c>
      <c r="F32" s="19" t="str">
        <f t="shared" si="0"/>
        <v>B</v>
      </c>
      <c r="G32" s="20" t="str">
        <f t="shared" si="1"/>
        <v>A</v>
      </c>
      <c r="H32" s="19">
        <f t="shared" si="2"/>
        <v>2.8</v>
      </c>
      <c r="I32" s="3">
        <f t="shared" si="3"/>
        <v>3.1</v>
      </c>
      <c r="J32" s="3">
        <f t="shared" si="18"/>
        <v>3</v>
      </c>
      <c r="K32" s="20">
        <f t="shared" si="19"/>
        <v>3.2</v>
      </c>
      <c r="L32" s="31">
        <f t="shared" si="20"/>
        <v>3.8702219622419207</v>
      </c>
      <c r="N32">
        <f t="shared" si="6"/>
        <v>7.0260353095895889</v>
      </c>
      <c r="O32">
        <f t="shared" si="7"/>
        <v>7.7788248070456172</v>
      </c>
      <c r="P32">
        <f t="shared" si="8"/>
        <v>5.1595684657098513</v>
      </c>
      <c r="Q32">
        <f t="shared" si="9"/>
        <v>5.5035396967571746</v>
      </c>
      <c r="R32">
        <f t="shared" si="10"/>
        <v>10.911844367038862</v>
      </c>
      <c r="T32">
        <f t="shared" si="11"/>
        <v>1.1291842461840411</v>
      </c>
      <c r="U32">
        <f t="shared" si="12"/>
        <v>0.87825441369869861</v>
      </c>
      <c r="V32">
        <f t="shared" si="13"/>
        <v>1.2038993086656318</v>
      </c>
      <c r="W32">
        <f t="shared" si="14"/>
        <v>1.0319136931419701</v>
      </c>
      <c r="X32">
        <f t="shared" si="15"/>
        <v>4.7930417441020472</v>
      </c>
      <c r="Z32">
        <f t="shared" si="16"/>
        <v>5.8968510634055473</v>
      </c>
      <c r="AA32">
        <f t="shared" si="4"/>
        <v>6.9005703933469187</v>
      </c>
      <c r="AB32">
        <f t="shared" si="4"/>
        <v>3.9556691570442197</v>
      </c>
      <c r="AC32">
        <f t="shared" si="4"/>
        <v>4.4716260036152047</v>
      </c>
      <c r="AD32">
        <f t="shared" si="4"/>
        <v>6.1188026229368147</v>
      </c>
    </row>
    <row r="33" spans="1:30" x14ac:dyDescent="0.2">
      <c r="A33" s="9" t="s">
        <v>50</v>
      </c>
      <c r="B33" s="1">
        <v>2.9</v>
      </c>
      <c r="C33" s="1">
        <v>3.1</v>
      </c>
      <c r="D33" s="19">
        <f t="shared" si="17"/>
        <v>236.9810349550647</v>
      </c>
      <c r="E33" s="20">
        <f t="shared" si="5"/>
        <v>3.016940986409411</v>
      </c>
      <c r="F33" s="19" t="str">
        <f t="shared" si="0"/>
        <v>B</v>
      </c>
      <c r="G33" s="20" t="str">
        <f t="shared" si="1"/>
        <v>B</v>
      </c>
      <c r="H33" s="19">
        <f t="shared" si="2"/>
        <v>2.8</v>
      </c>
      <c r="I33" s="3">
        <f t="shared" si="3"/>
        <v>3.1</v>
      </c>
      <c r="J33" s="3">
        <f t="shared" si="18"/>
        <v>4.8</v>
      </c>
      <c r="K33" s="20">
        <f t="shared" si="19"/>
        <v>5.0999999999999996</v>
      </c>
      <c r="L33" s="31">
        <f t="shared" si="20"/>
        <v>3.8765421115651009</v>
      </c>
      <c r="N33">
        <f>E33*$B$7*H33</f>
        <v>7.5182169381322517</v>
      </c>
      <c r="O33">
        <f t="shared" si="7"/>
        <v>8.323740181503565</v>
      </c>
      <c r="P33">
        <f t="shared" si="8"/>
        <v>8.833603208206755</v>
      </c>
      <c r="Q33">
        <f t="shared" si="9"/>
        <v>9.3857034087196762</v>
      </c>
      <c r="R33">
        <f t="shared" si="10"/>
        <v>11.695298781922837</v>
      </c>
      <c r="T33">
        <f t="shared" si="11"/>
        <v>1.2082848650569691</v>
      </c>
      <c r="U33">
        <f t="shared" si="12"/>
        <v>0.93977711726653146</v>
      </c>
      <c r="V33">
        <f t="shared" si="13"/>
        <v>1.2882338011968184</v>
      </c>
      <c r="W33">
        <f t="shared" si="14"/>
        <v>1.1042004010258444</v>
      </c>
      <c r="X33">
        <f t="shared" si="15"/>
        <v>5.1287996768959987</v>
      </c>
      <c r="Z33">
        <f t="shared" si="16"/>
        <v>6.3099320730752826</v>
      </c>
      <c r="AA33">
        <f t="shared" si="4"/>
        <v>7.3839630642370331</v>
      </c>
      <c r="AB33">
        <f t="shared" si="4"/>
        <v>7.5453694070099369</v>
      </c>
      <c r="AC33">
        <f t="shared" si="4"/>
        <v>8.2815030076938321</v>
      </c>
      <c r="AD33">
        <f t="shared" si="4"/>
        <v>6.5664991050268382</v>
      </c>
    </row>
    <row r="34" spans="1:30" x14ac:dyDescent="0.2">
      <c r="A34" s="9" t="s">
        <v>51</v>
      </c>
      <c r="B34" s="1">
        <v>3.1</v>
      </c>
      <c r="C34" s="1">
        <v>3.3</v>
      </c>
      <c r="D34" s="19">
        <f t="shared" si="17"/>
        <v>611.20903299048825</v>
      </c>
      <c r="E34" s="20">
        <f t="shared" si="5"/>
        <v>3.2144055065109391</v>
      </c>
      <c r="F34" s="19" t="str">
        <f t="shared" si="0"/>
        <v>B</v>
      </c>
      <c r="G34" s="20" t="str">
        <f t="shared" si="1"/>
        <v>B</v>
      </c>
      <c r="H34" s="19">
        <f t="shared" si="2"/>
        <v>2.8</v>
      </c>
      <c r="I34" s="3">
        <f t="shared" si="3"/>
        <v>3.1</v>
      </c>
      <c r="J34" s="3">
        <f t="shared" si="18"/>
        <v>4.8</v>
      </c>
      <c r="K34" s="20">
        <f t="shared" si="19"/>
        <v>5.0999999999999996</v>
      </c>
      <c r="L34" s="31">
        <f>L$13+L$14*E34</f>
        <v>3.8828609762083497</v>
      </c>
      <c r="N34">
        <f t="shared" si="6"/>
        <v>8.010298522225261</v>
      </c>
      <c r="O34">
        <f t="shared" si="7"/>
        <v>8.8685447924636822</v>
      </c>
      <c r="P34">
        <f t="shared" si="8"/>
        <v>9.4117793230640281</v>
      </c>
      <c r="Q34">
        <f t="shared" si="9"/>
        <v>10.000015530755531</v>
      </c>
      <c r="R34">
        <f t="shared" si="10"/>
        <v>12.48108970294056</v>
      </c>
      <c r="T34">
        <f t="shared" si="11"/>
        <v>1.2873694053576312</v>
      </c>
      <c r="U34">
        <f t="shared" si="12"/>
        <v>1.0012873152781576</v>
      </c>
      <c r="V34">
        <f t="shared" si="13"/>
        <v>1.3725511512801709</v>
      </c>
      <c r="W34">
        <f t="shared" si="14"/>
        <v>1.1764724153830037</v>
      </c>
      <c r="X34">
        <f t="shared" si="15"/>
        <v>5.4644893610685967</v>
      </c>
      <c r="Z34">
        <f t="shared" si="16"/>
        <v>6.72292911686763</v>
      </c>
      <c r="AA34">
        <f t="shared" si="4"/>
        <v>7.8672574771855244</v>
      </c>
      <c r="AB34">
        <f t="shared" si="4"/>
        <v>8.0392281717838578</v>
      </c>
      <c r="AC34">
        <f t="shared" si="4"/>
        <v>8.8235431153725283</v>
      </c>
      <c r="AD34">
        <f t="shared" si="4"/>
        <v>7.0166003418719631</v>
      </c>
    </row>
    <row r="35" spans="1:30" x14ac:dyDescent="0.2">
      <c r="A35" s="9" t="s">
        <v>52</v>
      </c>
      <c r="B35" s="1">
        <v>3.3</v>
      </c>
      <c r="C35" s="1">
        <v>3.5</v>
      </c>
      <c r="D35" s="19">
        <f t="shared" si="17"/>
        <v>1346.0647095579113</v>
      </c>
      <c r="E35" s="20">
        <f t="shared" si="5"/>
        <v>3.4118352461047237</v>
      </c>
      <c r="F35" s="19" t="str">
        <f t="shared" si="0"/>
        <v>C</v>
      </c>
      <c r="G35" s="20" t="str">
        <f t="shared" si="1"/>
        <v>B</v>
      </c>
      <c r="H35" s="19">
        <f t="shared" si="2"/>
        <v>3</v>
      </c>
      <c r="I35" s="3">
        <f t="shared" si="3"/>
        <v>3.3</v>
      </c>
      <c r="J35" s="3">
        <f t="shared" si="18"/>
        <v>4.8</v>
      </c>
      <c r="K35" s="20">
        <f t="shared" si="19"/>
        <v>5.0999999999999996</v>
      </c>
      <c r="L35" s="31">
        <f t="shared" si="20"/>
        <v>3.8891787278753509</v>
      </c>
      <c r="N35">
        <f t="shared" si="6"/>
        <v>9.1096001070996113</v>
      </c>
      <c r="O35">
        <f t="shared" si="7"/>
        <v>10.020560117809572</v>
      </c>
      <c r="P35">
        <f t="shared" si="8"/>
        <v>9.9898536005946301</v>
      </c>
      <c r="Q35">
        <f t="shared" si="9"/>
        <v>10.614219450631794</v>
      </c>
      <c r="R35">
        <f t="shared" si="10"/>
        <v>13.269237062165853</v>
      </c>
      <c r="T35">
        <f t="shared" si="11"/>
        <v>1.3664400160649417</v>
      </c>
      <c r="U35">
        <f t="shared" si="12"/>
        <v>1.0627866791616214</v>
      </c>
      <c r="V35">
        <f t="shared" si="13"/>
        <v>1.4568536500867169</v>
      </c>
      <c r="W35">
        <f t="shared" si="14"/>
        <v>1.2487317000743288</v>
      </c>
      <c r="X35">
        <f t="shared" si="15"/>
        <v>5.8001199183780301</v>
      </c>
      <c r="Z35">
        <f t="shared" si="16"/>
        <v>7.7431600910346692</v>
      </c>
      <c r="AA35">
        <f t="shared" si="4"/>
        <v>8.9577734386479495</v>
      </c>
      <c r="AB35">
        <f t="shared" si="4"/>
        <v>8.5329999505079126</v>
      </c>
      <c r="AC35">
        <f t="shared" si="4"/>
        <v>9.365487750557465</v>
      </c>
      <c r="AD35">
        <f t="shared" si="4"/>
        <v>7.4691171437878232</v>
      </c>
    </row>
    <row r="36" spans="1:30" x14ac:dyDescent="0.2">
      <c r="A36" s="9" t="s">
        <v>53</v>
      </c>
      <c r="B36" s="1">
        <v>3.5</v>
      </c>
      <c r="C36" s="1">
        <v>3.7</v>
      </c>
      <c r="D36" s="19">
        <f t="shared" si="17"/>
        <v>2531.3558979303152</v>
      </c>
      <c r="E36" s="20">
        <f t="shared" si="5"/>
        <v>3.6092359601395554</v>
      </c>
      <c r="F36" s="19" t="str">
        <f t="shared" si="0"/>
        <v>C</v>
      </c>
      <c r="G36" s="20" t="str">
        <f t="shared" si="1"/>
        <v>B</v>
      </c>
      <c r="H36" s="19">
        <f t="shared" si="2"/>
        <v>3</v>
      </c>
      <c r="I36" s="3">
        <f t="shared" si="3"/>
        <v>3.3</v>
      </c>
      <c r="J36" s="3">
        <f t="shared" si="18"/>
        <v>4.8</v>
      </c>
      <c r="K36" s="20">
        <f t="shared" si="19"/>
        <v>5.0999999999999996</v>
      </c>
      <c r="L36" s="31">
        <f t="shared" si="20"/>
        <v>3.8954955507244655</v>
      </c>
      <c r="N36">
        <f t="shared" si="6"/>
        <v>9.6366600135726124</v>
      </c>
      <c r="O36">
        <f t="shared" si="7"/>
        <v>10.600326014929873</v>
      </c>
      <c r="P36">
        <f t="shared" si="8"/>
        <v>10.567842891288619</v>
      </c>
      <c r="Q36">
        <f t="shared" si="9"/>
        <v>11.228333071994156</v>
      </c>
      <c r="R36">
        <f t="shared" si="10"/>
        <v>14.059762624238383</v>
      </c>
      <c r="T36">
        <f t="shared" si="11"/>
        <v>1.445499002035892</v>
      </c>
      <c r="U36">
        <f t="shared" si="12"/>
        <v>1.1242770015834715</v>
      </c>
      <c r="V36">
        <f t="shared" si="13"/>
        <v>1.5411437549795899</v>
      </c>
      <c r="W36">
        <f t="shared" si="14"/>
        <v>1.3209803614110771</v>
      </c>
      <c r="X36">
        <f t="shared" si="15"/>
        <v>6.1357011322372443</v>
      </c>
      <c r="Z36">
        <f t="shared" si="16"/>
        <v>8.191161011536721</v>
      </c>
      <c r="AA36">
        <f>O36-U36</f>
        <v>9.476049013346401</v>
      </c>
      <c r="AB36">
        <f t="shared" si="4"/>
        <v>9.0266991363090288</v>
      </c>
      <c r="AC36">
        <f t="shared" si="4"/>
        <v>9.9073527105830781</v>
      </c>
      <c r="AD36">
        <f t="shared" si="4"/>
        <v>7.9240614920011385</v>
      </c>
    </row>
    <row r="37" spans="1:30" x14ac:dyDescent="0.2">
      <c r="A37" s="9" t="s">
        <v>54</v>
      </c>
      <c r="B37" s="1">
        <v>3.7</v>
      </c>
      <c r="C37" s="1">
        <v>3.9</v>
      </c>
      <c r="D37" s="19">
        <f t="shared" si="17"/>
        <v>4065.0005911909093</v>
      </c>
      <c r="E37" s="20">
        <f t="shared" si="5"/>
        <v>3.806613736369449</v>
      </c>
      <c r="F37" s="19" t="str">
        <f t="shared" si="0"/>
        <v>C</v>
      </c>
      <c r="G37" s="20" t="str">
        <f t="shared" si="1"/>
        <v>B</v>
      </c>
      <c r="H37" s="19">
        <f t="shared" si="2"/>
        <v>3</v>
      </c>
      <c r="I37" s="3">
        <f t="shared" si="3"/>
        <v>3.3</v>
      </c>
      <c r="J37" s="3">
        <f t="shared" si="18"/>
        <v>4.8</v>
      </c>
      <c r="K37" s="20">
        <f t="shared" si="19"/>
        <v>5.0999999999999996</v>
      </c>
      <c r="L37" s="31">
        <f t="shared" si="20"/>
        <v>3.9018116395638223</v>
      </c>
      <c r="N37">
        <f t="shared" si="6"/>
        <v>10.163658676106429</v>
      </c>
      <c r="O37">
        <f t="shared" si="7"/>
        <v>11.180024543717071</v>
      </c>
      <c r="P37">
        <f t="shared" si="8"/>
        <v>11.145765020089746</v>
      </c>
      <c r="Q37">
        <f t="shared" si="9"/>
        <v>11.842375333845355</v>
      </c>
      <c r="R37">
        <f t="shared" si="10"/>
        <v>14.852689783889847</v>
      </c>
      <c r="T37">
        <f t="shared" si="11"/>
        <v>1.5245488014159645</v>
      </c>
      <c r="U37">
        <f t="shared" si="12"/>
        <v>1.1857601788790832</v>
      </c>
      <c r="V37">
        <f t="shared" si="13"/>
        <v>1.6254240654297545</v>
      </c>
      <c r="W37">
        <f t="shared" si="14"/>
        <v>1.3932206275112182</v>
      </c>
      <c r="X37">
        <f t="shared" si="15"/>
        <v>6.471243351828063</v>
      </c>
      <c r="Z37">
        <f t="shared" si="16"/>
        <v>8.6391098746904653</v>
      </c>
      <c r="AA37">
        <f t="shared" si="4"/>
        <v>9.9942643648379885</v>
      </c>
      <c r="AB37">
        <f t="shared" si="4"/>
        <v>9.5203409546599911</v>
      </c>
      <c r="AC37">
        <f t="shared" si="4"/>
        <v>10.449154706334138</v>
      </c>
      <c r="AD37">
        <f t="shared" si="4"/>
        <v>8.3814464320617841</v>
      </c>
    </row>
    <row r="38" spans="1:30" x14ac:dyDescent="0.2">
      <c r="A38" s="9" t="s">
        <v>55</v>
      </c>
      <c r="B38" s="1">
        <v>3.9</v>
      </c>
      <c r="C38" s="1">
        <v>4.0999999999999996</v>
      </c>
      <c r="D38" s="19">
        <f t="shared" si="17"/>
        <v>5574.3601118637152</v>
      </c>
      <c r="E38" s="20">
        <f t="shared" si="5"/>
        <v>4.0039749307069892</v>
      </c>
      <c r="F38" s="19" t="str">
        <f t="shared" si="0"/>
        <v>C</v>
      </c>
      <c r="G38" s="20" t="str">
        <f t="shared" si="1"/>
        <v>B</v>
      </c>
      <c r="H38" s="19">
        <f t="shared" si="2"/>
        <v>3</v>
      </c>
      <c r="I38" s="3">
        <f t="shared" si="3"/>
        <v>3.3</v>
      </c>
      <c r="J38" s="3">
        <f t="shared" si="18"/>
        <v>4.8</v>
      </c>
      <c r="K38" s="20">
        <f t="shared" si="19"/>
        <v>5.0999999999999996</v>
      </c>
      <c r="L38" s="31">
        <f>L$13+L$14*E38</f>
        <v>3.9081271977826235</v>
      </c>
      <c r="N38">
        <f t="shared" si="6"/>
        <v>10.690613064987662</v>
      </c>
      <c r="O38">
        <f t="shared" si="7"/>
        <v>11.759674371486426</v>
      </c>
      <c r="P38">
        <f t="shared" si="8"/>
        <v>11.723638597110064</v>
      </c>
      <c r="Q38">
        <f t="shared" si="9"/>
        <v>12.456366009429441</v>
      </c>
      <c r="R38">
        <f t="shared" si="10"/>
        <v>15.648043325935779</v>
      </c>
      <c r="T38">
        <f t="shared" si="11"/>
        <v>1.6035919597481492</v>
      </c>
      <c r="U38">
        <f t="shared" si="12"/>
        <v>1.247238190915227</v>
      </c>
      <c r="V38">
        <f t="shared" si="13"/>
        <v>1.7096972954118843</v>
      </c>
      <c r="W38">
        <f t="shared" si="14"/>
        <v>1.465454824638758</v>
      </c>
      <c r="X38">
        <f t="shared" si="15"/>
        <v>6.8067573822018819</v>
      </c>
      <c r="Z38">
        <f t="shared" si="16"/>
        <v>9.0870211052395131</v>
      </c>
      <c r="AA38">
        <f t="shared" si="4"/>
        <v>10.5124361805712</v>
      </c>
      <c r="AB38">
        <f t="shared" si="4"/>
        <v>10.01394130169818</v>
      </c>
      <c r="AC38">
        <f t="shared" si="4"/>
        <v>10.990911184790683</v>
      </c>
      <c r="AD38">
        <f t="shared" si="4"/>
        <v>8.8412859437338973</v>
      </c>
    </row>
    <row r="39" spans="1:30" x14ac:dyDescent="0.2">
      <c r="A39" s="9" t="s">
        <v>56</v>
      </c>
      <c r="B39" s="1">
        <v>4.0999999999999996</v>
      </c>
      <c r="C39" s="1">
        <v>4.3</v>
      </c>
      <c r="D39" s="19">
        <f t="shared" si="17"/>
        <v>6527.7131476336226</v>
      </c>
      <c r="E39" s="20">
        <f t="shared" si="5"/>
        <v>4.2013260957562455</v>
      </c>
      <c r="F39" s="19" t="str">
        <f t="shared" si="0"/>
        <v>C</v>
      </c>
      <c r="G39" s="20" t="str">
        <f t="shared" si="1"/>
        <v>B</v>
      </c>
      <c r="H39" s="19">
        <f t="shared" si="2"/>
        <v>3</v>
      </c>
      <c r="I39" s="3">
        <f t="shared" si="3"/>
        <v>3.3</v>
      </c>
      <c r="J39" s="3">
        <f t="shared" si="18"/>
        <v>4.8</v>
      </c>
      <c r="K39" s="20">
        <f t="shared" si="19"/>
        <v>5.0999999999999996</v>
      </c>
      <c r="L39" s="31">
        <f t="shared" si="20"/>
        <v>3.9144424350641995</v>
      </c>
      <c r="N39">
        <f t="shared" si="6"/>
        <v>11.217540675669175</v>
      </c>
      <c r="O39">
        <f t="shared" si="7"/>
        <v>12.339294743236092</v>
      </c>
      <c r="P39">
        <f t="shared" si="8"/>
        <v>12.301482808374285</v>
      </c>
      <c r="Q39">
        <f t="shared" si="9"/>
        <v>13.070325483897678</v>
      </c>
      <c r="R39">
        <f t="shared" si="10"/>
        <v>16.445849152770844</v>
      </c>
      <c r="T39">
        <f t="shared" si="11"/>
        <v>1.6826311013503763</v>
      </c>
      <c r="U39">
        <f t="shared" si="12"/>
        <v>1.3087130788280705</v>
      </c>
      <c r="V39">
        <f t="shared" si="13"/>
        <v>1.7939662428879166</v>
      </c>
      <c r="W39">
        <f t="shared" si="14"/>
        <v>1.5376853510467858</v>
      </c>
      <c r="X39">
        <f t="shared" si="15"/>
        <v>7.142254362785617</v>
      </c>
      <c r="Z39">
        <f t="shared" si="16"/>
        <v>9.5349095743187995</v>
      </c>
      <c r="AA39">
        <f t="shared" si="4"/>
        <v>11.030581664408022</v>
      </c>
      <c r="AB39">
        <f t="shared" si="4"/>
        <v>10.507516565486368</v>
      </c>
      <c r="AC39">
        <f t="shared" si="4"/>
        <v>11.532640132850892</v>
      </c>
      <c r="AD39">
        <f t="shared" si="4"/>
        <v>9.303594789985226</v>
      </c>
    </row>
    <row r="40" spans="1:30" x14ac:dyDescent="0.2">
      <c r="A40" s="9" t="s">
        <v>57</v>
      </c>
      <c r="B40" s="1">
        <v>4.3</v>
      </c>
      <c r="C40" s="1">
        <v>4.5</v>
      </c>
      <c r="D40" s="19">
        <f t="shared" si="17"/>
        <v>6527.7131476336199</v>
      </c>
      <c r="E40" s="20">
        <f t="shared" si="5"/>
        <v>4.3986739042437542</v>
      </c>
      <c r="F40" s="19" t="str">
        <f t="shared" si="0"/>
        <v>C</v>
      </c>
      <c r="G40" s="20" t="str">
        <f t="shared" si="1"/>
        <v>B</v>
      </c>
      <c r="H40" s="19">
        <f t="shared" si="2"/>
        <v>3</v>
      </c>
      <c r="I40" s="3">
        <f t="shared" si="3"/>
        <v>3.3</v>
      </c>
      <c r="J40" s="3">
        <f t="shared" si="18"/>
        <v>4.8</v>
      </c>
      <c r="K40" s="20">
        <f t="shared" si="19"/>
        <v>5.0999999999999996</v>
      </c>
      <c r="L40" s="31">
        <f t="shared" si="20"/>
        <v>3.9207575649358</v>
      </c>
      <c r="N40">
        <f t="shared" si="6"/>
        <v>11.744459324330824</v>
      </c>
      <c r="O40">
        <f t="shared" si="7"/>
        <v>12.918905256763905</v>
      </c>
      <c r="P40">
        <f t="shared" si="8"/>
        <v>12.879317191625713</v>
      </c>
      <c r="Q40">
        <f t="shared" si="9"/>
        <v>13.684274516102317</v>
      </c>
      <c r="R40">
        <f t="shared" si="10"/>
        <v>17.246133985749388</v>
      </c>
      <c r="T40">
        <f t="shared" si="11"/>
        <v>1.7616688986496236</v>
      </c>
      <c r="U40">
        <f t="shared" si="12"/>
        <v>1.3701869211719293</v>
      </c>
      <c r="V40">
        <f t="shared" si="13"/>
        <v>1.8782337571120828</v>
      </c>
      <c r="W40">
        <f t="shared" si="14"/>
        <v>1.6099146489532139</v>
      </c>
      <c r="X40">
        <f t="shared" si="15"/>
        <v>7.4777456372143822</v>
      </c>
      <c r="Z40">
        <f t="shared" si="16"/>
        <v>9.9827904256812001</v>
      </c>
      <c r="AA40">
        <f t="shared" si="4"/>
        <v>11.548718335591975</v>
      </c>
      <c r="AB40">
        <f t="shared" si="4"/>
        <v>11.00108343451363</v>
      </c>
      <c r="AC40">
        <f t="shared" si="4"/>
        <v>12.074359867149102</v>
      </c>
      <c r="AD40">
        <f t="shared" si="4"/>
        <v>9.7683883485350052</v>
      </c>
    </row>
    <row r="41" spans="1:30" x14ac:dyDescent="0.2">
      <c r="A41" s="9" t="s">
        <v>58</v>
      </c>
      <c r="B41" s="1">
        <v>4.5</v>
      </c>
      <c r="C41" s="1">
        <v>4.7</v>
      </c>
      <c r="D41" s="19">
        <f t="shared" si="17"/>
        <v>5574.3601118637307</v>
      </c>
      <c r="E41" s="20">
        <f t="shared" si="5"/>
        <v>4.5960250692930105</v>
      </c>
      <c r="F41" s="19" t="str">
        <f t="shared" si="0"/>
        <v>D</v>
      </c>
      <c r="G41" s="20" t="str">
        <f t="shared" si="1"/>
        <v>C</v>
      </c>
      <c r="H41" s="19">
        <f t="shared" si="2"/>
        <v>3.2</v>
      </c>
      <c r="I41" s="3">
        <f t="shared" si="3"/>
        <v>3.5</v>
      </c>
      <c r="J41" s="3">
        <f t="shared" si="18"/>
        <v>5</v>
      </c>
      <c r="K41" s="20">
        <f t="shared" si="19"/>
        <v>5.4</v>
      </c>
      <c r="L41" s="31">
        <f t="shared" si="20"/>
        <v>3.927072802217376</v>
      </c>
      <c r="N41">
        <f t="shared" si="6"/>
        <v>13.089479397346494</v>
      </c>
      <c r="O41">
        <f t="shared" si="7"/>
        <v>14.316618090847728</v>
      </c>
      <c r="P41">
        <f t="shared" si="8"/>
        <v>14.017876461343681</v>
      </c>
      <c r="Q41">
        <f t="shared" si="9"/>
        <v>15.139306578251176</v>
      </c>
      <c r="R41">
        <f t="shared" si="10"/>
        <v>18.048925047929814</v>
      </c>
      <c r="T41">
        <f t="shared" si="11"/>
        <v>1.8407080402518508</v>
      </c>
      <c r="U41">
        <f>E41*$B$7*$C$22</f>
        <v>1.4316618090847728</v>
      </c>
      <c r="V41">
        <f t="shared" si="13"/>
        <v>1.9625027045881154</v>
      </c>
      <c r="W41">
        <f t="shared" si="14"/>
        <v>1.6821451753612418</v>
      </c>
      <c r="X41">
        <f t="shared" si="15"/>
        <v>7.8132426177981174</v>
      </c>
      <c r="Z41">
        <f t="shared" si="16"/>
        <v>11.248771357094643</v>
      </c>
      <c r="AA41">
        <f t="shared" si="4"/>
        <v>12.884956281762955</v>
      </c>
      <c r="AB41">
        <f t="shared" si="4"/>
        <v>12.055373756755566</v>
      </c>
      <c r="AC41">
        <f t="shared" si="4"/>
        <v>13.457161402889934</v>
      </c>
      <c r="AD41">
        <f t="shared" si="4"/>
        <v>10.235682430131696</v>
      </c>
    </row>
    <row r="42" spans="1:30" x14ac:dyDescent="0.2">
      <c r="A42" s="9" t="s">
        <v>59</v>
      </c>
      <c r="B42" s="1">
        <v>4.7</v>
      </c>
      <c r="C42" s="1">
        <v>4.9000000000000004</v>
      </c>
      <c r="D42" s="19">
        <f t="shared" si="17"/>
        <v>4065.0005911909134</v>
      </c>
      <c r="E42" s="20">
        <f t="shared" si="5"/>
        <v>4.7933862636305511</v>
      </c>
      <c r="F42" s="19" t="str">
        <f t="shared" si="0"/>
        <v>D</v>
      </c>
      <c r="G42" s="20" t="str">
        <f t="shared" si="1"/>
        <v>C</v>
      </c>
      <c r="H42" s="19">
        <f t="shared" si="2"/>
        <v>3.2</v>
      </c>
      <c r="I42" s="3">
        <f t="shared" si="3"/>
        <v>3.5</v>
      </c>
      <c r="J42" s="3">
        <f t="shared" si="18"/>
        <v>5</v>
      </c>
      <c r="K42" s="20">
        <f t="shared" si="19"/>
        <v>5.4</v>
      </c>
      <c r="L42" s="31">
        <f t="shared" si="20"/>
        <v>3.9333883604361777</v>
      </c>
      <c r="N42">
        <f t="shared" si="6"/>
        <v>13.65156407881981</v>
      </c>
      <c r="O42">
        <f t="shared" si="7"/>
        <v>14.931398211209165</v>
      </c>
      <c r="P42">
        <f t="shared" si="8"/>
        <v>14.61982810407318</v>
      </c>
      <c r="Q42">
        <f t="shared" si="9"/>
        <v>15.789414352399035</v>
      </c>
      <c r="R42">
        <f t="shared" si="10"/>
        <v>18.854249736439069</v>
      </c>
      <c r="T42">
        <f t="shared" si="11"/>
        <v>1.9197511985840356</v>
      </c>
      <c r="U42">
        <f t="shared" si="12"/>
        <v>1.4931398211209164</v>
      </c>
      <c r="V42">
        <f t="shared" si="13"/>
        <v>2.046775934570245</v>
      </c>
      <c r="W42">
        <f t="shared" si="14"/>
        <v>1.7543793724887815</v>
      </c>
      <c r="X42">
        <f t="shared" si="15"/>
        <v>8.1487566481719362</v>
      </c>
      <c r="Z42">
        <f t="shared" si="16"/>
        <v>11.731812880235774</v>
      </c>
      <c r="AA42">
        <f t="shared" si="16"/>
        <v>13.438258390088249</v>
      </c>
      <c r="AB42">
        <f t="shared" si="16"/>
        <v>12.573052169502935</v>
      </c>
      <c r="AC42">
        <f t="shared" si="16"/>
        <v>14.035034979910254</v>
      </c>
      <c r="AD42">
        <f t="shared" si="16"/>
        <v>10.705493088267133</v>
      </c>
    </row>
    <row r="43" spans="1:30" x14ac:dyDescent="0.2">
      <c r="A43" s="9" t="s">
        <v>60</v>
      </c>
      <c r="B43" s="1">
        <v>4.9000000000000004</v>
      </c>
      <c r="C43" s="1">
        <v>5.0999999999999996</v>
      </c>
      <c r="D43" s="19">
        <f t="shared" si="17"/>
        <v>2531.3558979303002</v>
      </c>
      <c r="E43" s="20">
        <f t="shared" si="5"/>
        <v>4.9907640398604451</v>
      </c>
      <c r="F43" s="19" t="str">
        <f t="shared" si="0"/>
        <v>D</v>
      </c>
      <c r="G43" s="20" t="str">
        <f t="shared" si="1"/>
        <v>C</v>
      </c>
      <c r="H43" s="19">
        <f t="shared" si="2"/>
        <v>3.2</v>
      </c>
      <c r="I43" s="3">
        <f t="shared" si="3"/>
        <v>3.5</v>
      </c>
      <c r="J43" s="3">
        <f t="shared" si="18"/>
        <v>5</v>
      </c>
      <c r="K43" s="20">
        <f t="shared" si="19"/>
        <v>5.4</v>
      </c>
      <c r="L43" s="31">
        <f t="shared" si="20"/>
        <v>3.939704449275534</v>
      </c>
      <c r="N43">
        <f t="shared" si="6"/>
        <v>14.213695985522548</v>
      </c>
      <c r="O43">
        <f t="shared" si="7"/>
        <v>15.546229984165286</v>
      </c>
      <c r="P43">
        <f t="shared" si="8"/>
        <v>15.221830321574357</v>
      </c>
      <c r="Q43">
        <f t="shared" si="9"/>
        <v>16.439576747300308</v>
      </c>
      <c r="R43">
        <f t="shared" si="10"/>
        <v>19.662135293122535</v>
      </c>
      <c r="T43">
        <f t="shared" si="11"/>
        <v>1.9988009979641084</v>
      </c>
      <c r="U43">
        <f t="shared" si="12"/>
        <v>1.5546229984165287</v>
      </c>
      <c r="V43">
        <f t="shared" si="13"/>
        <v>2.1310562450204098</v>
      </c>
      <c r="W43">
        <f t="shared" si="14"/>
        <v>1.8266196385889226</v>
      </c>
      <c r="X43">
        <f t="shared" si="15"/>
        <v>8.4842988677627567</v>
      </c>
      <c r="Z43">
        <f t="shared" si="16"/>
        <v>12.21489498755844</v>
      </c>
      <c r="AA43">
        <f t="shared" si="16"/>
        <v>13.991606985748758</v>
      </c>
      <c r="AB43">
        <f t="shared" si="16"/>
        <v>13.090774076553947</v>
      </c>
      <c r="AC43">
        <f t="shared" si="16"/>
        <v>14.612957108711385</v>
      </c>
      <c r="AD43">
        <f t="shared" si="16"/>
        <v>11.177836425359779</v>
      </c>
    </row>
    <row r="44" spans="1:30" x14ac:dyDescent="0.2">
      <c r="A44" s="9" t="s">
        <v>61</v>
      </c>
      <c r="B44" s="1">
        <v>5.0999999999999996</v>
      </c>
      <c r="C44" s="1">
        <v>5.3</v>
      </c>
      <c r="D44" s="19">
        <f t="shared" si="17"/>
        <v>1346.0647095579091</v>
      </c>
      <c r="E44" s="20">
        <f t="shared" si="5"/>
        <v>5.1881647538952773</v>
      </c>
      <c r="F44" s="19" t="str">
        <f t="shared" si="0"/>
        <v>D</v>
      </c>
      <c r="G44" s="20" t="str">
        <f t="shared" si="1"/>
        <v>C</v>
      </c>
      <c r="H44" s="19">
        <f t="shared" si="2"/>
        <v>3.2</v>
      </c>
      <c r="I44" s="3">
        <f t="shared" si="3"/>
        <v>3.5</v>
      </c>
      <c r="J44" s="3">
        <f t="shared" si="18"/>
        <v>5</v>
      </c>
      <c r="K44" s="20">
        <f t="shared" si="19"/>
        <v>5.4</v>
      </c>
      <c r="L44" s="31">
        <f t="shared" si="20"/>
        <v>3.9460212721246486</v>
      </c>
      <c r="N44">
        <f t="shared" si="6"/>
        <v>14.775893219093749</v>
      </c>
      <c r="O44">
        <f t="shared" si="7"/>
        <v>16.161133208383788</v>
      </c>
      <c r="P44">
        <f t="shared" si="8"/>
        <v>15.823902499380596</v>
      </c>
      <c r="Q44">
        <f t="shared" si="9"/>
        <v>17.089814699331043</v>
      </c>
      <c r="R44">
        <f t="shared" si="10"/>
        <v>20.472608482158108</v>
      </c>
      <c r="T44">
        <f t="shared" si="11"/>
        <v>2.0778599839350584</v>
      </c>
      <c r="U44">
        <f t="shared" si="12"/>
        <v>1.6161133208383787</v>
      </c>
      <c r="V44">
        <f t="shared" si="13"/>
        <v>2.2153463499132835</v>
      </c>
      <c r="W44">
        <f t="shared" si="14"/>
        <v>1.8988682999256714</v>
      </c>
      <c r="X44">
        <f t="shared" si="15"/>
        <v>8.8198800816219709</v>
      </c>
      <c r="Z44">
        <f t="shared" si="16"/>
        <v>12.698033235158691</v>
      </c>
      <c r="AA44">
        <f t="shared" si="16"/>
        <v>14.54501988754541</v>
      </c>
      <c r="AB44">
        <f t="shared" si="16"/>
        <v>13.608556149467312</v>
      </c>
      <c r="AC44">
        <f t="shared" si="16"/>
        <v>15.190946399405371</v>
      </c>
      <c r="AD44">
        <f t="shared" si="16"/>
        <v>11.652728400536137</v>
      </c>
    </row>
    <row r="45" spans="1:30" x14ac:dyDescent="0.2">
      <c r="A45" s="9" t="s">
        <v>62</v>
      </c>
      <c r="B45" s="1">
        <v>5.3</v>
      </c>
      <c r="C45" s="1">
        <v>5.5</v>
      </c>
      <c r="D45" s="19">
        <f t="shared" si="17"/>
        <v>611.20903299048825</v>
      </c>
      <c r="E45" s="20">
        <f t="shared" si="5"/>
        <v>5.3855944934890623</v>
      </c>
      <c r="F45" s="19" t="str">
        <f t="shared" si="0"/>
        <v>D</v>
      </c>
      <c r="G45" s="20" t="str">
        <f t="shared" si="1"/>
        <v>C</v>
      </c>
      <c r="H45" s="19">
        <f t="shared" si="2"/>
        <v>3.2</v>
      </c>
      <c r="I45" s="3">
        <f t="shared" si="3"/>
        <v>3.5</v>
      </c>
      <c r="J45" s="3">
        <f t="shared" si="18"/>
        <v>5</v>
      </c>
      <c r="K45" s="20">
        <f t="shared" si="19"/>
        <v>5.4</v>
      </c>
      <c r="L45" s="31">
        <f t="shared" si="20"/>
        <v>3.9523390237916498</v>
      </c>
      <c r="N45">
        <f t="shared" si="6"/>
        <v>15.338173117456851</v>
      </c>
      <c r="O45">
        <f t="shared" si="7"/>
        <v>16.776126847218428</v>
      </c>
      <c r="P45">
        <f t="shared" si="8"/>
        <v>16.426063205141638</v>
      </c>
      <c r="Q45">
        <f t="shared" si="9"/>
        <v>17.740148261552971</v>
      </c>
      <c r="R45">
        <f t="shared" si="10"/>
        <v>21.285695282934245</v>
      </c>
      <c r="T45">
        <f t="shared" si="11"/>
        <v>2.1569305946423696</v>
      </c>
      <c r="U45">
        <f t="shared" si="12"/>
        <v>1.6776126847218429</v>
      </c>
      <c r="V45">
        <f t="shared" si="13"/>
        <v>2.2996488487198294</v>
      </c>
      <c r="W45">
        <f t="shared" si="14"/>
        <v>1.9711275846169967</v>
      </c>
      <c r="X45">
        <f t="shared" si="15"/>
        <v>9.1555106389314052</v>
      </c>
      <c r="Z45">
        <f t="shared" si="16"/>
        <v>13.181242522814481</v>
      </c>
      <c r="AA45">
        <f t="shared" si="16"/>
        <v>15.098514162496585</v>
      </c>
      <c r="AB45">
        <f t="shared" si="16"/>
        <v>14.126414356421808</v>
      </c>
      <c r="AC45">
        <f t="shared" si="16"/>
        <v>15.769020676935973</v>
      </c>
      <c r="AD45">
        <f t="shared" si="16"/>
        <v>12.13018464400284</v>
      </c>
    </row>
    <row r="46" spans="1:30" x14ac:dyDescent="0.2">
      <c r="A46" s="9" t="s">
        <v>63</v>
      </c>
      <c r="B46" s="1">
        <v>5.5</v>
      </c>
      <c r="C46" s="1">
        <v>5.7</v>
      </c>
      <c r="D46" s="19">
        <f t="shared" si="17"/>
        <v>236.98103495506339</v>
      </c>
      <c r="E46" s="20">
        <f t="shared" si="5"/>
        <v>5.583059013590594</v>
      </c>
      <c r="F46" s="19" t="str">
        <f t="shared" si="0"/>
        <v>D</v>
      </c>
      <c r="G46" s="20" t="str">
        <f t="shared" si="1"/>
        <v>C</v>
      </c>
      <c r="H46" s="19">
        <f t="shared" si="2"/>
        <v>3.2</v>
      </c>
      <c r="I46" s="3">
        <f t="shared" si="3"/>
        <v>3.5</v>
      </c>
      <c r="J46" s="3">
        <f t="shared" si="18"/>
        <v>5</v>
      </c>
      <c r="K46" s="20">
        <f t="shared" si="19"/>
        <v>5.4</v>
      </c>
      <c r="L46" s="31">
        <f t="shared" si="20"/>
        <v>3.9586578884348986</v>
      </c>
      <c r="N46">
        <f t="shared" si="6"/>
        <v>15.900552070706013</v>
      </c>
      <c r="O46">
        <f t="shared" si="7"/>
        <v>17.3912288273347</v>
      </c>
      <c r="P46">
        <f t="shared" si="8"/>
        <v>17.028329991451312</v>
      </c>
      <c r="Q46">
        <f t="shared" si="9"/>
        <v>18.390596390767417</v>
      </c>
      <c r="R46">
        <f t="shared" si="10"/>
        <v>22.101420605747968</v>
      </c>
      <c r="T46">
        <f t="shared" si="11"/>
        <v>2.2360151349430333</v>
      </c>
      <c r="U46">
        <f t="shared" si="12"/>
        <v>1.7391228827334702</v>
      </c>
      <c r="V46">
        <f t="shared" si="13"/>
        <v>2.3839661988031833</v>
      </c>
      <c r="W46">
        <f t="shared" si="14"/>
        <v>2.0433995989741573</v>
      </c>
      <c r="X46">
        <f t="shared" si="15"/>
        <v>9.4912003231040103</v>
      </c>
      <c r="Z46">
        <f t="shared" si="16"/>
        <v>13.66453693576298</v>
      </c>
      <c r="AA46">
        <f t="shared" si="16"/>
        <v>15.65210594460123</v>
      </c>
      <c r="AB46">
        <f t="shared" si="16"/>
        <v>14.644363792648129</v>
      </c>
      <c r="AC46">
        <f t="shared" si="16"/>
        <v>16.347196791793259</v>
      </c>
      <c r="AD46">
        <f t="shared" si="16"/>
        <v>12.610220282643958</v>
      </c>
    </row>
    <row r="47" spans="1:30" x14ac:dyDescent="0.2">
      <c r="A47" s="9" t="s">
        <v>64</v>
      </c>
      <c r="B47" s="1">
        <v>5.7</v>
      </c>
      <c r="C47" s="1">
        <v>5.9</v>
      </c>
      <c r="D47" s="19">
        <f t="shared" si="17"/>
        <v>78.455680485508992</v>
      </c>
      <c r="E47" s="20">
        <f t="shared" si="5"/>
        <v>5.7805636799399398</v>
      </c>
      <c r="F47" s="19" t="str">
        <f t="shared" si="0"/>
        <v>no commercial value</v>
      </c>
      <c r="G47" s="20" t="str">
        <f t="shared" si="1"/>
        <v>C</v>
      </c>
      <c r="H47" s="23">
        <f t="shared" si="2"/>
        <v>0</v>
      </c>
      <c r="I47" s="21">
        <f t="shared" si="3"/>
        <v>0</v>
      </c>
      <c r="J47" s="3">
        <f t="shared" si="18"/>
        <v>5</v>
      </c>
      <c r="K47" s="20">
        <f t="shared" si="19"/>
        <v>5.4</v>
      </c>
      <c r="L47" s="31">
        <f t="shared" si="20"/>
        <v>3.9649780377580779</v>
      </c>
      <c r="N47">
        <f t="shared" si="6"/>
        <v>0</v>
      </c>
      <c r="O47">
        <f t="shared" si="7"/>
        <v>0</v>
      </c>
      <c r="P47">
        <f t="shared" si="8"/>
        <v>17.630719223816815</v>
      </c>
      <c r="Q47">
        <f t="shared" si="9"/>
        <v>19.041176761722163</v>
      </c>
      <c r="R47">
        <f t="shared" si="10"/>
        <v>22.919808036823877</v>
      </c>
      <c r="T47">
        <f t="shared" si="11"/>
        <v>2.3151157538159457</v>
      </c>
      <c r="U47">
        <f t="shared" si="12"/>
        <v>1.8006455863012911</v>
      </c>
      <c r="V47">
        <f t="shared" si="13"/>
        <v>2.4683006913343544</v>
      </c>
      <c r="W47">
        <f t="shared" si="14"/>
        <v>2.1156863068580178</v>
      </c>
      <c r="X47">
        <f t="shared" si="15"/>
        <v>9.8269582558978978</v>
      </c>
      <c r="Z47">
        <f t="shared" si="16"/>
        <v>-2.3151157538159457</v>
      </c>
      <c r="AA47">
        <f t="shared" si="16"/>
        <v>-1.8006455863012911</v>
      </c>
      <c r="AB47">
        <f t="shared" si="16"/>
        <v>15.162418532482461</v>
      </c>
      <c r="AC47">
        <f t="shared" si="16"/>
        <v>16.925490454864146</v>
      </c>
      <c r="AD47">
        <f t="shared" si="16"/>
        <v>13.092849780925979</v>
      </c>
    </row>
    <row r="48" spans="1:30" x14ac:dyDescent="0.2">
      <c r="A48" s="9" t="s">
        <v>65</v>
      </c>
      <c r="B48" s="1">
        <v>5.9</v>
      </c>
      <c r="C48" s="1">
        <v>6.1</v>
      </c>
      <c r="D48" s="19">
        <f t="shared" si="17"/>
        <v>22.177232605848918</v>
      </c>
      <c r="E48" s="20">
        <f t="shared" si="5"/>
        <v>5.9781134219856238</v>
      </c>
      <c r="F48" s="19" t="str">
        <f t="shared" si="0"/>
        <v>no commercial value</v>
      </c>
      <c r="G48" s="20" t="str">
        <f t="shared" si="1"/>
        <v>D</v>
      </c>
      <c r="H48" s="23">
        <f t="shared" si="2"/>
        <v>0</v>
      </c>
      <c r="I48" s="21">
        <f t="shared" si="3"/>
        <v>0</v>
      </c>
      <c r="J48" s="3">
        <f t="shared" si="18"/>
        <v>5.2</v>
      </c>
      <c r="K48" s="20">
        <f t="shared" si="19"/>
        <v>5.7</v>
      </c>
      <c r="L48" s="31">
        <f t="shared" si="20"/>
        <v>3.9712996295035397</v>
      </c>
      <c r="N48">
        <f t="shared" si="6"/>
        <v>0</v>
      </c>
      <c r="O48">
        <f t="shared" si="7"/>
        <v>0</v>
      </c>
      <c r="P48">
        <f t="shared" si="8"/>
        <v>18.962575774538397</v>
      </c>
      <c r="Q48">
        <f t="shared" si="9"/>
        <v>20.785900368244015</v>
      </c>
      <c r="R48">
        <f t="shared" si="10"/>
        <v>23.740879617861644</v>
      </c>
      <c r="T48">
        <f>E48*$B$7*$B$22</f>
        <v>2.3942344255052426</v>
      </c>
      <c r="U48">
        <f t="shared" si="12"/>
        <v>1.8621823309485217</v>
      </c>
      <c r="V48">
        <f t="shared" si="13"/>
        <v>2.5526544311878614</v>
      </c>
      <c r="W48">
        <f t="shared" si="14"/>
        <v>2.1879895124467383</v>
      </c>
      <c r="X48">
        <f t="shared" si="15"/>
        <v>10.162792817375561</v>
      </c>
      <c r="Z48">
        <f t="shared" si="16"/>
        <v>-2.3942344255052426</v>
      </c>
      <c r="AA48">
        <f t="shared" si="16"/>
        <v>-1.8621823309485217</v>
      </c>
      <c r="AB48">
        <f t="shared" si="16"/>
        <v>16.409921343350536</v>
      </c>
      <c r="AC48">
        <f t="shared" si="16"/>
        <v>18.597910855797277</v>
      </c>
      <c r="AD48">
        <f t="shared" si="16"/>
        <v>13.578086800486084</v>
      </c>
    </row>
    <row r="49" spans="1:33" x14ac:dyDescent="0.2">
      <c r="A49" s="9" t="s">
        <v>66</v>
      </c>
      <c r="B49" s="1">
        <v>6.1</v>
      </c>
      <c r="C49" s="1">
        <v>6.3</v>
      </c>
      <c r="D49" s="19">
        <f t="shared" si="17"/>
        <v>5.3523686296261808</v>
      </c>
      <c r="E49" s="20">
        <f t="shared" si="5"/>
        <v>6.1757126958252533</v>
      </c>
      <c r="F49" s="19" t="str">
        <f t="shared" si="0"/>
        <v>no commercial value</v>
      </c>
      <c r="G49" s="20" t="str">
        <f t="shared" si="1"/>
        <v>D</v>
      </c>
      <c r="H49" s="23">
        <f t="shared" si="2"/>
        <v>0</v>
      </c>
      <c r="I49" s="21">
        <f t="shared" si="3"/>
        <v>0</v>
      </c>
      <c r="J49" s="3">
        <f t="shared" si="18"/>
        <v>5.2</v>
      </c>
      <c r="K49" s="20">
        <f t="shared" si="19"/>
        <v>5.7</v>
      </c>
      <c r="L49" s="31">
        <f t="shared" si="20"/>
        <v>3.9776228062664081</v>
      </c>
      <c r="N49">
        <f t="shared" si="6"/>
        <v>0</v>
      </c>
      <c r="O49">
        <f t="shared" si="7"/>
        <v>0</v>
      </c>
      <c r="P49">
        <f t="shared" si="8"/>
        <v>19.589360671157703</v>
      </c>
      <c r="Q49">
        <f t="shared" si="9"/>
        <v>21.472953043384408</v>
      </c>
      <c r="R49">
        <f t="shared" si="10"/>
        <v>24.56465566386353</v>
      </c>
      <c r="T49">
        <f t="shared" si="11"/>
        <v>2.473372934678014</v>
      </c>
      <c r="U49">
        <f t="shared" si="12"/>
        <v>1.9237345047495662</v>
      </c>
      <c r="V49">
        <f t="shared" si="13"/>
        <v>2.637029321117383</v>
      </c>
      <c r="W49">
        <f t="shared" si="14"/>
        <v>2.2603108466720427</v>
      </c>
      <c r="X49">
        <f t="shared" si="15"/>
        <v>10.49871158290293</v>
      </c>
      <c r="Z49">
        <f t="shared" si="16"/>
        <v>-2.473372934678014</v>
      </c>
      <c r="AA49">
        <f t="shared" si="16"/>
        <v>-1.9237345047495662</v>
      </c>
      <c r="AB49">
        <f t="shared" si="16"/>
        <v>16.952331350040321</v>
      </c>
      <c r="AC49">
        <f t="shared" si="16"/>
        <v>19.212642196712366</v>
      </c>
      <c r="AD49">
        <f t="shared" si="16"/>
        <v>14.0659440809606</v>
      </c>
    </row>
    <row r="50" spans="1:33" x14ac:dyDescent="0.2">
      <c r="A50" s="12" t="s">
        <v>67</v>
      </c>
      <c r="B50" s="34">
        <v>6.3</v>
      </c>
      <c r="C50" s="34">
        <v>6.5</v>
      </c>
      <c r="D50" s="24">
        <f t="shared" si="17"/>
        <v>1.1028653128661858</v>
      </c>
      <c r="E50" s="25">
        <f t="shared" si="5"/>
        <v>6.3733654574998084</v>
      </c>
      <c r="F50" s="24" t="str">
        <f t="shared" si="0"/>
        <v>no commercial value</v>
      </c>
      <c r="G50" s="25" t="str">
        <f t="shared" si="1"/>
        <v>D</v>
      </c>
      <c r="H50" s="26">
        <f t="shared" si="2"/>
        <v>0</v>
      </c>
      <c r="I50" s="27">
        <f t="shared" si="3"/>
        <v>0</v>
      </c>
      <c r="J50" s="28">
        <f t="shared" si="18"/>
        <v>5.2</v>
      </c>
      <c r="K50" s="25">
        <f t="shared" si="19"/>
        <v>5.7</v>
      </c>
      <c r="L50" s="32">
        <f t="shared" si="20"/>
        <v>3.9839476946399937</v>
      </c>
      <c r="N50">
        <f t="shared" si="6"/>
        <v>0</v>
      </c>
      <c r="O50">
        <f t="shared" si="7"/>
        <v>0</v>
      </c>
      <c r="P50">
        <f t="shared" si="8"/>
        <v>20.216315231189391</v>
      </c>
      <c r="Q50">
        <f t="shared" si="9"/>
        <v>22.160191695726834</v>
      </c>
      <c r="R50">
        <f t="shared" si="10"/>
        <v>25.39115462150453</v>
      </c>
      <c r="T50">
        <f t="shared" si="11"/>
        <v>2.5525328657286734</v>
      </c>
      <c r="U50">
        <f t="shared" si="12"/>
        <v>1.9853033400111904</v>
      </c>
      <c r="V50">
        <f t="shared" si="13"/>
        <v>2.7214270503524181</v>
      </c>
      <c r="W50">
        <f t="shared" si="14"/>
        <v>2.3326517574449297</v>
      </c>
      <c r="X50">
        <f t="shared" si="15"/>
        <v>10.834721277749674</v>
      </c>
      <c r="Z50">
        <f t="shared" si="16"/>
        <v>-2.5525328657286734</v>
      </c>
      <c r="AA50">
        <f t="shared" si="16"/>
        <v>-1.9853033400111904</v>
      </c>
      <c r="AB50">
        <f t="shared" si="16"/>
        <v>17.494888180836973</v>
      </c>
      <c r="AC50">
        <f t="shared" si="16"/>
        <v>19.827539938281905</v>
      </c>
      <c r="AD50">
        <f t="shared" si="16"/>
        <v>14.556433343754856</v>
      </c>
    </row>
    <row r="51" spans="1:33" x14ac:dyDescent="0.2">
      <c r="D51">
        <v>42000</v>
      </c>
      <c r="E51">
        <v>4.3</v>
      </c>
      <c r="M51" s="40" t="s">
        <v>68</v>
      </c>
      <c r="N51" s="40">
        <f>SUM(N26:N50)</f>
        <v>198.40317392282174</v>
      </c>
      <c r="O51" s="40">
        <f t="shared" ref="O51:R51" si="21">SUM(O26:O50)</f>
        <v>218.63794206298445</v>
      </c>
      <c r="P51" s="40">
        <f t="shared" si="21"/>
        <v>266.34770502749711</v>
      </c>
      <c r="Q51" s="40">
        <f t="shared" si="21"/>
        <v>286.95215400109657</v>
      </c>
      <c r="R51" s="40">
        <f t="shared" si="21"/>
        <v>353.7821896952272</v>
      </c>
      <c r="S51" s="40"/>
      <c r="T51" s="40">
        <f>SUM(T26:T50)</f>
        <v>40.087408189971917</v>
      </c>
      <c r="U51" s="40">
        <f t="shared" ref="U51:X51" si="22">SUM(U26:U50)</f>
        <v>31.17909525886704</v>
      </c>
      <c r="V51" s="40">
        <f t="shared" si="22"/>
        <v>42.739883388559313</v>
      </c>
      <c r="W51" s="40">
        <f t="shared" si="22"/>
        <v>36.63418576162227</v>
      </c>
      <c r="X51" s="40">
        <f t="shared" si="22"/>
        <v>170.15878632447505</v>
      </c>
      <c r="Z51" s="40">
        <f t="shared" si="16"/>
        <v>158.31576573284983</v>
      </c>
      <c r="AA51" s="40">
        <f t="shared" si="16"/>
        <v>187.4588468041174</v>
      </c>
      <c r="AB51" s="40">
        <f t="shared" si="16"/>
        <v>223.60782163893779</v>
      </c>
      <c r="AC51" s="40">
        <f t="shared" si="16"/>
        <v>250.31796823947431</v>
      </c>
      <c r="AD51" s="40">
        <f t="shared" si="16"/>
        <v>183.62340337075216</v>
      </c>
    </row>
    <row r="54" spans="1:33" x14ac:dyDescent="0.2">
      <c r="A54" s="36" t="s">
        <v>37</v>
      </c>
      <c r="B54" t="s">
        <v>24</v>
      </c>
      <c r="C54" t="s">
        <v>25</v>
      </c>
      <c r="D54" t="s">
        <v>26</v>
      </c>
      <c r="E54" s="11" t="s">
        <v>27</v>
      </c>
      <c r="F54" s="12" t="s">
        <v>28</v>
      </c>
      <c r="S54" t="s">
        <v>83</v>
      </c>
    </row>
    <row r="55" spans="1:33" x14ac:dyDescent="0.2">
      <c r="A55" s="9" t="s">
        <v>43</v>
      </c>
      <c r="B55" s="35">
        <v>3.7349202622630074E-3</v>
      </c>
      <c r="C55" s="35">
        <v>0</v>
      </c>
      <c r="D55" s="35">
        <v>0</v>
      </c>
      <c r="E55" s="35">
        <v>0</v>
      </c>
      <c r="F55" s="35">
        <v>0</v>
      </c>
      <c r="G55" s="37">
        <f>SUM(B55:F55)</f>
        <v>3.7349202622630074E-3</v>
      </c>
      <c r="H55" s="38" t="s">
        <v>69</v>
      </c>
      <c r="I55">
        <f>D26</f>
        <v>3.7349202622630074E-3</v>
      </c>
      <c r="AC55" t="s">
        <v>84</v>
      </c>
    </row>
    <row r="56" spans="1:33" x14ac:dyDescent="0.2">
      <c r="A56" s="9" t="s">
        <v>44</v>
      </c>
      <c r="B56" s="35">
        <v>2.9134723329862919E-2</v>
      </c>
      <c r="C56" s="35">
        <v>0</v>
      </c>
      <c r="D56" s="35">
        <v>0</v>
      </c>
      <c r="E56" s="35">
        <v>0</v>
      </c>
      <c r="F56" s="35">
        <v>0</v>
      </c>
      <c r="G56" s="37">
        <f>SUM(B56:F56)</f>
        <v>2.9134723329862919E-2</v>
      </c>
      <c r="H56" s="38" t="s">
        <v>69</v>
      </c>
      <c r="I56">
        <f>D27</f>
        <v>2.9134723329862919E-2</v>
      </c>
      <c r="S56" t="s">
        <v>41</v>
      </c>
      <c r="U56" t="s">
        <v>74</v>
      </c>
      <c r="W56" t="s">
        <v>85</v>
      </c>
    </row>
    <row r="57" spans="1:33" x14ac:dyDescent="0.2">
      <c r="A57" s="9" t="s">
        <v>45</v>
      </c>
      <c r="B57" s="35">
        <v>0.19400706174058757</v>
      </c>
      <c r="C57" s="35">
        <v>0</v>
      </c>
      <c r="D57" s="35">
        <v>0</v>
      </c>
      <c r="E57" s="35">
        <v>0</v>
      </c>
      <c r="F57" s="35">
        <v>0</v>
      </c>
      <c r="G57" s="37">
        <f t="shared" ref="G57:G79" si="23">SUM(B57:F57)</f>
        <v>0.19400706174058757</v>
      </c>
      <c r="H57" s="38" t="s">
        <v>69</v>
      </c>
      <c r="I57">
        <f t="shared" ref="I57:I79" si="24">D28</f>
        <v>0.19400706174058757</v>
      </c>
      <c r="K57" t="s">
        <v>86</v>
      </c>
      <c r="L57" t="s">
        <v>87</v>
      </c>
      <c r="M57" t="s">
        <v>88</v>
      </c>
      <c r="AC57" t="s">
        <v>89</v>
      </c>
      <c r="AD57" t="s">
        <v>90</v>
      </c>
    </row>
    <row r="58" spans="1:33" x14ac:dyDescent="0.2">
      <c r="A58" s="9" t="s">
        <v>46</v>
      </c>
      <c r="B58" s="35">
        <v>1.1028653128674715</v>
      </c>
      <c r="C58" s="35">
        <v>0</v>
      </c>
      <c r="D58" s="35">
        <v>0</v>
      </c>
      <c r="E58" s="35">
        <v>0</v>
      </c>
      <c r="F58" s="35">
        <v>0</v>
      </c>
      <c r="G58" s="37">
        <f t="shared" si="23"/>
        <v>1.1028653128674715</v>
      </c>
      <c r="H58" s="38" t="s">
        <v>69</v>
      </c>
      <c r="I58">
        <f t="shared" si="24"/>
        <v>1.1028653128674715</v>
      </c>
      <c r="K58" s="48">
        <v>1</v>
      </c>
      <c r="L58" s="48">
        <v>0</v>
      </c>
      <c r="M58" s="48">
        <v>0</v>
      </c>
      <c r="N58" s="3">
        <f>SUM(K58:M58)</f>
        <v>1</v>
      </c>
      <c r="O58" s="38" t="s">
        <v>69</v>
      </c>
      <c r="P58">
        <v>1</v>
      </c>
      <c r="S58">
        <f t="shared" ref="S58:S82" si="25">(B55+C55)-K58*G55</f>
        <v>0</v>
      </c>
      <c r="T58">
        <f t="shared" ref="T58:T82" si="26">(D55+E55+F55)-G55*(1-K58)</f>
        <v>0</v>
      </c>
      <c r="U58">
        <f t="shared" ref="U58:U82" si="27">(D55+E55)-L58*G55</f>
        <v>0</v>
      </c>
      <c r="V58">
        <f t="shared" ref="V58:V82" si="28">(B55+C55+F55)-G55*(1-L58)</f>
        <v>0</v>
      </c>
      <c r="W58">
        <f t="shared" ref="W58:W82" si="29">F55-M58*G55</f>
        <v>0</v>
      </c>
      <c r="X58">
        <f t="shared" ref="X58:X82" si="30">(B55+C55+D55+E55)-G55*(1-M58)</f>
        <v>0</v>
      </c>
      <c r="Y58" s="38" t="s">
        <v>69</v>
      </c>
      <c r="Z58">
        <v>0</v>
      </c>
      <c r="AC58">
        <f t="shared" ref="AC58:AC81" si="31">L58+M58-(1-K59)</f>
        <v>0</v>
      </c>
      <c r="AD58">
        <f t="shared" ref="AD58:AD81" si="32">M58-(1-L59)</f>
        <v>-1</v>
      </c>
      <c r="AF58" s="38" t="s">
        <v>69</v>
      </c>
    </row>
    <row r="59" spans="1:33" x14ac:dyDescent="0.2">
      <c r="A59" s="9" t="s">
        <v>47</v>
      </c>
      <c r="B59" s="35">
        <v>5.3523686296253929</v>
      </c>
      <c r="C59" s="35">
        <v>0</v>
      </c>
      <c r="D59" s="35">
        <v>0</v>
      </c>
      <c r="E59" s="35">
        <v>0</v>
      </c>
      <c r="F59" s="35">
        <v>0</v>
      </c>
      <c r="G59" s="37">
        <f t="shared" si="23"/>
        <v>5.3523686296253929</v>
      </c>
      <c r="H59" s="38" t="s">
        <v>69</v>
      </c>
      <c r="I59">
        <f t="shared" si="24"/>
        <v>5.3523686296253929</v>
      </c>
      <c r="K59" s="48">
        <v>1</v>
      </c>
      <c r="L59" s="48">
        <v>0</v>
      </c>
      <c r="M59" s="48">
        <v>0</v>
      </c>
      <c r="N59" s="3">
        <f t="shared" ref="N59:N82" si="33">SUM(K59:M59)</f>
        <v>1</v>
      </c>
      <c r="O59" s="38" t="s">
        <v>69</v>
      </c>
      <c r="P59">
        <v>1</v>
      </c>
      <c r="S59">
        <f t="shared" si="25"/>
        <v>0</v>
      </c>
      <c r="T59">
        <f t="shared" si="26"/>
        <v>0</v>
      </c>
      <c r="U59">
        <f t="shared" si="27"/>
        <v>0</v>
      </c>
      <c r="V59">
        <f t="shared" si="28"/>
        <v>0</v>
      </c>
      <c r="W59">
        <f t="shared" si="29"/>
        <v>0</v>
      </c>
      <c r="X59">
        <f t="shared" si="30"/>
        <v>0</v>
      </c>
      <c r="Y59" s="38" t="s">
        <v>69</v>
      </c>
      <c r="Z59">
        <v>0</v>
      </c>
      <c r="AC59">
        <f t="shared" si="31"/>
        <v>0</v>
      </c>
      <c r="AD59">
        <f t="shared" si="32"/>
        <v>-1</v>
      </c>
      <c r="AF59" s="38" t="s">
        <v>69</v>
      </c>
      <c r="AG59">
        <v>0</v>
      </c>
    </row>
    <row r="60" spans="1:33" x14ac:dyDescent="0.2">
      <c r="A60" s="9" t="s">
        <v>48</v>
      </c>
      <c r="B60" s="35">
        <v>22.177232605849259</v>
      </c>
      <c r="C60" s="35">
        <v>0</v>
      </c>
      <c r="D60" s="35">
        <v>0</v>
      </c>
      <c r="E60" s="35">
        <v>0</v>
      </c>
      <c r="F60" s="35">
        <v>0</v>
      </c>
      <c r="G60" s="37">
        <f t="shared" si="23"/>
        <v>22.177232605849259</v>
      </c>
      <c r="H60" s="38" t="s">
        <v>69</v>
      </c>
      <c r="I60">
        <f t="shared" si="24"/>
        <v>22.177232605849259</v>
      </c>
      <c r="K60" s="48">
        <v>1</v>
      </c>
      <c r="L60" s="48">
        <v>0</v>
      </c>
      <c r="M60" s="48">
        <v>0</v>
      </c>
      <c r="N60" s="3">
        <f t="shared" si="33"/>
        <v>1</v>
      </c>
      <c r="O60" s="38" t="s">
        <v>69</v>
      </c>
      <c r="P60">
        <v>1</v>
      </c>
      <c r="S60">
        <f t="shared" si="25"/>
        <v>0</v>
      </c>
      <c r="T60">
        <f t="shared" si="26"/>
        <v>0</v>
      </c>
      <c r="U60">
        <f t="shared" si="27"/>
        <v>0</v>
      </c>
      <c r="V60">
        <f t="shared" si="28"/>
        <v>0</v>
      </c>
      <c r="W60">
        <f t="shared" si="29"/>
        <v>0</v>
      </c>
      <c r="X60">
        <f t="shared" si="30"/>
        <v>0</v>
      </c>
      <c r="Y60" s="38" t="s">
        <v>69</v>
      </c>
      <c r="Z60">
        <v>0</v>
      </c>
      <c r="AC60">
        <f t="shared" si="31"/>
        <v>0</v>
      </c>
      <c r="AD60">
        <f t="shared" si="32"/>
        <v>-1</v>
      </c>
      <c r="AF60" s="38" t="s">
        <v>69</v>
      </c>
      <c r="AG60">
        <v>0</v>
      </c>
    </row>
    <row r="61" spans="1:33" x14ac:dyDescent="0.2">
      <c r="A61" s="9" t="s">
        <v>49</v>
      </c>
      <c r="B61" s="35">
        <v>78.455680485507429</v>
      </c>
      <c r="C61" s="35">
        <v>0</v>
      </c>
      <c r="D61" s="35">
        <v>0</v>
      </c>
      <c r="E61" s="35">
        <v>0</v>
      </c>
      <c r="F61" s="35">
        <v>0</v>
      </c>
      <c r="G61" s="37">
        <f t="shared" si="23"/>
        <v>78.455680485507429</v>
      </c>
      <c r="H61" s="38" t="s">
        <v>69</v>
      </c>
      <c r="I61">
        <f t="shared" si="24"/>
        <v>78.455680485507429</v>
      </c>
      <c r="K61" s="48">
        <v>1</v>
      </c>
      <c r="L61" s="48">
        <v>0</v>
      </c>
      <c r="M61" s="48">
        <v>0</v>
      </c>
      <c r="N61" s="3">
        <f t="shared" si="33"/>
        <v>1</v>
      </c>
      <c r="O61" s="38" t="s">
        <v>69</v>
      </c>
      <c r="P61">
        <v>1</v>
      </c>
      <c r="S61">
        <f t="shared" si="25"/>
        <v>0</v>
      </c>
      <c r="T61">
        <f t="shared" si="26"/>
        <v>0</v>
      </c>
      <c r="U61">
        <f t="shared" si="27"/>
        <v>0</v>
      </c>
      <c r="V61">
        <f t="shared" si="28"/>
        <v>0</v>
      </c>
      <c r="W61">
        <f t="shared" si="29"/>
        <v>0</v>
      </c>
      <c r="X61">
        <f t="shared" si="30"/>
        <v>0</v>
      </c>
      <c r="Y61" s="38" t="s">
        <v>69</v>
      </c>
      <c r="Z61">
        <v>0</v>
      </c>
      <c r="AC61">
        <f t="shared" si="31"/>
        <v>0</v>
      </c>
      <c r="AD61">
        <f t="shared" si="32"/>
        <v>-1</v>
      </c>
      <c r="AF61" s="38" t="s">
        <v>69</v>
      </c>
      <c r="AG61">
        <v>0</v>
      </c>
    </row>
    <row r="62" spans="1:33" x14ac:dyDescent="0.2">
      <c r="A62" s="9" t="s">
        <v>50</v>
      </c>
      <c r="B62" s="35">
        <v>236.9810349550647</v>
      </c>
      <c r="C62" s="35">
        <v>0</v>
      </c>
      <c r="D62" s="35">
        <v>0</v>
      </c>
      <c r="E62" s="35">
        <v>0</v>
      </c>
      <c r="F62" s="35">
        <v>0</v>
      </c>
      <c r="G62" s="37">
        <f t="shared" si="23"/>
        <v>236.9810349550647</v>
      </c>
      <c r="H62" s="38" t="s">
        <v>69</v>
      </c>
      <c r="I62">
        <f t="shared" si="24"/>
        <v>236.9810349550647</v>
      </c>
      <c r="K62" s="48">
        <v>1</v>
      </c>
      <c r="L62" s="48">
        <v>0</v>
      </c>
      <c r="M62" s="48">
        <v>0</v>
      </c>
      <c r="N62" s="3">
        <f t="shared" si="33"/>
        <v>1</v>
      </c>
      <c r="O62" s="38" t="s">
        <v>69</v>
      </c>
      <c r="P62">
        <v>1</v>
      </c>
      <c r="S62">
        <f t="shared" si="25"/>
        <v>0</v>
      </c>
      <c r="T62">
        <f t="shared" si="26"/>
        <v>0</v>
      </c>
      <c r="U62">
        <f t="shared" si="27"/>
        <v>0</v>
      </c>
      <c r="V62">
        <f t="shared" si="28"/>
        <v>0</v>
      </c>
      <c r="W62">
        <f t="shared" si="29"/>
        <v>0</v>
      </c>
      <c r="X62">
        <f t="shared" si="30"/>
        <v>0</v>
      </c>
      <c r="Y62" s="38" t="s">
        <v>69</v>
      </c>
      <c r="Z62">
        <v>0</v>
      </c>
      <c r="AC62">
        <f t="shared" si="31"/>
        <v>0</v>
      </c>
      <c r="AD62">
        <f t="shared" si="32"/>
        <v>-1</v>
      </c>
      <c r="AF62" s="38" t="s">
        <v>69</v>
      </c>
      <c r="AG62">
        <v>0</v>
      </c>
    </row>
    <row r="63" spans="1:33" x14ac:dyDescent="0.2">
      <c r="A63" s="9" t="s">
        <v>51</v>
      </c>
      <c r="B63" s="35">
        <v>611.20903299048825</v>
      </c>
      <c r="C63" s="35">
        <v>0</v>
      </c>
      <c r="D63" s="35">
        <v>0</v>
      </c>
      <c r="E63" s="35">
        <v>0</v>
      </c>
      <c r="F63" s="35">
        <v>0</v>
      </c>
      <c r="G63" s="37">
        <f t="shared" si="23"/>
        <v>611.20903299048825</v>
      </c>
      <c r="H63" s="38" t="s">
        <v>69</v>
      </c>
      <c r="I63">
        <f t="shared" si="24"/>
        <v>611.20903299048825</v>
      </c>
      <c r="K63" s="48">
        <v>1</v>
      </c>
      <c r="L63" s="48">
        <v>0</v>
      </c>
      <c r="M63" s="48">
        <v>0</v>
      </c>
      <c r="N63" s="3">
        <f t="shared" si="33"/>
        <v>1</v>
      </c>
      <c r="O63" s="38" t="s">
        <v>69</v>
      </c>
      <c r="P63">
        <v>1</v>
      </c>
      <c r="S63">
        <f t="shared" si="25"/>
        <v>0</v>
      </c>
      <c r="T63">
        <f t="shared" si="26"/>
        <v>0</v>
      </c>
      <c r="U63">
        <f t="shared" si="27"/>
        <v>0</v>
      </c>
      <c r="V63">
        <f t="shared" si="28"/>
        <v>0</v>
      </c>
      <c r="W63">
        <f t="shared" si="29"/>
        <v>0</v>
      </c>
      <c r="X63">
        <f t="shared" si="30"/>
        <v>0</v>
      </c>
      <c r="Y63" s="38" t="s">
        <v>69</v>
      </c>
      <c r="Z63">
        <v>0</v>
      </c>
      <c r="AC63">
        <f t="shared" si="31"/>
        <v>0</v>
      </c>
      <c r="AD63">
        <f t="shared" si="32"/>
        <v>-1</v>
      </c>
      <c r="AF63" s="38" t="s">
        <v>69</v>
      </c>
      <c r="AG63">
        <v>0</v>
      </c>
    </row>
    <row r="64" spans="1:33" x14ac:dyDescent="0.2">
      <c r="A64" s="9" t="s">
        <v>52</v>
      </c>
      <c r="B64" s="35">
        <v>1346.0647095579113</v>
      </c>
      <c r="C64" s="35">
        <v>0</v>
      </c>
      <c r="D64" s="35">
        <v>0</v>
      </c>
      <c r="E64" s="35">
        <v>0</v>
      </c>
      <c r="F64" s="35">
        <v>0</v>
      </c>
      <c r="G64" s="37">
        <f t="shared" si="23"/>
        <v>1346.0647095579113</v>
      </c>
      <c r="H64" s="38" t="s">
        <v>69</v>
      </c>
      <c r="I64">
        <f t="shared" si="24"/>
        <v>1346.0647095579113</v>
      </c>
      <c r="K64" s="48">
        <v>1</v>
      </c>
      <c r="L64" s="48">
        <v>0</v>
      </c>
      <c r="M64" s="48">
        <v>0</v>
      </c>
      <c r="N64" s="3">
        <f t="shared" si="33"/>
        <v>1</v>
      </c>
      <c r="O64" s="38" t="s">
        <v>69</v>
      </c>
      <c r="P64">
        <v>1</v>
      </c>
      <c r="S64">
        <f t="shared" si="25"/>
        <v>0</v>
      </c>
      <c r="T64">
        <f t="shared" si="26"/>
        <v>0</v>
      </c>
      <c r="U64">
        <f t="shared" si="27"/>
        <v>0</v>
      </c>
      <c r="V64">
        <f t="shared" si="28"/>
        <v>0</v>
      </c>
      <c r="W64">
        <f t="shared" si="29"/>
        <v>0</v>
      </c>
      <c r="X64">
        <f t="shared" si="30"/>
        <v>0</v>
      </c>
      <c r="Y64" s="38" t="s">
        <v>69</v>
      </c>
      <c r="Z64">
        <v>0</v>
      </c>
      <c r="AC64">
        <f t="shared" si="31"/>
        <v>0</v>
      </c>
      <c r="AD64">
        <f t="shared" si="32"/>
        <v>-1</v>
      </c>
      <c r="AF64" s="38" t="s">
        <v>69</v>
      </c>
      <c r="AG64">
        <v>0</v>
      </c>
    </row>
    <row r="65" spans="1:33" x14ac:dyDescent="0.2">
      <c r="A65" s="9" t="s">
        <v>53</v>
      </c>
      <c r="B65" s="35">
        <v>2531.3558979303152</v>
      </c>
      <c r="C65" s="35">
        <v>0</v>
      </c>
      <c r="D65" s="35">
        <v>0</v>
      </c>
      <c r="E65" s="35">
        <v>0</v>
      </c>
      <c r="F65" s="35">
        <v>0</v>
      </c>
      <c r="G65" s="37">
        <f t="shared" si="23"/>
        <v>2531.3558979303152</v>
      </c>
      <c r="H65" s="38" t="s">
        <v>69</v>
      </c>
      <c r="I65">
        <f t="shared" si="24"/>
        <v>2531.3558979303152</v>
      </c>
      <c r="K65" s="48">
        <v>1</v>
      </c>
      <c r="L65" s="48">
        <v>0</v>
      </c>
      <c r="M65" s="48">
        <v>0</v>
      </c>
      <c r="N65" s="3">
        <f t="shared" si="33"/>
        <v>1</v>
      </c>
      <c r="O65" s="38" t="s">
        <v>69</v>
      </c>
      <c r="P65">
        <v>1</v>
      </c>
      <c r="S65">
        <f t="shared" si="25"/>
        <v>0</v>
      </c>
      <c r="T65">
        <f t="shared" si="26"/>
        <v>0</v>
      </c>
      <c r="U65">
        <f t="shared" si="27"/>
        <v>0</v>
      </c>
      <c r="V65">
        <f t="shared" si="28"/>
        <v>0</v>
      </c>
      <c r="W65">
        <f t="shared" si="29"/>
        <v>0</v>
      </c>
      <c r="X65">
        <f t="shared" si="30"/>
        <v>0</v>
      </c>
      <c r="Y65" s="38" t="s">
        <v>69</v>
      </c>
      <c r="Z65">
        <v>0</v>
      </c>
      <c r="AC65">
        <f t="shared" si="31"/>
        <v>0</v>
      </c>
      <c r="AD65">
        <f t="shared" si="32"/>
        <v>-1</v>
      </c>
      <c r="AF65" s="38" t="s">
        <v>69</v>
      </c>
      <c r="AG65">
        <v>0</v>
      </c>
    </row>
    <row r="66" spans="1:33" x14ac:dyDescent="0.2">
      <c r="A66" s="9" t="s">
        <v>54</v>
      </c>
      <c r="B66" s="35">
        <v>4065.0005911909093</v>
      </c>
      <c r="C66" s="35">
        <v>0</v>
      </c>
      <c r="D66" s="35">
        <v>0</v>
      </c>
      <c r="E66" s="35">
        <v>0</v>
      </c>
      <c r="F66" s="35">
        <v>0</v>
      </c>
      <c r="G66" s="37">
        <f t="shared" si="23"/>
        <v>4065.0005911909093</v>
      </c>
      <c r="H66" s="38" t="s">
        <v>69</v>
      </c>
      <c r="I66">
        <f t="shared" si="24"/>
        <v>4065.0005911909093</v>
      </c>
      <c r="K66" s="48">
        <v>1</v>
      </c>
      <c r="L66" s="48">
        <v>0</v>
      </c>
      <c r="M66" s="48">
        <v>0</v>
      </c>
      <c r="N66" s="3">
        <f t="shared" si="33"/>
        <v>1</v>
      </c>
      <c r="O66" s="38" t="s">
        <v>69</v>
      </c>
      <c r="P66">
        <v>1</v>
      </c>
      <c r="S66">
        <f t="shared" si="25"/>
        <v>0</v>
      </c>
      <c r="T66">
        <f t="shared" si="26"/>
        <v>0</v>
      </c>
      <c r="U66">
        <f t="shared" si="27"/>
        <v>0</v>
      </c>
      <c r="V66">
        <f t="shared" si="28"/>
        <v>0</v>
      </c>
      <c r="W66">
        <f t="shared" si="29"/>
        <v>0</v>
      </c>
      <c r="X66">
        <f t="shared" si="30"/>
        <v>0</v>
      </c>
      <c r="Y66" s="38" t="s">
        <v>69</v>
      </c>
      <c r="Z66">
        <v>0</v>
      </c>
      <c r="AC66">
        <f t="shared" si="31"/>
        <v>0</v>
      </c>
      <c r="AD66">
        <f t="shared" si="32"/>
        <v>-1</v>
      </c>
      <c r="AF66" s="38" t="s">
        <v>69</v>
      </c>
      <c r="AG66">
        <v>0</v>
      </c>
    </row>
    <row r="67" spans="1:33" x14ac:dyDescent="0.2">
      <c r="A67" s="9" t="s">
        <v>55</v>
      </c>
      <c r="B67" s="35">
        <v>5574.3601118637152</v>
      </c>
      <c r="C67" s="35">
        <v>0</v>
      </c>
      <c r="D67" s="35">
        <v>0</v>
      </c>
      <c r="E67" s="35">
        <v>0</v>
      </c>
      <c r="F67" s="35">
        <v>0</v>
      </c>
      <c r="G67" s="37">
        <f t="shared" si="23"/>
        <v>5574.3601118637152</v>
      </c>
      <c r="H67" s="38" t="s">
        <v>69</v>
      </c>
      <c r="I67">
        <f t="shared" si="24"/>
        <v>5574.3601118637152</v>
      </c>
      <c r="K67" s="48">
        <v>1</v>
      </c>
      <c r="L67" s="48">
        <v>0</v>
      </c>
      <c r="M67" s="48">
        <v>0</v>
      </c>
      <c r="N67" s="3">
        <f t="shared" si="33"/>
        <v>1</v>
      </c>
      <c r="O67" s="38" t="s">
        <v>69</v>
      </c>
      <c r="P67">
        <v>1</v>
      </c>
      <c r="S67">
        <f t="shared" si="25"/>
        <v>0</v>
      </c>
      <c r="T67">
        <f t="shared" si="26"/>
        <v>0</v>
      </c>
      <c r="U67">
        <f t="shared" si="27"/>
        <v>0</v>
      </c>
      <c r="V67">
        <f t="shared" si="28"/>
        <v>0</v>
      </c>
      <c r="W67">
        <f t="shared" si="29"/>
        <v>0</v>
      </c>
      <c r="X67">
        <f t="shared" si="30"/>
        <v>0</v>
      </c>
      <c r="Y67" s="38" t="s">
        <v>69</v>
      </c>
      <c r="Z67">
        <v>0</v>
      </c>
      <c r="AC67">
        <f t="shared" si="31"/>
        <v>0</v>
      </c>
      <c r="AD67">
        <f t="shared" si="32"/>
        <v>-1</v>
      </c>
      <c r="AF67" s="38" t="s">
        <v>69</v>
      </c>
      <c r="AG67">
        <v>0</v>
      </c>
    </row>
    <row r="68" spans="1:33" x14ac:dyDescent="0.2">
      <c r="A68" s="9" t="s">
        <v>56</v>
      </c>
      <c r="B68" s="35">
        <v>0</v>
      </c>
      <c r="C68" s="35">
        <v>0</v>
      </c>
      <c r="D68" s="35">
        <v>1941.4752912378535</v>
      </c>
      <c r="E68" s="35">
        <v>4586.2378563957691</v>
      </c>
      <c r="F68" s="35">
        <v>0</v>
      </c>
      <c r="G68" s="37">
        <f t="shared" si="23"/>
        <v>6527.7131476336226</v>
      </c>
      <c r="H68" s="38" t="s">
        <v>69</v>
      </c>
      <c r="I68">
        <f t="shared" si="24"/>
        <v>6527.7131476336226</v>
      </c>
      <c r="K68" s="48">
        <v>1</v>
      </c>
      <c r="L68" s="48">
        <v>0</v>
      </c>
      <c r="M68" s="48">
        <v>0</v>
      </c>
      <c r="N68" s="3">
        <f t="shared" si="33"/>
        <v>1</v>
      </c>
      <c r="O68" s="38" t="s">
        <v>69</v>
      </c>
      <c r="P68">
        <v>1</v>
      </c>
      <c r="S68">
        <f t="shared" si="25"/>
        <v>0</v>
      </c>
      <c r="T68">
        <f t="shared" si="26"/>
        <v>0</v>
      </c>
      <c r="U68">
        <f t="shared" si="27"/>
        <v>0</v>
      </c>
      <c r="V68">
        <f t="shared" si="28"/>
        <v>0</v>
      </c>
      <c r="W68">
        <f t="shared" si="29"/>
        <v>0</v>
      </c>
      <c r="X68">
        <f t="shared" si="30"/>
        <v>0</v>
      </c>
      <c r="Y68" s="38" t="s">
        <v>69</v>
      </c>
      <c r="Z68">
        <v>0</v>
      </c>
      <c r="AC68">
        <f t="shared" si="31"/>
        <v>0</v>
      </c>
      <c r="AD68">
        <f t="shared" si="32"/>
        <v>-1</v>
      </c>
      <c r="AF68" s="38" t="s">
        <v>69</v>
      </c>
      <c r="AG68">
        <v>0</v>
      </c>
    </row>
    <row r="69" spans="1:33" x14ac:dyDescent="0.2">
      <c r="A69" s="9" t="s">
        <v>57</v>
      </c>
      <c r="B69" s="35">
        <v>0</v>
      </c>
      <c r="C69" s="35">
        <v>0</v>
      </c>
      <c r="D69" s="35">
        <v>6527.7131476336199</v>
      </c>
      <c r="E69" s="35">
        <v>0</v>
      </c>
      <c r="F69" s="35">
        <v>0</v>
      </c>
      <c r="G69" s="37">
        <f t="shared" si="23"/>
        <v>6527.7131476336199</v>
      </c>
      <c r="H69" s="38" t="s">
        <v>69</v>
      </c>
      <c r="I69">
        <f t="shared" si="24"/>
        <v>6527.7131476336199</v>
      </c>
      <c r="K69" s="48">
        <v>1</v>
      </c>
      <c r="L69" s="48">
        <v>0</v>
      </c>
      <c r="M69" s="48">
        <v>0</v>
      </c>
      <c r="N69" s="3">
        <f t="shared" si="33"/>
        <v>1</v>
      </c>
      <c r="O69" s="38" t="s">
        <v>69</v>
      </c>
      <c r="P69">
        <v>1</v>
      </c>
      <c r="S69">
        <f t="shared" si="25"/>
        <v>0</v>
      </c>
      <c r="T69">
        <f t="shared" si="26"/>
        <v>0</v>
      </c>
      <c r="U69">
        <f t="shared" si="27"/>
        <v>0</v>
      </c>
      <c r="V69">
        <f t="shared" si="28"/>
        <v>0</v>
      </c>
      <c r="W69">
        <f t="shared" si="29"/>
        <v>0</v>
      </c>
      <c r="X69">
        <f t="shared" si="30"/>
        <v>0</v>
      </c>
      <c r="Y69" s="38" t="s">
        <v>69</v>
      </c>
      <c r="Z69">
        <v>0</v>
      </c>
      <c r="AC69">
        <f t="shared" si="31"/>
        <v>0</v>
      </c>
      <c r="AD69">
        <f t="shared" si="32"/>
        <v>-1</v>
      </c>
      <c r="AF69" s="38" t="s">
        <v>69</v>
      </c>
      <c r="AG69">
        <v>0</v>
      </c>
    </row>
    <row r="70" spans="1:33" x14ac:dyDescent="0.2">
      <c r="A70" s="9" t="s">
        <v>58</v>
      </c>
      <c r="B70" s="35">
        <v>0</v>
      </c>
      <c r="C70" s="35">
        <v>0</v>
      </c>
      <c r="D70" s="35">
        <v>0</v>
      </c>
      <c r="E70" s="35">
        <v>5574.3601118637416</v>
      </c>
      <c r="F70" s="35">
        <v>0</v>
      </c>
      <c r="G70" s="37">
        <f t="shared" si="23"/>
        <v>5574.3601118637416</v>
      </c>
      <c r="H70" s="38" t="s">
        <v>69</v>
      </c>
      <c r="I70">
        <f t="shared" si="24"/>
        <v>5574.3601118637307</v>
      </c>
      <c r="K70" s="48">
        <v>1</v>
      </c>
      <c r="L70" s="48">
        <v>0</v>
      </c>
      <c r="M70" s="48">
        <v>0</v>
      </c>
      <c r="N70" s="3">
        <f t="shared" si="33"/>
        <v>1</v>
      </c>
      <c r="O70" s="38" t="s">
        <v>69</v>
      </c>
      <c r="P70">
        <v>1</v>
      </c>
      <c r="S70">
        <f t="shared" si="25"/>
        <v>0</v>
      </c>
      <c r="T70">
        <f t="shared" si="26"/>
        <v>0</v>
      </c>
      <c r="U70">
        <f t="shared" si="27"/>
        <v>0</v>
      </c>
      <c r="V70">
        <f t="shared" si="28"/>
        <v>0</v>
      </c>
      <c r="W70">
        <f t="shared" si="29"/>
        <v>0</v>
      </c>
      <c r="X70">
        <f t="shared" si="30"/>
        <v>0</v>
      </c>
      <c r="Y70" s="38" t="s">
        <v>69</v>
      </c>
      <c r="Z70">
        <v>0</v>
      </c>
      <c r="AC70">
        <f t="shared" si="31"/>
        <v>-1</v>
      </c>
      <c r="AD70">
        <f t="shared" si="32"/>
        <v>0</v>
      </c>
      <c r="AF70" s="38" t="s">
        <v>69</v>
      </c>
      <c r="AG70">
        <v>0</v>
      </c>
    </row>
    <row r="71" spans="1:33" x14ac:dyDescent="0.2">
      <c r="A71" s="9" t="s">
        <v>59</v>
      </c>
      <c r="B71" s="35">
        <v>0</v>
      </c>
      <c r="C71" s="35">
        <v>0</v>
      </c>
      <c r="D71" s="35">
        <v>0</v>
      </c>
      <c r="E71" s="35">
        <v>4065.0005911909493</v>
      </c>
      <c r="F71" s="35">
        <v>0</v>
      </c>
      <c r="G71" s="37">
        <f t="shared" si="23"/>
        <v>4065.0005911909493</v>
      </c>
      <c r="H71" s="38" t="s">
        <v>69</v>
      </c>
      <c r="I71">
        <f t="shared" si="24"/>
        <v>4065.0005911909134</v>
      </c>
      <c r="K71" s="48">
        <v>0</v>
      </c>
      <c r="L71" s="48">
        <v>1</v>
      </c>
      <c r="M71" s="48">
        <v>0</v>
      </c>
      <c r="N71" s="3">
        <f t="shared" si="33"/>
        <v>1</v>
      </c>
      <c r="O71" s="38" t="s">
        <v>69</v>
      </c>
      <c r="P71">
        <v>1</v>
      </c>
      <c r="S71">
        <f t="shared" si="25"/>
        <v>0</v>
      </c>
      <c r="T71">
        <f t="shared" si="26"/>
        <v>0</v>
      </c>
      <c r="U71">
        <f t="shared" si="27"/>
        <v>0</v>
      </c>
      <c r="V71">
        <f t="shared" si="28"/>
        <v>0</v>
      </c>
      <c r="W71">
        <f t="shared" si="29"/>
        <v>0</v>
      </c>
      <c r="X71">
        <f t="shared" si="30"/>
        <v>0</v>
      </c>
      <c r="Y71" s="38" t="s">
        <v>69</v>
      </c>
      <c r="Z71">
        <v>0</v>
      </c>
      <c r="AC71">
        <f t="shared" si="31"/>
        <v>0</v>
      </c>
      <c r="AD71">
        <f t="shared" si="32"/>
        <v>0</v>
      </c>
      <c r="AF71" s="38" t="s">
        <v>69</v>
      </c>
      <c r="AG71">
        <v>0</v>
      </c>
    </row>
    <row r="72" spans="1:33" x14ac:dyDescent="0.2">
      <c r="A72" s="9" t="s">
        <v>60</v>
      </c>
      <c r="B72" s="35">
        <v>0</v>
      </c>
      <c r="C72" s="35">
        <v>0</v>
      </c>
      <c r="D72" s="35">
        <v>0</v>
      </c>
      <c r="E72" s="35">
        <v>2531.3558979303002</v>
      </c>
      <c r="F72" s="35">
        <v>0</v>
      </c>
      <c r="G72" s="37">
        <f t="shared" si="23"/>
        <v>2531.3558979303002</v>
      </c>
      <c r="H72" s="38" t="s">
        <v>69</v>
      </c>
      <c r="I72">
        <f t="shared" si="24"/>
        <v>2531.3558979303002</v>
      </c>
      <c r="K72" s="48">
        <v>0</v>
      </c>
      <c r="L72" s="48">
        <v>1</v>
      </c>
      <c r="M72" s="48">
        <v>0</v>
      </c>
      <c r="N72" s="3">
        <f t="shared" si="33"/>
        <v>1</v>
      </c>
      <c r="O72" s="38" t="s">
        <v>69</v>
      </c>
      <c r="P72">
        <v>1</v>
      </c>
      <c r="S72">
        <f t="shared" si="25"/>
        <v>0</v>
      </c>
      <c r="T72">
        <f t="shared" si="26"/>
        <v>0</v>
      </c>
      <c r="U72">
        <f t="shared" si="27"/>
        <v>0</v>
      </c>
      <c r="V72">
        <f t="shared" si="28"/>
        <v>0</v>
      </c>
      <c r="W72">
        <f t="shared" si="29"/>
        <v>0</v>
      </c>
      <c r="X72">
        <f t="shared" si="30"/>
        <v>0</v>
      </c>
      <c r="Y72" s="38" t="s">
        <v>69</v>
      </c>
      <c r="Z72">
        <v>0</v>
      </c>
      <c r="AC72">
        <f t="shared" si="31"/>
        <v>0</v>
      </c>
      <c r="AD72">
        <f t="shared" si="32"/>
        <v>0</v>
      </c>
      <c r="AF72" s="38" t="s">
        <v>69</v>
      </c>
      <c r="AG72">
        <v>0</v>
      </c>
    </row>
    <row r="73" spans="1:33" x14ac:dyDescent="0.2">
      <c r="A73" s="9" t="s">
        <v>61</v>
      </c>
      <c r="B73" s="35">
        <v>0</v>
      </c>
      <c r="C73" s="35">
        <v>0</v>
      </c>
      <c r="D73" s="35">
        <v>0</v>
      </c>
      <c r="E73" s="35">
        <v>1346.0647095579091</v>
      </c>
      <c r="F73" s="35">
        <v>0</v>
      </c>
      <c r="G73" s="37">
        <f t="shared" si="23"/>
        <v>1346.0647095579091</v>
      </c>
      <c r="H73" s="38" t="s">
        <v>69</v>
      </c>
      <c r="I73">
        <f t="shared" si="24"/>
        <v>1346.0647095579091</v>
      </c>
      <c r="K73" s="48">
        <v>0</v>
      </c>
      <c r="L73" s="48">
        <v>1</v>
      </c>
      <c r="M73" s="48">
        <v>0</v>
      </c>
      <c r="N73" s="3">
        <f t="shared" si="33"/>
        <v>1</v>
      </c>
      <c r="O73" s="38" t="s">
        <v>69</v>
      </c>
      <c r="P73">
        <v>1</v>
      </c>
      <c r="S73">
        <f t="shared" si="25"/>
        <v>0</v>
      </c>
      <c r="T73">
        <f t="shared" si="26"/>
        <v>0</v>
      </c>
      <c r="U73">
        <f t="shared" si="27"/>
        <v>0</v>
      </c>
      <c r="V73">
        <f t="shared" si="28"/>
        <v>0</v>
      </c>
      <c r="W73">
        <f t="shared" si="29"/>
        <v>0</v>
      </c>
      <c r="X73">
        <f t="shared" si="30"/>
        <v>0</v>
      </c>
      <c r="Y73" s="38" t="s">
        <v>69</v>
      </c>
      <c r="Z73">
        <v>0</v>
      </c>
      <c r="AC73">
        <f t="shared" si="31"/>
        <v>0</v>
      </c>
      <c r="AD73">
        <f t="shared" si="32"/>
        <v>0</v>
      </c>
      <c r="AF73" s="38" t="s">
        <v>69</v>
      </c>
      <c r="AG73">
        <v>0</v>
      </c>
    </row>
    <row r="74" spans="1:33" x14ac:dyDescent="0.2">
      <c r="A74" s="9" t="s">
        <v>62</v>
      </c>
      <c r="B74" s="35">
        <v>0</v>
      </c>
      <c r="C74" s="35">
        <v>0</v>
      </c>
      <c r="D74" s="35">
        <v>0</v>
      </c>
      <c r="E74" s="35">
        <v>611.20903299048825</v>
      </c>
      <c r="F74" s="35">
        <v>0</v>
      </c>
      <c r="G74" s="37">
        <f t="shared" si="23"/>
        <v>611.20903299048825</v>
      </c>
      <c r="H74" s="38" t="s">
        <v>69</v>
      </c>
      <c r="I74">
        <f t="shared" si="24"/>
        <v>611.20903299048825</v>
      </c>
      <c r="K74" s="48">
        <v>0</v>
      </c>
      <c r="L74" s="48">
        <v>1</v>
      </c>
      <c r="M74" s="48">
        <v>0</v>
      </c>
      <c r="N74" s="3">
        <f t="shared" si="33"/>
        <v>1</v>
      </c>
      <c r="O74" s="38" t="s">
        <v>69</v>
      </c>
      <c r="P74">
        <v>1</v>
      </c>
      <c r="S74">
        <f t="shared" si="25"/>
        <v>0</v>
      </c>
      <c r="T74">
        <f t="shared" si="26"/>
        <v>0</v>
      </c>
      <c r="U74">
        <f t="shared" si="27"/>
        <v>0</v>
      </c>
      <c r="V74">
        <f t="shared" si="28"/>
        <v>0</v>
      </c>
      <c r="W74">
        <f t="shared" si="29"/>
        <v>0</v>
      </c>
      <c r="X74">
        <f t="shared" si="30"/>
        <v>0</v>
      </c>
      <c r="Y74" s="38" t="s">
        <v>69</v>
      </c>
      <c r="Z74">
        <v>0</v>
      </c>
      <c r="AC74">
        <f t="shared" si="31"/>
        <v>0</v>
      </c>
      <c r="AD74">
        <f t="shared" si="32"/>
        <v>0</v>
      </c>
      <c r="AF74" s="38" t="s">
        <v>69</v>
      </c>
      <c r="AG74">
        <v>0</v>
      </c>
    </row>
    <row r="75" spans="1:33" x14ac:dyDescent="0.2">
      <c r="A75" s="9" t="s">
        <v>63</v>
      </c>
      <c r="B75" s="35">
        <v>0</v>
      </c>
      <c r="C75" s="35">
        <v>0</v>
      </c>
      <c r="D75" s="35">
        <v>0</v>
      </c>
      <c r="E75" s="35">
        <v>236.98103495506339</v>
      </c>
      <c r="F75" s="35">
        <v>0</v>
      </c>
      <c r="G75" s="37">
        <f t="shared" si="23"/>
        <v>236.98103495506339</v>
      </c>
      <c r="H75" s="38" t="s">
        <v>69</v>
      </c>
      <c r="I75">
        <f t="shared" si="24"/>
        <v>236.98103495506339</v>
      </c>
      <c r="K75" s="48">
        <v>0</v>
      </c>
      <c r="L75" s="48">
        <v>1</v>
      </c>
      <c r="M75" s="48">
        <v>0</v>
      </c>
      <c r="N75" s="3">
        <f t="shared" si="33"/>
        <v>1</v>
      </c>
      <c r="O75" s="38" t="s">
        <v>69</v>
      </c>
      <c r="P75">
        <v>1</v>
      </c>
      <c r="S75">
        <f t="shared" si="25"/>
        <v>0</v>
      </c>
      <c r="T75">
        <f t="shared" si="26"/>
        <v>0</v>
      </c>
      <c r="U75">
        <f t="shared" si="27"/>
        <v>0</v>
      </c>
      <c r="V75">
        <f t="shared" si="28"/>
        <v>0</v>
      </c>
      <c r="W75">
        <f t="shared" si="29"/>
        <v>0</v>
      </c>
      <c r="X75">
        <f t="shared" si="30"/>
        <v>0</v>
      </c>
      <c r="Y75" s="38" t="s">
        <v>69</v>
      </c>
      <c r="Z75">
        <v>0</v>
      </c>
      <c r="AC75">
        <f t="shared" si="31"/>
        <v>0</v>
      </c>
      <c r="AD75">
        <f t="shared" si="32"/>
        <v>0</v>
      </c>
      <c r="AF75" s="38" t="s">
        <v>69</v>
      </c>
      <c r="AG75">
        <v>0</v>
      </c>
    </row>
    <row r="76" spans="1:33" x14ac:dyDescent="0.2">
      <c r="A76" s="9" t="s">
        <v>64</v>
      </c>
      <c r="B76" s="35">
        <v>0</v>
      </c>
      <c r="C76" s="35">
        <v>0</v>
      </c>
      <c r="D76" s="35">
        <v>0</v>
      </c>
      <c r="E76" s="35">
        <v>78.455680485508992</v>
      </c>
      <c r="F76" s="35">
        <v>0</v>
      </c>
      <c r="G76" s="37">
        <f t="shared" si="23"/>
        <v>78.455680485508992</v>
      </c>
      <c r="H76" s="38" t="s">
        <v>69</v>
      </c>
      <c r="I76">
        <f t="shared" si="24"/>
        <v>78.455680485508992</v>
      </c>
      <c r="K76" s="48">
        <v>0</v>
      </c>
      <c r="L76" s="48">
        <v>1</v>
      </c>
      <c r="M76" s="48">
        <v>0</v>
      </c>
      <c r="N76" s="3">
        <f t="shared" si="33"/>
        <v>1</v>
      </c>
      <c r="O76" s="38" t="s">
        <v>69</v>
      </c>
      <c r="P76">
        <v>1</v>
      </c>
      <c r="S76">
        <f t="shared" si="25"/>
        <v>0</v>
      </c>
      <c r="T76">
        <f t="shared" si="26"/>
        <v>0</v>
      </c>
      <c r="U76">
        <f t="shared" si="27"/>
        <v>0</v>
      </c>
      <c r="V76">
        <f t="shared" si="28"/>
        <v>0</v>
      </c>
      <c r="W76">
        <f t="shared" si="29"/>
        <v>0</v>
      </c>
      <c r="X76">
        <f t="shared" si="30"/>
        <v>0</v>
      </c>
      <c r="Y76" s="38" t="s">
        <v>69</v>
      </c>
      <c r="Z76">
        <v>0</v>
      </c>
      <c r="AC76">
        <f t="shared" si="31"/>
        <v>0</v>
      </c>
      <c r="AD76">
        <f t="shared" si="32"/>
        <v>0</v>
      </c>
      <c r="AF76" s="38" t="s">
        <v>69</v>
      </c>
      <c r="AG76">
        <v>0</v>
      </c>
    </row>
    <row r="77" spans="1:33" x14ac:dyDescent="0.2">
      <c r="A77" s="9" t="s">
        <v>65</v>
      </c>
      <c r="B77" s="35">
        <v>0</v>
      </c>
      <c r="C77" s="35">
        <v>0</v>
      </c>
      <c r="D77" s="35">
        <v>0</v>
      </c>
      <c r="E77" s="35">
        <v>22.177232605848918</v>
      </c>
      <c r="F77" s="35">
        <v>0</v>
      </c>
      <c r="G77" s="37">
        <f t="shared" si="23"/>
        <v>22.177232605848918</v>
      </c>
      <c r="H77" s="38" t="s">
        <v>69</v>
      </c>
      <c r="I77">
        <f t="shared" si="24"/>
        <v>22.177232605848918</v>
      </c>
      <c r="K77" s="48">
        <v>0</v>
      </c>
      <c r="L77" s="48">
        <v>1</v>
      </c>
      <c r="M77" s="48">
        <v>0</v>
      </c>
      <c r="N77" s="3">
        <f t="shared" si="33"/>
        <v>1</v>
      </c>
      <c r="O77" s="38" t="s">
        <v>69</v>
      </c>
      <c r="P77">
        <v>1</v>
      </c>
      <c r="S77">
        <f t="shared" si="25"/>
        <v>0</v>
      </c>
      <c r="T77">
        <f t="shared" si="26"/>
        <v>0</v>
      </c>
      <c r="U77">
        <f t="shared" si="27"/>
        <v>0</v>
      </c>
      <c r="V77">
        <f t="shared" si="28"/>
        <v>0</v>
      </c>
      <c r="W77">
        <f t="shared" si="29"/>
        <v>0</v>
      </c>
      <c r="X77">
        <f t="shared" si="30"/>
        <v>0</v>
      </c>
      <c r="Y77" s="38" t="s">
        <v>69</v>
      </c>
      <c r="Z77">
        <v>0</v>
      </c>
      <c r="AC77">
        <f t="shared" si="31"/>
        <v>0</v>
      </c>
      <c r="AD77">
        <f t="shared" si="32"/>
        <v>0</v>
      </c>
      <c r="AF77" s="38" t="s">
        <v>69</v>
      </c>
      <c r="AG77">
        <v>0</v>
      </c>
    </row>
    <row r="78" spans="1:33" x14ac:dyDescent="0.2">
      <c r="A78" s="9" t="s">
        <v>66</v>
      </c>
      <c r="B78" s="35">
        <v>0</v>
      </c>
      <c r="C78" s="35">
        <v>0</v>
      </c>
      <c r="D78" s="35">
        <v>0</v>
      </c>
      <c r="E78" s="35">
        <v>5.3523686296261808</v>
      </c>
      <c r="F78" s="35">
        <v>0</v>
      </c>
      <c r="G78" s="37">
        <f t="shared" si="23"/>
        <v>5.3523686296261808</v>
      </c>
      <c r="H78" s="38" t="s">
        <v>69</v>
      </c>
      <c r="I78">
        <f t="shared" si="24"/>
        <v>5.3523686296261808</v>
      </c>
      <c r="K78" s="48">
        <v>0</v>
      </c>
      <c r="L78" s="48">
        <v>1</v>
      </c>
      <c r="M78" s="48">
        <v>0</v>
      </c>
      <c r="N78" s="3">
        <f t="shared" si="33"/>
        <v>1</v>
      </c>
      <c r="O78" s="38" t="s">
        <v>69</v>
      </c>
      <c r="P78">
        <v>1</v>
      </c>
      <c r="S78">
        <f t="shared" si="25"/>
        <v>0</v>
      </c>
      <c r="T78">
        <f t="shared" si="26"/>
        <v>0</v>
      </c>
      <c r="U78">
        <f t="shared" si="27"/>
        <v>0</v>
      </c>
      <c r="V78">
        <f t="shared" si="28"/>
        <v>0</v>
      </c>
      <c r="W78">
        <f t="shared" si="29"/>
        <v>0</v>
      </c>
      <c r="X78">
        <f t="shared" si="30"/>
        <v>0</v>
      </c>
      <c r="Y78" s="38" t="s">
        <v>69</v>
      </c>
      <c r="Z78">
        <v>0</v>
      </c>
      <c r="AC78">
        <f t="shared" si="31"/>
        <v>0</v>
      </c>
      <c r="AD78">
        <f t="shared" si="32"/>
        <v>0</v>
      </c>
      <c r="AF78" s="38" t="s">
        <v>69</v>
      </c>
      <c r="AG78">
        <v>0</v>
      </c>
    </row>
    <row r="79" spans="1:33" x14ac:dyDescent="0.2">
      <c r="A79" s="12" t="s">
        <v>67</v>
      </c>
      <c r="B79" s="35">
        <v>0</v>
      </c>
      <c r="C79" s="35">
        <v>0</v>
      </c>
      <c r="D79" s="35">
        <v>0</v>
      </c>
      <c r="E79" s="35">
        <v>1.1028653128661858</v>
      </c>
      <c r="F79" s="35">
        <v>0</v>
      </c>
      <c r="G79" s="37">
        <f t="shared" si="23"/>
        <v>1.1028653128661858</v>
      </c>
      <c r="H79" s="38" t="s">
        <v>69</v>
      </c>
      <c r="I79">
        <f t="shared" si="24"/>
        <v>1.1028653128661858</v>
      </c>
      <c r="K79" s="48">
        <v>0</v>
      </c>
      <c r="L79" s="48">
        <v>1</v>
      </c>
      <c r="M79" s="48">
        <v>0</v>
      </c>
      <c r="N79" s="3">
        <f t="shared" si="33"/>
        <v>1</v>
      </c>
      <c r="O79" s="38" t="s">
        <v>69</v>
      </c>
      <c r="P79">
        <v>1</v>
      </c>
      <c r="S79">
        <f t="shared" si="25"/>
        <v>0</v>
      </c>
      <c r="T79">
        <f t="shared" si="26"/>
        <v>0</v>
      </c>
      <c r="U79">
        <f t="shared" si="27"/>
        <v>0</v>
      </c>
      <c r="V79">
        <f t="shared" si="28"/>
        <v>0</v>
      </c>
      <c r="W79">
        <f t="shared" si="29"/>
        <v>0</v>
      </c>
      <c r="X79">
        <f t="shared" si="30"/>
        <v>0</v>
      </c>
      <c r="Y79" s="38" t="s">
        <v>69</v>
      </c>
      <c r="Z79">
        <v>0</v>
      </c>
      <c r="AC79">
        <f t="shared" si="31"/>
        <v>0</v>
      </c>
      <c r="AD79">
        <f t="shared" si="32"/>
        <v>0</v>
      </c>
      <c r="AF79" s="38" t="s">
        <v>69</v>
      </c>
      <c r="AG79">
        <v>0</v>
      </c>
    </row>
    <row r="80" spans="1:33" x14ac:dyDescent="0.2">
      <c r="K80" s="48">
        <v>0</v>
      </c>
      <c r="L80" s="48">
        <v>1</v>
      </c>
      <c r="M80" s="48">
        <v>0</v>
      </c>
      <c r="N80" s="3">
        <f t="shared" si="33"/>
        <v>1</v>
      </c>
      <c r="O80" s="38" t="s">
        <v>69</v>
      </c>
      <c r="P80">
        <v>1</v>
      </c>
      <c r="S80">
        <f t="shared" si="25"/>
        <v>0</v>
      </c>
      <c r="T80">
        <f t="shared" si="26"/>
        <v>0</v>
      </c>
      <c r="U80">
        <f t="shared" si="27"/>
        <v>0</v>
      </c>
      <c r="V80">
        <f t="shared" si="28"/>
        <v>0</v>
      </c>
      <c r="W80">
        <f t="shared" si="29"/>
        <v>0</v>
      </c>
      <c r="X80">
        <f t="shared" si="30"/>
        <v>0</v>
      </c>
      <c r="Y80" s="38" t="s">
        <v>69</v>
      </c>
      <c r="Z80">
        <v>0</v>
      </c>
      <c r="AC80">
        <f t="shared" si="31"/>
        <v>0</v>
      </c>
      <c r="AD80">
        <f t="shared" si="32"/>
        <v>0</v>
      </c>
      <c r="AF80" s="38" t="s">
        <v>69</v>
      </c>
      <c r="AG80">
        <v>0</v>
      </c>
    </row>
    <row r="81" spans="1:33" x14ac:dyDescent="0.2">
      <c r="A81" t="s">
        <v>70</v>
      </c>
      <c r="K81" s="48">
        <v>0</v>
      </c>
      <c r="L81" s="48">
        <v>1</v>
      </c>
      <c r="M81" s="48">
        <v>0</v>
      </c>
      <c r="N81" s="3">
        <f t="shared" si="33"/>
        <v>1</v>
      </c>
      <c r="O81" s="38" t="s">
        <v>69</v>
      </c>
      <c r="P81">
        <v>1</v>
      </c>
      <c r="S81">
        <f t="shared" si="25"/>
        <v>0</v>
      </c>
      <c r="T81">
        <f t="shared" si="26"/>
        <v>0</v>
      </c>
      <c r="U81">
        <f t="shared" si="27"/>
        <v>0</v>
      </c>
      <c r="V81">
        <f t="shared" si="28"/>
        <v>0</v>
      </c>
      <c r="W81">
        <f t="shared" si="29"/>
        <v>0</v>
      </c>
      <c r="X81">
        <f t="shared" si="30"/>
        <v>0</v>
      </c>
      <c r="Y81" s="38" t="s">
        <v>69</v>
      </c>
      <c r="Z81">
        <v>0</v>
      </c>
      <c r="AC81">
        <f t="shared" si="31"/>
        <v>0</v>
      </c>
      <c r="AD81">
        <f t="shared" si="32"/>
        <v>0</v>
      </c>
      <c r="AF81" s="38" t="s">
        <v>69</v>
      </c>
      <c r="AG81">
        <v>0</v>
      </c>
    </row>
    <row r="82" spans="1:33" x14ac:dyDescent="0.2">
      <c r="I82">
        <f>SUM(I55:I79)</f>
        <v>41999.772223017077</v>
      </c>
      <c r="K82" s="48">
        <v>0</v>
      </c>
      <c r="L82" s="48">
        <v>1</v>
      </c>
      <c r="M82" s="48">
        <v>0</v>
      </c>
      <c r="N82" s="3">
        <f t="shared" si="33"/>
        <v>1</v>
      </c>
      <c r="O82" s="38" t="s">
        <v>69</v>
      </c>
      <c r="P82">
        <v>1</v>
      </c>
      <c r="S82">
        <f t="shared" si="25"/>
        <v>0</v>
      </c>
      <c r="T82">
        <f t="shared" si="26"/>
        <v>0</v>
      </c>
      <c r="U82">
        <f t="shared" si="27"/>
        <v>0</v>
      </c>
      <c r="V82">
        <f t="shared" si="28"/>
        <v>0</v>
      </c>
      <c r="W82">
        <f t="shared" si="29"/>
        <v>0</v>
      </c>
      <c r="X82">
        <f t="shared" si="30"/>
        <v>0</v>
      </c>
      <c r="Y82" s="38" t="s">
        <v>69</v>
      </c>
      <c r="Z82">
        <v>0</v>
      </c>
      <c r="AG82">
        <v>0</v>
      </c>
    </row>
    <row r="83" spans="1:33" x14ac:dyDescent="0.2">
      <c r="A83" t="s">
        <v>71</v>
      </c>
      <c r="B83" s="89">
        <f>SUMPRODUCT(B55:F79,Z26:AD50)</f>
        <v>473136.41530141339</v>
      </c>
      <c r="D83" s="41">
        <v>474627.03898048826</v>
      </c>
      <c r="E83" s="41">
        <f>D83-B83</f>
        <v>1490.6236790748662</v>
      </c>
    </row>
    <row r="84" spans="1:33" x14ac:dyDescent="0.2">
      <c r="A84" t="s">
        <v>72</v>
      </c>
    </row>
    <row r="89" spans="1:33" x14ac:dyDescent="0.2">
      <c r="A89" s="4" t="s">
        <v>73</v>
      </c>
      <c r="B89" t="s">
        <v>41</v>
      </c>
      <c r="C89" t="s">
        <v>74</v>
      </c>
      <c r="D89" t="s">
        <v>75</v>
      </c>
    </row>
    <row r="90" spans="1:33" x14ac:dyDescent="0.2">
      <c r="A90" t="s">
        <v>76</v>
      </c>
      <c r="B90" cm="1">
        <f t="array" ref="B90">SUMPRODUCT(C55:C79,(E26:E50)*B7)</f>
        <v>0</v>
      </c>
      <c r="C90" cm="1">
        <f t="array" ref="C90">SUMPRODUCT(E55:E79,(E26:E50)*B8)</f>
        <v>54431.0844</v>
      </c>
      <c r="D90" cm="1">
        <f t="array" ref="D90">SUMPRODUCT(F55:F79,(E26:E50)*B9)</f>
        <v>0</v>
      </c>
      <c r="E90" s="39">
        <f>SUM(B90:D90)</f>
        <v>54431.0844</v>
      </c>
      <c r="F90" s="38"/>
      <c r="G90">
        <v>54431.0844</v>
      </c>
    </row>
    <row r="91" spans="1:33" x14ac:dyDescent="0.2">
      <c r="A91" t="s">
        <v>79</v>
      </c>
      <c r="B91" s="3">
        <f>SUM(D55:F79)</f>
        <v>27527.485820789549</v>
      </c>
      <c r="C91" s="38" t="s">
        <v>69</v>
      </c>
      <c r="D91">
        <v>28800</v>
      </c>
      <c r="E91" t="s">
        <v>40</v>
      </c>
    </row>
    <row r="92" spans="1:33" x14ac:dyDescent="0.2">
      <c r="A92" t="s">
        <v>80</v>
      </c>
      <c r="B92" s="3">
        <f>SUM(D55:F79)</f>
        <v>27527.485820789549</v>
      </c>
      <c r="C92" s="38" t="s">
        <v>69</v>
      </c>
      <c r="D92">
        <v>67200</v>
      </c>
      <c r="E92" t="s">
        <v>81</v>
      </c>
    </row>
    <row r="93" spans="1:33" x14ac:dyDescent="0.2">
      <c r="A93" t="s">
        <v>82</v>
      </c>
      <c r="B93" s="3">
        <f>SUM(F55:F79)</f>
        <v>0</v>
      </c>
      <c r="C93" s="38" t="s">
        <v>69</v>
      </c>
      <c r="D93">
        <v>11200</v>
      </c>
      <c r="E93" t="s">
        <v>81</v>
      </c>
    </row>
    <row r="140" spans="14:17" x14ac:dyDescent="0.2">
      <c r="N140" t="s">
        <v>91</v>
      </c>
      <c r="O140" t="s">
        <v>92</v>
      </c>
    </row>
    <row r="141" spans="14:17" x14ac:dyDescent="0.2">
      <c r="N141" s="3">
        <f t="shared" ref="N141:N164" si="34">SUM(B56+C56)-100000000*(1-L58)</f>
        <v>-99999999.970865279</v>
      </c>
      <c r="O141" s="3">
        <f t="shared" ref="O141:O164" si="35">SUM(B56:E56)-1000000000*(1-M58)</f>
        <v>-999999999.97086525</v>
      </c>
      <c r="P141" s="38" t="s">
        <v>69</v>
      </c>
      <c r="Q141">
        <v>0</v>
      </c>
    </row>
    <row r="142" spans="14:17" x14ac:dyDescent="0.2">
      <c r="N142" s="3">
        <f t="shared" si="34"/>
        <v>-99999999.805992931</v>
      </c>
      <c r="O142" s="3">
        <f t="shared" si="35"/>
        <v>-999999999.80599296</v>
      </c>
      <c r="P142" s="38" t="s">
        <v>69</v>
      </c>
      <c r="Q142">
        <v>0</v>
      </c>
    </row>
    <row r="143" spans="14:17" x14ac:dyDescent="0.2">
      <c r="N143" s="3">
        <f t="shared" si="34"/>
        <v>-99999998.897134691</v>
      </c>
      <c r="O143" s="3">
        <f t="shared" si="35"/>
        <v>-999999998.89713466</v>
      </c>
      <c r="P143" s="38" t="s">
        <v>69</v>
      </c>
      <c r="Q143">
        <v>0</v>
      </c>
    </row>
    <row r="144" spans="14:17" x14ac:dyDescent="0.2">
      <c r="N144" s="3">
        <f t="shared" si="34"/>
        <v>-99999994.647631377</v>
      </c>
      <c r="O144" s="3">
        <f t="shared" si="35"/>
        <v>-999999994.64763141</v>
      </c>
      <c r="P144" s="38" t="s">
        <v>69</v>
      </c>
      <c r="Q144">
        <v>0</v>
      </c>
    </row>
    <row r="145" spans="14:17" x14ac:dyDescent="0.2">
      <c r="N145" s="3">
        <f t="shared" si="34"/>
        <v>-99999977.822767392</v>
      </c>
      <c r="O145" s="3">
        <f t="shared" si="35"/>
        <v>-999999977.82276738</v>
      </c>
      <c r="P145" s="38" t="s">
        <v>69</v>
      </c>
      <c r="Q145">
        <v>0</v>
      </c>
    </row>
    <row r="146" spans="14:17" x14ac:dyDescent="0.2">
      <c r="N146" s="3">
        <f t="shared" si="34"/>
        <v>-99999921.54431951</v>
      </c>
      <c r="O146" s="3">
        <f t="shared" si="35"/>
        <v>-999999921.54431951</v>
      </c>
      <c r="P146" s="38" t="s">
        <v>69</v>
      </c>
      <c r="Q146">
        <v>0</v>
      </c>
    </row>
    <row r="147" spans="14:17" x14ac:dyDescent="0.2">
      <c r="N147" s="3">
        <f t="shared" si="34"/>
        <v>-99999763.018965051</v>
      </c>
      <c r="O147" s="3">
        <f t="shared" si="35"/>
        <v>-999999763.01896501</v>
      </c>
      <c r="P147" s="38" t="s">
        <v>69</v>
      </c>
      <c r="Q147">
        <v>0</v>
      </c>
    </row>
    <row r="148" spans="14:17" x14ac:dyDescent="0.2">
      <c r="N148" s="3">
        <f t="shared" si="34"/>
        <v>-99999388.790967003</v>
      </c>
      <c r="O148" s="3">
        <f t="shared" si="35"/>
        <v>-999999388.79096699</v>
      </c>
      <c r="P148" s="38" t="s">
        <v>69</v>
      </c>
      <c r="Q148">
        <v>0</v>
      </c>
    </row>
    <row r="149" spans="14:17" x14ac:dyDescent="0.2">
      <c r="N149" s="3">
        <f t="shared" si="34"/>
        <v>-99998653.935290441</v>
      </c>
      <c r="O149" s="3">
        <f t="shared" si="35"/>
        <v>-999998653.93529046</v>
      </c>
      <c r="P149" s="38" t="s">
        <v>69</v>
      </c>
      <c r="Q149">
        <v>0</v>
      </c>
    </row>
    <row r="150" spans="14:17" x14ac:dyDescent="0.2">
      <c r="N150" s="3">
        <f t="shared" si="34"/>
        <v>-99997468.644102067</v>
      </c>
      <c r="O150" s="3">
        <f t="shared" si="35"/>
        <v>-999997468.6441021</v>
      </c>
      <c r="P150" s="38" t="s">
        <v>69</v>
      </c>
      <c r="Q150">
        <v>0</v>
      </c>
    </row>
    <row r="151" spans="14:17" x14ac:dyDescent="0.2">
      <c r="N151" s="3">
        <f t="shared" si="34"/>
        <v>-99995934.999408811</v>
      </c>
      <c r="O151" s="3">
        <f t="shared" si="35"/>
        <v>-999995934.99940884</v>
      </c>
      <c r="P151" s="38" t="s">
        <v>69</v>
      </c>
      <c r="Q151">
        <v>0</v>
      </c>
    </row>
    <row r="152" spans="14:17" x14ac:dyDescent="0.2">
      <c r="N152" s="3">
        <f t="shared" si="34"/>
        <v>-99994425.639888138</v>
      </c>
      <c r="O152" s="3">
        <f t="shared" si="35"/>
        <v>-999994425.63988817</v>
      </c>
      <c r="P152" s="38" t="s">
        <v>69</v>
      </c>
      <c r="Q152">
        <v>0</v>
      </c>
    </row>
    <row r="153" spans="14:17" x14ac:dyDescent="0.2">
      <c r="N153" s="3">
        <f t="shared" si="34"/>
        <v>-100000000</v>
      </c>
      <c r="O153" s="3">
        <f t="shared" si="35"/>
        <v>-999993472.28685236</v>
      </c>
      <c r="P153" s="38" t="s">
        <v>69</v>
      </c>
      <c r="Q153">
        <v>0</v>
      </c>
    </row>
    <row r="154" spans="14:17" x14ac:dyDescent="0.2">
      <c r="N154" s="3">
        <f t="shared" si="34"/>
        <v>0</v>
      </c>
      <c r="O154" s="3">
        <f t="shared" si="35"/>
        <v>-999993472.28685236</v>
      </c>
      <c r="P154" s="38" t="s">
        <v>69</v>
      </c>
      <c r="Q154">
        <v>0</v>
      </c>
    </row>
    <row r="155" spans="14:17" x14ac:dyDescent="0.2">
      <c r="N155" s="3">
        <f t="shared" si="34"/>
        <v>0</v>
      </c>
      <c r="O155" s="3">
        <f t="shared" si="35"/>
        <v>-999994425.63988817</v>
      </c>
      <c r="P155" s="38" t="s">
        <v>69</v>
      </c>
      <c r="Q155">
        <v>0</v>
      </c>
    </row>
    <row r="156" spans="14:17" x14ac:dyDescent="0.2">
      <c r="N156" s="3">
        <f t="shared" si="34"/>
        <v>0</v>
      </c>
      <c r="O156" s="3">
        <f t="shared" si="35"/>
        <v>-999995934.99940884</v>
      </c>
      <c r="P156" s="38" t="s">
        <v>69</v>
      </c>
      <c r="Q156">
        <v>0</v>
      </c>
    </row>
    <row r="157" spans="14:17" x14ac:dyDescent="0.2">
      <c r="N157" s="3">
        <f t="shared" si="34"/>
        <v>0</v>
      </c>
      <c r="O157" s="3">
        <f t="shared" si="35"/>
        <v>-999997468.6441021</v>
      </c>
      <c r="P157" s="38" t="s">
        <v>69</v>
      </c>
      <c r="Q157">
        <v>0</v>
      </c>
    </row>
    <row r="158" spans="14:17" x14ac:dyDescent="0.2">
      <c r="N158" s="3">
        <f t="shared" si="34"/>
        <v>0</v>
      </c>
      <c r="O158" s="3">
        <f t="shared" si="35"/>
        <v>-999998653.93529046</v>
      </c>
      <c r="P158" s="38" t="s">
        <v>69</v>
      </c>
      <c r="Q158">
        <v>0</v>
      </c>
    </row>
    <row r="159" spans="14:17" x14ac:dyDescent="0.2">
      <c r="N159" s="3">
        <f t="shared" si="34"/>
        <v>0</v>
      </c>
      <c r="O159" s="3">
        <f t="shared" si="35"/>
        <v>-999999388.79096699</v>
      </c>
      <c r="P159" s="38" t="s">
        <v>69</v>
      </c>
      <c r="Q159">
        <v>0</v>
      </c>
    </row>
    <row r="160" spans="14:17" x14ac:dyDescent="0.2">
      <c r="N160" s="3">
        <f t="shared" si="34"/>
        <v>0</v>
      </c>
      <c r="O160" s="3">
        <f t="shared" si="35"/>
        <v>-999999763.01896501</v>
      </c>
      <c r="P160" s="38" t="s">
        <v>69</v>
      </c>
      <c r="Q160">
        <v>0</v>
      </c>
    </row>
    <row r="161" spans="14:17" x14ac:dyDescent="0.2">
      <c r="N161" s="3">
        <f t="shared" si="34"/>
        <v>0</v>
      </c>
      <c r="O161" s="3">
        <f t="shared" si="35"/>
        <v>-999999921.54431951</v>
      </c>
      <c r="P161" s="38" t="s">
        <v>69</v>
      </c>
      <c r="Q161">
        <v>0</v>
      </c>
    </row>
    <row r="162" spans="14:17" x14ac:dyDescent="0.2">
      <c r="N162" s="3">
        <f t="shared" si="34"/>
        <v>0</v>
      </c>
      <c r="O162" s="3">
        <f t="shared" si="35"/>
        <v>-999999977.82276738</v>
      </c>
      <c r="P162" s="38" t="s">
        <v>69</v>
      </c>
      <c r="Q162">
        <v>0</v>
      </c>
    </row>
    <row r="163" spans="14:17" x14ac:dyDescent="0.2">
      <c r="N163" s="3">
        <f t="shared" si="34"/>
        <v>0</v>
      </c>
      <c r="O163" s="3">
        <f t="shared" si="35"/>
        <v>-999999994.64763141</v>
      </c>
      <c r="P163" s="38" t="s">
        <v>69</v>
      </c>
      <c r="Q163">
        <v>0</v>
      </c>
    </row>
    <row r="164" spans="14:17" x14ac:dyDescent="0.2">
      <c r="N164" s="3">
        <f t="shared" si="34"/>
        <v>0</v>
      </c>
      <c r="O164" s="3">
        <f t="shared" si="35"/>
        <v>-999999998.89713466</v>
      </c>
      <c r="P164" s="38" t="s">
        <v>69</v>
      </c>
      <c r="Q164">
        <v>0</v>
      </c>
    </row>
    <row r="165" spans="14:17" x14ac:dyDescent="0.2">
      <c r="N165" s="3"/>
      <c r="O165" s="3"/>
      <c r="P165" s="38"/>
    </row>
  </sheetData>
  <mergeCells count="3">
    <mergeCell ref="B24:C24"/>
    <mergeCell ref="F24:G24"/>
    <mergeCell ref="H24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F1AD-23F4-4F1F-BFBD-7C24FC80818E}">
  <dimension ref="A1:J170"/>
  <sheetViews>
    <sheetView showGridLines="0" topLeftCell="A134" workbookViewId="0">
      <selection activeCell="M162" sqref="M162"/>
    </sheetView>
  </sheetViews>
  <sheetFormatPr baseColWidth="10" defaultColWidth="8.83203125" defaultRowHeight="16" x14ac:dyDescent="0.2"/>
  <cols>
    <col min="1" max="1" width="2.1640625" customWidth="1"/>
    <col min="2" max="2" width="6.1640625" bestFit="1" customWidth="1"/>
    <col min="3" max="3" width="23.33203125" bestFit="1" customWidth="1"/>
    <col min="4" max="4" width="11.83203125" bestFit="1" customWidth="1"/>
    <col min="5" max="7" width="12.5" bestFit="1" customWidth="1"/>
    <col min="8" max="8" width="11.83203125" bestFit="1" customWidth="1"/>
    <col min="10" max="10" width="11.6640625" bestFit="1" customWidth="1"/>
  </cols>
  <sheetData>
    <row r="1" spans="1:8" x14ac:dyDescent="0.2">
      <c r="A1" s="4" t="s">
        <v>93</v>
      </c>
    </row>
    <row r="2" spans="1:8" x14ac:dyDescent="0.2">
      <c r="A2" s="4" t="s">
        <v>94</v>
      </c>
    </row>
    <row r="3" spans="1:8" x14ac:dyDescent="0.2">
      <c r="A3" s="4" t="s">
        <v>95</v>
      </c>
    </row>
    <row r="4" spans="1:8" x14ac:dyDescent="0.2">
      <c r="A4" s="4" t="s">
        <v>96</v>
      </c>
    </row>
    <row r="6" spans="1:8" ht="17" thickBot="1" x14ac:dyDescent="0.25">
      <c r="A6" t="s">
        <v>97</v>
      </c>
    </row>
    <row r="7" spans="1:8" ht="17" thickBot="1" x14ac:dyDescent="0.25">
      <c r="B7" s="43" t="s">
        <v>98</v>
      </c>
      <c r="C7" s="43" t="s">
        <v>99</v>
      </c>
      <c r="D7" s="43" t="s">
        <v>100</v>
      </c>
      <c r="E7" s="43"/>
    </row>
    <row r="8" spans="1:8" ht="17" thickBot="1" x14ac:dyDescent="0.25">
      <c r="B8" s="42" t="s">
        <v>101</v>
      </c>
      <c r="C8" s="42" t="s">
        <v>102</v>
      </c>
      <c r="D8" s="42">
        <v>474627.03898048826</v>
      </c>
      <c r="E8" s="42"/>
    </row>
    <row r="10" spans="1:8" ht="17" thickBot="1" x14ac:dyDescent="0.25">
      <c r="A10" t="s">
        <v>103</v>
      </c>
    </row>
    <row r="11" spans="1:8" x14ac:dyDescent="0.2">
      <c r="B11" s="45"/>
      <c r="C11" s="45"/>
      <c r="D11" s="47" t="s">
        <v>104</v>
      </c>
      <c r="E11" s="47" t="s">
        <v>105</v>
      </c>
      <c r="F11" s="45" t="s">
        <v>106</v>
      </c>
      <c r="G11" s="45" t="s">
        <v>107</v>
      </c>
      <c r="H11" s="45" t="s">
        <v>107</v>
      </c>
    </row>
    <row r="12" spans="1:8" ht="17" thickBot="1" x14ac:dyDescent="0.25">
      <c r="B12" s="46" t="s">
        <v>98</v>
      </c>
      <c r="C12" s="46" t="s">
        <v>99</v>
      </c>
      <c r="D12" s="46" t="s">
        <v>108</v>
      </c>
      <c r="E12" s="46" t="s">
        <v>31</v>
      </c>
      <c r="F12" s="46" t="s">
        <v>19</v>
      </c>
      <c r="G12" s="46" t="s">
        <v>109</v>
      </c>
      <c r="H12" s="46" t="s">
        <v>110</v>
      </c>
    </row>
    <row r="13" spans="1:8" x14ac:dyDescent="0.2">
      <c r="B13" s="44" t="s">
        <v>111</v>
      </c>
      <c r="C13" s="44" t="s">
        <v>112</v>
      </c>
      <c r="D13" s="44">
        <v>3.7349202622630074E-3</v>
      </c>
      <c r="E13" s="44">
        <v>0</v>
      </c>
      <c r="F13" s="44">
        <v>2.2531698324878278</v>
      </c>
      <c r="G13" s="44">
        <v>1E+100</v>
      </c>
      <c r="H13" s="44">
        <v>0</v>
      </c>
    </row>
    <row r="14" spans="1:8" x14ac:dyDescent="0.2">
      <c r="B14" s="44" t="s">
        <v>113</v>
      </c>
      <c r="C14" s="44" t="s">
        <v>114</v>
      </c>
      <c r="D14" s="44">
        <v>0</v>
      </c>
      <c r="E14" s="44">
        <v>0</v>
      </c>
      <c r="F14" s="44">
        <v>2.8346330150653314</v>
      </c>
      <c r="G14" s="44">
        <v>0</v>
      </c>
      <c r="H14" s="44">
        <v>1E+100</v>
      </c>
    </row>
    <row r="15" spans="1:8" x14ac:dyDescent="0.2">
      <c r="B15" s="44" t="s">
        <v>115</v>
      </c>
      <c r="C15" s="44" t="s">
        <v>116</v>
      </c>
      <c r="D15" s="44">
        <v>0</v>
      </c>
      <c r="E15" s="44">
        <v>-3.8775191833301861</v>
      </c>
      <c r="F15" s="44">
        <v>-0.69742915438369135</v>
      </c>
      <c r="G15" s="44">
        <v>3.8775191833301861</v>
      </c>
      <c r="H15" s="44">
        <v>1E+100</v>
      </c>
    </row>
    <row r="16" spans="1:8" x14ac:dyDescent="0.2">
      <c r="B16" s="44" t="s">
        <v>117</v>
      </c>
      <c r="C16" s="44" t="s">
        <v>118</v>
      </c>
      <c r="D16" s="44">
        <v>0</v>
      </c>
      <c r="E16" s="44">
        <v>-4.1764173923517678</v>
      </c>
      <c r="F16" s="44">
        <v>-0.59779641804316397</v>
      </c>
      <c r="G16" s="44">
        <v>4.1764173923517678</v>
      </c>
      <c r="H16" s="44">
        <v>1E+100</v>
      </c>
    </row>
    <row r="17" spans="2:8" x14ac:dyDescent="0.2">
      <c r="B17" s="44" t="s">
        <v>119</v>
      </c>
      <c r="C17" s="44" t="s">
        <v>120</v>
      </c>
      <c r="D17" s="44">
        <v>0</v>
      </c>
      <c r="E17" s="44">
        <v>-6.2507382964906162</v>
      </c>
      <c r="F17" s="44">
        <v>-2.7766500291622376</v>
      </c>
      <c r="G17" s="44">
        <v>6.2507382964906162</v>
      </c>
      <c r="H17" s="44">
        <v>1E+100</v>
      </c>
    </row>
    <row r="18" spans="2:8" x14ac:dyDescent="0.2">
      <c r="B18" s="44" t="s">
        <v>121</v>
      </c>
      <c r="C18" s="44" t="s">
        <v>122</v>
      </c>
      <c r="D18" s="44">
        <v>2.9134723329862919E-2</v>
      </c>
      <c r="E18" s="44">
        <v>0</v>
      </c>
      <c r="F18" s="44">
        <v>2.5260787643375147</v>
      </c>
      <c r="G18" s="44">
        <v>1E+100</v>
      </c>
      <c r="H18" s="44">
        <v>0</v>
      </c>
    </row>
    <row r="19" spans="2:8" x14ac:dyDescent="0.2">
      <c r="B19" s="44" t="s">
        <v>123</v>
      </c>
      <c r="C19" s="44" t="s">
        <v>124</v>
      </c>
      <c r="D19" s="44">
        <v>0</v>
      </c>
      <c r="E19" s="44">
        <v>4.4408920985006262E-16</v>
      </c>
      <c r="F19" s="44">
        <v>3.1779700583600992</v>
      </c>
      <c r="G19" s="44">
        <v>0</v>
      </c>
      <c r="H19" s="44">
        <v>1E+100</v>
      </c>
    </row>
    <row r="20" spans="2:8" x14ac:dyDescent="0.2">
      <c r="B20" s="44" t="s">
        <v>125</v>
      </c>
      <c r="C20" s="44" t="s">
        <v>126</v>
      </c>
      <c r="D20" s="44">
        <v>0</v>
      </c>
      <c r="E20" s="44">
        <v>-4.2349022825592257</v>
      </c>
      <c r="F20" s="44">
        <v>-0.78190332176304367</v>
      </c>
      <c r="G20" s="44">
        <v>4.2349022825592257</v>
      </c>
      <c r="H20" s="44">
        <v>1E+100</v>
      </c>
    </row>
    <row r="21" spans="2:8" x14ac:dyDescent="0.2">
      <c r="B21" s="44" t="s">
        <v>127</v>
      </c>
      <c r="C21" s="44" t="s">
        <v>128</v>
      </c>
      <c r="D21" s="44">
        <v>0</v>
      </c>
      <c r="E21" s="44">
        <v>-4.5700037061719581</v>
      </c>
      <c r="F21" s="44">
        <v>-0.67020284722546597</v>
      </c>
      <c r="G21" s="44">
        <v>4.5700037061719581</v>
      </c>
      <c r="H21" s="44">
        <v>1E+100</v>
      </c>
    </row>
    <row r="22" spans="2:8" x14ac:dyDescent="0.2">
      <c r="B22" s="44" t="s">
        <v>129</v>
      </c>
      <c r="C22" s="44" t="s">
        <v>130</v>
      </c>
      <c r="D22" s="44">
        <v>0</v>
      </c>
      <c r="E22" s="44">
        <v>-6.8955709629379189</v>
      </c>
      <c r="F22" s="44">
        <v>-3.1129640444898694</v>
      </c>
      <c r="G22" s="44">
        <v>6.8955709629379189</v>
      </c>
      <c r="H22" s="44">
        <v>1E+100</v>
      </c>
    </row>
    <row r="23" spans="2:8" x14ac:dyDescent="0.2">
      <c r="B23" s="44" t="s">
        <v>131</v>
      </c>
      <c r="C23" s="44" t="s">
        <v>132</v>
      </c>
      <c r="D23" s="44">
        <v>0.19400706174058757</v>
      </c>
      <c r="E23" s="44">
        <v>0</v>
      </c>
      <c r="F23" s="44">
        <v>2.7989018352972108</v>
      </c>
      <c r="G23" s="44">
        <v>1E+100</v>
      </c>
      <c r="H23" s="44">
        <v>0</v>
      </c>
    </row>
    <row r="24" spans="2:8" x14ac:dyDescent="0.2">
      <c r="B24" s="44" t="s">
        <v>133</v>
      </c>
      <c r="C24" s="44" t="s">
        <v>134</v>
      </c>
      <c r="D24" s="44">
        <v>0</v>
      </c>
      <c r="E24" s="44">
        <v>0</v>
      </c>
      <c r="F24" s="44">
        <v>3.521199083115846</v>
      </c>
      <c r="G24" s="44">
        <v>0</v>
      </c>
      <c r="H24" s="44">
        <v>1E+100</v>
      </c>
    </row>
    <row r="25" spans="2:8" x14ac:dyDescent="0.2">
      <c r="B25" s="44" t="s">
        <v>135</v>
      </c>
      <c r="C25" s="44" t="s">
        <v>136</v>
      </c>
      <c r="D25" s="44">
        <v>0</v>
      </c>
      <c r="E25" s="44">
        <v>-4.5921729441675554</v>
      </c>
      <c r="F25" s="44">
        <v>-0.86635091241167739</v>
      </c>
      <c r="G25" s="44">
        <v>4.5921729441675554</v>
      </c>
      <c r="H25" s="44">
        <v>1E+100</v>
      </c>
    </row>
    <row r="26" spans="2:8" x14ac:dyDescent="0.2">
      <c r="B26" s="44" t="s">
        <v>137</v>
      </c>
      <c r="C26" s="44" t="s">
        <v>138</v>
      </c>
      <c r="D26" s="44">
        <v>0</v>
      </c>
      <c r="E26" s="44">
        <v>-4.9634661923439882</v>
      </c>
      <c r="F26" s="44">
        <v>-0.74258649635286622</v>
      </c>
      <c r="G26" s="44">
        <v>4.9634661923439882</v>
      </c>
      <c r="H26" s="44">
        <v>1E+100</v>
      </c>
    </row>
    <row r="27" spans="2:8" x14ac:dyDescent="0.2">
      <c r="B27" s="44" t="s">
        <v>139</v>
      </c>
      <c r="C27" s="44" t="s">
        <v>140</v>
      </c>
      <c r="D27" s="44">
        <v>0</v>
      </c>
      <c r="E27" s="44">
        <v>-7.540200756191366</v>
      </c>
      <c r="F27" s="44">
        <v>-3.4491722508193243</v>
      </c>
      <c r="G27" s="44">
        <v>7.540200756191366</v>
      </c>
      <c r="H27" s="44">
        <v>1E+100</v>
      </c>
    </row>
    <row r="28" spans="2:8" x14ac:dyDescent="0.2">
      <c r="B28" s="44" t="s">
        <v>141</v>
      </c>
      <c r="C28" s="44" t="s">
        <v>142</v>
      </c>
      <c r="D28" s="44">
        <v>1.1028653128674715</v>
      </c>
      <c r="E28" s="44">
        <v>0</v>
      </c>
      <c r="F28" s="44">
        <v>3.0716423513823505</v>
      </c>
      <c r="G28" s="44">
        <v>1E+100</v>
      </c>
      <c r="H28" s="44">
        <v>0</v>
      </c>
    </row>
    <row r="29" spans="2:8" x14ac:dyDescent="0.2">
      <c r="B29" s="44" t="s">
        <v>143</v>
      </c>
      <c r="C29" s="44" t="s">
        <v>144</v>
      </c>
      <c r="D29" s="44">
        <v>0</v>
      </c>
      <c r="E29" s="44">
        <v>4.4408920985006262E-16</v>
      </c>
      <c r="F29" s="44">
        <v>3.86432424851328</v>
      </c>
      <c r="G29" s="44">
        <v>-4.4408920985006262E-16</v>
      </c>
      <c r="H29" s="44">
        <v>1E+100</v>
      </c>
    </row>
    <row r="30" spans="2:8" x14ac:dyDescent="0.2">
      <c r="B30" s="44" t="s">
        <v>145</v>
      </c>
      <c r="C30" s="44" t="s">
        <v>146</v>
      </c>
      <c r="D30" s="44">
        <v>0</v>
      </c>
      <c r="E30" s="44">
        <v>-4.9493354974896322</v>
      </c>
      <c r="F30" s="44">
        <v>-0.95077294964861447</v>
      </c>
      <c r="G30" s="44">
        <v>4.9493354974896322</v>
      </c>
      <c r="H30" s="44">
        <v>1E+100</v>
      </c>
    </row>
    <row r="31" spans="2:8" x14ac:dyDescent="0.2">
      <c r="B31" s="44" t="s">
        <v>147</v>
      </c>
      <c r="C31" s="44" t="s">
        <v>148</v>
      </c>
      <c r="D31" s="44">
        <v>0</v>
      </c>
      <c r="E31" s="44">
        <v>-5.3568096187676097</v>
      </c>
      <c r="F31" s="44">
        <v>-0.81494824255595533</v>
      </c>
      <c r="G31" s="44">
        <v>5.3568096187676097</v>
      </c>
      <c r="H31" s="44">
        <v>1E+100</v>
      </c>
    </row>
    <row r="32" spans="2:8" x14ac:dyDescent="0.2">
      <c r="B32" s="44" t="s">
        <v>149</v>
      </c>
      <c r="C32" s="44" t="s">
        <v>150</v>
      </c>
      <c r="D32" s="44">
        <v>0</v>
      </c>
      <c r="E32" s="44">
        <v>-8.1846354877459255</v>
      </c>
      <c r="F32" s="44">
        <v>-3.7852787222544371</v>
      </c>
      <c r="G32" s="44">
        <v>8.1846354877459255</v>
      </c>
      <c r="H32" s="44">
        <v>1E+100</v>
      </c>
    </row>
    <row r="33" spans="2:8" x14ac:dyDescent="0.2">
      <c r="B33" s="44" t="s">
        <v>151</v>
      </c>
      <c r="C33" s="44" t="s">
        <v>152</v>
      </c>
      <c r="D33" s="44">
        <v>5.3523686296253929</v>
      </c>
      <c r="E33" s="44">
        <v>0</v>
      </c>
      <c r="F33" s="44">
        <v>5.0703968966809034</v>
      </c>
      <c r="G33" s="44">
        <v>1E+100</v>
      </c>
      <c r="H33" s="44">
        <v>0</v>
      </c>
    </row>
    <row r="34" spans="2:8" x14ac:dyDescent="0.2">
      <c r="B34" s="44" t="s">
        <v>153</v>
      </c>
      <c r="C34" s="44" t="s">
        <v>154</v>
      </c>
      <c r="D34" s="44">
        <v>0</v>
      </c>
      <c r="E34" s="44">
        <v>8.8817841970012523E-16</v>
      </c>
      <c r="F34" s="44">
        <v>5.9334431769670157</v>
      </c>
      <c r="G34" s="44">
        <v>-8.8817841970012523E-16</v>
      </c>
      <c r="H34" s="44">
        <v>1E+100</v>
      </c>
    </row>
    <row r="35" spans="2:8" x14ac:dyDescent="0.2">
      <c r="B35" s="44" t="s">
        <v>155</v>
      </c>
      <c r="C35" s="44" t="s">
        <v>156</v>
      </c>
      <c r="D35" s="44">
        <v>0</v>
      </c>
      <c r="E35" s="44">
        <v>-7.0324877720220691</v>
      </c>
      <c r="F35" s="44">
        <v>-1.0351706788824986</v>
      </c>
      <c r="G35" s="44">
        <v>7.0324877720220691</v>
      </c>
      <c r="H35" s="44">
        <v>1E+100</v>
      </c>
    </row>
    <row r="36" spans="2:8" x14ac:dyDescent="0.2">
      <c r="B36" s="44" t="s">
        <v>157</v>
      </c>
      <c r="C36" s="44" t="s">
        <v>158</v>
      </c>
      <c r="D36" s="44">
        <v>0</v>
      </c>
      <c r="E36" s="44">
        <v>-7.4761323486859972</v>
      </c>
      <c r="F36" s="44">
        <v>-0.88728915332785607</v>
      </c>
      <c r="G36" s="44">
        <v>7.4761323486859972</v>
      </c>
      <c r="H36" s="44">
        <v>1E+100</v>
      </c>
    </row>
    <row r="37" spans="2:8" x14ac:dyDescent="0.2">
      <c r="B37" s="44" t="s">
        <v>159</v>
      </c>
      <c r="C37" s="44" t="s">
        <v>160</v>
      </c>
      <c r="D37" s="44">
        <v>0</v>
      </c>
      <c r="E37" s="44">
        <v>-10.554977224987574</v>
      </c>
      <c r="F37" s="44">
        <v>-4.1212884170965989</v>
      </c>
      <c r="G37" s="44">
        <v>10.554977224987573</v>
      </c>
      <c r="H37" s="44">
        <v>1E+100</v>
      </c>
    </row>
    <row r="38" spans="2:8" x14ac:dyDescent="0.2">
      <c r="B38" s="44" t="s">
        <v>161</v>
      </c>
      <c r="C38" s="44" t="s">
        <v>162</v>
      </c>
      <c r="D38" s="44">
        <v>22.177232605849259</v>
      </c>
      <c r="E38" s="44">
        <v>0</v>
      </c>
      <c r="F38" s="44">
        <v>5.4836757779170924</v>
      </c>
      <c r="G38" s="44">
        <v>1E+100</v>
      </c>
      <c r="H38" s="44">
        <v>0</v>
      </c>
    </row>
    <row r="39" spans="2:8" x14ac:dyDescent="0.2">
      <c r="B39" s="44" t="s">
        <v>163</v>
      </c>
      <c r="C39" s="44" t="s">
        <v>164</v>
      </c>
      <c r="D39" s="44">
        <v>0</v>
      </c>
      <c r="E39" s="44">
        <v>0</v>
      </c>
      <c r="F39" s="44">
        <v>6.4170673996902146</v>
      </c>
      <c r="G39" s="44">
        <v>0</v>
      </c>
      <c r="H39" s="44">
        <v>1E+100</v>
      </c>
    </row>
    <row r="40" spans="2:8" x14ac:dyDescent="0.2">
      <c r="B40" s="44" t="s">
        <v>165</v>
      </c>
      <c r="C40" s="44" t="s">
        <v>166</v>
      </c>
      <c r="D40" s="44">
        <v>0</v>
      </c>
      <c r="E40" s="44">
        <v>-2.732089105421573</v>
      </c>
      <c r="F40" s="44">
        <v>3.6785068689541864</v>
      </c>
      <c r="G40" s="44">
        <v>2.732089105421573</v>
      </c>
      <c r="H40" s="44">
        <v>1E+100</v>
      </c>
    </row>
    <row r="41" spans="2:8" x14ac:dyDescent="0.2">
      <c r="B41" s="44" t="s">
        <v>167</v>
      </c>
      <c r="C41" s="44" t="s">
        <v>168</v>
      </c>
      <c r="D41" s="44">
        <v>0</v>
      </c>
      <c r="E41" s="44">
        <v>-2.8920241866804495</v>
      </c>
      <c r="F41" s="44">
        <v>4.1583121127308207</v>
      </c>
      <c r="G41" s="44">
        <v>2.8920241866804499</v>
      </c>
      <c r="H41" s="44">
        <v>1E+100</v>
      </c>
    </row>
    <row r="42" spans="2:8" x14ac:dyDescent="0.2">
      <c r="B42" s="44" t="s">
        <v>169</v>
      </c>
      <c r="C42" s="44" t="s">
        <v>170</v>
      </c>
      <c r="D42" s="44">
        <v>0</v>
      </c>
      <c r="E42" s="44">
        <v>-1.2090342208533178</v>
      </c>
      <c r="F42" s="44">
        <v>5.6735013375650318</v>
      </c>
      <c r="G42" s="44">
        <v>1.2090342208533169</v>
      </c>
      <c r="H42" s="44">
        <v>1E+100</v>
      </c>
    </row>
    <row r="43" spans="2:8" x14ac:dyDescent="0.2">
      <c r="B43" s="44" t="s">
        <v>171</v>
      </c>
      <c r="C43" s="44" t="s">
        <v>172</v>
      </c>
      <c r="D43" s="44">
        <v>78.455680485507429</v>
      </c>
      <c r="E43" s="44">
        <v>0</v>
      </c>
      <c r="F43" s="44">
        <v>5.8968510634055473</v>
      </c>
      <c r="G43" s="44">
        <v>1E+100</v>
      </c>
      <c r="H43" s="44">
        <v>0</v>
      </c>
    </row>
    <row r="44" spans="2:8" x14ac:dyDescent="0.2">
      <c r="B44" s="44" t="s">
        <v>173</v>
      </c>
      <c r="C44" s="44" t="s">
        <v>174</v>
      </c>
      <c r="D44" s="44">
        <v>0</v>
      </c>
      <c r="E44" s="44">
        <v>1.7763568394002505E-15</v>
      </c>
      <c r="F44" s="44">
        <v>6.9005703933469187</v>
      </c>
      <c r="G44" s="44">
        <v>-1.7763568394002505E-15</v>
      </c>
      <c r="H44" s="44">
        <v>1E+100</v>
      </c>
    </row>
    <row r="45" spans="2:8" x14ac:dyDescent="0.2">
      <c r="B45" s="44" t="s">
        <v>175</v>
      </c>
      <c r="C45" s="44" t="s">
        <v>176</v>
      </c>
      <c r="D45" s="44">
        <v>0</v>
      </c>
      <c r="E45" s="44">
        <v>-2.8681021028199947</v>
      </c>
      <c r="F45" s="44">
        <v>3.9556691570442197</v>
      </c>
      <c r="G45" s="44">
        <v>2.8681021028199947</v>
      </c>
      <c r="H45" s="44">
        <v>1E+100</v>
      </c>
    </row>
    <row r="46" spans="2:8" x14ac:dyDescent="0.2">
      <c r="B46" s="44" t="s">
        <v>177</v>
      </c>
      <c r="C46" s="44" t="s">
        <v>178</v>
      </c>
      <c r="D46" s="44">
        <v>0</v>
      </c>
      <c r="E46" s="44">
        <v>-3.0400877183436563</v>
      </c>
      <c r="F46" s="44">
        <v>4.4716260036152047</v>
      </c>
      <c r="G46" s="44">
        <v>3.0400877183436563</v>
      </c>
      <c r="H46" s="44">
        <v>1E+100</v>
      </c>
    </row>
    <row r="47" spans="2:8" x14ac:dyDescent="0.2">
      <c r="B47" s="44" t="s">
        <v>179</v>
      </c>
      <c r="C47" s="44" t="s">
        <v>180</v>
      </c>
      <c r="D47" s="44">
        <v>0</v>
      </c>
      <c r="E47" s="44">
        <v>-1.2124671745382045</v>
      </c>
      <c r="F47" s="44">
        <v>6.1188026229368147</v>
      </c>
      <c r="G47" s="44">
        <v>1.2124671745382045</v>
      </c>
      <c r="H47" s="44">
        <v>1E+100</v>
      </c>
    </row>
    <row r="48" spans="2:8" x14ac:dyDescent="0.2">
      <c r="B48" s="44" t="s">
        <v>181</v>
      </c>
      <c r="C48" s="44" t="s">
        <v>182</v>
      </c>
      <c r="D48" s="44">
        <v>0</v>
      </c>
      <c r="E48" s="44">
        <v>-0.3085171374759863</v>
      </c>
      <c r="F48" s="44">
        <v>6.3099320730752835</v>
      </c>
      <c r="G48" s="44">
        <v>0.3085171374759863</v>
      </c>
      <c r="H48" s="44">
        <v>1E+100</v>
      </c>
    </row>
    <row r="49" spans="2:8" x14ac:dyDescent="0.2">
      <c r="B49" s="44" t="s">
        <v>183</v>
      </c>
      <c r="C49" s="44" t="s">
        <v>184</v>
      </c>
      <c r="D49" s="44">
        <v>0</v>
      </c>
      <c r="E49" s="44">
        <v>-0.30851713747598719</v>
      </c>
      <c r="F49" s="44">
        <v>7.3839630642370331</v>
      </c>
      <c r="G49" s="44">
        <v>0.3085171374759863</v>
      </c>
      <c r="H49" s="44">
        <v>1E+100</v>
      </c>
    </row>
    <row r="50" spans="2:8" x14ac:dyDescent="0.2">
      <c r="B50" s="44" t="s">
        <v>185</v>
      </c>
      <c r="C50" s="44" t="s">
        <v>186</v>
      </c>
      <c r="D50" s="44">
        <v>236.9810349550647</v>
      </c>
      <c r="E50" s="44">
        <v>0</v>
      </c>
      <c r="F50" s="44">
        <v>7.5453694070099369</v>
      </c>
      <c r="G50" s="44">
        <v>1E+100</v>
      </c>
      <c r="H50" s="44">
        <v>8.8817841970012523E-16</v>
      </c>
    </row>
    <row r="51" spans="2:8" x14ac:dyDescent="0.2">
      <c r="B51" s="44" t="s">
        <v>187</v>
      </c>
      <c r="C51" s="44" t="s">
        <v>188</v>
      </c>
      <c r="D51" s="44">
        <v>0</v>
      </c>
      <c r="E51" s="44">
        <v>-8.8817841970012523E-16</v>
      </c>
      <c r="F51" s="44">
        <v>8.2815030076938321</v>
      </c>
      <c r="G51" s="44">
        <v>0</v>
      </c>
      <c r="H51" s="44">
        <v>1E+100</v>
      </c>
    </row>
    <row r="52" spans="2:8" x14ac:dyDescent="0.2">
      <c r="B52" s="44" t="s">
        <v>189</v>
      </c>
      <c r="C52" s="44" t="s">
        <v>190</v>
      </c>
      <c r="D52" s="44">
        <v>0</v>
      </c>
      <c r="E52" s="44">
        <v>-1.5219196795367926</v>
      </c>
      <c r="F52" s="44">
        <v>6.5664991050268382</v>
      </c>
      <c r="G52" s="44">
        <v>1.5219196795367926</v>
      </c>
      <c r="H52" s="44">
        <v>1E+100</v>
      </c>
    </row>
    <row r="53" spans="2:8" x14ac:dyDescent="0.2">
      <c r="B53" s="44" t="s">
        <v>191</v>
      </c>
      <c r="C53" s="44" t="s">
        <v>192</v>
      </c>
      <c r="D53" s="44">
        <v>0</v>
      </c>
      <c r="E53" s="44">
        <v>-0.38937885845756437</v>
      </c>
      <c r="F53" s="44">
        <v>6.7229291168676282</v>
      </c>
      <c r="G53" s="44">
        <v>0.38937885845756437</v>
      </c>
      <c r="H53" s="44">
        <v>1E+100</v>
      </c>
    </row>
    <row r="54" spans="2:8" x14ac:dyDescent="0.2">
      <c r="B54" s="44" t="s">
        <v>193</v>
      </c>
      <c r="C54" s="44" t="s">
        <v>194</v>
      </c>
      <c r="D54" s="44">
        <v>0</v>
      </c>
      <c r="E54" s="44">
        <v>-0.38937885845756348</v>
      </c>
      <c r="F54" s="44">
        <v>7.8672574771855235</v>
      </c>
      <c r="G54" s="44">
        <v>0.38937885845756348</v>
      </c>
      <c r="H54" s="44">
        <v>1E+100</v>
      </c>
    </row>
    <row r="55" spans="2:8" x14ac:dyDescent="0.2">
      <c r="B55" s="44" t="s">
        <v>195</v>
      </c>
      <c r="C55" s="44" t="s">
        <v>196</v>
      </c>
      <c r="D55" s="44">
        <v>0</v>
      </c>
      <c r="E55" s="44">
        <v>-1.7763568394002505E-15</v>
      </c>
      <c r="F55" s="44">
        <v>8.0392281717838578</v>
      </c>
      <c r="G55" s="44">
        <v>1.7763568394002505E-15</v>
      </c>
      <c r="H55" s="44">
        <v>1E+100</v>
      </c>
    </row>
    <row r="56" spans="2:8" x14ac:dyDescent="0.2">
      <c r="B56" s="44" t="s">
        <v>197</v>
      </c>
      <c r="C56" s="44" t="s">
        <v>198</v>
      </c>
      <c r="D56" s="44">
        <v>611.20903299048825</v>
      </c>
      <c r="E56" s="44">
        <v>0</v>
      </c>
      <c r="F56" s="44">
        <v>8.8235431153725283</v>
      </c>
      <c r="G56" s="44">
        <v>1E+100</v>
      </c>
      <c r="H56" s="44">
        <v>1.7763568394002505E-15</v>
      </c>
    </row>
    <row r="57" spans="2:8" x14ac:dyDescent="0.2">
      <c r="B57" s="44" t="s">
        <v>199</v>
      </c>
      <c r="C57" s="44" t="s">
        <v>200</v>
      </c>
      <c r="D57" s="44">
        <v>0</v>
      </c>
      <c r="E57" s="44">
        <v>-1.6012208210838654</v>
      </c>
      <c r="F57" s="44">
        <v>7.0166003418719631</v>
      </c>
      <c r="G57" s="44">
        <v>1.6012208210838645</v>
      </c>
      <c r="H57" s="44">
        <v>1E+100</v>
      </c>
    </row>
    <row r="58" spans="2:8" x14ac:dyDescent="0.2">
      <c r="B58" s="44" t="s">
        <v>201</v>
      </c>
      <c r="C58" s="44" t="s">
        <v>202</v>
      </c>
      <c r="D58" s="44">
        <v>1346.0647095579113</v>
      </c>
      <c r="E58" s="44">
        <v>0</v>
      </c>
      <c r="F58" s="44">
        <v>7.7431600910346692</v>
      </c>
      <c r="G58" s="44">
        <v>1E+100</v>
      </c>
      <c r="H58" s="44">
        <v>0</v>
      </c>
    </row>
    <row r="59" spans="2:8" x14ac:dyDescent="0.2">
      <c r="B59" s="44" t="s">
        <v>203</v>
      </c>
      <c r="C59" s="44" t="s">
        <v>204</v>
      </c>
      <c r="D59" s="44">
        <v>0</v>
      </c>
      <c r="E59" s="44">
        <v>8.8817841970012523E-16</v>
      </c>
      <c r="F59" s="44">
        <v>8.9577734386479513</v>
      </c>
      <c r="G59" s="44">
        <v>0</v>
      </c>
      <c r="H59" s="44">
        <v>1E+100</v>
      </c>
    </row>
    <row r="60" spans="2:8" x14ac:dyDescent="0.2">
      <c r="B60" s="44" t="s">
        <v>205</v>
      </c>
      <c r="C60" s="44" t="s">
        <v>206</v>
      </c>
      <c r="D60" s="44">
        <v>0</v>
      </c>
      <c r="E60" s="44">
        <v>-0.13708033698542366</v>
      </c>
      <c r="F60" s="44">
        <v>8.5329999505079126</v>
      </c>
      <c r="G60" s="44">
        <v>0.13708033698542366</v>
      </c>
      <c r="H60" s="44">
        <v>1E+100</v>
      </c>
    </row>
    <row r="61" spans="2:8" x14ac:dyDescent="0.2">
      <c r="B61" s="44" t="s">
        <v>207</v>
      </c>
      <c r="C61" s="44" t="s">
        <v>208</v>
      </c>
      <c r="D61" s="44">
        <v>0</v>
      </c>
      <c r="E61" s="44">
        <v>-0.13708033698542188</v>
      </c>
      <c r="F61" s="44">
        <v>9.3654877505574667</v>
      </c>
      <c r="G61" s="44">
        <v>0.13708033698542188</v>
      </c>
      <c r="H61" s="44">
        <v>1E+100</v>
      </c>
    </row>
    <row r="62" spans="2:8" x14ac:dyDescent="0.2">
      <c r="B62" s="44" t="s">
        <v>209</v>
      </c>
      <c r="C62" s="44" t="s">
        <v>210</v>
      </c>
      <c r="D62" s="44">
        <v>0</v>
      </c>
      <c r="E62" s="44">
        <v>-1.8150934880043632</v>
      </c>
      <c r="F62" s="44">
        <v>7.4691171437878232</v>
      </c>
      <c r="G62" s="44">
        <v>1.8150934880043632</v>
      </c>
      <c r="H62" s="44">
        <v>1E+100</v>
      </c>
    </row>
    <row r="63" spans="2:8" x14ac:dyDescent="0.2">
      <c r="B63" s="44" t="s">
        <v>211</v>
      </c>
      <c r="C63" s="44" t="s">
        <v>212</v>
      </c>
      <c r="D63" s="44">
        <v>2531.3558979303152</v>
      </c>
      <c r="E63" s="44">
        <v>0</v>
      </c>
      <c r="F63" s="44">
        <v>8.191161011536721</v>
      </c>
      <c r="G63" s="44">
        <v>1E+100</v>
      </c>
      <c r="H63" s="44">
        <v>0</v>
      </c>
    </row>
    <row r="64" spans="2:8" x14ac:dyDescent="0.2">
      <c r="B64" s="44" t="s">
        <v>213</v>
      </c>
      <c r="C64" s="44" t="s">
        <v>214</v>
      </c>
      <c r="D64" s="44">
        <v>0</v>
      </c>
      <c r="E64" s="44">
        <v>1.7763568394002505E-15</v>
      </c>
      <c r="F64" s="44">
        <v>9.4760490133464046</v>
      </c>
      <c r="G64" s="44">
        <v>-1.7763568394002505E-15</v>
      </c>
      <c r="H64" s="44">
        <v>1E+100</v>
      </c>
    </row>
    <row r="65" spans="2:8" x14ac:dyDescent="0.2">
      <c r="B65" s="44" t="s">
        <v>215</v>
      </c>
      <c r="C65" s="44" t="s">
        <v>216</v>
      </c>
      <c r="D65" s="44">
        <v>0</v>
      </c>
      <c r="E65" s="44">
        <v>-9.1382071686359367E-2</v>
      </c>
      <c r="F65" s="44">
        <v>9.0266991363090288</v>
      </c>
      <c r="G65" s="44">
        <v>9.1382071686359367E-2</v>
      </c>
      <c r="H65" s="44">
        <v>1E+100</v>
      </c>
    </row>
    <row r="66" spans="2:8" x14ac:dyDescent="0.2">
      <c r="B66" s="44" t="s">
        <v>217</v>
      </c>
      <c r="C66" s="44" t="s">
        <v>218</v>
      </c>
      <c r="D66" s="44">
        <v>0</v>
      </c>
      <c r="E66" s="44">
        <v>-9.138207168636292E-2</v>
      </c>
      <c r="F66" s="44">
        <v>9.9073527105830763</v>
      </c>
      <c r="G66" s="44">
        <v>9.138207168636292E-2</v>
      </c>
      <c r="H66" s="44">
        <v>1E+100</v>
      </c>
    </row>
    <row r="67" spans="2:8" x14ac:dyDescent="0.2">
      <c r="B67" s="44" t="s">
        <v>219</v>
      </c>
      <c r="C67" s="44" t="s">
        <v>220</v>
      </c>
      <c r="D67" s="44">
        <v>0</v>
      </c>
      <c r="E67" s="44">
        <v>-1.8436821888193693</v>
      </c>
      <c r="F67" s="44">
        <v>7.9240614920011385</v>
      </c>
      <c r="G67" s="44">
        <v>1.8436821888193702</v>
      </c>
      <c r="H67" s="44">
        <v>1E+100</v>
      </c>
    </row>
    <row r="68" spans="2:8" x14ac:dyDescent="0.2">
      <c r="B68" s="44" t="s">
        <v>221</v>
      </c>
      <c r="C68" s="44" t="s">
        <v>222</v>
      </c>
      <c r="D68" s="44">
        <v>4065.0005911909093</v>
      </c>
      <c r="E68" s="44">
        <v>0</v>
      </c>
      <c r="F68" s="44">
        <v>8.6391098746904653</v>
      </c>
      <c r="G68" s="44">
        <v>1E+100</v>
      </c>
      <c r="H68" s="44">
        <v>0</v>
      </c>
    </row>
    <row r="69" spans="2:8" x14ac:dyDescent="0.2">
      <c r="B69" s="44" t="s">
        <v>223</v>
      </c>
      <c r="C69" s="44" t="s">
        <v>224</v>
      </c>
      <c r="D69" s="44">
        <v>0</v>
      </c>
      <c r="E69" s="44">
        <v>0</v>
      </c>
      <c r="F69" s="44">
        <v>9.9942643648379885</v>
      </c>
      <c r="G69" s="44">
        <v>0</v>
      </c>
      <c r="H69" s="44">
        <v>1E+100</v>
      </c>
    </row>
    <row r="70" spans="2:8" x14ac:dyDescent="0.2">
      <c r="B70" s="44" t="s">
        <v>225</v>
      </c>
      <c r="C70" s="44" t="s">
        <v>226</v>
      </c>
      <c r="D70" s="44">
        <v>0</v>
      </c>
      <c r="E70" s="44">
        <v>-4.5689116489141313E-2</v>
      </c>
      <c r="F70" s="44">
        <v>9.5203409546599911</v>
      </c>
      <c r="G70" s="44">
        <v>4.5689116489141313E-2</v>
      </c>
      <c r="H70" s="44">
        <v>1E+100</v>
      </c>
    </row>
    <row r="71" spans="2:8" x14ac:dyDescent="0.2">
      <c r="B71" s="44" t="s">
        <v>227</v>
      </c>
      <c r="C71" s="44" t="s">
        <v>228</v>
      </c>
      <c r="D71" s="44">
        <v>0</v>
      </c>
      <c r="E71" s="44">
        <v>-4.5689116489141313E-2</v>
      </c>
      <c r="F71" s="44">
        <v>10.449154706334136</v>
      </c>
      <c r="G71" s="44">
        <v>4.5689116489141313E-2</v>
      </c>
      <c r="H71" s="44">
        <v>1E+100</v>
      </c>
    </row>
    <row r="72" spans="2:8" x14ac:dyDescent="0.2">
      <c r="B72" s="44" t="s">
        <v>229</v>
      </c>
      <c r="C72" s="44" t="s">
        <v>230</v>
      </c>
      <c r="D72" s="44">
        <v>0</v>
      </c>
      <c r="E72" s="44">
        <v>-1.8697741116338493</v>
      </c>
      <c r="F72" s="44">
        <v>8.3814464320617841</v>
      </c>
      <c r="G72" s="44">
        <v>1.8697741116338484</v>
      </c>
      <c r="H72" s="44">
        <v>1E+100</v>
      </c>
    </row>
    <row r="73" spans="2:8" x14ac:dyDescent="0.2">
      <c r="B73" s="44" t="s">
        <v>231</v>
      </c>
      <c r="C73" s="44" t="s">
        <v>232</v>
      </c>
      <c r="D73" s="44">
        <v>5150.0360005987686</v>
      </c>
      <c r="E73" s="44">
        <v>0</v>
      </c>
      <c r="F73" s="44">
        <v>9.0870211052395131</v>
      </c>
      <c r="G73" s="44">
        <v>4.5689116489141313E-2</v>
      </c>
      <c r="H73" s="44">
        <v>1.7763568394002505E-15</v>
      </c>
    </row>
    <row r="74" spans="2:8" x14ac:dyDescent="0.2">
      <c r="B74" s="44" t="s">
        <v>233</v>
      </c>
      <c r="C74" s="44" t="s">
        <v>234</v>
      </c>
      <c r="D74" s="44">
        <v>0</v>
      </c>
      <c r="E74" s="44">
        <v>-1.7763568394002505E-15</v>
      </c>
      <c r="F74" s="44">
        <v>10.5124361805712</v>
      </c>
      <c r="G74" s="44">
        <v>1.7763568394002505E-15</v>
      </c>
      <c r="H74" s="44">
        <v>1E+100</v>
      </c>
    </row>
    <row r="75" spans="2:8" x14ac:dyDescent="0.2">
      <c r="B75" s="44" t="s">
        <v>235</v>
      </c>
      <c r="C75" s="44" t="s">
        <v>236</v>
      </c>
      <c r="D75" s="44">
        <v>424.32411126494628</v>
      </c>
      <c r="E75" s="44">
        <v>0</v>
      </c>
      <c r="F75" s="44">
        <v>10.01394130169818</v>
      </c>
      <c r="G75" s="44">
        <v>4.5686794708901246E-2</v>
      </c>
      <c r="H75" s="44">
        <v>0</v>
      </c>
    </row>
    <row r="76" spans="2:8" x14ac:dyDescent="0.2">
      <c r="B76" s="44" t="s">
        <v>237</v>
      </c>
      <c r="C76" s="44" t="s">
        <v>238</v>
      </c>
      <c r="D76" s="44">
        <v>0</v>
      </c>
      <c r="E76" s="44">
        <v>0</v>
      </c>
      <c r="F76" s="44">
        <v>10.990911184790685</v>
      </c>
      <c r="G76" s="44">
        <v>0</v>
      </c>
      <c r="H76" s="44">
        <v>1E+100</v>
      </c>
    </row>
    <row r="77" spans="2:8" x14ac:dyDescent="0.2">
      <c r="B77" s="44" t="s">
        <v>239</v>
      </c>
      <c r="C77" s="44" t="s">
        <v>240</v>
      </c>
      <c r="D77" s="44">
        <v>0</v>
      </c>
      <c r="E77" s="44">
        <v>-1.8933708454915408</v>
      </c>
      <c r="F77" s="44">
        <v>8.8412859437338973</v>
      </c>
      <c r="G77" s="44">
        <v>1.8933708454915408</v>
      </c>
      <c r="H77" s="44">
        <v>1E+100</v>
      </c>
    </row>
    <row r="78" spans="2:8" x14ac:dyDescent="0.2">
      <c r="B78" s="44" t="s">
        <v>241</v>
      </c>
      <c r="C78" s="44" t="s">
        <v>242</v>
      </c>
      <c r="D78" s="44">
        <v>0</v>
      </c>
      <c r="E78" s="44">
        <v>-4.5686794708901246E-2</v>
      </c>
      <c r="F78" s="44">
        <v>9.5349095743187995</v>
      </c>
      <c r="G78" s="44">
        <v>4.5686794708901246E-2</v>
      </c>
      <c r="H78" s="44">
        <v>1E+100</v>
      </c>
    </row>
    <row r="79" spans="2:8" x14ac:dyDescent="0.2">
      <c r="B79" s="44" t="s">
        <v>243</v>
      </c>
      <c r="C79" s="44" t="s">
        <v>244</v>
      </c>
      <c r="D79" s="44">
        <v>0</v>
      </c>
      <c r="E79" s="44">
        <v>-4.5686794708901246E-2</v>
      </c>
      <c r="F79" s="44">
        <v>11.030581664408022</v>
      </c>
      <c r="G79" s="44">
        <v>4.5686794708903022E-2</v>
      </c>
      <c r="H79" s="44">
        <v>1E+100</v>
      </c>
    </row>
    <row r="80" spans="2:8" x14ac:dyDescent="0.2">
      <c r="B80" s="44" t="s">
        <v>245</v>
      </c>
      <c r="C80" s="44" t="s">
        <v>246</v>
      </c>
      <c r="D80" s="44">
        <v>2409.1070904590915</v>
      </c>
      <c r="E80" s="44">
        <v>0</v>
      </c>
      <c r="F80" s="44">
        <v>10.507516565486368</v>
      </c>
      <c r="G80" s="44">
        <v>0</v>
      </c>
      <c r="H80" s="44">
        <v>1.7763568394002505E-15</v>
      </c>
    </row>
    <row r="81" spans="2:8" x14ac:dyDescent="0.2">
      <c r="B81" s="44" t="s">
        <v>247</v>
      </c>
      <c r="C81" s="44" t="s">
        <v>248</v>
      </c>
      <c r="D81" s="44">
        <v>4118.6060571745311</v>
      </c>
      <c r="E81" s="44">
        <v>0</v>
      </c>
      <c r="F81" s="44">
        <v>11.532640132850892</v>
      </c>
      <c r="G81" s="44">
        <v>1.7763568394002505E-15</v>
      </c>
      <c r="H81" s="44">
        <v>0</v>
      </c>
    </row>
    <row r="82" spans="2:8" x14ac:dyDescent="0.2">
      <c r="B82" s="44" t="s">
        <v>249</v>
      </c>
      <c r="C82" s="44" t="s">
        <v>250</v>
      </c>
      <c r="D82" s="44">
        <v>0</v>
      </c>
      <c r="E82" s="44">
        <v>-1.9601604727372663</v>
      </c>
      <c r="F82" s="44">
        <v>9.303594789985226</v>
      </c>
      <c r="G82" s="44">
        <v>1.9601604727372663</v>
      </c>
      <c r="H82" s="44">
        <v>1E+100</v>
      </c>
    </row>
    <row r="83" spans="2:8" x14ac:dyDescent="0.2">
      <c r="B83" s="44" t="s">
        <v>251</v>
      </c>
      <c r="C83" s="44" t="s">
        <v>252</v>
      </c>
      <c r="D83" s="44">
        <v>0</v>
      </c>
      <c r="E83" s="44">
        <v>-9.1372812373762713E-2</v>
      </c>
      <c r="F83" s="44">
        <v>9.9827904256812001</v>
      </c>
      <c r="G83" s="44">
        <v>9.1372812373762713E-2</v>
      </c>
      <c r="H83" s="44">
        <v>1E+100</v>
      </c>
    </row>
    <row r="84" spans="2:8" x14ac:dyDescent="0.2">
      <c r="B84" s="44" t="s">
        <v>253</v>
      </c>
      <c r="C84" s="44" t="s">
        <v>254</v>
      </c>
      <c r="D84" s="44">
        <v>0</v>
      </c>
      <c r="E84" s="44">
        <v>-9.1372812373764489E-2</v>
      </c>
      <c r="F84" s="44">
        <v>11.548718335591975</v>
      </c>
      <c r="G84" s="44">
        <v>9.1372812373764489E-2</v>
      </c>
      <c r="H84" s="44">
        <v>1E+100</v>
      </c>
    </row>
    <row r="85" spans="2:8" x14ac:dyDescent="0.2">
      <c r="B85" s="44" t="s">
        <v>255</v>
      </c>
      <c r="C85" s="44" t="s">
        <v>256</v>
      </c>
      <c r="D85" s="44">
        <v>6527.7131476336199</v>
      </c>
      <c r="E85" s="44">
        <v>0</v>
      </c>
      <c r="F85" s="44">
        <v>11.00108343451363</v>
      </c>
      <c r="G85" s="44">
        <v>1E+100</v>
      </c>
      <c r="H85" s="44">
        <v>1.7763568394002505E-15</v>
      </c>
    </row>
    <row r="86" spans="2:8" x14ac:dyDescent="0.2">
      <c r="B86" s="44" t="s">
        <v>257</v>
      </c>
      <c r="C86" s="44" t="s">
        <v>258</v>
      </c>
      <c r="D86" s="44">
        <v>0</v>
      </c>
      <c r="E86" s="44">
        <v>-1.7763568394002505E-15</v>
      </c>
      <c r="F86" s="44">
        <v>12.074359867149104</v>
      </c>
      <c r="G86" s="44">
        <v>1.7763568394002505E-15</v>
      </c>
      <c r="H86" s="44">
        <v>1E+100</v>
      </c>
    </row>
    <row r="87" spans="2:8" x14ac:dyDescent="0.2">
      <c r="B87" s="44" t="s">
        <v>259</v>
      </c>
      <c r="C87" s="44" t="s">
        <v>260</v>
      </c>
      <c r="D87" s="44">
        <v>0</v>
      </c>
      <c r="E87" s="44">
        <v>-2.0244563887425002</v>
      </c>
      <c r="F87" s="44">
        <v>9.7683883485350052</v>
      </c>
      <c r="G87" s="44">
        <v>2.0244563887425002</v>
      </c>
      <c r="H87" s="44">
        <v>1E+100</v>
      </c>
    </row>
    <row r="88" spans="2:8" x14ac:dyDescent="0.2">
      <c r="B88" s="44" t="s">
        <v>261</v>
      </c>
      <c r="C88" s="44" t="s">
        <v>262</v>
      </c>
      <c r="D88" s="44">
        <v>0</v>
      </c>
      <c r="E88" s="44">
        <v>-0.16003973242913005</v>
      </c>
      <c r="F88" s="44">
        <v>11.248771357094643</v>
      </c>
      <c r="G88" s="44">
        <v>0.16003973242913005</v>
      </c>
      <c r="H88" s="44">
        <v>1E+100</v>
      </c>
    </row>
    <row r="89" spans="2:8" x14ac:dyDescent="0.2">
      <c r="B89" s="44" t="s">
        <v>263</v>
      </c>
      <c r="C89" s="44" t="s">
        <v>264</v>
      </c>
      <c r="D89" s="44">
        <v>0</v>
      </c>
      <c r="E89" s="44">
        <v>-0.16003973242913183</v>
      </c>
      <c r="F89" s="44">
        <v>12.884956281762953</v>
      </c>
      <c r="G89" s="44">
        <v>0.16003973242913183</v>
      </c>
      <c r="H89" s="44">
        <v>1E+100</v>
      </c>
    </row>
    <row r="90" spans="2:8" x14ac:dyDescent="0.2">
      <c r="B90" s="44" t="s">
        <v>265</v>
      </c>
      <c r="C90" s="44" t="s">
        <v>266</v>
      </c>
      <c r="D90" s="44">
        <v>0</v>
      </c>
      <c r="E90" s="44">
        <v>-0.28035752922687429</v>
      </c>
      <c r="F90" s="44">
        <v>12.055373756755566</v>
      </c>
      <c r="G90" s="44">
        <v>0.28035752922687429</v>
      </c>
      <c r="H90" s="44">
        <v>1E+100</v>
      </c>
    </row>
    <row r="91" spans="2:8" x14ac:dyDescent="0.2">
      <c r="B91" s="44" t="s">
        <v>267</v>
      </c>
      <c r="C91" s="44" t="s">
        <v>268</v>
      </c>
      <c r="D91" s="44">
        <v>5574.3601118637307</v>
      </c>
      <c r="E91" s="44">
        <v>0</v>
      </c>
      <c r="F91" s="44">
        <v>13.457161402889934</v>
      </c>
      <c r="G91" s="44">
        <v>1E+100</v>
      </c>
      <c r="H91" s="44">
        <v>0.16003973242913005</v>
      </c>
    </row>
    <row r="92" spans="2:8" x14ac:dyDescent="0.2">
      <c r="B92" s="44" t="s">
        <v>269</v>
      </c>
      <c r="C92" s="44" t="s">
        <v>270</v>
      </c>
      <c r="D92" s="44">
        <v>0</v>
      </c>
      <c r="E92" s="44">
        <v>-2.9273333683234863</v>
      </c>
      <c r="F92" s="44">
        <v>10.235682430131696</v>
      </c>
      <c r="G92" s="44">
        <v>2.9273333683234863</v>
      </c>
      <c r="H92" s="44">
        <v>1E+100</v>
      </c>
    </row>
    <row r="93" spans="2:8" x14ac:dyDescent="0.2">
      <c r="B93" s="44" t="s">
        <v>271</v>
      </c>
      <c r="C93" s="44" t="s">
        <v>272</v>
      </c>
      <c r="D93" s="44">
        <v>0</v>
      </c>
      <c r="E93" s="44">
        <v>-0.20671565488995824</v>
      </c>
      <c r="F93" s="44">
        <v>11.731812880235774</v>
      </c>
      <c r="G93" s="44">
        <v>0.20671565488995824</v>
      </c>
      <c r="H93" s="44">
        <v>1E+100</v>
      </c>
    </row>
    <row r="94" spans="2:8" x14ac:dyDescent="0.2">
      <c r="B94" s="44" t="s">
        <v>273</v>
      </c>
      <c r="C94" s="44" t="s">
        <v>274</v>
      </c>
      <c r="D94" s="44">
        <v>0</v>
      </c>
      <c r="E94" s="44">
        <v>-0.20671565488995647</v>
      </c>
      <c r="F94" s="44">
        <v>13.438258390088251</v>
      </c>
      <c r="G94" s="44">
        <v>0.20671565488995647</v>
      </c>
      <c r="H94" s="44">
        <v>1E+100</v>
      </c>
    </row>
    <row r="95" spans="2:8" x14ac:dyDescent="0.2">
      <c r="B95" s="44" t="s">
        <v>275</v>
      </c>
      <c r="C95" s="44" t="s">
        <v>276</v>
      </c>
      <c r="D95" s="44">
        <v>0</v>
      </c>
      <c r="E95" s="44">
        <v>-0.29239656208146414</v>
      </c>
      <c r="F95" s="44">
        <v>12.573052169502935</v>
      </c>
      <c r="G95" s="44">
        <v>0.29239656208146414</v>
      </c>
      <c r="H95" s="44">
        <v>1E+100</v>
      </c>
    </row>
    <row r="96" spans="2:8" x14ac:dyDescent="0.2">
      <c r="B96" s="44" t="s">
        <v>277</v>
      </c>
      <c r="C96" s="44" t="s">
        <v>278</v>
      </c>
      <c r="D96" s="44">
        <v>4065.0005911909134</v>
      </c>
      <c r="E96" s="44">
        <v>0</v>
      </c>
      <c r="F96" s="44">
        <v>14.035034979910254</v>
      </c>
      <c r="G96" s="44">
        <v>1E+100</v>
      </c>
      <c r="H96" s="44">
        <v>0.20671565488995647</v>
      </c>
    </row>
    <row r="97" spans="2:8" x14ac:dyDescent="0.2">
      <c r="B97" s="44" t="s">
        <v>279</v>
      </c>
      <c r="C97" s="44" t="s">
        <v>280</v>
      </c>
      <c r="D97" s="44">
        <v>0</v>
      </c>
      <c r="E97" s="44">
        <v>-3.0227651707707661</v>
      </c>
      <c r="F97" s="44">
        <v>10.705493088267133</v>
      </c>
      <c r="G97" s="44">
        <v>3.0227651707707643</v>
      </c>
      <c r="H97" s="44">
        <v>1E+100</v>
      </c>
    </row>
    <row r="98" spans="2:8" x14ac:dyDescent="0.2">
      <c r="B98" s="44" t="s">
        <v>281</v>
      </c>
      <c r="C98" s="44" t="s">
        <v>282</v>
      </c>
      <c r="D98" s="44">
        <v>0</v>
      </c>
      <c r="E98" s="44">
        <v>-0.25339549896832914</v>
      </c>
      <c r="F98" s="44">
        <v>12.21489498755844</v>
      </c>
      <c r="G98" s="44">
        <v>0.25339549896832914</v>
      </c>
      <c r="H98" s="44">
        <v>1E+100</v>
      </c>
    </row>
    <row r="99" spans="2:8" x14ac:dyDescent="0.2">
      <c r="B99" s="44" t="s">
        <v>283</v>
      </c>
      <c r="C99" s="44" t="s">
        <v>284</v>
      </c>
      <c r="D99" s="44">
        <v>0</v>
      </c>
      <c r="E99" s="44">
        <v>-0.25339549896832914</v>
      </c>
      <c r="F99" s="44">
        <v>13.991606985748758</v>
      </c>
      <c r="G99" s="44">
        <v>0.25339549896832914</v>
      </c>
      <c r="H99" s="44">
        <v>1E+100</v>
      </c>
    </row>
    <row r="100" spans="2:8" x14ac:dyDescent="0.2">
      <c r="B100" s="44" t="s">
        <v>285</v>
      </c>
      <c r="C100" s="44" t="s">
        <v>286</v>
      </c>
      <c r="D100" s="44">
        <v>0</v>
      </c>
      <c r="E100" s="44">
        <v>-0.30443660643148895</v>
      </c>
      <c r="F100" s="44">
        <v>13.090774076553947</v>
      </c>
      <c r="G100" s="44">
        <v>0.30443660643148895</v>
      </c>
      <c r="H100" s="44">
        <v>1E+100</v>
      </c>
    </row>
    <row r="101" spans="2:8" x14ac:dyDescent="0.2">
      <c r="B101" s="44" t="s">
        <v>287</v>
      </c>
      <c r="C101" s="44" t="s">
        <v>288</v>
      </c>
      <c r="D101" s="44">
        <v>2531.3558979303002</v>
      </c>
      <c r="E101" s="44">
        <v>0</v>
      </c>
      <c r="F101" s="44">
        <v>14.612957108711385</v>
      </c>
      <c r="G101" s="44">
        <v>1E+100</v>
      </c>
      <c r="H101" s="44">
        <v>0.25339549896832914</v>
      </c>
    </row>
    <row r="102" spans="2:8" x14ac:dyDescent="0.2">
      <c r="B102" s="44" t="s">
        <v>289</v>
      </c>
      <c r="C102" s="44" t="s">
        <v>290</v>
      </c>
      <c r="D102" s="44">
        <v>0</v>
      </c>
      <c r="E102" s="44">
        <v>-3.1157117848005367</v>
      </c>
      <c r="F102" s="44">
        <v>11.177836425359779</v>
      </c>
      <c r="G102" s="44">
        <v>3.1157117848005367</v>
      </c>
      <c r="H102" s="44">
        <v>1E+100</v>
      </c>
    </row>
    <row r="103" spans="2:8" x14ac:dyDescent="0.2">
      <c r="B103" s="44" t="s">
        <v>291</v>
      </c>
      <c r="C103" s="44" t="s">
        <v>292</v>
      </c>
      <c r="D103" s="44">
        <v>0</v>
      </c>
      <c r="E103" s="44">
        <v>-0.30008076783756543</v>
      </c>
      <c r="F103" s="44">
        <v>12.698033235158693</v>
      </c>
      <c r="G103" s="44">
        <v>0.30008076783756543</v>
      </c>
      <c r="H103" s="44">
        <v>1E+100</v>
      </c>
    </row>
    <row r="104" spans="2:8" x14ac:dyDescent="0.2">
      <c r="B104" s="44" t="s">
        <v>293</v>
      </c>
      <c r="C104" s="44" t="s">
        <v>294</v>
      </c>
      <c r="D104" s="44">
        <v>0</v>
      </c>
      <c r="E104" s="44">
        <v>-0.30008076783756721</v>
      </c>
      <c r="F104" s="44">
        <v>14.54501988754541</v>
      </c>
      <c r="G104" s="44">
        <v>0.30008076783756721</v>
      </c>
      <c r="H104" s="44">
        <v>1E+100</v>
      </c>
    </row>
    <row r="105" spans="2:8" x14ac:dyDescent="0.2">
      <c r="B105" s="44" t="s">
        <v>295</v>
      </c>
      <c r="C105" s="44" t="s">
        <v>296</v>
      </c>
      <c r="D105" s="44">
        <v>0</v>
      </c>
      <c r="E105" s="44">
        <v>-0.31647804998761409</v>
      </c>
      <c r="F105" s="44">
        <v>13.608556149467312</v>
      </c>
      <c r="G105" s="44">
        <v>0.31647804998761409</v>
      </c>
      <c r="H105" s="44">
        <v>1E+100</v>
      </c>
    </row>
    <row r="106" spans="2:8" x14ac:dyDescent="0.2">
      <c r="B106" s="44" t="s">
        <v>297</v>
      </c>
      <c r="C106" s="44" t="s">
        <v>298</v>
      </c>
      <c r="D106" s="44">
        <v>1346.0647095579091</v>
      </c>
      <c r="E106" s="44">
        <v>0</v>
      </c>
      <c r="F106" s="44">
        <v>15.190946399405373</v>
      </c>
      <c r="G106" s="44">
        <v>1E+100</v>
      </c>
      <c r="H106" s="44">
        <v>0.30008076783756543</v>
      </c>
    </row>
    <row r="107" spans="2:8" x14ac:dyDescent="0.2">
      <c r="B107" s="44" t="s">
        <v>299</v>
      </c>
      <c r="C107" s="44" t="s">
        <v>300</v>
      </c>
      <c r="D107" s="44">
        <v>0</v>
      </c>
      <c r="E107" s="44">
        <v>-3.2061754546199381</v>
      </c>
      <c r="F107" s="44">
        <v>11.652728400536137</v>
      </c>
      <c r="G107" s="44">
        <v>3.2061754546199381</v>
      </c>
      <c r="H107" s="44">
        <v>1E+100</v>
      </c>
    </row>
    <row r="108" spans="2:8" x14ac:dyDescent="0.2">
      <c r="B108" s="44" t="s">
        <v>301</v>
      </c>
      <c r="C108" s="44" t="s">
        <v>302</v>
      </c>
      <c r="D108" s="44">
        <v>0</v>
      </c>
      <c r="E108" s="44">
        <v>-0.34677290125149618</v>
      </c>
      <c r="F108" s="44">
        <v>13.181242522814479</v>
      </c>
      <c r="G108" s="44">
        <v>0.34677290125149618</v>
      </c>
      <c r="H108" s="44">
        <v>1E+100</v>
      </c>
    </row>
    <row r="109" spans="2:8" x14ac:dyDescent="0.2">
      <c r="B109" s="44" t="s">
        <v>303</v>
      </c>
      <c r="C109" s="44" t="s">
        <v>304</v>
      </c>
      <c r="D109" s="44">
        <v>0</v>
      </c>
      <c r="E109" s="44">
        <v>-0.34677290125149618</v>
      </c>
      <c r="F109" s="44">
        <v>15.098514162496585</v>
      </c>
      <c r="G109" s="44">
        <v>0.34677290125149618</v>
      </c>
      <c r="H109" s="44">
        <v>1E+100</v>
      </c>
    </row>
    <row r="110" spans="2:8" x14ac:dyDescent="0.2">
      <c r="B110" s="44" t="s">
        <v>305</v>
      </c>
      <c r="C110" s="44" t="s">
        <v>306</v>
      </c>
      <c r="D110" s="44">
        <v>0</v>
      </c>
      <c r="E110" s="44">
        <v>-0.32852126410283411</v>
      </c>
      <c r="F110" s="44">
        <v>14.126414356421808</v>
      </c>
      <c r="G110" s="44">
        <v>0.32852126410283411</v>
      </c>
      <c r="H110" s="44">
        <v>1E+100</v>
      </c>
    </row>
    <row r="111" spans="2:8" x14ac:dyDescent="0.2">
      <c r="B111" s="44" t="s">
        <v>307</v>
      </c>
      <c r="C111" s="44" t="s">
        <v>308</v>
      </c>
      <c r="D111" s="44">
        <v>611.20903299048825</v>
      </c>
      <c r="E111" s="44">
        <v>0</v>
      </c>
      <c r="F111" s="44">
        <v>15.769020676935973</v>
      </c>
      <c r="G111" s="44">
        <v>1E+100</v>
      </c>
      <c r="H111" s="44">
        <v>0.32852126410283411</v>
      </c>
    </row>
    <row r="112" spans="2:8" x14ac:dyDescent="0.2">
      <c r="B112" s="44" t="s">
        <v>309</v>
      </c>
      <c r="C112" s="44" t="s">
        <v>310</v>
      </c>
      <c r="D112" s="44">
        <v>0</v>
      </c>
      <c r="E112" s="44">
        <v>-3.2941579853498322</v>
      </c>
      <c r="F112" s="44">
        <v>12.13018464400284</v>
      </c>
      <c r="G112" s="44">
        <v>3.2941579853498322</v>
      </c>
      <c r="H112" s="44">
        <v>1E+100</v>
      </c>
    </row>
    <row r="113" spans="2:8" x14ac:dyDescent="0.2">
      <c r="B113" s="44" t="s">
        <v>311</v>
      </c>
      <c r="C113" s="44" t="s">
        <v>312</v>
      </c>
      <c r="D113" s="44">
        <v>0</v>
      </c>
      <c r="E113" s="44">
        <v>-0.39347326025550622</v>
      </c>
      <c r="F113" s="44">
        <v>13.66453693576298</v>
      </c>
      <c r="G113" s="44">
        <v>0.39347326025550622</v>
      </c>
      <c r="H113" s="44">
        <v>1E+100</v>
      </c>
    </row>
    <row r="114" spans="2:8" x14ac:dyDescent="0.2">
      <c r="B114" s="44" t="s">
        <v>313</v>
      </c>
      <c r="C114" s="44" t="s">
        <v>314</v>
      </c>
      <c r="D114" s="44">
        <v>0</v>
      </c>
      <c r="E114" s="44">
        <v>-0.39347326025550799</v>
      </c>
      <c r="F114" s="44">
        <v>15.65210594460123</v>
      </c>
      <c r="G114" s="44">
        <v>0.39347326025550622</v>
      </c>
      <c r="H114" s="44">
        <v>1E+100</v>
      </c>
    </row>
    <row r="115" spans="2:8" x14ac:dyDescent="0.2">
      <c r="B115" s="44" t="s">
        <v>315</v>
      </c>
      <c r="C115" s="44" t="s">
        <v>316</v>
      </c>
      <c r="D115" s="44">
        <v>0</v>
      </c>
      <c r="E115" s="44">
        <v>-0.3405665998290246</v>
      </c>
      <c r="F115" s="44">
        <v>14.644363792648129</v>
      </c>
      <c r="G115" s="44">
        <v>0.3405665998290246</v>
      </c>
      <c r="H115" s="44">
        <v>1E+100</v>
      </c>
    </row>
    <row r="116" spans="2:8" x14ac:dyDescent="0.2">
      <c r="B116" s="44" t="s">
        <v>317</v>
      </c>
      <c r="C116" s="44" t="s">
        <v>318</v>
      </c>
      <c r="D116" s="44">
        <v>236.98103495506339</v>
      </c>
      <c r="E116" s="44">
        <v>0</v>
      </c>
      <c r="F116" s="44">
        <v>16.347196791793259</v>
      </c>
      <c r="G116" s="44">
        <v>1E+100</v>
      </c>
      <c r="H116" s="44">
        <v>0.3405665998290246</v>
      </c>
    </row>
    <row r="117" spans="2:8" x14ac:dyDescent="0.2">
      <c r="B117" s="44" t="s">
        <v>319</v>
      </c>
      <c r="C117" s="44" t="s">
        <v>320</v>
      </c>
      <c r="D117" s="44">
        <v>0</v>
      </c>
      <c r="E117" s="44">
        <v>-3.3796607322795023</v>
      </c>
      <c r="F117" s="44">
        <v>12.610220282643958</v>
      </c>
      <c r="G117" s="44">
        <v>3.3796607322795023</v>
      </c>
      <c r="H117" s="44">
        <v>1E+100</v>
      </c>
    </row>
    <row r="118" spans="2:8" x14ac:dyDescent="0.2">
      <c r="B118" s="44" t="s">
        <v>321</v>
      </c>
      <c r="C118" s="44" t="s">
        <v>322</v>
      </c>
      <c r="D118" s="44">
        <v>0</v>
      </c>
      <c r="E118" s="44">
        <v>-16.90322847431608</v>
      </c>
      <c r="F118" s="44">
        <v>-2.3151157538159461</v>
      </c>
      <c r="G118" s="44">
        <v>16.90322847431608</v>
      </c>
      <c r="H118" s="44">
        <v>1E+100</v>
      </c>
    </row>
    <row r="119" spans="2:8" x14ac:dyDescent="0.2">
      <c r="B119" s="44" t="s">
        <v>323</v>
      </c>
      <c r="C119" s="44" t="s">
        <v>324</v>
      </c>
      <c r="D119" s="44">
        <v>0</v>
      </c>
      <c r="E119" s="44">
        <v>-18.446638976860044</v>
      </c>
      <c r="F119" s="44">
        <v>-1.8006455863012913</v>
      </c>
      <c r="G119" s="44">
        <v>18.446638976860051</v>
      </c>
      <c r="H119" s="44">
        <v>1E+100</v>
      </c>
    </row>
    <row r="120" spans="2:8" x14ac:dyDescent="0.2">
      <c r="B120" s="44" t="s">
        <v>325</v>
      </c>
      <c r="C120" s="44" t="s">
        <v>326</v>
      </c>
      <c r="D120" s="44">
        <v>0</v>
      </c>
      <c r="E120" s="44">
        <v>-0.35261438447634141</v>
      </c>
      <c r="F120" s="44">
        <v>15.162418532482461</v>
      </c>
      <c r="G120" s="44">
        <v>0.35261438447634141</v>
      </c>
      <c r="H120" s="44">
        <v>1E+100</v>
      </c>
    </row>
    <row r="121" spans="2:8" x14ac:dyDescent="0.2">
      <c r="B121" s="44" t="s">
        <v>327</v>
      </c>
      <c r="C121" s="44" t="s">
        <v>328</v>
      </c>
      <c r="D121" s="44">
        <v>78.455680485508992</v>
      </c>
      <c r="E121" s="44">
        <v>0</v>
      </c>
      <c r="F121" s="44">
        <v>16.925490454864146</v>
      </c>
      <c r="G121" s="44">
        <v>1E+100</v>
      </c>
      <c r="H121" s="44">
        <v>0.35261438447633964</v>
      </c>
    </row>
    <row r="122" spans="2:8" x14ac:dyDescent="0.2">
      <c r="B122" s="44" t="s">
        <v>329</v>
      </c>
      <c r="C122" s="44" t="s">
        <v>330</v>
      </c>
      <c r="D122" s="44">
        <v>0</v>
      </c>
      <c r="E122" s="44">
        <v>-3.4626845984220118</v>
      </c>
      <c r="F122" s="44">
        <v>13.092849780925979</v>
      </c>
      <c r="G122" s="44">
        <v>3.46268459842201</v>
      </c>
      <c r="H122" s="44">
        <v>1E+100</v>
      </c>
    </row>
    <row r="123" spans="2:8" x14ac:dyDescent="0.2">
      <c r="B123" s="44" t="s">
        <v>331</v>
      </c>
      <c r="C123" s="44" t="s">
        <v>332</v>
      </c>
      <c r="D123" s="44">
        <v>0</v>
      </c>
      <c r="E123" s="44">
        <v>-18.606565409879362</v>
      </c>
      <c r="F123" s="44">
        <v>-2.3942344255052426</v>
      </c>
      <c r="G123" s="44">
        <v>18.606565409879362</v>
      </c>
      <c r="H123" s="44">
        <v>1E+100</v>
      </c>
    </row>
    <row r="124" spans="2:8" x14ac:dyDescent="0.2">
      <c r="B124" s="44" t="s">
        <v>333</v>
      </c>
      <c r="C124" s="44" t="s">
        <v>334</v>
      </c>
      <c r="D124" s="44">
        <v>0</v>
      </c>
      <c r="E124" s="44">
        <v>-20.202721693549524</v>
      </c>
      <c r="F124" s="44">
        <v>-1.8621823309485219</v>
      </c>
      <c r="G124" s="44">
        <v>20.20272169354952</v>
      </c>
      <c r="H124" s="44">
        <v>1E+100</v>
      </c>
    </row>
    <row r="125" spans="2:8" x14ac:dyDescent="0.2">
      <c r="B125" s="44" t="s">
        <v>335</v>
      </c>
      <c r="C125" s="44" t="s">
        <v>336</v>
      </c>
      <c r="D125" s="44">
        <v>0</v>
      </c>
      <c r="E125" s="44">
        <v>-0.72932983748225055</v>
      </c>
      <c r="F125" s="44">
        <v>16.409921343350536</v>
      </c>
      <c r="G125" s="44">
        <v>0.72932983748225055</v>
      </c>
      <c r="H125" s="44">
        <v>1E+100</v>
      </c>
    </row>
    <row r="126" spans="2:8" x14ac:dyDescent="0.2">
      <c r="B126" s="44" t="s">
        <v>337</v>
      </c>
      <c r="C126" s="44" t="s">
        <v>338</v>
      </c>
      <c r="D126" s="44">
        <v>22.177232605848918</v>
      </c>
      <c r="E126" s="44">
        <v>0</v>
      </c>
      <c r="F126" s="44">
        <v>18.597910855797277</v>
      </c>
      <c r="G126" s="44">
        <v>1E+100</v>
      </c>
      <c r="H126" s="44">
        <v>0.72932983748225055</v>
      </c>
    </row>
    <row r="127" spans="2:8" x14ac:dyDescent="0.2">
      <c r="B127" s="44" t="s">
        <v>339</v>
      </c>
      <c r="C127" s="44" t="s">
        <v>340</v>
      </c>
      <c r="D127" s="44">
        <v>0</v>
      </c>
      <c r="E127" s="44">
        <v>-4.6372247963041158</v>
      </c>
      <c r="F127" s="44">
        <v>13.578086800486084</v>
      </c>
      <c r="G127" s="44">
        <v>4.6372247963041175</v>
      </c>
      <c r="H127" s="44">
        <v>1E+100</v>
      </c>
    </row>
    <row r="128" spans="2:8" x14ac:dyDescent="0.2">
      <c r="B128" s="44" t="s">
        <v>341</v>
      </c>
      <c r="C128" s="44" t="s">
        <v>342</v>
      </c>
      <c r="D128" s="44">
        <v>0</v>
      </c>
      <c r="E128" s="44">
        <v>-19.252221037150349</v>
      </c>
      <c r="F128" s="44">
        <v>-2.473372934678014</v>
      </c>
      <c r="G128" s="44">
        <v>19.252221037150349</v>
      </c>
      <c r="H128" s="44">
        <v>1E+100</v>
      </c>
    </row>
    <row r="129" spans="1:8" x14ac:dyDescent="0.2">
      <c r="B129" s="44" t="s">
        <v>343</v>
      </c>
      <c r="C129" s="44" t="s">
        <v>344</v>
      </c>
      <c r="D129" s="44">
        <v>0</v>
      </c>
      <c r="E129" s="44">
        <v>-20.901136326935692</v>
      </c>
      <c r="F129" s="44">
        <v>-1.9237345047495664</v>
      </c>
      <c r="G129" s="44">
        <v>20.901136326935692</v>
      </c>
      <c r="H129" s="44">
        <v>1E+100</v>
      </c>
    </row>
    <row r="130" spans="1:8" x14ac:dyDescent="0.2">
      <c r="B130" s="44" t="s">
        <v>345</v>
      </c>
      <c r="C130" s="44" t="s">
        <v>346</v>
      </c>
      <c r="D130" s="44">
        <v>0</v>
      </c>
      <c r="E130" s="44">
        <v>-0.75343694889068047</v>
      </c>
      <c r="F130" s="44">
        <v>16.952331350040321</v>
      </c>
      <c r="G130" s="44">
        <v>0.75343694889068047</v>
      </c>
      <c r="H130" s="44">
        <v>1E+100</v>
      </c>
    </row>
    <row r="131" spans="1:8" x14ac:dyDescent="0.2">
      <c r="B131" s="44" t="s">
        <v>347</v>
      </c>
      <c r="C131" s="44" t="s">
        <v>348</v>
      </c>
      <c r="D131" s="44">
        <v>5.3523686296261808</v>
      </c>
      <c r="E131" s="44">
        <v>0</v>
      </c>
      <c r="F131" s="44">
        <v>19.212642196712363</v>
      </c>
      <c r="G131" s="44">
        <v>1E+100</v>
      </c>
      <c r="H131" s="44">
        <v>0.75343694889068047</v>
      </c>
    </row>
    <row r="132" spans="1:8" x14ac:dyDescent="0.2">
      <c r="B132" s="44" t="s">
        <v>349</v>
      </c>
      <c r="C132" s="44" t="s">
        <v>350</v>
      </c>
      <c r="D132" s="44">
        <v>0</v>
      </c>
      <c r="E132" s="44">
        <v>-4.7514525032189461</v>
      </c>
      <c r="F132" s="44">
        <v>14.0659440809606</v>
      </c>
      <c r="G132" s="44">
        <v>4.7514525032189479</v>
      </c>
      <c r="H132" s="44">
        <v>1E+100</v>
      </c>
    </row>
    <row r="133" spans="1:8" x14ac:dyDescent="0.2">
      <c r="B133" s="44" t="s">
        <v>351</v>
      </c>
      <c r="C133" s="44" t="s">
        <v>352</v>
      </c>
      <c r="D133" s="44">
        <v>0</v>
      </c>
      <c r="E133" s="44">
        <v>-19.898051435921957</v>
      </c>
      <c r="F133" s="44">
        <v>-2.5525328657286734</v>
      </c>
      <c r="G133" s="44">
        <v>19.898051435921957</v>
      </c>
      <c r="H133" s="44">
        <v>1E+100</v>
      </c>
    </row>
    <row r="134" spans="1:8" x14ac:dyDescent="0.2">
      <c r="B134" s="44" t="s">
        <v>353</v>
      </c>
      <c r="C134" s="44" t="s">
        <v>354</v>
      </c>
      <c r="D134" s="44">
        <v>0</v>
      </c>
      <c r="E134" s="44">
        <v>-21.599740013074406</v>
      </c>
      <c r="F134" s="44">
        <v>-1.9853033400111901</v>
      </c>
      <c r="G134" s="44">
        <v>21.599740013074406</v>
      </c>
      <c r="H134" s="44">
        <v>1E+100</v>
      </c>
    </row>
    <row r="135" spans="1:8" x14ac:dyDescent="0.2">
      <c r="B135" s="44" t="s">
        <v>355</v>
      </c>
      <c r="C135" s="44" t="s">
        <v>356</v>
      </c>
      <c r="D135" s="44">
        <v>0</v>
      </c>
      <c r="E135" s="44">
        <v>-0.77755058581497849</v>
      </c>
      <c r="F135" s="44">
        <v>17.494888180836973</v>
      </c>
      <c r="G135" s="44">
        <v>0.77755058581497849</v>
      </c>
      <c r="H135" s="44">
        <v>1E+100</v>
      </c>
    </row>
    <row r="136" spans="1:8" x14ac:dyDescent="0.2">
      <c r="B136" s="44" t="s">
        <v>357</v>
      </c>
      <c r="C136" s="44" t="s">
        <v>358</v>
      </c>
      <c r="D136" s="44">
        <v>1.1028653128661858</v>
      </c>
      <c r="E136" s="44">
        <v>0</v>
      </c>
      <c r="F136" s="44">
        <v>19.827539938281905</v>
      </c>
      <c r="G136" s="44">
        <v>1E+100</v>
      </c>
      <c r="H136" s="44">
        <v>0.77755058581497849</v>
      </c>
    </row>
    <row r="137" spans="1:8" ht="17" thickBot="1" x14ac:dyDescent="0.25">
      <c r="B137" s="42" t="s">
        <v>359</v>
      </c>
      <c r="C137" s="42" t="s">
        <v>360</v>
      </c>
      <c r="D137" s="42">
        <v>0</v>
      </c>
      <c r="E137" s="42">
        <v>-4.8632112052470617</v>
      </c>
      <c r="F137" s="42">
        <v>14.556433343754856</v>
      </c>
      <c r="G137" s="42">
        <v>4.86321120524706</v>
      </c>
      <c r="H137" s="42">
        <v>1E+100</v>
      </c>
    </row>
    <row r="139" spans="1:8" ht="17" thickBot="1" x14ac:dyDescent="0.25">
      <c r="A139" t="s">
        <v>73</v>
      </c>
    </row>
    <row r="140" spans="1:8" x14ac:dyDescent="0.2">
      <c r="B140" s="45"/>
      <c r="C140" s="45"/>
      <c r="D140" s="45" t="s">
        <v>104</v>
      </c>
      <c r="E140" s="45" t="s">
        <v>361</v>
      </c>
      <c r="F140" s="45" t="s">
        <v>362</v>
      </c>
      <c r="G140" s="45" t="s">
        <v>107</v>
      </c>
      <c r="H140" s="45" t="s">
        <v>107</v>
      </c>
    </row>
    <row r="141" spans="1:8" ht="17" thickBot="1" x14ac:dyDescent="0.25">
      <c r="B141" s="46" t="s">
        <v>98</v>
      </c>
      <c r="C141" s="46" t="s">
        <v>99</v>
      </c>
      <c r="D141" s="46" t="s">
        <v>108</v>
      </c>
      <c r="E141" s="46" t="s">
        <v>363</v>
      </c>
      <c r="F141" s="46" t="s">
        <v>364</v>
      </c>
      <c r="G141" s="46" t="s">
        <v>109</v>
      </c>
      <c r="H141" s="46" t="s">
        <v>110</v>
      </c>
    </row>
    <row r="142" spans="1:8" x14ac:dyDescent="0.2">
      <c r="B142" s="44" t="s">
        <v>365</v>
      </c>
      <c r="C142" s="44" t="s">
        <v>366</v>
      </c>
      <c r="D142" s="44">
        <v>28800</v>
      </c>
      <c r="E142" s="44">
        <v>0.92692019645866708</v>
      </c>
      <c r="F142" s="44">
        <v>28800</v>
      </c>
      <c r="G142" s="44">
        <v>5150.0360005987677</v>
      </c>
      <c r="H142" s="44">
        <v>424.3241112649448</v>
      </c>
    </row>
    <row r="143" spans="1:8" x14ac:dyDescent="0.2">
      <c r="B143" s="44" t="s">
        <v>367</v>
      </c>
      <c r="C143" s="44" t="s">
        <v>368</v>
      </c>
      <c r="D143" s="44">
        <v>28800</v>
      </c>
      <c r="E143" s="44">
        <v>0</v>
      </c>
      <c r="F143" s="44">
        <v>67200</v>
      </c>
      <c r="G143" s="44">
        <v>1E+100</v>
      </c>
      <c r="H143" s="44">
        <v>38400.000000000007</v>
      </c>
    </row>
    <row r="144" spans="1:8" x14ac:dyDescent="0.2">
      <c r="B144" s="44" t="s">
        <v>369</v>
      </c>
      <c r="C144" s="44" t="s">
        <v>370</v>
      </c>
      <c r="D144" s="44">
        <v>0</v>
      </c>
      <c r="E144" s="44">
        <v>0</v>
      </c>
      <c r="F144" s="44">
        <v>11200</v>
      </c>
      <c r="G144" s="44">
        <v>1E+100</v>
      </c>
      <c r="H144" s="44">
        <v>11200</v>
      </c>
    </row>
    <row r="145" spans="2:8" x14ac:dyDescent="0.2">
      <c r="B145" s="44" t="s">
        <v>371</v>
      </c>
      <c r="C145" s="44" t="s">
        <v>372</v>
      </c>
      <c r="D145" s="44">
        <v>3.7349202622630074E-3</v>
      </c>
      <c r="E145" s="44">
        <v>2.2531698324878278</v>
      </c>
      <c r="F145" s="44">
        <v>3.7349202622630074E-3</v>
      </c>
      <c r="G145" s="44">
        <v>1E+100</v>
      </c>
      <c r="H145" s="44">
        <v>3.7349202622630074E-3</v>
      </c>
    </row>
    <row r="146" spans="2:8" x14ac:dyDescent="0.2">
      <c r="B146" s="44" t="s">
        <v>373</v>
      </c>
      <c r="C146" s="44" t="s">
        <v>374</v>
      </c>
      <c r="D146" s="44">
        <v>2.9134723329862919E-2</v>
      </c>
      <c r="E146" s="44">
        <v>2.5260787643375147</v>
      </c>
      <c r="F146" s="44">
        <v>2.9134723329862919E-2</v>
      </c>
      <c r="G146" s="44">
        <v>1E+100</v>
      </c>
      <c r="H146" s="44">
        <v>2.9134723329862919E-2</v>
      </c>
    </row>
    <row r="147" spans="2:8" x14ac:dyDescent="0.2">
      <c r="B147" s="44" t="s">
        <v>375</v>
      </c>
      <c r="C147" s="44" t="s">
        <v>376</v>
      </c>
      <c r="D147" s="44">
        <v>0.19400706174058757</v>
      </c>
      <c r="E147" s="44">
        <v>2.7989018352972108</v>
      </c>
      <c r="F147" s="44">
        <v>0.19400706174058757</v>
      </c>
      <c r="G147" s="44">
        <v>1E+100</v>
      </c>
      <c r="H147" s="44">
        <v>0.19400706174058757</v>
      </c>
    </row>
    <row r="148" spans="2:8" x14ac:dyDescent="0.2">
      <c r="B148" s="44" t="s">
        <v>377</v>
      </c>
      <c r="C148" s="44" t="s">
        <v>378</v>
      </c>
      <c r="D148" s="44">
        <v>1.1028653128674715</v>
      </c>
      <c r="E148" s="44">
        <v>3.0716423513823505</v>
      </c>
      <c r="F148" s="44">
        <v>1.1028653128674715</v>
      </c>
      <c r="G148" s="44">
        <v>1E+100</v>
      </c>
      <c r="H148" s="44">
        <v>1.1028653128674715</v>
      </c>
    </row>
    <row r="149" spans="2:8" x14ac:dyDescent="0.2">
      <c r="B149" s="44" t="s">
        <v>379</v>
      </c>
      <c r="C149" s="44" t="s">
        <v>380</v>
      </c>
      <c r="D149" s="44">
        <v>5.3523686296253929</v>
      </c>
      <c r="E149" s="44">
        <v>5.0703968966809034</v>
      </c>
      <c r="F149" s="44">
        <v>5.3523686296253929</v>
      </c>
      <c r="G149" s="44">
        <v>1E+100</v>
      </c>
      <c r="H149" s="44">
        <v>5.3523686296253929</v>
      </c>
    </row>
    <row r="150" spans="2:8" x14ac:dyDescent="0.2">
      <c r="B150" s="44" t="s">
        <v>381</v>
      </c>
      <c r="C150" s="44" t="s">
        <v>382</v>
      </c>
      <c r="D150" s="44">
        <v>22.177232605849259</v>
      </c>
      <c r="E150" s="44">
        <v>5.4836757779170924</v>
      </c>
      <c r="F150" s="44">
        <v>22.177232605849259</v>
      </c>
      <c r="G150" s="44">
        <v>1E+100</v>
      </c>
      <c r="H150" s="44">
        <v>22.177232605849259</v>
      </c>
    </row>
    <row r="151" spans="2:8" x14ac:dyDescent="0.2">
      <c r="B151" s="44" t="s">
        <v>383</v>
      </c>
      <c r="C151" s="44" t="s">
        <v>384</v>
      </c>
      <c r="D151" s="44">
        <v>78.455680485507429</v>
      </c>
      <c r="E151" s="44">
        <v>5.8968510634055473</v>
      </c>
      <c r="F151" s="44">
        <v>78.455680485507429</v>
      </c>
      <c r="G151" s="44">
        <v>1E+100</v>
      </c>
      <c r="H151" s="44">
        <v>78.455680485507429</v>
      </c>
    </row>
    <row r="152" spans="2:8" x14ac:dyDescent="0.2">
      <c r="B152" s="44" t="s">
        <v>385</v>
      </c>
      <c r="C152" s="44" t="s">
        <v>386</v>
      </c>
      <c r="D152" s="44">
        <v>236.9810349550647</v>
      </c>
      <c r="E152" s="44">
        <v>6.6184492105512698</v>
      </c>
      <c r="F152" s="44">
        <v>236.9810349550647</v>
      </c>
      <c r="G152" s="44">
        <v>424.32411126494628</v>
      </c>
      <c r="H152" s="44">
        <v>236.9810349550647</v>
      </c>
    </row>
    <row r="153" spans="2:8" x14ac:dyDescent="0.2">
      <c r="B153" s="44" t="s">
        <v>387</v>
      </c>
      <c r="C153" s="44" t="s">
        <v>388</v>
      </c>
      <c r="D153" s="44">
        <v>611.20903299048825</v>
      </c>
      <c r="E153" s="44">
        <v>7.1123079753251925</v>
      </c>
      <c r="F153" s="44">
        <v>611.20903299048825</v>
      </c>
      <c r="G153" s="44">
        <v>424.32411126494628</v>
      </c>
      <c r="H153" s="44">
        <v>611.20903299048825</v>
      </c>
    </row>
    <row r="154" spans="2:8" x14ac:dyDescent="0.2">
      <c r="B154" s="44" t="s">
        <v>389</v>
      </c>
      <c r="C154" s="44" t="s">
        <v>390</v>
      </c>
      <c r="D154" s="44">
        <v>1346.0647095579113</v>
      </c>
      <c r="E154" s="44">
        <v>7.7431600910346692</v>
      </c>
      <c r="F154" s="44">
        <v>1346.0647095579113</v>
      </c>
      <c r="G154" s="44">
        <v>1E+100</v>
      </c>
      <c r="H154" s="44">
        <v>1346.0647095579113</v>
      </c>
    </row>
    <row r="155" spans="2:8" x14ac:dyDescent="0.2">
      <c r="B155" s="44" t="s">
        <v>391</v>
      </c>
      <c r="C155" s="44" t="s">
        <v>392</v>
      </c>
      <c r="D155" s="44">
        <v>2531.3558979303152</v>
      </c>
      <c r="E155" s="44">
        <v>8.191161011536721</v>
      </c>
      <c r="F155" s="44">
        <v>2531.3558979303152</v>
      </c>
      <c r="G155" s="44">
        <v>1E+100</v>
      </c>
      <c r="H155" s="44">
        <v>2531.3558979303152</v>
      </c>
    </row>
    <row r="156" spans="2:8" x14ac:dyDescent="0.2">
      <c r="B156" s="44" t="s">
        <v>393</v>
      </c>
      <c r="C156" s="44" t="s">
        <v>394</v>
      </c>
      <c r="D156" s="44">
        <v>4065.0005911909093</v>
      </c>
      <c r="E156" s="44">
        <v>8.6391098746904653</v>
      </c>
      <c r="F156" s="44">
        <v>4065.0005911909093</v>
      </c>
      <c r="G156" s="44">
        <v>1E+100</v>
      </c>
      <c r="H156" s="44">
        <v>4065.0005911909093</v>
      </c>
    </row>
    <row r="157" spans="2:8" x14ac:dyDescent="0.2">
      <c r="B157" s="44" t="s">
        <v>395</v>
      </c>
      <c r="C157" s="44" t="s">
        <v>396</v>
      </c>
      <c r="D157" s="44">
        <v>5574.3601118637152</v>
      </c>
      <c r="E157" s="44">
        <v>9.0870211052395131</v>
      </c>
      <c r="F157" s="44">
        <v>5574.3601118637152</v>
      </c>
      <c r="G157" s="44">
        <v>1E+100</v>
      </c>
      <c r="H157" s="44">
        <v>5150.0360005987686</v>
      </c>
    </row>
    <row r="158" spans="2:8" x14ac:dyDescent="0.2">
      <c r="B158" s="44" t="s">
        <v>397</v>
      </c>
      <c r="C158" s="44" t="s">
        <v>398</v>
      </c>
      <c r="D158" s="44">
        <v>6527.7131476336226</v>
      </c>
      <c r="E158" s="44">
        <v>9.5805963690277007</v>
      </c>
      <c r="F158" s="44">
        <v>6527.7131476336226</v>
      </c>
      <c r="G158" s="44">
        <v>424.32411126494662</v>
      </c>
      <c r="H158" s="44">
        <v>2409.1070904590915</v>
      </c>
    </row>
    <row r="159" spans="2:8" x14ac:dyDescent="0.2">
      <c r="B159" s="44" t="s">
        <v>399</v>
      </c>
      <c r="C159" s="44" t="s">
        <v>400</v>
      </c>
      <c r="D159" s="44">
        <v>6527.7131476336199</v>
      </c>
      <c r="E159" s="44">
        <v>10.074163238054963</v>
      </c>
      <c r="F159" s="44">
        <v>6527.7131476336199</v>
      </c>
      <c r="G159" s="44">
        <v>424.32411126494662</v>
      </c>
      <c r="H159" s="44">
        <v>5150.0360005987686</v>
      </c>
    </row>
    <row r="160" spans="2:8" x14ac:dyDescent="0.2">
      <c r="B160" s="44" t="s">
        <v>401</v>
      </c>
      <c r="C160" s="44" t="s">
        <v>402</v>
      </c>
      <c r="D160" s="44">
        <v>5574.3601118637307</v>
      </c>
      <c r="E160" s="44">
        <v>11.408811089523773</v>
      </c>
      <c r="F160" s="44">
        <v>5574.3601118637307</v>
      </c>
      <c r="G160" s="44">
        <v>424.32411126494662</v>
      </c>
      <c r="H160" s="44">
        <v>2202.2169883799452</v>
      </c>
    </row>
    <row r="161" spans="2:10" x14ac:dyDescent="0.2">
      <c r="B161" s="44" t="s">
        <v>403</v>
      </c>
      <c r="C161" s="44" t="s">
        <v>404</v>
      </c>
      <c r="D161" s="44">
        <v>4065.0005911909134</v>
      </c>
      <c r="E161" s="44">
        <v>11.938528535125732</v>
      </c>
      <c r="F161" s="44">
        <v>4065.0005911909134</v>
      </c>
      <c r="G161" s="44">
        <v>424.32411126494617</v>
      </c>
      <c r="H161" s="44">
        <v>2111.5436833064891</v>
      </c>
    </row>
    <row r="162" spans="2:10" x14ac:dyDescent="0.2">
      <c r="B162" s="44" t="s">
        <v>405</v>
      </c>
      <c r="C162" s="44" t="s">
        <v>406</v>
      </c>
      <c r="D162" s="44">
        <v>2531.3558979303002</v>
      </c>
      <c r="E162" s="44">
        <v>12.468290486526769</v>
      </c>
      <c r="F162" s="44">
        <v>2531.3558979303002</v>
      </c>
      <c r="G162" s="44">
        <v>424.32411126494617</v>
      </c>
      <c r="H162" s="44">
        <v>2028.0350675325067</v>
      </c>
    </row>
    <row r="163" spans="2:10" x14ac:dyDescent="0.2">
      <c r="B163" s="44" t="s">
        <v>407</v>
      </c>
      <c r="C163" s="44" t="s">
        <v>408</v>
      </c>
      <c r="D163" s="44">
        <v>1346.0647095579091</v>
      </c>
      <c r="E163" s="44">
        <v>12.998114002996259</v>
      </c>
      <c r="F163" s="44">
        <v>1346.0647095579091</v>
      </c>
      <c r="G163" s="44">
        <v>424.3241112649464</v>
      </c>
      <c r="H163" s="44">
        <v>1346.0647095579091</v>
      </c>
    </row>
    <row r="164" spans="2:10" x14ac:dyDescent="0.2">
      <c r="B164" s="44" t="s">
        <v>409</v>
      </c>
      <c r="C164" s="44" t="s">
        <v>410</v>
      </c>
      <c r="D164" s="44">
        <v>611.20903299048825</v>
      </c>
      <c r="E164" s="44">
        <v>13.528015424065975</v>
      </c>
      <c r="F164" s="44">
        <v>611.20903299048825</v>
      </c>
      <c r="G164" s="44">
        <v>424.32411126494628</v>
      </c>
      <c r="H164" s="44">
        <v>611.20903299048825</v>
      </c>
    </row>
    <row r="165" spans="2:10" x14ac:dyDescent="0.2">
      <c r="B165" s="44" t="s">
        <v>411</v>
      </c>
      <c r="C165" s="44" t="s">
        <v>412</v>
      </c>
      <c r="D165" s="44">
        <v>236.98103495506339</v>
      </c>
      <c r="E165" s="44">
        <v>14.058010196018486</v>
      </c>
      <c r="F165" s="44">
        <v>236.98103495506339</v>
      </c>
      <c r="G165" s="44">
        <v>424.32411126494628</v>
      </c>
      <c r="H165" s="44">
        <v>236.98103495506339</v>
      </c>
    </row>
    <row r="166" spans="2:10" x14ac:dyDescent="0.2">
      <c r="B166" s="44" t="s">
        <v>413</v>
      </c>
      <c r="C166" s="44" t="s">
        <v>414</v>
      </c>
      <c r="D166" s="44">
        <v>78.455680485508992</v>
      </c>
      <c r="E166" s="44">
        <v>14.588112720500135</v>
      </c>
      <c r="F166" s="44">
        <v>78.455680485508992</v>
      </c>
      <c r="G166" s="44">
        <v>424.32411126494628</v>
      </c>
      <c r="H166" s="44">
        <v>78.455680485508992</v>
      </c>
    </row>
    <row r="167" spans="2:10" x14ac:dyDescent="0.2">
      <c r="B167" s="44" t="s">
        <v>415</v>
      </c>
      <c r="C167" s="44" t="s">
        <v>416</v>
      </c>
      <c r="D167" s="44">
        <v>22.177232605848918</v>
      </c>
      <c r="E167" s="44">
        <v>16.21233098437412</v>
      </c>
      <c r="F167" s="44">
        <v>22.177232605848918</v>
      </c>
      <c r="G167" s="44">
        <v>424.32411126494628</v>
      </c>
      <c r="H167" s="44">
        <v>22.177232605848918</v>
      </c>
    </row>
    <row r="168" spans="2:10" x14ac:dyDescent="0.2">
      <c r="B168" s="44" t="s">
        <v>417</v>
      </c>
      <c r="C168" s="44" t="s">
        <v>418</v>
      </c>
      <c r="D168" s="44">
        <v>5.3523686296261808</v>
      </c>
      <c r="E168" s="44">
        <v>16.778848102472335</v>
      </c>
      <c r="F168" s="44">
        <v>5.3523686296261808</v>
      </c>
      <c r="G168" s="44">
        <v>424.32411126494628</v>
      </c>
      <c r="H168" s="44">
        <v>5.3523686296261808</v>
      </c>
    </row>
    <row r="169" spans="2:10" x14ac:dyDescent="0.2">
      <c r="B169" s="44" t="s">
        <v>419</v>
      </c>
      <c r="C169" s="44" t="s">
        <v>420</v>
      </c>
      <c r="D169" s="44">
        <v>1.1028653128661858</v>
      </c>
      <c r="E169" s="44">
        <v>17.345518570193285</v>
      </c>
      <c r="F169" s="44">
        <v>1.1028653128661858</v>
      </c>
      <c r="G169" s="44">
        <v>424.32411126494628</v>
      </c>
      <c r="H169" s="44">
        <v>1.1028653128661858</v>
      </c>
      <c r="J169" s="85" t="s">
        <v>421</v>
      </c>
    </row>
    <row r="170" spans="2:10" x14ac:dyDescent="0.2">
      <c r="B170" s="42" t="s">
        <v>422</v>
      </c>
      <c r="C170" s="42" t="s">
        <v>423</v>
      </c>
      <c r="D170" s="42">
        <v>54431.0844</v>
      </c>
      <c r="E170" s="42">
        <v>0.39999999999999991</v>
      </c>
      <c r="F170" s="42">
        <v>54431.0844</v>
      </c>
      <c r="G170" s="42">
        <v>6174.0811368364812</v>
      </c>
      <c r="H170" s="42">
        <v>10555.20033474973</v>
      </c>
      <c r="J170" s="86">
        <f>E170*9071.8474</f>
        <v>3628.7389599999992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6ADB-2974-4FCC-BB50-3E238F8DF701}">
  <dimension ref="A1:DW16"/>
  <sheetViews>
    <sheetView tabSelected="1" topLeftCell="DA1" workbookViewId="0">
      <selection activeCell="DW10" sqref="DW10"/>
    </sheetView>
  </sheetViews>
  <sheetFormatPr baseColWidth="10" defaultColWidth="8.83203125" defaultRowHeight="16" x14ac:dyDescent="0.2"/>
  <cols>
    <col min="1" max="1" width="11.83203125" bestFit="1" customWidth="1"/>
    <col min="2" max="3" width="10.83203125" bestFit="1" customWidth="1"/>
    <col min="4" max="4" width="6.1640625" bestFit="1" customWidth="1"/>
    <col min="5" max="6" width="5.83203125" bestFit="1" customWidth="1"/>
    <col min="7" max="8" width="11.83203125" bestFit="1" customWidth="1"/>
    <col min="9" max="9" width="6.1640625" bestFit="1" customWidth="1"/>
    <col min="10" max="11" width="5.83203125" bestFit="1" customWidth="1"/>
    <col min="12" max="13" width="11.83203125" bestFit="1" customWidth="1"/>
    <col min="14" max="14" width="6.1640625" bestFit="1" customWidth="1"/>
    <col min="15" max="16" width="5.83203125" bestFit="1" customWidth="1"/>
    <col min="17" max="18" width="11.83203125" bestFit="1" customWidth="1"/>
    <col min="19" max="19" width="6.1640625" bestFit="1" customWidth="1"/>
    <col min="20" max="21" width="5.83203125" bestFit="1" customWidth="1"/>
    <col min="22" max="23" width="10.83203125" bestFit="1" customWidth="1"/>
    <col min="24" max="24" width="6.1640625" bestFit="1" customWidth="1"/>
    <col min="25" max="26" width="5.83203125" bestFit="1" customWidth="1"/>
    <col min="27" max="27" width="11.83203125" bestFit="1" customWidth="1"/>
    <col min="28" max="29" width="6.1640625" bestFit="1" customWidth="1"/>
    <col min="30" max="31" width="5.83203125" bestFit="1" customWidth="1"/>
    <col min="32" max="33" width="11.83203125" bestFit="1" customWidth="1"/>
    <col min="34" max="34" width="6.1640625" bestFit="1" customWidth="1"/>
    <col min="35" max="36" width="5.83203125" bestFit="1" customWidth="1"/>
    <col min="37" max="37" width="6" bestFit="1" customWidth="1"/>
    <col min="38" max="38" width="6.1640625" bestFit="1" customWidth="1"/>
    <col min="39" max="39" width="10.83203125" bestFit="1" customWidth="1"/>
    <col min="40" max="41" width="5.83203125" bestFit="1" customWidth="1"/>
    <col min="42" max="42" width="6" bestFit="1" customWidth="1"/>
    <col min="43" max="44" width="6.1640625" bestFit="1" customWidth="1"/>
    <col min="45" max="45" width="10.83203125" bestFit="1" customWidth="1"/>
    <col min="46" max="46" width="5.83203125" bestFit="1" customWidth="1"/>
    <col min="47" max="47" width="10.83203125" bestFit="1" customWidth="1"/>
    <col min="48" max="49" width="6.1640625" bestFit="1" customWidth="1"/>
    <col min="50" max="51" width="5.83203125" bestFit="1" customWidth="1"/>
    <col min="52" max="52" width="11.83203125" bestFit="1" customWidth="1"/>
    <col min="53" max="54" width="6.1640625" bestFit="1" customWidth="1"/>
    <col min="55" max="56" width="5.83203125" bestFit="1" customWidth="1"/>
    <col min="57" max="57" width="11.83203125" bestFit="1" customWidth="1"/>
    <col min="58" max="59" width="6.1640625" bestFit="1" customWidth="1"/>
    <col min="60" max="61" width="5.83203125" bestFit="1" customWidth="1"/>
    <col min="62" max="64" width="11.83203125" bestFit="1" customWidth="1"/>
    <col min="65" max="66" width="5.83203125" bestFit="1" customWidth="1"/>
    <col min="67" max="67" width="6" bestFit="1" customWidth="1"/>
    <col min="68" max="68" width="6.1640625" bestFit="1" customWidth="1"/>
    <col min="69" max="70" width="11.83203125" bestFit="1" customWidth="1"/>
    <col min="71" max="71" width="5.83203125" bestFit="1" customWidth="1"/>
    <col min="72" max="72" width="6" bestFit="1" customWidth="1"/>
    <col min="73" max="73" width="6.1640625" bestFit="1" customWidth="1"/>
    <col min="74" max="74" width="11.83203125" bestFit="1" customWidth="1"/>
    <col min="75" max="76" width="5.83203125" bestFit="1" customWidth="1"/>
    <col min="77" max="77" width="6" bestFit="1" customWidth="1"/>
    <col min="78" max="79" width="6.1640625" bestFit="1" customWidth="1"/>
    <col min="80" max="80" width="11.83203125" bestFit="1" customWidth="1"/>
    <col min="81" max="81" width="5.83203125" bestFit="1" customWidth="1"/>
    <col min="82" max="82" width="6" bestFit="1" customWidth="1"/>
    <col min="83" max="84" width="6.1640625" bestFit="1" customWidth="1"/>
    <col min="85" max="85" width="11.83203125" bestFit="1" customWidth="1"/>
    <col min="86" max="86" width="5.83203125" bestFit="1" customWidth="1"/>
    <col min="87" max="87" width="6" bestFit="1" customWidth="1"/>
    <col min="88" max="89" width="6.1640625" bestFit="1" customWidth="1"/>
    <col min="90" max="90" width="11.83203125" bestFit="1" customWidth="1"/>
    <col min="91" max="91" width="5.83203125" bestFit="1" customWidth="1"/>
    <col min="92" max="92" width="6" bestFit="1" customWidth="1"/>
    <col min="93" max="94" width="6.1640625" bestFit="1" customWidth="1"/>
    <col min="95" max="95" width="10.83203125" bestFit="1" customWidth="1"/>
    <col min="96" max="96" width="5.83203125" bestFit="1" customWidth="1"/>
    <col min="97" max="97" width="6" bestFit="1" customWidth="1"/>
    <col min="98" max="99" width="6.1640625" bestFit="1" customWidth="1"/>
    <col min="100" max="100" width="10.83203125" bestFit="1" customWidth="1"/>
    <col min="101" max="101" width="5.83203125" bestFit="1" customWidth="1"/>
    <col min="102" max="102" width="6" bestFit="1" customWidth="1"/>
    <col min="103" max="104" width="6.1640625" bestFit="1" customWidth="1"/>
    <col min="105" max="105" width="10.83203125" bestFit="1" customWidth="1"/>
    <col min="106" max="106" width="5.83203125" bestFit="1" customWidth="1"/>
    <col min="107" max="107" width="6" bestFit="1" customWidth="1"/>
    <col min="108" max="109" width="6.1640625" bestFit="1" customWidth="1"/>
    <col min="110" max="110" width="11.83203125" bestFit="1" customWidth="1"/>
    <col min="111" max="111" width="5.83203125" bestFit="1" customWidth="1"/>
    <col min="112" max="112" width="6" bestFit="1" customWidth="1"/>
    <col min="113" max="114" width="6.1640625" bestFit="1" customWidth="1"/>
    <col min="115" max="115" width="11.83203125" bestFit="1" customWidth="1"/>
    <col min="116" max="116" width="5.83203125" bestFit="1" customWidth="1"/>
    <col min="117" max="117" width="6" bestFit="1" customWidth="1"/>
    <col min="118" max="119" width="6.1640625" bestFit="1" customWidth="1"/>
    <col min="120" max="120" width="10.83203125" bestFit="1" customWidth="1"/>
    <col min="121" max="121" width="5.83203125" bestFit="1" customWidth="1"/>
    <col min="122" max="122" width="6" bestFit="1" customWidth="1"/>
    <col min="123" max="124" width="6.1640625" bestFit="1" customWidth="1"/>
    <col min="125" max="125" width="11.83203125" bestFit="1" customWidth="1"/>
    <col min="126" max="126" width="5.83203125" bestFit="1" customWidth="1"/>
    <col min="127" max="127" width="12.5" bestFit="1" customWidth="1"/>
  </cols>
  <sheetData>
    <row r="1" spans="1:127" ht="17" thickBot="1" x14ac:dyDescent="0.25">
      <c r="A1" s="52" t="s">
        <v>424</v>
      </c>
      <c r="B1" s="52" t="s">
        <v>111</v>
      </c>
      <c r="C1" s="52" t="s">
        <v>113</v>
      </c>
      <c r="D1" s="52" t="s">
        <v>115</v>
      </c>
      <c r="E1" s="52" t="s">
        <v>117</v>
      </c>
      <c r="F1" s="52" t="s">
        <v>119</v>
      </c>
      <c r="G1" s="52" t="s">
        <v>121</v>
      </c>
      <c r="H1" s="52" t="s">
        <v>123</v>
      </c>
      <c r="I1" s="52" t="s">
        <v>125</v>
      </c>
      <c r="J1" s="52" t="s">
        <v>127</v>
      </c>
      <c r="K1" s="52" t="s">
        <v>129</v>
      </c>
      <c r="L1" s="52" t="s">
        <v>131</v>
      </c>
      <c r="M1" s="52" t="s">
        <v>133</v>
      </c>
      <c r="N1" s="52" t="s">
        <v>135</v>
      </c>
      <c r="O1" s="52" t="s">
        <v>137</v>
      </c>
      <c r="P1" s="52" t="s">
        <v>139</v>
      </c>
      <c r="Q1" s="52" t="s">
        <v>141</v>
      </c>
      <c r="R1" s="52" t="s">
        <v>143</v>
      </c>
      <c r="S1" s="52" t="s">
        <v>145</v>
      </c>
      <c r="T1" s="52" t="s">
        <v>147</v>
      </c>
      <c r="U1" s="52" t="s">
        <v>149</v>
      </c>
      <c r="V1" s="52" t="s">
        <v>151</v>
      </c>
      <c r="W1" s="52" t="s">
        <v>153</v>
      </c>
      <c r="X1" s="52" t="s">
        <v>155</v>
      </c>
      <c r="Y1" s="52" t="s">
        <v>157</v>
      </c>
      <c r="Z1" s="52" t="s">
        <v>159</v>
      </c>
      <c r="AA1" s="52" t="s">
        <v>161</v>
      </c>
      <c r="AB1" s="52" t="s">
        <v>163</v>
      </c>
      <c r="AC1" s="52" t="s">
        <v>165</v>
      </c>
      <c r="AD1" s="52" t="s">
        <v>167</v>
      </c>
      <c r="AE1" s="52" t="s">
        <v>169</v>
      </c>
      <c r="AF1" s="52" t="s">
        <v>171</v>
      </c>
      <c r="AG1" s="52" t="s">
        <v>173</v>
      </c>
      <c r="AH1" s="52" t="s">
        <v>175</v>
      </c>
      <c r="AI1" s="52" t="s">
        <v>177</v>
      </c>
      <c r="AJ1" s="52" t="s">
        <v>179</v>
      </c>
      <c r="AK1" s="52" t="s">
        <v>181</v>
      </c>
      <c r="AL1" s="52" t="s">
        <v>183</v>
      </c>
      <c r="AM1" s="52" t="s">
        <v>185</v>
      </c>
      <c r="AN1" s="52" t="s">
        <v>187</v>
      </c>
      <c r="AO1" s="52" t="s">
        <v>189</v>
      </c>
      <c r="AP1" s="52" t="s">
        <v>191</v>
      </c>
      <c r="AQ1" s="52" t="s">
        <v>193</v>
      </c>
      <c r="AR1" s="52" t="s">
        <v>195</v>
      </c>
      <c r="AS1" s="52" t="s">
        <v>197</v>
      </c>
      <c r="AT1" s="52" t="s">
        <v>199</v>
      </c>
      <c r="AU1" s="52" t="s">
        <v>201</v>
      </c>
      <c r="AV1" s="52" t="s">
        <v>203</v>
      </c>
      <c r="AW1" s="52" t="s">
        <v>205</v>
      </c>
      <c r="AX1" s="52" t="s">
        <v>207</v>
      </c>
      <c r="AY1" s="52" t="s">
        <v>209</v>
      </c>
      <c r="AZ1" s="52" t="s">
        <v>211</v>
      </c>
      <c r="BA1" s="52" t="s">
        <v>213</v>
      </c>
      <c r="BB1" s="52" t="s">
        <v>215</v>
      </c>
      <c r="BC1" s="52" t="s">
        <v>217</v>
      </c>
      <c r="BD1" s="52" t="s">
        <v>219</v>
      </c>
      <c r="BE1" s="52" t="s">
        <v>221</v>
      </c>
      <c r="BF1" s="52" t="s">
        <v>223</v>
      </c>
      <c r="BG1" s="52" t="s">
        <v>225</v>
      </c>
      <c r="BH1" s="52" t="s">
        <v>227</v>
      </c>
      <c r="BI1" s="52" t="s">
        <v>229</v>
      </c>
      <c r="BJ1" s="52" t="s">
        <v>231</v>
      </c>
      <c r="BK1" s="52" t="s">
        <v>233</v>
      </c>
      <c r="BL1" s="52" t="s">
        <v>235</v>
      </c>
      <c r="BM1" s="52" t="s">
        <v>237</v>
      </c>
      <c r="BN1" s="52" t="s">
        <v>239</v>
      </c>
      <c r="BO1" s="52" t="s">
        <v>241</v>
      </c>
      <c r="BP1" s="52" t="s">
        <v>243</v>
      </c>
      <c r="BQ1" s="52" t="s">
        <v>245</v>
      </c>
      <c r="BR1" s="52" t="s">
        <v>247</v>
      </c>
      <c r="BS1" s="52" t="s">
        <v>249</v>
      </c>
      <c r="BT1" s="52" t="s">
        <v>251</v>
      </c>
      <c r="BU1" s="52" t="s">
        <v>253</v>
      </c>
      <c r="BV1" s="52" t="s">
        <v>255</v>
      </c>
      <c r="BW1" s="52" t="s">
        <v>257</v>
      </c>
      <c r="BX1" s="52" t="s">
        <v>259</v>
      </c>
      <c r="BY1" s="52" t="s">
        <v>261</v>
      </c>
      <c r="BZ1" s="52" t="s">
        <v>263</v>
      </c>
      <c r="CA1" s="52" t="s">
        <v>265</v>
      </c>
      <c r="CB1" s="52" t="s">
        <v>267</v>
      </c>
      <c r="CC1" s="52" t="s">
        <v>269</v>
      </c>
      <c r="CD1" s="52" t="s">
        <v>271</v>
      </c>
      <c r="CE1" s="52" t="s">
        <v>273</v>
      </c>
      <c r="CF1" s="52" t="s">
        <v>275</v>
      </c>
      <c r="CG1" s="52" t="s">
        <v>277</v>
      </c>
      <c r="CH1" s="52" t="s">
        <v>279</v>
      </c>
      <c r="CI1" s="52" t="s">
        <v>281</v>
      </c>
      <c r="CJ1" s="52" t="s">
        <v>283</v>
      </c>
      <c r="CK1" s="52" t="s">
        <v>285</v>
      </c>
      <c r="CL1" s="52" t="s">
        <v>287</v>
      </c>
      <c r="CM1" s="52" t="s">
        <v>289</v>
      </c>
      <c r="CN1" s="52" t="s">
        <v>291</v>
      </c>
      <c r="CO1" s="52" t="s">
        <v>293</v>
      </c>
      <c r="CP1" s="52" t="s">
        <v>295</v>
      </c>
      <c r="CQ1" s="52" t="s">
        <v>297</v>
      </c>
      <c r="CR1" s="52" t="s">
        <v>299</v>
      </c>
      <c r="CS1" s="52" t="s">
        <v>301</v>
      </c>
      <c r="CT1" s="52" t="s">
        <v>303</v>
      </c>
      <c r="CU1" s="52" t="s">
        <v>305</v>
      </c>
      <c r="CV1" s="52" t="s">
        <v>307</v>
      </c>
      <c r="CW1" s="52" t="s">
        <v>309</v>
      </c>
      <c r="CX1" s="52" t="s">
        <v>311</v>
      </c>
      <c r="CY1" s="52" t="s">
        <v>313</v>
      </c>
      <c r="CZ1" s="52" t="s">
        <v>315</v>
      </c>
      <c r="DA1" s="52" t="s">
        <v>317</v>
      </c>
      <c r="DB1" s="52" t="s">
        <v>319</v>
      </c>
      <c r="DC1" s="52" t="s">
        <v>321</v>
      </c>
      <c r="DD1" s="52" t="s">
        <v>323</v>
      </c>
      <c r="DE1" s="52" t="s">
        <v>325</v>
      </c>
      <c r="DF1" s="52" t="s">
        <v>327</v>
      </c>
      <c r="DG1" s="52" t="s">
        <v>329</v>
      </c>
      <c r="DH1" s="52" t="s">
        <v>331</v>
      </c>
      <c r="DI1" s="52" t="s">
        <v>333</v>
      </c>
      <c r="DJ1" s="52" t="s">
        <v>335</v>
      </c>
      <c r="DK1" s="52" t="s">
        <v>337</v>
      </c>
      <c r="DL1" s="52" t="s">
        <v>339</v>
      </c>
      <c r="DM1" s="52" t="s">
        <v>341</v>
      </c>
      <c r="DN1" s="52" t="s">
        <v>343</v>
      </c>
      <c r="DO1" s="52" t="s">
        <v>345</v>
      </c>
      <c r="DP1" s="52" t="s">
        <v>347</v>
      </c>
      <c r="DQ1" s="52" t="s">
        <v>349</v>
      </c>
      <c r="DR1" s="52" t="s">
        <v>351</v>
      </c>
      <c r="DS1" s="52" t="s">
        <v>353</v>
      </c>
      <c r="DT1" s="52" t="s">
        <v>355</v>
      </c>
      <c r="DU1" s="52" t="s">
        <v>357</v>
      </c>
      <c r="DV1" s="52" t="s">
        <v>359</v>
      </c>
      <c r="DW1" s="52" t="s">
        <v>101</v>
      </c>
    </row>
    <row r="2" spans="1:127" x14ac:dyDescent="0.2">
      <c r="A2" s="44">
        <v>54431.0844</v>
      </c>
      <c r="B2" s="53">
        <v>3.7349202622630074E-3</v>
      </c>
      <c r="C2" s="53">
        <v>0</v>
      </c>
      <c r="D2" s="53">
        <v>0</v>
      </c>
      <c r="E2" s="53">
        <v>0</v>
      </c>
      <c r="F2" s="53">
        <v>0</v>
      </c>
      <c r="G2" s="55">
        <v>2.9134723329862919E-2</v>
      </c>
      <c r="H2" s="55">
        <v>0</v>
      </c>
      <c r="I2" s="55">
        <v>0</v>
      </c>
      <c r="J2" s="55">
        <v>0</v>
      </c>
      <c r="K2" s="55">
        <v>0</v>
      </c>
      <c r="L2" s="57">
        <v>0.19400706174058757</v>
      </c>
      <c r="M2" s="57">
        <v>0</v>
      </c>
      <c r="N2" s="57">
        <v>0</v>
      </c>
      <c r="O2" s="57">
        <v>0</v>
      </c>
      <c r="P2" s="57">
        <v>0</v>
      </c>
      <c r="Q2" s="59">
        <v>1.1028653128674715</v>
      </c>
      <c r="R2" s="59">
        <v>0</v>
      </c>
      <c r="S2" s="59">
        <v>0</v>
      </c>
      <c r="T2" s="59">
        <v>0</v>
      </c>
      <c r="U2" s="59">
        <v>0</v>
      </c>
      <c r="V2" s="61">
        <v>5.3523686296253929</v>
      </c>
      <c r="W2" s="61">
        <v>0</v>
      </c>
      <c r="X2" s="61">
        <v>0</v>
      </c>
      <c r="Y2" s="61">
        <v>0</v>
      </c>
      <c r="Z2" s="61">
        <v>0</v>
      </c>
      <c r="AA2" s="63">
        <v>22.177232605849259</v>
      </c>
      <c r="AB2" s="63">
        <v>0</v>
      </c>
      <c r="AC2" s="63">
        <v>0</v>
      </c>
      <c r="AD2" s="63">
        <v>0</v>
      </c>
      <c r="AE2" s="63">
        <v>0</v>
      </c>
      <c r="AF2" s="65">
        <v>78.455680485507429</v>
      </c>
      <c r="AG2" s="65">
        <v>0</v>
      </c>
      <c r="AH2" s="65">
        <v>0</v>
      </c>
      <c r="AI2" s="65">
        <v>0</v>
      </c>
      <c r="AJ2" s="65">
        <v>0</v>
      </c>
      <c r="AK2" s="67">
        <v>0</v>
      </c>
      <c r="AL2" s="67">
        <v>0</v>
      </c>
      <c r="AM2" s="67">
        <v>236.9810349550647</v>
      </c>
      <c r="AN2" s="67">
        <v>0</v>
      </c>
      <c r="AO2" s="67">
        <v>0</v>
      </c>
      <c r="AP2" s="69">
        <v>0</v>
      </c>
      <c r="AQ2" s="69">
        <v>0</v>
      </c>
      <c r="AR2" s="69">
        <v>0</v>
      </c>
      <c r="AS2" s="69">
        <v>611.20903299048825</v>
      </c>
      <c r="AT2" s="69">
        <v>0</v>
      </c>
      <c r="AU2" s="73">
        <v>1346.0647095579113</v>
      </c>
      <c r="AV2" s="73">
        <v>0</v>
      </c>
      <c r="AW2" s="73">
        <v>0</v>
      </c>
      <c r="AX2" s="73">
        <v>0</v>
      </c>
      <c r="AY2" s="73">
        <v>0</v>
      </c>
      <c r="AZ2" s="53">
        <v>2531.3558979303152</v>
      </c>
      <c r="BA2" s="53">
        <v>0</v>
      </c>
      <c r="BB2" s="53">
        <v>0</v>
      </c>
      <c r="BC2" s="53">
        <v>0</v>
      </c>
      <c r="BD2" s="53">
        <v>0</v>
      </c>
      <c r="BE2" s="75">
        <v>4065.0005911909093</v>
      </c>
      <c r="BF2" s="75">
        <v>0</v>
      </c>
      <c r="BG2" s="75">
        <v>0</v>
      </c>
      <c r="BH2" s="75">
        <v>0</v>
      </c>
      <c r="BI2" s="75">
        <v>0</v>
      </c>
      <c r="BJ2" s="77">
        <v>5150.0360005987686</v>
      </c>
      <c r="BK2" s="77">
        <v>0</v>
      </c>
      <c r="BL2" s="77">
        <v>424.32411126494628</v>
      </c>
      <c r="BM2" s="77">
        <v>0</v>
      </c>
      <c r="BN2" s="77">
        <v>0</v>
      </c>
      <c r="BO2" s="63">
        <v>0</v>
      </c>
      <c r="BP2" s="63">
        <v>0</v>
      </c>
      <c r="BQ2" s="63">
        <v>2409.1070904590915</v>
      </c>
      <c r="BR2" s="63">
        <v>4118.6060571745311</v>
      </c>
      <c r="BS2" s="63">
        <v>0</v>
      </c>
      <c r="BT2" s="71">
        <v>0</v>
      </c>
      <c r="BU2" s="71">
        <v>0</v>
      </c>
      <c r="BV2" s="71">
        <v>6527.7131476336199</v>
      </c>
      <c r="BW2" s="71">
        <v>0</v>
      </c>
      <c r="BX2" s="71">
        <v>0</v>
      </c>
      <c r="BY2" s="63">
        <v>0</v>
      </c>
      <c r="BZ2" s="63">
        <v>0</v>
      </c>
      <c r="CA2" s="63">
        <v>0</v>
      </c>
      <c r="CB2" s="63">
        <v>5574.3601118637307</v>
      </c>
      <c r="CC2" s="63">
        <v>0</v>
      </c>
      <c r="CD2" s="55">
        <v>0</v>
      </c>
      <c r="CE2" s="55">
        <v>0</v>
      </c>
      <c r="CF2" s="55">
        <v>0</v>
      </c>
      <c r="CG2" s="55">
        <v>4065.0005911909134</v>
      </c>
      <c r="CH2" s="55">
        <v>0</v>
      </c>
      <c r="CI2" s="79">
        <v>0</v>
      </c>
      <c r="CJ2" s="79">
        <v>0</v>
      </c>
      <c r="CK2" s="79">
        <v>0</v>
      </c>
      <c r="CL2" s="79">
        <v>2531.3558979303002</v>
      </c>
      <c r="CM2" s="79">
        <v>0</v>
      </c>
      <c r="CN2" s="73">
        <v>0</v>
      </c>
      <c r="CO2" s="73">
        <v>0</v>
      </c>
      <c r="CP2" s="73">
        <v>0</v>
      </c>
      <c r="CQ2" s="73">
        <v>1346.0647095579091</v>
      </c>
      <c r="CR2" s="73">
        <v>0</v>
      </c>
      <c r="CS2" s="53">
        <v>0</v>
      </c>
      <c r="CT2" s="53">
        <v>0</v>
      </c>
      <c r="CU2" s="53">
        <v>0</v>
      </c>
      <c r="CV2" s="53">
        <v>611.20903299048825</v>
      </c>
      <c r="CW2" s="53">
        <v>0</v>
      </c>
      <c r="CX2" s="55">
        <v>0</v>
      </c>
      <c r="CY2" s="55">
        <v>0</v>
      </c>
      <c r="CZ2" s="55">
        <v>0</v>
      </c>
      <c r="DA2" s="55">
        <v>236.98103495506339</v>
      </c>
      <c r="DB2" s="55">
        <v>0</v>
      </c>
      <c r="DC2" s="75">
        <v>0</v>
      </c>
      <c r="DD2" s="75">
        <v>0</v>
      </c>
      <c r="DE2" s="75">
        <v>0</v>
      </c>
      <c r="DF2" s="75">
        <v>78.455680485508992</v>
      </c>
      <c r="DG2" s="75">
        <v>0</v>
      </c>
      <c r="DH2" s="81">
        <v>0</v>
      </c>
      <c r="DI2" s="81">
        <v>0</v>
      </c>
      <c r="DJ2" s="81">
        <v>0</v>
      </c>
      <c r="DK2" s="81">
        <v>22.177232605848918</v>
      </c>
      <c r="DL2" s="81">
        <v>0</v>
      </c>
      <c r="DM2" s="55">
        <v>0</v>
      </c>
      <c r="DN2" s="55">
        <v>0</v>
      </c>
      <c r="DO2" s="55">
        <v>0</v>
      </c>
      <c r="DP2" s="55">
        <v>5.3523686296261808</v>
      </c>
      <c r="DQ2" s="55">
        <v>0</v>
      </c>
      <c r="DR2" s="83">
        <v>0</v>
      </c>
      <c r="DS2" s="83">
        <v>0</v>
      </c>
      <c r="DT2" s="83">
        <v>0</v>
      </c>
      <c r="DU2" s="83">
        <v>1.1028653128661858</v>
      </c>
      <c r="DV2" s="83">
        <v>0</v>
      </c>
      <c r="DW2" s="87">
        <v>474627.03898048826</v>
      </c>
    </row>
    <row r="3" spans="1:127" x14ac:dyDescent="0.2">
      <c r="A3" s="44">
        <v>55338.269139999997</v>
      </c>
      <c r="B3" s="53">
        <v>3.7349202622630074E-3</v>
      </c>
      <c r="C3" s="53">
        <v>0</v>
      </c>
      <c r="D3" s="53">
        <v>0</v>
      </c>
      <c r="E3" s="53">
        <v>0</v>
      </c>
      <c r="F3" s="53">
        <v>0</v>
      </c>
      <c r="G3" s="55">
        <v>2.9134723329862919E-2</v>
      </c>
      <c r="H3" s="55">
        <v>0</v>
      </c>
      <c r="I3" s="55">
        <v>0</v>
      </c>
      <c r="J3" s="55">
        <v>0</v>
      </c>
      <c r="K3" s="55">
        <v>0</v>
      </c>
      <c r="L3" s="57">
        <v>0.19400706174058757</v>
      </c>
      <c r="M3" s="57">
        <v>0</v>
      </c>
      <c r="N3" s="57">
        <v>0</v>
      </c>
      <c r="O3" s="57">
        <v>0</v>
      </c>
      <c r="P3" s="57">
        <v>0</v>
      </c>
      <c r="Q3" s="59">
        <v>1.1028653128674715</v>
      </c>
      <c r="R3" s="59">
        <v>0</v>
      </c>
      <c r="S3" s="59">
        <v>0</v>
      </c>
      <c r="T3" s="59">
        <v>0</v>
      </c>
      <c r="U3" s="59">
        <v>0</v>
      </c>
      <c r="V3" s="61">
        <v>5.3523686296253929</v>
      </c>
      <c r="W3" s="61">
        <v>0</v>
      </c>
      <c r="X3" s="61">
        <v>0</v>
      </c>
      <c r="Y3" s="61">
        <v>0</v>
      </c>
      <c r="Z3" s="61">
        <v>0</v>
      </c>
      <c r="AA3" s="63">
        <v>22.177232605849259</v>
      </c>
      <c r="AB3" s="63">
        <v>0</v>
      </c>
      <c r="AC3" s="63">
        <v>0</v>
      </c>
      <c r="AD3" s="63">
        <v>0</v>
      </c>
      <c r="AE3" s="63">
        <v>0</v>
      </c>
      <c r="AF3" s="65">
        <v>78.455680485507429</v>
      </c>
      <c r="AG3" s="65">
        <v>0</v>
      </c>
      <c r="AH3" s="65">
        <v>0</v>
      </c>
      <c r="AI3" s="65">
        <v>0</v>
      </c>
      <c r="AJ3" s="65">
        <v>0</v>
      </c>
      <c r="AK3" s="67">
        <v>0</v>
      </c>
      <c r="AL3" s="67">
        <v>0</v>
      </c>
      <c r="AM3" s="67">
        <v>236.9810349550647</v>
      </c>
      <c r="AN3" s="67">
        <v>0</v>
      </c>
      <c r="AO3" s="67">
        <v>0</v>
      </c>
      <c r="AP3" s="69">
        <v>0</v>
      </c>
      <c r="AQ3" s="69">
        <v>0</v>
      </c>
      <c r="AR3" s="69">
        <v>0</v>
      </c>
      <c r="AS3" s="69">
        <v>611.20903299048825</v>
      </c>
      <c r="AT3" s="69">
        <v>0</v>
      </c>
      <c r="AU3" s="73">
        <v>1346.0647095579113</v>
      </c>
      <c r="AV3" s="73">
        <v>0</v>
      </c>
      <c r="AW3" s="73">
        <v>0</v>
      </c>
      <c r="AX3" s="73">
        <v>0</v>
      </c>
      <c r="AY3" s="73">
        <v>0</v>
      </c>
      <c r="AZ3" s="53">
        <v>2531.3558979303152</v>
      </c>
      <c r="BA3" s="53">
        <v>0</v>
      </c>
      <c r="BB3" s="53">
        <v>0</v>
      </c>
      <c r="BC3" s="53">
        <v>0</v>
      </c>
      <c r="BD3" s="53">
        <v>0</v>
      </c>
      <c r="BE3" s="75">
        <v>4065.0005911909093</v>
      </c>
      <c r="BF3" s="75">
        <v>0</v>
      </c>
      <c r="BG3" s="75">
        <v>0</v>
      </c>
      <c r="BH3" s="75">
        <v>0</v>
      </c>
      <c r="BI3" s="75">
        <v>0</v>
      </c>
      <c r="BJ3" s="77">
        <v>5150.0360005987686</v>
      </c>
      <c r="BK3" s="77">
        <v>0</v>
      </c>
      <c r="BL3" s="77">
        <v>424.32411126494628</v>
      </c>
      <c r="BM3" s="77">
        <v>0</v>
      </c>
      <c r="BN3" s="77">
        <v>0</v>
      </c>
      <c r="BO3" s="63">
        <v>0</v>
      </c>
      <c r="BP3" s="63">
        <v>0</v>
      </c>
      <c r="BQ3" s="63">
        <v>2055.1264509027214</v>
      </c>
      <c r="BR3" s="63">
        <v>4472.5866967309012</v>
      </c>
      <c r="BS3" s="63">
        <v>0</v>
      </c>
      <c r="BT3" s="71">
        <v>0</v>
      </c>
      <c r="BU3" s="71">
        <v>0</v>
      </c>
      <c r="BV3" s="71">
        <v>6527.7131476336199</v>
      </c>
      <c r="BW3" s="71">
        <v>0</v>
      </c>
      <c r="BX3" s="71">
        <v>0</v>
      </c>
      <c r="BY3" s="63">
        <v>0</v>
      </c>
      <c r="BZ3" s="63">
        <v>0</v>
      </c>
      <c r="CA3" s="63">
        <v>0</v>
      </c>
      <c r="CB3" s="63">
        <v>5574.3601118637307</v>
      </c>
      <c r="CC3" s="63">
        <v>0</v>
      </c>
      <c r="CD3" s="55">
        <v>0</v>
      </c>
      <c r="CE3" s="55">
        <v>0</v>
      </c>
      <c r="CF3" s="55">
        <v>0</v>
      </c>
      <c r="CG3" s="55">
        <v>4065.0005911909134</v>
      </c>
      <c r="CH3" s="55">
        <v>0</v>
      </c>
      <c r="CI3" s="79">
        <v>0</v>
      </c>
      <c r="CJ3" s="79">
        <v>0</v>
      </c>
      <c r="CK3" s="79">
        <v>0</v>
      </c>
      <c r="CL3" s="79">
        <v>2531.3558979303002</v>
      </c>
      <c r="CM3" s="79">
        <v>0</v>
      </c>
      <c r="CN3" s="73">
        <v>0</v>
      </c>
      <c r="CO3" s="73">
        <v>0</v>
      </c>
      <c r="CP3" s="73">
        <v>0</v>
      </c>
      <c r="CQ3" s="73">
        <v>1346.0647095579091</v>
      </c>
      <c r="CR3" s="73">
        <v>0</v>
      </c>
      <c r="CS3" s="53">
        <v>0</v>
      </c>
      <c r="CT3" s="53">
        <v>0</v>
      </c>
      <c r="CU3" s="53">
        <v>0</v>
      </c>
      <c r="CV3" s="53">
        <v>611.20903299048825</v>
      </c>
      <c r="CW3" s="53">
        <v>0</v>
      </c>
      <c r="CX3" s="55">
        <v>0</v>
      </c>
      <c r="CY3" s="55">
        <v>0</v>
      </c>
      <c r="CZ3" s="55">
        <v>0</v>
      </c>
      <c r="DA3" s="55">
        <v>236.98103495506339</v>
      </c>
      <c r="DB3" s="55">
        <v>0</v>
      </c>
      <c r="DC3" s="75">
        <v>0</v>
      </c>
      <c r="DD3" s="75">
        <v>0</v>
      </c>
      <c r="DE3" s="75">
        <v>0</v>
      </c>
      <c r="DF3" s="75">
        <v>78.455680485508992</v>
      </c>
      <c r="DG3" s="75">
        <v>0</v>
      </c>
      <c r="DH3" s="81">
        <v>0</v>
      </c>
      <c r="DI3" s="81">
        <v>0</v>
      </c>
      <c r="DJ3" s="81">
        <v>0</v>
      </c>
      <c r="DK3" s="81">
        <v>22.177232605848918</v>
      </c>
      <c r="DL3" s="81">
        <v>0</v>
      </c>
      <c r="DM3" s="55">
        <v>0</v>
      </c>
      <c r="DN3" s="55">
        <v>0</v>
      </c>
      <c r="DO3" s="55">
        <v>0</v>
      </c>
      <c r="DP3" s="55">
        <v>5.3523686296261808</v>
      </c>
      <c r="DQ3" s="55">
        <v>0</v>
      </c>
      <c r="DR3" s="83">
        <v>0</v>
      </c>
      <c r="DS3" s="83">
        <v>0</v>
      </c>
      <c r="DT3" s="83">
        <v>0</v>
      </c>
      <c r="DU3" s="83">
        <v>1.1028653128661858</v>
      </c>
      <c r="DV3" s="83">
        <v>0</v>
      </c>
      <c r="DW3" s="87">
        <v>474989.91287648823</v>
      </c>
    </row>
    <row r="4" spans="1:127" x14ac:dyDescent="0.2">
      <c r="A4" s="44">
        <v>56245.453879999994</v>
      </c>
      <c r="B4" s="53">
        <v>3.7349202622630074E-3</v>
      </c>
      <c r="C4" s="53">
        <v>0</v>
      </c>
      <c r="D4" s="53">
        <v>0</v>
      </c>
      <c r="E4" s="53">
        <v>0</v>
      </c>
      <c r="F4" s="53">
        <v>0</v>
      </c>
      <c r="G4" s="55">
        <v>2.9134723329862919E-2</v>
      </c>
      <c r="H4" s="55">
        <v>0</v>
      </c>
      <c r="I4" s="55">
        <v>0</v>
      </c>
      <c r="J4" s="55">
        <v>0</v>
      </c>
      <c r="K4" s="55">
        <v>0</v>
      </c>
      <c r="L4" s="57">
        <v>0.19400706174058757</v>
      </c>
      <c r="M4" s="57">
        <v>0</v>
      </c>
      <c r="N4" s="57">
        <v>0</v>
      </c>
      <c r="O4" s="57">
        <v>0</v>
      </c>
      <c r="P4" s="57">
        <v>0</v>
      </c>
      <c r="Q4" s="59">
        <v>1.1028653128674715</v>
      </c>
      <c r="R4" s="59">
        <v>0</v>
      </c>
      <c r="S4" s="59">
        <v>0</v>
      </c>
      <c r="T4" s="59">
        <v>0</v>
      </c>
      <c r="U4" s="59">
        <v>0</v>
      </c>
      <c r="V4" s="61">
        <v>5.3523686296253929</v>
      </c>
      <c r="W4" s="61">
        <v>0</v>
      </c>
      <c r="X4" s="61">
        <v>0</v>
      </c>
      <c r="Y4" s="61">
        <v>0</v>
      </c>
      <c r="Z4" s="61">
        <v>0</v>
      </c>
      <c r="AA4" s="63">
        <v>22.177232605849259</v>
      </c>
      <c r="AB4" s="63">
        <v>0</v>
      </c>
      <c r="AC4" s="63">
        <v>0</v>
      </c>
      <c r="AD4" s="63">
        <v>0</v>
      </c>
      <c r="AE4" s="63">
        <v>0</v>
      </c>
      <c r="AF4" s="65">
        <v>78.455680485507429</v>
      </c>
      <c r="AG4" s="65">
        <v>0</v>
      </c>
      <c r="AH4" s="65">
        <v>0</v>
      </c>
      <c r="AI4" s="65">
        <v>0</v>
      </c>
      <c r="AJ4" s="65">
        <v>0</v>
      </c>
      <c r="AK4" s="67">
        <v>0</v>
      </c>
      <c r="AL4" s="67">
        <v>0</v>
      </c>
      <c r="AM4" s="67">
        <v>236.9810349550647</v>
      </c>
      <c r="AN4" s="67">
        <v>0</v>
      </c>
      <c r="AO4" s="67">
        <v>0</v>
      </c>
      <c r="AP4" s="69">
        <v>0</v>
      </c>
      <c r="AQ4" s="69">
        <v>0</v>
      </c>
      <c r="AR4" s="69">
        <v>0</v>
      </c>
      <c r="AS4" s="69">
        <v>611.20903299048825</v>
      </c>
      <c r="AT4" s="69">
        <v>0</v>
      </c>
      <c r="AU4" s="73">
        <v>1346.0647095579113</v>
      </c>
      <c r="AV4" s="73">
        <v>0</v>
      </c>
      <c r="AW4" s="73">
        <v>0</v>
      </c>
      <c r="AX4" s="73">
        <v>0</v>
      </c>
      <c r="AY4" s="73">
        <v>0</v>
      </c>
      <c r="AZ4" s="53">
        <v>2531.3558979303152</v>
      </c>
      <c r="BA4" s="53">
        <v>0</v>
      </c>
      <c r="BB4" s="53">
        <v>0</v>
      </c>
      <c r="BC4" s="53">
        <v>0</v>
      </c>
      <c r="BD4" s="53">
        <v>0</v>
      </c>
      <c r="BE4" s="75">
        <v>4065.0005911909093</v>
      </c>
      <c r="BF4" s="75">
        <v>0</v>
      </c>
      <c r="BG4" s="75">
        <v>0</v>
      </c>
      <c r="BH4" s="75">
        <v>0</v>
      </c>
      <c r="BI4" s="75">
        <v>0</v>
      </c>
      <c r="BJ4" s="77">
        <v>5150.0360005987686</v>
      </c>
      <c r="BK4" s="77">
        <v>0</v>
      </c>
      <c r="BL4" s="77">
        <v>424.32411126494628</v>
      </c>
      <c r="BM4" s="77">
        <v>0</v>
      </c>
      <c r="BN4" s="77">
        <v>0</v>
      </c>
      <c r="BO4" s="63">
        <v>0</v>
      </c>
      <c r="BP4" s="63">
        <v>0</v>
      </c>
      <c r="BQ4" s="63">
        <v>1701.145811346355</v>
      </c>
      <c r="BR4" s="63">
        <v>4826.5673362872685</v>
      </c>
      <c r="BS4" s="63">
        <v>0</v>
      </c>
      <c r="BT4" s="71">
        <v>0</v>
      </c>
      <c r="BU4" s="71">
        <v>0</v>
      </c>
      <c r="BV4" s="71">
        <v>6527.7131476336199</v>
      </c>
      <c r="BW4" s="71">
        <v>0</v>
      </c>
      <c r="BX4" s="71">
        <v>0</v>
      </c>
      <c r="BY4" s="63">
        <v>0</v>
      </c>
      <c r="BZ4" s="63">
        <v>0</v>
      </c>
      <c r="CA4" s="63">
        <v>0</v>
      </c>
      <c r="CB4" s="63">
        <v>5574.3601118637307</v>
      </c>
      <c r="CC4" s="63">
        <v>0</v>
      </c>
      <c r="CD4" s="55">
        <v>0</v>
      </c>
      <c r="CE4" s="55">
        <v>0</v>
      </c>
      <c r="CF4" s="55">
        <v>0</v>
      </c>
      <c r="CG4" s="55">
        <v>4065.0005911909134</v>
      </c>
      <c r="CH4" s="55">
        <v>0</v>
      </c>
      <c r="CI4" s="79">
        <v>0</v>
      </c>
      <c r="CJ4" s="79">
        <v>0</v>
      </c>
      <c r="CK4" s="79">
        <v>0</v>
      </c>
      <c r="CL4" s="79">
        <v>2531.3558979303002</v>
      </c>
      <c r="CM4" s="79">
        <v>0</v>
      </c>
      <c r="CN4" s="73">
        <v>0</v>
      </c>
      <c r="CO4" s="73">
        <v>0</v>
      </c>
      <c r="CP4" s="73">
        <v>0</v>
      </c>
      <c r="CQ4" s="73">
        <v>1346.0647095579091</v>
      </c>
      <c r="CR4" s="73">
        <v>0</v>
      </c>
      <c r="CS4" s="53">
        <v>0</v>
      </c>
      <c r="CT4" s="53">
        <v>0</v>
      </c>
      <c r="CU4" s="53">
        <v>0</v>
      </c>
      <c r="CV4" s="53">
        <v>611.20903299048825</v>
      </c>
      <c r="CW4" s="53">
        <v>0</v>
      </c>
      <c r="CX4" s="55">
        <v>0</v>
      </c>
      <c r="CY4" s="55">
        <v>0</v>
      </c>
      <c r="CZ4" s="55">
        <v>0</v>
      </c>
      <c r="DA4" s="55">
        <v>236.98103495506339</v>
      </c>
      <c r="DB4" s="55">
        <v>0</v>
      </c>
      <c r="DC4" s="75">
        <v>0</v>
      </c>
      <c r="DD4" s="75">
        <v>0</v>
      </c>
      <c r="DE4" s="75">
        <v>0</v>
      </c>
      <c r="DF4" s="75">
        <v>78.455680485508992</v>
      </c>
      <c r="DG4" s="75">
        <v>0</v>
      </c>
      <c r="DH4" s="81">
        <v>0</v>
      </c>
      <c r="DI4" s="81">
        <v>0</v>
      </c>
      <c r="DJ4" s="81">
        <v>0</v>
      </c>
      <c r="DK4" s="81">
        <v>22.177232605848918</v>
      </c>
      <c r="DL4" s="81">
        <v>0</v>
      </c>
      <c r="DM4" s="55">
        <v>0</v>
      </c>
      <c r="DN4" s="55">
        <v>0</v>
      </c>
      <c r="DO4" s="55">
        <v>0</v>
      </c>
      <c r="DP4" s="55">
        <v>5.3523686296261808</v>
      </c>
      <c r="DQ4" s="55">
        <v>0</v>
      </c>
      <c r="DR4" s="83">
        <v>0</v>
      </c>
      <c r="DS4" s="83">
        <v>0</v>
      </c>
      <c r="DT4" s="83">
        <v>0</v>
      </c>
      <c r="DU4" s="83">
        <v>1.1028653128661858</v>
      </c>
      <c r="DV4" s="83">
        <v>0</v>
      </c>
      <c r="DW4" s="87">
        <v>475352.78677248827</v>
      </c>
    </row>
    <row r="5" spans="1:127" x14ac:dyDescent="0.2">
      <c r="A5" s="44">
        <v>57152.638619999991</v>
      </c>
      <c r="B5" s="53">
        <v>3.7349202622630074E-3</v>
      </c>
      <c r="C5" s="53">
        <v>0</v>
      </c>
      <c r="D5" s="53">
        <v>0</v>
      </c>
      <c r="E5" s="53">
        <v>0</v>
      </c>
      <c r="F5" s="53">
        <v>0</v>
      </c>
      <c r="G5" s="55">
        <v>2.9134723329862919E-2</v>
      </c>
      <c r="H5" s="55">
        <v>0</v>
      </c>
      <c r="I5" s="55">
        <v>0</v>
      </c>
      <c r="J5" s="55">
        <v>0</v>
      </c>
      <c r="K5" s="55">
        <v>0</v>
      </c>
      <c r="L5" s="57">
        <v>0.19400706174058757</v>
      </c>
      <c r="M5" s="57">
        <v>0</v>
      </c>
      <c r="N5" s="57">
        <v>0</v>
      </c>
      <c r="O5" s="57">
        <v>0</v>
      </c>
      <c r="P5" s="57">
        <v>0</v>
      </c>
      <c r="Q5" s="59">
        <v>1.1028653128674715</v>
      </c>
      <c r="R5" s="59">
        <v>0</v>
      </c>
      <c r="S5" s="59">
        <v>0</v>
      </c>
      <c r="T5" s="59">
        <v>0</v>
      </c>
      <c r="U5" s="59">
        <v>0</v>
      </c>
      <c r="V5" s="61">
        <v>5.3523686296253929</v>
      </c>
      <c r="W5" s="61">
        <v>0</v>
      </c>
      <c r="X5" s="61">
        <v>0</v>
      </c>
      <c r="Y5" s="61">
        <v>0</v>
      </c>
      <c r="Z5" s="61">
        <v>0</v>
      </c>
      <c r="AA5" s="63">
        <v>22.177232605849259</v>
      </c>
      <c r="AB5" s="63">
        <v>0</v>
      </c>
      <c r="AC5" s="63">
        <v>0</v>
      </c>
      <c r="AD5" s="63">
        <v>0</v>
      </c>
      <c r="AE5" s="63">
        <v>0</v>
      </c>
      <c r="AF5" s="65">
        <v>78.455680485507429</v>
      </c>
      <c r="AG5" s="65">
        <v>0</v>
      </c>
      <c r="AH5" s="65">
        <v>0</v>
      </c>
      <c r="AI5" s="65">
        <v>0</v>
      </c>
      <c r="AJ5" s="65">
        <v>0</v>
      </c>
      <c r="AK5" s="67">
        <v>0</v>
      </c>
      <c r="AL5" s="67">
        <v>0</v>
      </c>
      <c r="AM5" s="67">
        <v>236.9810349550647</v>
      </c>
      <c r="AN5" s="67">
        <v>0</v>
      </c>
      <c r="AO5" s="67">
        <v>0</v>
      </c>
      <c r="AP5" s="69">
        <v>0</v>
      </c>
      <c r="AQ5" s="69">
        <v>0</v>
      </c>
      <c r="AR5" s="69">
        <v>0</v>
      </c>
      <c r="AS5" s="69">
        <v>611.20903299048825</v>
      </c>
      <c r="AT5" s="69">
        <v>0</v>
      </c>
      <c r="AU5" s="73">
        <v>1346.0647095579113</v>
      </c>
      <c r="AV5" s="73">
        <v>0</v>
      </c>
      <c r="AW5" s="73">
        <v>0</v>
      </c>
      <c r="AX5" s="73">
        <v>0</v>
      </c>
      <c r="AY5" s="73">
        <v>0</v>
      </c>
      <c r="AZ5" s="53">
        <v>2531.3558979303152</v>
      </c>
      <c r="BA5" s="53">
        <v>0</v>
      </c>
      <c r="BB5" s="53">
        <v>0</v>
      </c>
      <c r="BC5" s="53">
        <v>0</v>
      </c>
      <c r="BD5" s="53">
        <v>0</v>
      </c>
      <c r="BE5" s="75">
        <v>4065.0005911909093</v>
      </c>
      <c r="BF5" s="75">
        <v>0</v>
      </c>
      <c r="BG5" s="75">
        <v>0</v>
      </c>
      <c r="BH5" s="75">
        <v>0</v>
      </c>
      <c r="BI5" s="75">
        <v>0</v>
      </c>
      <c r="BJ5" s="77">
        <v>5150.0360005987686</v>
      </c>
      <c r="BK5" s="77">
        <v>0</v>
      </c>
      <c r="BL5" s="77">
        <v>424.32411126494628</v>
      </c>
      <c r="BM5" s="77">
        <v>0</v>
      </c>
      <c r="BN5" s="77">
        <v>0</v>
      </c>
      <c r="BO5" s="63">
        <v>0</v>
      </c>
      <c r="BP5" s="63">
        <v>0</v>
      </c>
      <c r="BQ5" s="63">
        <v>1347.1651717899877</v>
      </c>
      <c r="BR5" s="63">
        <v>5180.547975843635</v>
      </c>
      <c r="BS5" s="63">
        <v>0</v>
      </c>
      <c r="BT5" s="71">
        <v>0</v>
      </c>
      <c r="BU5" s="71">
        <v>0</v>
      </c>
      <c r="BV5" s="71">
        <v>6527.7131476336199</v>
      </c>
      <c r="BW5" s="71">
        <v>0</v>
      </c>
      <c r="BX5" s="71">
        <v>0</v>
      </c>
      <c r="BY5" s="63">
        <v>0</v>
      </c>
      <c r="BZ5" s="63">
        <v>0</v>
      </c>
      <c r="CA5" s="63">
        <v>0</v>
      </c>
      <c r="CB5" s="63">
        <v>5574.3601118637307</v>
      </c>
      <c r="CC5" s="63">
        <v>0</v>
      </c>
      <c r="CD5" s="55">
        <v>0</v>
      </c>
      <c r="CE5" s="55">
        <v>0</v>
      </c>
      <c r="CF5" s="55">
        <v>0</v>
      </c>
      <c r="CG5" s="55">
        <v>4065.0005911909134</v>
      </c>
      <c r="CH5" s="55">
        <v>0</v>
      </c>
      <c r="CI5" s="79">
        <v>0</v>
      </c>
      <c r="CJ5" s="79">
        <v>0</v>
      </c>
      <c r="CK5" s="79">
        <v>0</v>
      </c>
      <c r="CL5" s="79">
        <v>2531.3558979303002</v>
      </c>
      <c r="CM5" s="79">
        <v>0</v>
      </c>
      <c r="CN5" s="73">
        <v>0</v>
      </c>
      <c r="CO5" s="73">
        <v>0</v>
      </c>
      <c r="CP5" s="73">
        <v>0</v>
      </c>
      <c r="CQ5" s="73">
        <v>1346.0647095579091</v>
      </c>
      <c r="CR5" s="73">
        <v>0</v>
      </c>
      <c r="CS5" s="53">
        <v>0</v>
      </c>
      <c r="CT5" s="53">
        <v>0</v>
      </c>
      <c r="CU5" s="53">
        <v>0</v>
      </c>
      <c r="CV5" s="53">
        <v>611.20903299048825</v>
      </c>
      <c r="CW5" s="53">
        <v>0</v>
      </c>
      <c r="CX5" s="55">
        <v>0</v>
      </c>
      <c r="CY5" s="55">
        <v>0</v>
      </c>
      <c r="CZ5" s="55">
        <v>0</v>
      </c>
      <c r="DA5" s="55">
        <v>236.98103495506339</v>
      </c>
      <c r="DB5" s="55">
        <v>0</v>
      </c>
      <c r="DC5" s="75">
        <v>0</v>
      </c>
      <c r="DD5" s="75">
        <v>0</v>
      </c>
      <c r="DE5" s="75">
        <v>0</v>
      </c>
      <c r="DF5" s="75">
        <v>78.455680485508992</v>
      </c>
      <c r="DG5" s="75">
        <v>0</v>
      </c>
      <c r="DH5" s="81">
        <v>0</v>
      </c>
      <c r="DI5" s="81">
        <v>0</v>
      </c>
      <c r="DJ5" s="81">
        <v>0</v>
      </c>
      <c r="DK5" s="81">
        <v>22.177232605848918</v>
      </c>
      <c r="DL5" s="81">
        <v>0</v>
      </c>
      <c r="DM5" s="55">
        <v>0</v>
      </c>
      <c r="DN5" s="55">
        <v>0</v>
      </c>
      <c r="DO5" s="55">
        <v>0</v>
      </c>
      <c r="DP5" s="55">
        <v>5.3523686296261808</v>
      </c>
      <c r="DQ5" s="55">
        <v>0</v>
      </c>
      <c r="DR5" s="83">
        <v>0</v>
      </c>
      <c r="DS5" s="83">
        <v>0</v>
      </c>
      <c r="DT5" s="83">
        <v>0</v>
      </c>
      <c r="DU5" s="83">
        <v>1.1028653128661858</v>
      </c>
      <c r="DV5" s="83">
        <v>0</v>
      </c>
      <c r="DW5" s="87">
        <v>475715.66066848824</v>
      </c>
    </row>
    <row r="6" spans="1:127" x14ac:dyDescent="0.2">
      <c r="A6" s="44">
        <v>58059.823359999988</v>
      </c>
      <c r="B6" s="53">
        <v>3.7349202622630074E-3</v>
      </c>
      <c r="C6" s="53">
        <v>0</v>
      </c>
      <c r="D6" s="53">
        <v>0</v>
      </c>
      <c r="E6" s="53">
        <v>0</v>
      </c>
      <c r="F6" s="53">
        <v>0</v>
      </c>
      <c r="G6" s="55">
        <v>2.9134723329862919E-2</v>
      </c>
      <c r="H6" s="55">
        <v>0</v>
      </c>
      <c r="I6" s="55">
        <v>0</v>
      </c>
      <c r="J6" s="55">
        <v>0</v>
      </c>
      <c r="K6" s="55">
        <v>0</v>
      </c>
      <c r="L6" s="57">
        <v>0.19400706174058757</v>
      </c>
      <c r="M6" s="57">
        <v>0</v>
      </c>
      <c r="N6" s="57">
        <v>0</v>
      </c>
      <c r="O6" s="57">
        <v>0</v>
      </c>
      <c r="P6" s="57">
        <v>0</v>
      </c>
      <c r="Q6" s="59">
        <v>1.1028653128674715</v>
      </c>
      <c r="R6" s="59">
        <v>0</v>
      </c>
      <c r="S6" s="59">
        <v>0</v>
      </c>
      <c r="T6" s="59">
        <v>0</v>
      </c>
      <c r="U6" s="59">
        <v>0</v>
      </c>
      <c r="V6" s="61">
        <v>5.3523686296253929</v>
      </c>
      <c r="W6" s="61">
        <v>0</v>
      </c>
      <c r="X6" s="61">
        <v>0</v>
      </c>
      <c r="Y6" s="61">
        <v>0</v>
      </c>
      <c r="Z6" s="61">
        <v>0</v>
      </c>
      <c r="AA6" s="63">
        <v>22.177232605849259</v>
      </c>
      <c r="AB6" s="63">
        <v>0</v>
      </c>
      <c r="AC6" s="63">
        <v>0</v>
      </c>
      <c r="AD6" s="63">
        <v>0</v>
      </c>
      <c r="AE6" s="63">
        <v>0</v>
      </c>
      <c r="AF6" s="65">
        <v>78.455680485507429</v>
      </c>
      <c r="AG6" s="65">
        <v>0</v>
      </c>
      <c r="AH6" s="65">
        <v>0</v>
      </c>
      <c r="AI6" s="65">
        <v>0</v>
      </c>
      <c r="AJ6" s="65">
        <v>0</v>
      </c>
      <c r="AK6" s="67">
        <v>0</v>
      </c>
      <c r="AL6" s="67">
        <v>0</v>
      </c>
      <c r="AM6" s="67">
        <v>236.9810349550647</v>
      </c>
      <c r="AN6" s="67">
        <v>0</v>
      </c>
      <c r="AO6" s="67">
        <v>0</v>
      </c>
      <c r="AP6" s="69">
        <v>0</v>
      </c>
      <c r="AQ6" s="69">
        <v>0</v>
      </c>
      <c r="AR6" s="69">
        <v>0</v>
      </c>
      <c r="AS6" s="69">
        <v>611.20903299048825</v>
      </c>
      <c r="AT6" s="69">
        <v>0</v>
      </c>
      <c r="AU6" s="73">
        <v>1346.0647095579113</v>
      </c>
      <c r="AV6" s="73">
        <v>0</v>
      </c>
      <c r="AW6" s="73">
        <v>0</v>
      </c>
      <c r="AX6" s="73">
        <v>0</v>
      </c>
      <c r="AY6" s="73">
        <v>0</v>
      </c>
      <c r="AZ6" s="53">
        <v>2531.3558979303152</v>
      </c>
      <c r="BA6" s="53">
        <v>0</v>
      </c>
      <c r="BB6" s="53">
        <v>0</v>
      </c>
      <c r="BC6" s="53">
        <v>0</v>
      </c>
      <c r="BD6" s="53">
        <v>0</v>
      </c>
      <c r="BE6" s="75">
        <v>4065.0005911909093</v>
      </c>
      <c r="BF6" s="75">
        <v>0</v>
      </c>
      <c r="BG6" s="75">
        <v>0</v>
      </c>
      <c r="BH6" s="75">
        <v>0</v>
      </c>
      <c r="BI6" s="75">
        <v>0</v>
      </c>
      <c r="BJ6" s="77">
        <v>5150.0360005987686</v>
      </c>
      <c r="BK6" s="77">
        <v>0</v>
      </c>
      <c r="BL6" s="77">
        <v>424.32411126494628</v>
      </c>
      <c r="BM6" s="77">
        <v>0</v>
      </c>
      <c r="BN6" s="77">
        <v>0</v>
      </c>
      <c r="BO6" s="63">
        <v>0</v>
      </c>
      <c r="BP6" s="63">
        <v>0</v>
      </c>
      <c r="BQ6" s="63">
        <v>993.18453223361757</v>
      </c>
      <c r="BR6" s="63">
        <v>5534.528615400005</v>
      </c>
      <c r="BS6" s="63">
        <v>0</v>
      </c>
      <c r="BT6" s="71">
        <v>0</v>
      </c>
      <c r="BU6" s="71">
        <v>0</v>
      </c>
      <c r="BV6" s="71">
        <v>6527.7131476336199</v>
      </c>
      <c r="BW6" s="71">
        <v>0</v>
      </c>
      <c r="BX6" s="71">
        <v>0</v>
      </c>
      <c r="BY6" s="63">
        <v>0</v>
      </c>
      <c r="BZ6" s="63">
        <v>0</v>
      </c>
      <c r="CA6" s="63">
        <v>0</v>
      </c>
      <c r="CB6" s="63">
        <v>5574.3601118637307</v>
      </c>
      <c r="CC6" s="63">
        <v>0</v>
      </c>
      <c r="CD6" s="55">
        <v>0</v>
      </c>
      <c r="CE6" s="55">
        <v>0</v>
      </c>
      <c r="CF6" s="55">
        <v>0</v>
      </c>
      <c r="CG6" s="55">
        <v>4065.0005911909134</v>
      </c>
      <c r="CH6" s="55">
        <v>0</v>
      </c>
      <c r="CI6" s="79">
        <v>0</v>
      </c>
      <c r="CJ6" s="79">
        <v>0</v>
      </c>
      <c r="CK6" s="79">
        <v>0</v>
      </c>
      <c r="CL6" s="79">
        <v>2531.3558979303002</v>
      </c>
      <c r="CM6" s="79">
        <v>0</v>
      </c>
      <c r="CN6" s="73">
        <v>0</v>
      </c>
      <c r="CO6" s="73">
        <v>0</v>
      </c>
      <c r="CP6" s="73">
        <v>0</v>
      </c>
      <c r="CQ6" s="73">
        <v>1346.0647095579091</v>
      </c>
      <c r="CR6" s="73">
        <v>0</v>
      </c>
      <c r="CS6" s="53">
        <v>0</v>
      </c>
      <c r="CT6" s="53">
        <v>0</v>
      </c>
      <c r="CU6" s="53">
        <v>0</v>
      </c>
      <c r="CV6" s="53">
        <v>611.20903299048825</v>
      </c>
      <c r="CW6" s="53">
        <v>0</v>
      </c>
      <c r="CX6" s="55">
        <v>0</v>
      </c>
      <c r="CY6" s="55">
        <v>0</v>
      </c>
      <c r="CZ6" s="55">
        <v>0</v>
      </c>
      <c r="DA6" s="55">
        <v>236.98103495506339</v>
      </c>
      <c r="DB6" s="55">
        <v>0</v>
      </c>
      <c r="DC6" s="75">
        <v>0</v>
      </c>
      <c r="DD6" s="75">
        <v>0</v>
      </c>
      <c r="DE6" s="75">
        <v>0</v>
      </c>
      <c r="DF6" s="75">
        <v>78.455680485508992</v>
      </c>
      <c r="DG6" s="75">
        <v>0</v>
      </c>
      <c r="DH6" s="81">
        <v>0</v>
      </c>
      <c r="DI6" s="81">
        <v>0</v>
      </c>
      <c r="DJ6" s="81">
        <v>0</v>
      </c>
      <c r="DK6" s="81">
        <v>22.177232605848918</v>
      </c>
      <c r="DL6" s="81">
        <v>0</v>
      </c>
      <c r="DM6" s="55">
        <v>0</v>
      </c>
      <c r="DN6" s="55">
        <v>0</v>
      </c>
      <c r="DO6" s="55">
        <v>0</v>
      </c>
      <c r="DP6" s="55">
        <v>5.3523686296261808</v>
      </c>
      <c r="DQ6" s="55">
        <v>0</v>
      </c>
      <c r="DR6" s="83">
        <v>0</v>
      </c>
      <c r="DS6" s="83">
        <v>0</v>
      </c>
      <c r="DT6" s="83">
        <v>0</v>
      </c>
      <c r="DU6" s="83">
        <v>1.1028653128661858</v>
      </c>
      <c r="DV6" s="83">
        <v>0</v>
      </c>
      <c r="DW6" s="87">
        <v>476078.53456448822</v>
      </c>
    </row>
    <row r="7" spans="1:127" x14ac:dyDescent="0.2">
      <c r="A7" s="44">
        <v>58967.008099999985</v>
      </c>
      <c r="B7" s="53">
        <v>3.7349202622630074E-3</v>
      </c>
      <c r="C7" s="53">
        <v>0</v>
      </c>
      <c r="D7" s="53">
        <v>0</v>
      </c>
      <c r="E7" s="53">
        <v>0</v>
      </c>
      <c r="F7" s="53">
        <v>0</v>
      </c>
      <c r="G7" s="55">
        <v>2.9134723329862919E-2</v>
      </c>
      <c r="H7" s="55">
        <v>0</v>
      </c>
      <c r="I7" s="55">
        <v>0</v>
      </c>
      <c r="J7" s="55">
        <v>0</v>
      </c>
      <c r="K7" s="55">
        <v>0</v>
      </c>
      <c r="L7" s="57">
        <v>0.19400706174058757</v>
      </c>
      <c r="M7" s="57">
        <v>0</v>
      </c>
      <c r="N7" s="57">
        <v>0</v>
      </c>
      <c r="O7" s="57">
        <v>0</v>
      </c>
      <c r="P7" s="57">
        <v>0</v>
      </c>
      <c r="Q7" s="59">
        <v>1.1028653128674715</v>
      </c>
      <c r="R7" s="59">
        <v>0</v>
      </c>
      <c r="S7" s="59">
        <v>0</v>
      </c>
      <c r="T7" s="59">
        <v>0</v>
      </c>
      <c r="U7" s="59">
        <v>0</v>
      </c>
      <c r="V7" s="61">
        <v>5.3523686296253929</v>
      </c>
      <c r="W7" s="61">
        <v>0</v>
      </c>
      <c r="X7" s="61">
        <v>0</v>
      </c>
      <c r="Y7" s="61">
        <v>0</v>
      </c>
      <c r="Z7" s="61">
        <v>0</v>
      </c>
      <c r="AA7" s="63">
        <v>22.177232605849259</v>
      </c>
      <c r="AB7" s="63">
        <v>0</v>
      </c>
      <c r="AC7" s="63">
        <v>0</v>
      </c>
      <c r="AD7" s="63">
        <v>0</v>
      </c>
      <c r="AE7" s="63">
        <v>0</v>
      </c>
      <c r="AF7" s="65">
        <v>78.455680485507429</v>
      </c>
      <c r="AG7" s="65">
        <v>0</v>
      </c>
      <c r="AH7" s="65">
        <v>0</v>
      </c>
      <c r="AI7" s="65">
        <v>0</v>
      </c>
      <c r="AJ7" s="65">
        <v>0</v>
      </c>
      <c r="AK7" s="67">
        <v>0</v>
      </c>
      <c r="AL7" s="67">
        <v>0</v>
      </c>
      <c r="AM7" s="67">
        <v>236.9810349550647</v>
      </c>
      <c r="AN7" s="67">
        <v>0</v>
      </c>
      <c r="AO7" s="67">
        <v>0</v>
      </c>
      <c r="AP7" s="69">
        <v>0</v>
      </c>
      <c r="AQ7" s="69">
        <v>0</v>
      </c>
      <c r="AR7" s="69">
        <v>0</v>
      </c>
      <c r="AS7" s="69">
        <v>611.20903299048825</v>
      </c>
      <c r="AT7" s="69">
        <v>0</v>
      </c>
      <c r="AU7" s="73">
        <v>1346.0647095579113</v>
      </c>
      <c r="AV7" s="73">
        <v>0</v>
      </c>
      <c r="AW7" s="73">
        <v>0</v>
      </c>
      <c r="AX7" s="73">
        <v>0</v>
      </c>
      <c r="AY7" s="73">
        <v>0</v>
      </c>
      <c r="AZ7" s="53">
        <v>2531.3558979303152</v>
      </c>
      <c r="BA7" s="53">
        <v>0</v>
      </c>
      <c r="BB7" s="53">
        <v>0</v>
      </c>
      <c r="BC7" s="53">
        <v>0</v>
      </c>
      <c r="BD7" s="53">
        <v>0</v>
      </c>
      <c r="BE7" s="75">
        <v>4065.0005911909093</v>
      </c>
      <c r="BF7" s="75">
        <v>0</v>
      </c>
      <c r="BG7" s="75">
        <v>0</v>
      </c>
      <c r="BH7" s="75">
        <v>0</v>
      </c>
      <c r="BI7" s="75">
        <v>0</v>
      </c>
      <c r="BJ7" s="77">
        <v>5150.0360005987686</v>
      </c>
      <c r="BK7" s="77">
        <v>0</v>
      </c>
      <c r="BL7" s="77">
        <v>424.32411126494628</v>
      </c>
      <c r="BM7" s="77">
        <v>0</v>
      </c>
      <c r="BN7" s="77">
        <v>0</v>
      </c>
      <c r="BO7" s="63">
        <v>0</v>
      </c>
      <c r="BP7" s="63">
        <v>0</v>
      </c>
      <c r="BQ7" s="63">
        <v>639.2038926772475</v>
      </c>
      <c r="BR7" s="63">
        <v>5888.5092549563751</v>
      </c>
      <c r="BS7" s="63">
        <v>0</v>
      </c>
      <c r="BT7" s="71">
        <v>0</v>
      </c>
      <c r="BU7" s="71">
        <v>0</v>
      </c>
      <c r="BV7" s="71">
        <v>6527.7131476336199</v>
      </c>
      <c r="BW7" s="71">
        <v>0</v>
      </c>
      <c r="BX7" s="71">
        <v>0</v>
      </c>
      <c r="BY7" s="63">
        <v>0</v>
      </c>
      <c r="BZ7" s="63">
        <v>0</v>
      </c>
      <c r="CA7" s="63">
        <v>0</v>
      </c>
      <c r="CB7" s="63">
        <v>5574.3601118637307</v>
      </c>
      <c r="CC7" s="63">
        <v>0</v>
      </c>
      <c r="CD7" s="55">
        <v>0</v>
      </c>
      <c r="CE7" s="55">
        <v>0</v>
      </c>
      <c r="CF7" s="55">
        <v>0</v>
      </c>
      <c r="CG7" s="55">
        <v>4065.0005911909134</v>
      </c>
      <c r="CH7" s="55">
        <v>0</v>
      </c>
      <c r="CI7" s="79">
        <v>0</v>
      </c>
      <c r="CJ7" s="79">
        <v>0</v>
      </c>
      <c r="CK7" s="79">
        <v>0</v>
      </c>
      <c r="CL7" s="79">
        <v>2531.3558979303002</v>
      </c>
      <c r="CM7" s="79">
        <v>0</v>
      </c>
      <c r="CN7" s="73">
        <v>0</v>
      </c>
      <c r="CO7" s="73">
        <v>0</v>
      </c>
      <c r="CP7" s="73">
        <v>0</v>
      </c>
      <c r="CQ7" s="73">
        <v>1346.0647095579091</v>
      </c>
      <c r="CR7" s="73">
        <v>0</v>
      </c>
      <c r="CS7" s="53">
        <v>0</v>
      </c>
      <c r="CT7" s="53">
        <v>0</v>
      </c>
      <c r="CU7" s="53">
        <v>0</v>
      </c>
      <c r="CV7" s="53">
        <v>611.20903299048825</v>
      </c>
      <c r="CW7" s="53">
        <v>0</v>
      </c>
      <c r="CX7" s="55">
        <v>0</v>
      </c>
      <c r="CY7" s="55">
        <v>0</v>
      </c>
      <c r="CZ7" s="55">
        <v>0</v>
      </c>
      <c r="DA7" s="55">
        <v>236.98103495506339</v>
      </c>
      <c r="DB7" s="55">
        <v>0</v>
      </c>
      <c r="DC7" s="75">
        <v>0</v>
      </c>
      <c r="DD7" s="75">
        <v>0</v>
      </c>
      <c r="DE7" s="75">
        <v>0</v>
      </c>
      <c r="DF7" s="75">
        <v>78.455680485508992</v>
      </c>
      <c r="DG7" s="75">
        <v>0</v>
      </c>
      <c r="DH7" s="81">
        <v>0</v>
      </c>
      <c r="DI7" s="81">
        <v>0</v>
      </c>
      <c r="DJ7" s="81">
        <v>0</v>
      </c>
      <c r="DK7" s="81">
        <v>22.177232605848918</v>
      </c>
      <c r="DL7" s="81">
        <v>0</v>
      </c>
      <c r="DM7" s="55">
        <v>0</v>
      </c>
      <c r="DN7" s="55">
        <v>0</v>
      </c>
      <c r="DO7" s="55">
        <v>0</v>
      </c>
      <c r="DP7" s="55">
        <v>5.3523686296261808</v>
      </c>
      <c r="DQ7" s="55">
        <v>0</v>
      </c>
      <c r="DR7" s="83">
        <v>0</v>
      </c>
      <c r="DS7" s="83">
        <v>0</v>
      </c>
      <c r="DT7" s="83">
        <v>0</v>
      </c>
      <c r="DU7" s="83">
        <v>1.1028653128661858</v>
      </c>
      <c r="DV7" s="83">
        <v>0</v>
      </c>
      <c r="DW7" s="87">
        <v>476441.40846048825</v>
      </c>
    </row>
    <row r="8" spans="1:127" x14ac:dyDescent="0.2">
      <c r="A8" s="44">
        <v>59874.192839999982</v>
      </c>
      <c r="B8" s="53">
        <v>3.7349202622630074E-3</v>
      </c>
      <c r="C8" s="53">
        <v>0</v>
      </c>
      <c r="D8" s="53">
        <v>0</v>
      </c>
      <c r="E8" s="53">
        <v>0</v>
      </c>
      <c r="F8" s="53">
        <v>0</v>
      </c>
      <c r="G8" s="55">
        <v>2.9134723329862919E-2</v>
      </c>
      <c r="H8" s="55">
        <v>0</v>
      </c>
      <c r="I8" s="55">
        <v>0</v>
      </c>
      <c r="J8" s="55">
        <v>0</v>
      </c>
      <c r="K8" s="55">
        <v>0</v>
      </c>
      <c r="L8" s="57">
        <v>0.19400706174058757</v>
      </c>
      <c r="M8" s="57">
        <v>0</v>
      </c>
      <c r="N8" s="57">
        <v>0</v>
      </c>
      <c r="O8" s="57">
        <v>0</v>
      </c>
      <c r="P8" s="57">
        <v>0</v>
      </c>
      <c r="Q8" s="59">
        <v>1.1028653128674715</v>
      </c>
      <c r="R8" s="59">
        <v>0</v>
      </c>
      <c r="S8" s="59">
        <v>0</v>
      </c>
      <c r="T8" s="59">
        <v>0</v>
      </c>
      <c r="U8" s="59">
        <v>0</v>
      </c>
      <c r="V8" s="61">
        <v>5.3523686296253929</v>
      </c>
      <c r="W8" s="61">
        <v>0</v>
      </c>
      <c r="X8" s="61">
        <v>0</v>
      </c>
      <c r="Y8" s="61">
        <v>0</v>
      </c>
      <c r="Z8" s="61">
        <v>0</v>
      </c>
      <c r="AA8" s="63">
        <v>22.177232605849259</v>
      </c>
      <c r="AB8" s="63">
        <v>0</v>
      </c>
      <c r="AC8" s="63">
        <v>0</v>
      </c>
      <c r="AD8" s="63">
        <v>0</v>
      </c>
      <c r="AE8" s="63">
        <v>0</v>
      </c>
      <c r="AF8" s="65">
        <v>78.455680485507429</v>
      </c>
      <c r="AG8" s="65">
        <v>0</v>
      </c>
      <c r="AH8" s="65">
        <v>0</v>
      </c>
      <c r="AI8" s="65">
        <v>0</v>
      </c>
      <c r="AJ8" s="65">
        <v>0</v>
      </c>
      <c r="AK8" s="67">
        <v>0</v>
      </c>
      <c r="AL8" s="67">
        <v>0</v>
      </c>
      <c r="AM8" s="67">
        <v>236.9810349550647</v>
      </c>
      <c r="AN8" s="67">
        <v>0</v>
      </c>
      <c r="AO8" s="67">
        <v>0</v>
      </c>
      <c r="AP8" s="69">
        <v>0</v>
      </c>
      <c r="AQ8" s="69">
        <v>0</v>
      </c>
      <c r="AR8" s="69">
        <v>0</v>
      </c>
      <c r="AS8" s="69">
        <v>611.20903299048825</v>
      </c>
      <c r="AT8" s="69">
        <v>0</v>
      </c>
      <c r="AU8" s="73">
        <v>1346.0647095579113</v>
      </c>
      <c r="AV8" s="73">
        <v>0</v>
      </c>
      <c r="AW8" s="73">
        <v>0</v>
      </c>
      <c r="AX8" s="73">
        <v>0</v>
      </c>
      <c r="AY8" s="73">
        <v>0</v>
      </c>
      <c r="AZ8" s="53">
        <v>2531.3558979303152</v>
      </c>
      <c r="BA8" s="53">
        <v>0</v>
      </c>
      <c r="BB8" s="53">
        <v>0</v>
      </c>
      <c r="BC8" s="53">
        <v>0</v>
      </c>
      <c r="BD8" s="53">
        <v>0</v>
      </c>
      <c r="BE8" s="75">
        <v>4065.0005911909093</v>
      </c>
      <c r="BF8" s="75">
        <v>0</v>
      </c>
      <c r="BG8" s="75">
        <v>0</v>
      </c>
      <c r="BH8" s="75">
        <v>0</v>
      </c>
      <c r="BI8" s="75">
        <v>0</v>
      </c>
      <c r="BJ8" s="77">
        <v>5150.0360005987686</v>
      </c>
      <c r="BK8" s="77">
        <v>0</v>
      </c>
      <c r="BL8" s="77">
        <v>424.32411126494628</v>
      </c>
      <c r="BM8" s="77">
        <v>0</v>
      </c>
      <c r="BN8" s="77">
        <v>0</v>
      </c>
      <c r="BO8" s="63">
        <v>0</v>
      </c>
      <c r="BP8" s="63">
        <v>0</v>
      </c>
      <c r="BQ8" s="63">
        <v>285.22325312088105</v>
      </c>
      <c r="BR8" s="63">
        <v>6242.4898945127416</v>
      </c>
      <c r="BS8" s="63">
        <v>0</v>
      </c>
      <c r="BT8" s="71">
        <v>0</v>
      </c>
      <c r="BU8" s="71">
        <v>0</v>
      </c>
      <c r="BV8" s="71">
        <v>6527.7131476336199</v>
      </c>
      <c r="BW8" s="71">
        <v>0</v>
      </c>
      <c r="BX8" s="71">
        <v>0</v>
      </c>
      <c r="BY8" s="63">
        <v>0</v>
      </c>
      <c r="BZ8" s="63">
        <v>0</v>
      </c>
      <c r="CA8" s="63">
        <v>0</v>
      </c>
      <c r="CB8" s="63">
        <v>5574.3601118637307</v>
      </c>
      <c r="CC8" s="63">
        <v>0</v>
      </c>
      <c r="CD8" s="55">
        <v>0</v>
      </c>
      <c r="CE8" s="55">
        <v>0</v>
      </c>
      <c r="CF8" s="55">
        <v>0</v>
      </c>
      <c r="CG8" s="55">
        <v>4065.0005911909134</v>
      </c>
      <c r="CH8" s="55">
        <v>0</v>
      </c>
      <c r="CI8" s="79">
        <v>0</v>
      </c>
      <c r="CJ8" s="79">
        <v>0</v>
      </c>
      <c r="CK8" s="79">
        <v>0</v>
      </c>
      <c r="CL8" s="79">
        <v>2531.3558979303002</v>
      </c>
      <c r="CM8" s="79">
        <v>0</v>
      </c>
      <c r="CN8" s="73">
        <v>0</v>
      </c>
      <c r="CO8" s="73">
        <v>0</v>
      </c>
      <c r="CP8" s="73">
        <v>0</v>
      </c>
      <c r="CQ8" s="73">
        <v>1346.0647095579091</v>
      </c>
      <c r="CR8" s="73">
        <v>0</v>
      </c>
      <c r="CS8" s="53">
        <v>0</v>
      </c>
      <c r="CT8" s="53">
        <v>0</v>
      </c>
      <c r="CU8" s="53">
        <v>0</v>
      </c>
      <c r="CV8" s="53">
        <v>611.20903299048825</v>
      </c>
      <c r="CW8" s="53">
        <v>0</v>
      </c>
      <c r="CX8" s="55">
        <v>0</v>
      </c>
      <c r="CY8" s="55">
        <v>0</v>
      </c>
      <c r="CZ8" s="55">
        <v>0</v>
      </c>
      <c r="DA8" s="55">
        <v>236.98103495506339</v>
      </c>
      <c r="DB8" s="55">
        <v>0</v>
      </c>
      <c r="DC8" s="75">
        <v>0</v>
      </c>
      <c r="DD8" s="75">
        <v>0</v>
      </c>
      <c r="DE8" s="75">
        <v>0</v>
      </c>
      <c r="DF8" s="75">
        <v>78.455680485508992</v>
      </c>
      <c r="DG8" s="75">
        <v>0</v>
      </c>
      <c r="DH8" s="81">
        <v>0</v>
      </c>
      <c r="DI8" s="81">
        <v>0</v>
      </c>
      <c r="DJ8" s="81">
        <v>0</v>
      </c>
      <c r="DK8" s="81">
        <v>22.177232605848918</v>
      </c>
      <c r="DL8" s="81">
        <v>0</v>
      </c>
      <c r="DM8" s="55">
        <v>0</v>
      </c>
      <c r="DN8" s="55">
        <v>0</v>
      </c>
      <c r="DO8" s="55">
        <v>0</v>
      </c>
      <c r="DP8" s="55">
        <v>5.3523686296261808</v>
      </c>
      <c r="DQ8" s="55">
        <v>0</v>
      </c>
      <c r="DR8" s="83">
        <v>0</v>
      </c>
      <c r="DS8" s="83">
        <v>0</v>
      </c>
      <c r="DT8" s="83">
        <v>0</v>
      </c>
      <c r="DU8" s="83">
        <v>1.1028653128661858</v>
      </c>
      <c r="DV8" s="83">
        <v>0</v>
      </c>
      <c r="DW8" s="87">
        <v>476804.28235648823</v>
      </c>
    </row>
    <row r="9" spans="1:127" x14ac:dyDescent="0.2">
      <c r="A9" s="44">
        <v>60781.377579999978</v>
      </c>
      <c r="B9" s="53">
        <v>3.7349202622630074E-3</v>
      </c>
      <c r="C9" s="53">
        <v>0</v>
      </c>
      <c r="D9" s="53">
        <v>0</v>
      </c>
      <c r="E9" s="53">
        <v>0</v>
      </c>
      <c r="F9" s="53">
        <v>0</v>
      </c>
      <c r="G9" s="55">
        <v>2.9134723329862919E-2</v>
      </c>
      <c r="H9" s="55">
        <v>0</v>
      </c>
      <c r="I9" s="55">
        <v>0</v>
      </c>
      <c r="J9" s="55">
        <v>0</v>
      </c>
      <c r="K9" s="55">
        <v>0</v>
      </c>
      <c r="L9" s="57">
        <v>0.19400706174058757</v>
      </c>
      <c r="M9" s="57">
        <v>0</v>
      </c>
      <c r="N9" s="57">
        <v>0</v>
      </c>
      <c r="O9" s="57">
        <v>0</v>
      </c>
      <c r="P9" s="57">
        <v>0</v>
      </c>
      <c r="Q9" s="59">
        <v>1.1028653128674715</v>
      </c>
      <c r="R9" s="59">
        <v>0</v>
      </c>
      <c r="S9" s="59">
        <v>0</v>
      </c>
      <c r="T9" s="59">
        <v>0</v>
      </c>
      <c r="U9" s="59">
        <v>0</v>
      </c>
      <c r="V9" s="61">
        <v>5.3523686296253929</v>
      </c>
      <c r="W9" s="61">
        <v>0</v>
      </c>
      <c r="X9" s="61">
        <v>0</v>
      </c>
      <c r="Y9" s="61">
        <v>0</v>
      </c>
      <c r="Z9" s="61">
        <v>0</v>
      </c>
      <c r="AA9" s="63">
        <v>22.177232605849259</v>
      </c>
      <c r="AB9" s="63">
        <v>0</v>
      </c>
      <c r="AC9" s="63">
        <v>0</v>
      </c>
      <c r="AD9" s="63">
        <v>0</v>
      </c>
      <c r="AE9" s="63">
        <v>0</v>
      </c>
      <c r="AF9" s="65">
        <v>8.2320480787035848</v>
      </c>
      <c r="AG9" s="65">
        <v>70.22363240680383</v>
      </c>
      <c r="AH9" s="65">
        <v>0</v>
      </c>
      <c r="AI9" s="65">
        <v>0</v>
      </c>
      <c r="AJ9" s="65">
        <v>0</v>
      </c>
      <c r="AK9" s="67">
        <v>0</v>
      </c>
      <c r="AL9" s="67">
        <v>0</v>
      </c>
      <c r="AM9" s="67">
        <v>236.9810349550647</v>
      </c>
      <c r="AN9" s="67">
        <v>0</v>
      </c>
      <c r="AO9" s="67">
        <v>0</v>
      </c>
      <c r="AP9" s="69">
        <v>0</v>
      </c>
      <c r="AQ9" s="69">
        <v>0</v>
      </c>
      <c r="AR9" s="69">
        <v>0</v>
      </c>
      <c r="AS9" s="69">
        <v>611.20903299048825</v>
      </c>
      <c r="AT9" s="69">
        <v>0</v>
      </c>
      <c r="AU9" s="73">
        <v>1346.0647095579113</v>
      </c>
      <c r="AV9" s="73">
        <v>0</v>
      </c>
      <c r="AW9" s="73">
        <v>0</v>
      </c>
      <c r="AX9" s="73">
        <v>0</v>
      </c>
      <c r="AY9" s="73">
        <v>0</v>
      </c>
      <c r="AZ9" s="53">
        <v>2531.3558979303152</v>
      </c>
      <c r="BA9" s="53">
        <v>0</v>
      </c>
      <c r="BB9" s="53">
        <v>0</v>
      </c>
      <c r="BC9" s="53">
        <v>0</v>
      </c>
      <c r="BD9" s="53">
        <v>0</v>
      </c>
      <c r="BE9" s="75">
        <v>4065.0005911909093</v>
      </c>
      <c r="BF9" s="75">
        <v>0</v>
      </c>
      <c r="BG9" s="75">
        <v>0</v>
      </c>
      <c r="BH9" s="75">
        <v>0</v>
      </c>
      <c r="BI9" s="75">
        <v>0</v>
      </c>
      <c r="BJ9" s="77">
        <v>5150.0360005987686</v>
      </c>
      <c r="BK9" s="77">
        <v>0</v>
      </c>
      <c r="BL9" s="77">
        <v>424.32411126494662</v>
      </c>
      <c r="BM9" s="77">
        <v>0</v>
      </c>
      <c r="BN9" s="77">
        <v>0</v>
      </c>
      <c r="BO9" s="63">
        <v>0</v>
      </c>
      <c r="BP9" s="63">
        <v>0</v>
      </c>
      <c r="BQ9" s="63">
        <v>0</v>
      </c>
      <c r="BR9" s="63">
        <v>6527.7131476336226</v>
      </c>
      <c r="BS9" s="63">
        <v>0</v>
      </c>
      <c r="BT9" s="71">
        <v>0</v>
      </c>
      <c r="BU9" s="71">
        <v>0</v>
      </c>
      <c r="BV9" s="71">
        <v>6527.7131476336199</v>
      </c>
      <c r="BW9" s="71">
        <v>0</v>
      </c>
      <c r="BX9" s="71">
        <v>0</v>
      </c>
      <c r="BY9" s="63">
        <v>0</v>
      </c>
      <c r="BZ9" s="63">
        <v>0</v>
      </c>
      <c r="CA9" s="63">
        <v>0</v>
      </c>
      <c r="CB9" s="63">
        <v>5574.3601118637307</v>
      </c>
      <c r="CC9" s="63">
        <v>0</v>
      </c>
      <c r="CD9" s="55">
        <v>0</v>
      </c>
      <c r="CE9" s="55">
        <v>0</v>
      </c>
      <c r="CF9" s="55">
        <v>0</v>
      </c>
      <c r="CG9" s="55">
        <v>4065.0005911909134</v>
      </c>
      <c r="CH9" s="55">
        <v>0</v>
      </c>
      <c r="CI9" s="79">
        <v>0</v>
      </c>
      <c r="CJ9" s="79">
        <v>0</v>
      </c>
      <c r="CK9" s="79">
        <v>0</v>
      </c>
      <c r="CL9" s="79">
        <v>2531.3558979303002</v>
      </c>
      <c r="CM9" s="79">
        <v>0</v>
      </c>
      <c r="CN9" s="73">
        <v>0</v>
      </c>
      <c r="CO9" s="73">
        <v>0</v>
      </c>
      <c r="CP9" s="73">
        <v>0</v>
      </c>
      <c r="CQ9" s="73">
        <v>1346.0647095579091</v>
      </c>
      <c r="CR9" s="73">
        <v>0</v>
      </c>
      <c r="CS9" s="53">
        <v>0</v>
      </c>
      <c r="CT9" s="53">
        <v>0</v>
      </c>
      <c r="CU9" s="53">
        <v>0</v>
      </c>
      <c r="CV9" s="53">
        <v>611.20903299048825</v>
      </c>
      <c r="CW9" s="53">
        <v>0</v>
      </c>
      <c r="CX9" s="55">
        <v>0</v>
      </c>
      <c r="CY9" s="55">
        <v>0</v>
      </c>
      <c r="CZ9" s="55">
        <v>0</v>
      </c>
      <c r="DA9" s="55">
        <v>236.98103495506339</v>
      </c>
      <c r="DB9" s="55">
        <v>0</v>
      </c>
      <c r="DC9" s="75">
        <v>0</v>
      </c>
      <c r="DD9" s="75">
        <v>0</v>
      </c>
      <c r="DE9" s="75">
        <v>0</v>
      </c>
      <c r="DF9" s="75">
        <v>78.455680485508992</v>
      </c>
      <c r="DG9" s="75">
        <v>0</v>
      </c>
      <c r="DH9" s="81">
        <v>0</v>
      </c>
      <c r="DI9" s="81">
        <v>0</v>
      </c>
      <c r="DJ9" s="81">
        <v>0</v>
      </c>
      <c r="DK9" s="81">
        <v>22.177232605848918</v>
      </c>
      <c r="DL9" s="81">
        <v>0</v>
      </c>
      <c r="DM9" s="55">
        <v>0</v>
      </c>
      <c r="DN9" s="55">
        <v>0</v>
      </c>
      <c r="DO9" s="55">
        <v>0</v>
      </c>
      <c r="DP9" s="55">
        <v>5.3523686296261808</v>
      </c>
      <c r="DQ9" s="55">
        <v>0</v>
      </c>
      <c r="DR9" s="83">
        <v>0</v>
      </c>
      <c r="DS9" s="83">
        <v>0</v>
      </c>
      <c r="DT9" s="83">
        <v>0</v>
      </c>
      <c r="DU9" s="83">
        <v>1.1028653128661858</v>
      </c>
      <c r="DV9" s="83">
        <v>0</v>
      </c>
      <c r="DW9" s="87">
        <v>477167.1562524882</v>
      </c>
    </row>
    <row r="10" spans="1:127" x14ac:dyDescent="0.2">
      <c r="A10" s="44">
        <v>61688.562319999975</v>
      </c>
      <c r="B10" s="53">
        <v>0</v>
      </c>
      <c r="C10" s="53">
        <v>3.7349202622630074E-3</v>
      </c>
      <c r="D10" s="53">
        <v>0</v>
      </c>
      <c r="E10" s="53">
        <v>0</v>
      </c>
      <c r="F10" s="53">
        <v>0</v>
      </c>
      <c r="G10" s="55">
        <v>0</v>
      </c>
      <c r="H10" s="55">
        <v>2.9134723329862919E-2</v>
      </c>
      <c r="I10" s="55">
        <v>0</v>
      </c>
      <c r="J10" s="55">
        <v>0</v>
      </c>
      <c r="K10" s="55">
        <v>0</v>
      </c>
      <c r="L10" s="57">
        <v>0</v>
      </c>
      <c r="M10" s="57">
        <v>0.19400706174058757</v>
      </c>
      <c r="N10" s="57">
        <v>0</v>
      </c>
      <c r="O10" s="57">
        <v>0</v>
      </c>
      <c r="P10" s="57">
        <v>0</v>
      </c>
      <c r="Q10" s="59">
        <v>0</v>
      </c>
      <c r="R10" s="59">
        <v>1.1028653128674715</v>
      </c>
      <c r="S10" s="59">
        <v>0</v>
      </c>
      <c r="T10" s="59">
        <v>0</v>
      </c>
      <c r="U10" s="59">
        <v>0</v>
      </c>
      <c r="V10" s="61">
        <v>0</v>
      </c>
      <c r="W10" s="61">
        <v>5.3523686296253929</v>
      </c>
      <c r="X10" s="61">
        <v>0</v>
      </c>
      <c r="Y10" s="61">
        <v>0</v>
      </c>
      <c r="Z10" s="61">
        <v>0</v>
      </c>
      <c r="AA10" s="63">
        <v>22.177232605849259</v>
      </c>
      <c r="AB10" s="63">
        <v>0</v>
      </c>
      <c r="AC10" s="63">
        <v>0</v>
      </c>
      <c r="AD10" s="63">
        <v>0</v>
      </c>
      <c r="AE10" s="63">
        <v>0</v>
      </c>
      <c r="AF10" s="65">
        <v>0</v>
      </c>
      <c r="AG10" s="65">
        <v>78.455680485507429</v>
      </c>
      <c r="AH10" s="65">
        <v>0</v>
      </c>
      <c r="AI10" s="65">
        <v>0</v>
      </c>
      <c r="AJ10" s="65">
        <v>0</v>
      </c>
      <c r="AK10" s="67">
        <v>0</v>
      </c>
      <c r="AL10" s="67">
        <v>0</v>
      </c>
      <c r="AM10" s="67">
        <v>236.9810349550647</v>
      </c>
      <c r="AN10" s="67">
        <v>0</v>
      </c>
      <c r="AO10" s="67">
        <v>0</v>
      </c>
      <c r="AP10" s="69">
        <v>0</v>
      </c>
      <c r="AQ10" s="69">
        <v>0</v>
      </c>
      <c r="AR10" s="69">
        <v>0</v>
      </c>
      <c r="AS10" s="69">
        <v>611.20903299048825</v>
      </c>
      <c r="AT10" s="69">
        <v>0</v>
      </c>
      <c r="AU10" s="73">
        <v>1346.0647095579113</v>
      </c>
      <c r="AV10" s="73">
        <v>0</v>
      </c>
      <c r="AW10" s="73">
        <v>0</v>
      </c>
      <c r="AX10" s="73">
        <v>0</v>
      </c>
      <c r="AY10" s="73">
        <v>0</v>
      </c>
      <c r="AZ10" s="53">
        <v>2531.3558979303152</v>
      </c>
      <c r="BA10" s="53">
        <v>0</v>
      </c>
      <c r="BB10" s="53">
        <v>0</v>
      </c>
      <c r="BC10" s="53">
        <v>0</v>
      </c>
      <c r="BD10" s="53">
        <v>0</v>
      </c>
      <c r="BE10" s="75">
        <v>4065.0005911909093</v>
      </c>
      <c r="BF10" s="75">
        <v>0</v>
      </c>
      <c r="BG10" s="75">
        <v>0</v>
      </c>
      <c r="BH10" s="75">
        <v>0</v>
      </c>
      <c r="BI10" s="75">
        <v>0</v>
      </c>
      <c r="BJ10" s="77">
        <v>4905.2256447279851</v>
      </c>
      <c r="BK10" s="77">
        <v>244.81035587078384</v>
      </c>
      <c r="BL10" s="77">
        <v>424.32411126494662</v>
      </c>
      <c r="BM10" s="77">
        <v>0</v>
      </c>
      <c r="BN10" s="77">
        <v>0</v>
      </c>
      <c r="BO10" s="63">
        <v>0</v>
      </c>
      <c r="BP10" s="63">
        <v>0</v>
      </c>
      <c r="BQ10" s="63">
        <v>0</v>
      </c>
      <c r="BR10" s="63">
        <v>6527.7131476336226</v>
      </c>
      <c r="BS10" s="63">
        <v>0</v>
      </c>
      <c r="BT10" s="71">
        <v>0</v>
      </c>
      <c r="BU10" s="71">
        <v>0</v>
      </c>
      <c r="BV10" s="71">
        <v>6527.7131476336199</v>
      </c>
      <c r="BW10" s="71">
        <v>0</v>
      </c>
      <c r="BX10" s="71">
        <v>0</v>
      </c>
      <c r="BY10" s="63">
        <v>0</v>
      </c>
      <c r="BZ10" s="63">
        <v>0</v>
      </c>
      <c r="CA10" s="63">
        <v>0</v>
      </c>
      <c r="CB10" s="63">
        <v>5574.3601118637307</v>
      </c>
      <c r="CC10" s="63">
        <v>0</v>
      </c>
      <c r="CD10" s="55">
        <v>0</v>
      </c>
      <c r="CE10" s="55">
        <v>0</v>
      </c>
      <c r="CF10" s="55">
        <v>0</v>
      </c>
      <c r="CG10" s="55">
        <v>4065.0005911909134</v>
      </c>
      <c r="CH10" s="55">
        <v>0</v>
      </c>
      <c r="CI10" s="79">
        <v>0</v>
      </c>
      <c r="CJ10" s="79">
        <v>0</v>
      </c>
      <c r="CK10" s="79">
        <v>0</v>
      </c>
      <c r="CL10" s="79">
        <v>2531.3558979303002</v>
      </c>
      <c r="CM10" s="79">
        <v>0</v>
      </c>
      <c r="CN10" s="73">
        <v>0</v>
      </c>
      <c r="CO10" s="73">
        <v>0</v>
      </c>
      <c r="CP10" s="73">
        <v>0</v>
      </c>
      <c r="CQ10" s="73">
        <v>1346.0647095579091</v>
      </c>
      <c r="CR10" s="73">
        <v>0</v>
      </c>
      <c r="CS10" s="53">
        <v>0</v>
      </c>
      <c r="CT10" s="53">
        <v>0</v>
      </c>
      <c r="CU10" s="53">
        <v>0</v>
      </c>
      <c r="CV10" s="53">
        <v>611.20903299048825</v>
      </c>
      <c r="CW10" s="53">
        <v>0</v>
      </c>
      <c r="CX10" s="55">
        <v>0</v>
      </c>
      <c r="CY10" s="55">
        <v>0</v>
      </c>
      <c r="CZ10" s="55">
        <v>0</v>
      </c>
      <c r="DA10" s="55">
        <v>236.98103495506339</v>
      </c>
      <c r="DB10" s="55">
        <v>0</v>
      </c>
      <c r="DC10" s="75">
        <v>0</v>
      </c>
      <c r="DD10" s="75">
        <v>0</v>
      </c>
      <c r="DE10" s="75">
        <v>0</v>
      </c>
      <c r="DF10" s="75">
        <v>78.455680485508992</v>
      </c>
      <c r="DG10" s="75">
        <v>0</v>
      </c>
      <c r="DH10" s="81">
        <v>0</v>
      </c>
      <c r="DI10" s="81">
        <v>0</v>
      </c>
      <c r="DJ10" s="81">
        <v>0</v>
      </c>
      <c r="DK10" s="81">
        <v>22.177232605848918</v>
      </c>
      <c r="DL10" s="81">
        <v>0</v>
      </c>
      <c r="DM10" s="55">
        <v>0</v>
      </c>
      <c r="DN10" s="55">
        <v>0</v>
      </c>
      <c r="DO10" s="55">
        <v>0</v>
      </c>
      <c r="DP10" s="55">
        <v>5.3523686296261808</v>
      </c>
      <c r="DQ10" s="55">
        <v>0</v>
      </c>
      <c r="DR10" s="83">
        <v>0</v>
      </c>
      <c r="DS10" s="83">
        <v>0</v>
      </c>
      <c r="DT10" s="83">
        <v>0</v>
      </c>
      <c r="DU10" s="83">
        <v>1.1028653128661858</v>
      </c>
      <c r="DV10" s="83">
        <v>0</v>
      </c>
      <c r="DW10" s="87">
        <v>477530.03014848824</v>
      </c>
    </row>
    <row r="11" spans="1:127" x14ac:dyDescent="0.2">
      <c r="A11" s="44">
        <v>62595.747059999972</v>
      </c>
      <c r="B11" s="53">
        <v>0</v>
      </c>
      <c r="C11" s="53">
        <v>3.7349202622630074E-3</v>
      </c>
      <c r="D11" s="53">
        <v>0</v>
      </c>
      <c r="E11" s="53">
        <v>0</v>
      </c>
      <c r="F11" s="53">
        <v>0</v>
      </c>
      <c r="G11" s="55">
        <v>0</v>
      </c>
      <c r="H11" s="55">
        <v>2.9134723329862919E-2</v>
      </c>
      <c r="I11" s="55">
        <v>0</v>
      </c>
      <c r="J11" s="55">
        <v>0</v>
      </c>
      <c r="K11" s="55">
        <v>0</v>
      </c>
      <c r="L11" s="57">
        <v>0</v>
      </c>
      <c r="M11" s="57">
        <v>0.19400706174058757</v>
      </c>
      <c r="N11" s="57">
        <v>0</v>
      </c>
      <c r="O11" s="57">
        <v>0</v>
      </c>
      <c r="P11" s="57">
        <v>0</v>
      </c>
      <c r="Q11" s="59">
        <v>0</v>
      </c>
      <c r="R11" s="59">
        <v>1.1028653128674715</v>
      </c>
      <c r="S11" s="59">
        <v>0</v>
      </c>
      <c r="T11" s="59">
        <v>0</v>
      </c>
      <c r="U11" s="59">
        <v>0</v>
      </c>
      <c r="V11" s="61">
        <v>0</v>
      </c>
      <c r="W11" s="61">
        <v>5.3523686296253929</v>
      </c>
      <c r="X11" s="61">
        <v>0</v>
      </c>
      <c r="Y11" s="61">
        <v>0</v>
      </c>
      <c r="Z11" s="61">
        <v>0</v>
      </c>
      <c r="AA11" s="63">
        <v>22.177232605849259</v>
      </c>
      <c r="AB11" s="63">
        <v>0</v>
      </c>
      <c r="AC11" s="63">
        <v>0</v>
      </c>
      <c r="AD11" s="63">
        <v>0</v>
      </c>
      <c r="AE11" s="63">
        <v>0</v>
      </c>
      <c r="AF11" s="65">
        <v>0</v>
      </c>
      <c r="AG11" s="65">
        <v>78.455680485507429</v>
      </c>
      <c r="AH11" s="65">
        <v>0</v>
      </c>
      <c r="AI11" s="65">
        <v>0</v>
      </c>
      <c r="AJ11" s="65">
        <v>0</v>
      </c>
      <c r="AK11" s="67">
        <v>0</v>
      </c>
      <c r="AL11" s="67">
        <v>0</v>
      </c>
      <c r="AM11" s="67">
        <v>236.9810349550647</v>
      </c>
      <c r="AN11" s="67">
        <v>0</v>
      </c>
      <c r="AO11" s="67">
        <v>0</v>
      </c>
      <c r="AP11" s="69">
        <v>0</v>
      </c>
      <c r="AQ11" s="69">
        <v>0</v>
      </c>
      <c r="AR11" s="69">
        <v>0</v>
      </c>
      <c r="AS11" s="69">
        <v>611.20903299048825</v>
      </c>
      <c r="AT11" s="69">
        <v>0</v>
      </c>
      <c r="AU11" s="73">
        <v>1346.0647095579113</v>
      </c>
      <c r="AV11" s="73">
        <v>0</v>
      </c>
      <c r="AW11" s="73">
        <v>0</v>
      </c>
      <c r="AX11" s="73">
        <v>0</v>
      </c>
      <c r="AY11" s="73">
        <v>0</v>
      </c>
      <c r="AZ11" s="53">
        <v>2531.3558979303152</v>
      </c>
      <c r="BA11" s="53">
        <v>0</v>
      </c>
      <c r="BB11" s="53">
        <v>0</v>
      </c>
      <c r="BC11" s="53">
        <v>0</v>
      </c>
      <c r="BD11" s="53">
        <v>0</v>
      </c>
      <c r="BE11" s="75">
        <v>4065.0005911909093</v>
      </c>
      <c r="BF11" s="75">
        <v>0</v>
      </c>
      <c r="BG11" s="75">
        <v>0</v>
      </c>
      <c r="BH11" s="75">
        <v>0</v>
      </c>
      <c r="BI11" s="75">
        <v>0</v>
      </c>
      <c r="BJ11" s="77">
        <v>4650.6514492673687</v>
      </c>
      <c r="BK11" s="77">
        <v>499.38455133140047</v>
      </c>
      <c r="BL11" s="77">
        <v>424.32411126494662</v>
      </c>
      <c r="BM11" s="77">
        <v>0</v>
      </c>
      <c r="BN11" s="77">
        <v>0</v>
      </c>
      <c r="BO11" s="63">
        <v>0</v>
      </c>
      <c r="BP11" s="63">
        <v>0</v>
      </c>
      <c r="BQ11" s="63">
        <v>0</v>
      </c>
      <c r="BR11" s="63">
        <v>6527.7131476336226</v>
      </c>
      <c r="BS11" s="63">
        <v>0</v>
      </c>
      <c r="BT11" s="71">
        <v>0</v>
      </c>
      <c r="BU11" s="71">
        <v>0</v>
      </c>
      <c r="BV11" s="71">
        <v>6527.7131476336199</v>
      </c>
      <c r="BW11" s="71">
        <v>0</v>
      </c>
      <c r="BX11" s="71">
        <v>0</v>
      </c>
      <c r="BY11" s="63">
        <v>0</v>
      </c>
      <c r="BZ11" s="63">
        <v>0</v>
      </c>
      <c r="CA11" s="63">
        <v>0</v>
      </c>
      <c r="CB11" s="63">
        <v>5574.3601118637307</v>
      </c>
      <c r="CC11" s="63">
        <v>0</v>
      </c>
      <c r="CD11" s="55">
        <v>0</v>
      </c>
      <c r="CE11" s="55">
        <v>0</v>
      </c>
      <c r="CF11" s="55">
        <v>0</v>
      </c>
      <c r="CG11" s="55">
        <v>4065.0005911909134</v>
      </c>
      <c r="CH11" s="55">
        <v>0</v>
      </c>
      <c r="CI11" s="79">
        <v>0</v>
      </c>
      <c r="CJ11" s="79">
        <v>0</v>
      </c>
      <c r="CK11" s="79">
        <v>0</v>
      </c>
      <c r="CL11" s="79">
        <v>2531.3558979303002</v>
      </c>
      <c r="CM11" s="79">
        <v>0</v>
      </c>
      <c r="CN11" s="73">
        <v>0</v>
      </c>
      <c r="CO11" s="73">
        <v>0</v>
      </c>
      <c r="CP11" s="73">
        <v>0</v>
      </c>
      <c r="CQ11" s="73">
        <v>1346.0647095579091</v>
      </c>
      <c r="CR11" s="73">
        <v>0</v>
      </c>
      <c r="CS11" s="53">
        <v>0</v>
      </c>
      <c r="CT11" s="53">
        <v>0</v>
      </c>
      <c r="CU11" s="53">
        <v>0</v>
      </c>
      <c r="CV11" s="53">
        <v>611.20903299048825</v>
      </c>
      <c r="CW11" s="53">
        <v>0</v>
      </c>
      <c r="CX11" s="55">
        <v>0</v>
      </c>
      <c r="CY11" s="55">
        <v>0</v>
      </c>
      <c r="CZ11" s="55">
        <v>0</v>
      </c>
      <c r="DA11" s="55">
        <v>236.98103495506339</v>
      </c>
      <c r="DB11" s="55">
        <v>0</v>
      </c>
      <c r="DC11" s="75">
        <v>0</v>
      </c>
      <c r="DD11" s="75">
        <v>0</v>
      </c>
      <c r="DE11" s="75">
        <v>0</v>
      </c>
      <c r="DF11" s="75">
        <v>78.455680485508992</v>
      </c>
      <c r="DG11" s="75">
        <v>0</v>
      </c>
      <c r="DH11" s="81">
        <v>0</v>
      </c>
      <c r="DI11" s="81">
        <v>0</v>
      </c>
      <c r="DJ11" s="81">
        <v>0</v>
      </c>
      <c r="DK11" s="81">
        <v>22.177232605848918</v>
      </c>
      <c r="DL11" s="81">
        <v>0</v>
      </c>
      <c r="DM11" s="55">
        <v>0</v>
      </c>
      <c r="DN11" s="55">
        <v>0</v>
      </c>
      <c r="DO11" s="55">
        <v>0</v>
      </c>
      <c r="DP11" s="55">
        <v>5.3523686296261808</v>
      </c>
      <c r="DQ11" s="55">
        <v>0</v>
      </c>
      <c r="DR11" s="83">
        <v>0</v>
      </c>
      <c r="DS11" s="83">
        <v>0</v>
      </c>
      <c r="DT11" s="83">
        <v>0</v>
      </c>
      <c r="DU11" s="83">
        <v>1.1028653128661858</v>
      </c>
      <c r="DV11" s="83">
        <v>0</v>
      </c>
      <c r="DW11" s="87">
        <v>477892.90404448827</v>
      </c>
    </row>
    <row r="12" spans="1:127" x14ac:dyDescent="0.2">
      <c r="A12" s="42">
        <v>63502.931799999969</v>
      </c>
      <c r="B12" s="54">
        <v>0</v>
      </c>
      <c r="C12" s="54">
        <v>3.7349202622630074E-3</v>
      </c>
      <c r="D12" s="54">
        <v>0</v>
      </c>
      <c r="E12" s="54">
        <v>0</v>
      </c>
      <c r="F12" s="54">
        <v>0</v>
      </c>
      <c r="G12" s="56">
        <v>0</v>
      </c>
      <c r="H12" s="56">
        <v>2.9134723329862919E-2</v>
      </c>
      <c r="I12" s="56">
        <v>0</v>
      </c>
      <c r="J12" s="56">
        <v>0</v>
      </c>
      <c r="K12" s="56">
        <v>0</v>
      </c>
      <c r="L12" s="58">
        <v>0</v>
      </c>
      <c r="M12" s="58">
        <v>0.19400706174058757</v>
      </c>
      <c r="N12" s="58">
        <v>0</v>
      </c>
      <c r="O12" s="58">
        <v>0</v>
      </c>
      <c r="P12" s="58">
        <v>0</v>
      </c>
      <c r="Q12" s="60">
        <v>0</v>
      </c>
      <c r="R12" s="60">
        <v>1.1028653128674715</v>
      </c>
      <c r="S12" s="60">
        <v>0</v>
      </c>
      <c r="T12" s="60">
        <v>0</v>
      </c>
      <c r="U12" s="60">
        <v>0</v>
      </c>
      <c r="V12" s="62">
        <v>0</v>
      </c>
      <c r="W12" s="62">
        <v>5.3523686296253929</v>
      </c>
      <c r="X12" s="62">
        <v>0</v>
      </c>
      <c r="Y12" s="62">
        <v>0</v>
      </c>
      <c r="Z12" s="62">
        <v>0</v>
      </c>
      <c r="AA12" s="64">
        <v>22.177232605849259</v>
      </c>
      <c r="AB12" s="64">
        <v>0</v>
      </c>
      <c r="AC12" s="64">
        <v>0</v>
      </c>
      <c r="AD12" s="64">
        <v>0</v>
      </c>
      <c r="AE12" s="64">
        <v>0</v>
      </c>
      <c r="AF12" s="66">
        <v>0</v>
      </c>
      <c r="AG12" s="66">
        <v>78.455680485507429</v>
      </c>
      <c r="AH12" s="66">
        <v>0</v>
      </c>
      <c r="AI12" s="66">
        <v>0</v>
      </c>
      <c r="AJ12" s="66">
        <v>0</v>
      </c>
      <c r="AK12" s="68">
        <v>0</v>
      </c>
      <c r="AL12" s="68">
        <v>0</v>
      </c>
      <c r="AM12" s="68">
        <v>236.9810349550647</v>
      </c>
      <c r="AN12" s="68">
        <v>0</v>
      </c>
      <c r="AO12" s="68">
        <v>0</v>
      </c>
      <c r="AP12" s="70">
        <v>0</v>
      </c>
      <c r="AQ12" s="70">
        <v>0</v>
      </c>
      <c r="AR12" s="70">
        <v>0</v>
      </c>
      <c r="AS12" s="70">
        <v>611.20903299048825</v>
      </c>
      <c r="AT12" s="70">
        <v>0</v>
      </c>
      <c r="AU12" s="74">
        <v>1346.0647095579113</v>
      </c>
      <c r="AV12" s="74">
        <v>0</v>
      </c>
      <c r="AW12" s="74">
        <v>0</v>
      </c>
      <c r="AX12" s="74">
        <v>0</v>
      </c>
      <c r="AY12" s="74">
        <v>0</v>
      </c>
      <c r="AZ12" s="54">
        <v>2531.3558979303152</v>
      </c>
      <c r="BA12" s="54">
        <v>0</v>
      </c>
      <c r="BB12" s="54">
        <v>0</v>
      </c>
      <c r="BC12" s="54">
        <v>0</v>
      </c>
      <c r="BD12" s="54">
        <v>0</v>
      </c>
      <c r="BE12" s="76">
        <v>4065.0005911909093</v>
      </c>
      <c r="BF12" s="76">
        <v>0</v>
      </c>
      <c r="BG12" s="76">
        <v>0</v>
      </c>
      <c r="BH12" s="76">
        <v>0</v>
      </c>
      <c r="BI12" s="76">
        <v>0</v>
      </c>
      <c r="BJ12" s="78">
        <v>4396.0772538067495</v>
      </c>
      <c r="BK12" s="78">
        <v>753.95874679201927</v>
      </c>
      <c r="BL12" s="78">
        <v>424.32411126494662</v>
      </c>
      <c r="BM12" s="78">
        <v>0</v>
      </c>
      <c r="BN12" s="78">
        <v>0</v>
      </c>
      <c r="BO12" s="64">
        <v>0</v>
      </c>
      <c r="BP12" s="64">
        <v>0</v>
      </c>
      <c r="BQ12" s="64">
        <v>0</v>
      </c>
      <c r="BR12" s="64">
        <v>6527.7131476336226</v>
      </c>
      <c r="BS12" s="64">
        <v>0</v>
      </c>
      <c r="BT12" s="72">
        <v>0</v>
      </c>
      <c r="BU12" s="72">
        <v>0</v>
      </c>
      <c r="BV12" s="72">
        <v>6527.7131476336199</v>
      </c>
      <c r="BW12" s="72">
        <v>0</v>
      </c>
      <c r="BX12" s="72">
        <v>0</v>
      </c>
      <c r="BY12" s="64">
        <v>0</v>
      </c>
      <c r="BZ12" s="64">
        <v>0</v>
      </c>
      <c r="CA12" s="64">
        <v>0</v>
      </c>
      <c r="CB12" s="64">
        <v>5574.3601118637307</v>
      </c>
      <c r="CC12" s="64">
        <v>0</v>
      </c>
      <c r="CD12" s="56">
        <v>0</v>
      </c>
      <c r="CE12" s="56">
        <v>0</v>
      </c>
      <c r="CF12" s="56">
        <v>0</v>
      </c>
      <c r="CG12" s="56">
        <v>4065.0005911909134</v>
      </c>
      <c r="CH12" s="56">
        <v>0</v>
      </c>
      <c r="CI12" s="80">
        <v>0</v>
      </c>
      <c r="CJ12" s="80">
        <v>0</v>
      </c>
      <c r="CK12" s="80">
        <v>0</v>
      </c>
      <c r="CL12" s="80">
        <v>2531.3558979303002</v>
      </c>
      <c r="CM12" s="80">
        <v>0</v>
      </c>
      <c r="CN12" s="74">
        <v>0</v>
      </c>
      <c r="CO12" s="74">
        <v>0</v>
      </c>
      <c r="CP12" s="74">
        <v>0</v>
      </c>
      <c r="CQ12" s="74">
        <v>1346.0647095579091</v>
      </c>
      <c r="CR12" s="74">
        <v>0</v>
      </c>
      <c r="CS12" s="54">
        <v>0</v>
      </c>
      <c r="CT12" s="54">
        <v>0</v>
      </c>
      <c r="CU12" s="54">
        <v>0</v>
      </c>
      <c r="CV12" s="54">
        <v>611.20903299048825</v>
      </c>
      <c r="CW12" s="54">
        <v>0</v>
      </c>
      <c r="CX12" s="56">
        <v>0</v>
      </c>
      <c r="CY12" s="56">
        <v>0</v>
      </c>
      <c r="CZ12" s="56">
        <v>0</v>
      </c>
      <c r="DA12" s="56">
        <v>236.98103495506339</v>
      </c>
      <c r="DB12" s="56">
        <v>0</v>
      </c>
      <c r="DC12" s="76">
        <v>0</v>
      </c>
      <c r="DD12" s="76">
        <v>0</v>
      </c>
      <c r="DE12" s="76">
        <v>0</v>
      </c>
      <c r="DF12" s="76">
        <v>78.455680485508992</v>
      </c>
      <c r="DG12" s="76">
        <v>0</v>
      </c>
      <c r="DH12" s="82">
        <v>0</v>
      </c>
      <c r="DI12" s="82">
        <v>0</v>
      </c>
      <c r="DJ12" s="82">
        <v>0</v>
      </c>
      <c r="DK12" s="82">
        <v>22.177232605848918</v>
      </c>
      <c r="DL12" s="82">
        <v>0</v>
      </c>
      <c r="DM12" s="56">
        <v>0</v>
      </c>
      <c r="DN12" s="56">
        <v>0</v>
      </c>
      <c r="DO12" s="56">
        <v>0</v>
      </c>
      <c r="DP12" s="56">
        <v>5.3523686296261808</v>
      </c>
      <c r="DQ12" s="56">
        <v>0</v>
      </c>
      <c r="DR12" s="84">
        <v>0</v>
      </c>
      <c r="DS12" s="84">
        <v>0</v>
      </c>
      <c r="DT12" s="84">
        <v>0</v>
      </c>
      <c r="DU12" s="84">
        <v>1.1028653128661858</v>
      </c>
      <c r="DV12" s="84">
        <v>0</v>
      </c>
      <c r="DW12" s="88">
        <v>478255.77794048801</v>
      </c>
    </row>
    <row r="16" spans="1:127" x14ac:dyDescent="0.2">
      <c r="DW16" s="41">
        <f>DW12-DW2</f>
        <v>3628.738959999755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a87733-7997-44f5-9acd-7cf86e8303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4A62D57AB8F4594D0E95C2FA4BF83" ma:contentTypeVersion="10" ma:contentTypeDescription="Create a new document." ma:contentTypeScope="" ma:versionID="2e2e0add3c707bf6c1898c8bb048d128">
  <xsd:schema xmlns:xsd="http://www.w3.org/2001/XMLSchema" xmlns:xs="http://www.w3.org/2001/XMLSchema" xmlns:p="http://schemas.microsoft.com/office/2006/metadata/properties" xmlns:ns3="10a87733-7997-44f5-9acd-7cf86e8303c6" targetNamespace="http://schemas.microsoft.com/office/2006/metadata/properties" ma:root="true" ma:fieldsID="4f6a4d9bbba26bb7a44279bd9ad8179c" ns3:_="">
    <xsd:import namespace="10a87733-7997-44f5-9acd-7cf86e8303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87733-7997-44f5-9acd-7cf86e830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3DE331-9CB1-414F-BA77-23AD33A7E737}">
  <ds:schemaRefs>
    <ds:schemaRef ds:uri="http://schemas.microsoft.com/office/2006/metadata/properties"/>
    <ds:schemaRef ds:uri="http://schemas.microsoft.com/office/infopath/2007/PartnerControls"/>
    <ds:schemaRef ds:uri="10a87733-7997-44f5-9acd-7cf86e8303c6"/>
  </ds:schemaRefs>
</ds:datastoreItem>
</file>

<file path=customXml/itemProps2.xml><?xml version="1.0" encoding="utf-8"?>
<ds:datastoreItem xmlns:ds="http://schemas.openxmlformats.org/officeDocument/2006/customXml" ds:itemID="{CFB13638-1E32-4AFC-89B0-FE2F79961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a87733-7997-44f5-9acd-7cf86e830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1B3568-A916-46A4-A323-644107193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Q3</vt:lpstr>
      <vt:lpstr>Sensitivity Report 2</vt:lpstr>
      <vt:lpstr>Parameter Analysis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Alex Liheng</dc:creator>
  <cp:keywords/>
  <dc:description/>
  <cp:lastModifiedBy>Rupali Vinod Kakadia</cp:lastModifiedBy>
  <cp:revision/>
  <dcterms:created xsi:type="dcterms:W3CDTF">2025-02-01T16:10:54Z</dcterms:created>
  <dcterms:modified xsi:type="dcterms:W3CDTF">2025-06-25T19:55:05Z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0x010100AFE4A62D57AB8F4594D0E95C2FA4BF83</vt:lpwstr>
  </property>
  <property fmtid="{D5CDD505-2E9C-101B-9397-08002B2CF9AE}" pid="3" name="MSIP_Label_f7606f69-b0ae-4874-be30-7d43a3c7be10_Enabled">
    <vt:lpwstr>true</vt:lpwstr>
  </property>
  <property fmtid="{D5CDD505-2E9C-101B-9397-08002B2CF9AE}" pid="4" name="MSIP_Label_f7606f69-b0ae-4874-be30-7d43a3c7be10_SetDate">
    <vt:lpwstr>2025-06-25T19:55:05Z</vt:lpwstr>
  </property>
  <property fmtid="{D5CDD505-2E9C-101B-9397-08002B2CF9AE}" pid="5" name="MSIP_Label_f7606f69-b0ae-4874-be30-7d43a3c7be10_Method">
    <vt:lpwstr>Standard</vt:lpwstr>
  </property>
  <property fmtid="{D5CDD505-2E9C-101B-9397-08002B2CF9AE}" pid="6" name="MSIP_Label_f7606f69-b0ae-4874-be30-7d43a3c7be10_Name">
    <vt:lpwstr>defa4170-0d19-0005-0001-bc88714345d2</vt:lpwstr>
  </property>
  <property fmtid="{D5CDD505-2E9C-101B-9397-08002B2CF9AE}" pid="7" name="MSIP_Label_f7606f69-b0ae-4874-be30-7d43a3c7be10_SiteId">
    <vt:lpwstr>4130bd39-7c53-419c-b1e5-8758d6d63f21</vt:lpwstr>
  </property>
  <property fmtid="{D5CDD505-2E9C-101B-9397-08002B2CF9AE}" pid="8" name="MSIP_Label_f7606f69-b0ae-4874-be30-7d43a3c7be10_ActionId">
    <vt:lpwstr>7496956e-243a-486f-85b3-6ac3db303f4a</vt:lpwstr>
  </property>
  <property fmtid="{D5CDD505-2E9C-101B-9397-08002B2CF9AE}" pid="9" name="MSIP_Label_f7606f69-b0ae-4874-be30-7d43a3c7be10_ContentBits">
    <vt:lpwstr>0</vt:lpwstr>
  </property>
  <property fmtid="{D5CDD505-2E9C-101B-9397-08002B2CF9AE}" pid="10" name="MSIP_Label_f7606f69-b0ae-4874-be30-7d43a3c7be10_Tag">
    <vt:lpwstr>50, 3, 0, 1</vt:lpwstr>
  </property>
</Properties>
</file>