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209" i="1" l="1"/>
  <c r="H208" i="1"/>
  <c r="H207" i="1"/>
  <c r="H206" i="1"/>
  <c r="H205" i="1"/>
  <c r="H204" i="1"/>
  <c r="H203" i="1"/>
  <c r="H202" i="1"/>
  <c r="H200" i="1"/>
  <c r="H198" i="1"/>
  <c r="H192" i="1"/>
  <c r="H187" i="1"/>
  <c r="H185" i="1"/>
  <c r="H176" i="1"/>
  <c r="H168" i="1"/>
  <c r="H167" i="1"/>
  <c r="H166" i="1"/>
  <c r="H165" i="1"/>
  <c r="H164" i="1"/>
  <c r="H163" i="1"/>
  <c r="H162" i="1"/>
  <c r="H161" i="1"/>
  <c r="H160" i="1"/>
  <c r="H159" i="1"/>
  <c r="H158" i="1"/>
  <c r="H128" i="1"/>
  <c r="H122" i="1"/>
  <c r="H121" i="1"/>
  <c r="H120" i="1"/>
  <c r="H105" i="1"/>
  <c r="H103" i="1"/>
  <c r="H102" i="1"/>
  <c r="H101" i="1"/>
  <c r="H100" i="1"/>
  <c r="H99" i="1"/>
  <c r="H98" i="1"/>
  <c r="H97" i="1"/>
  <c r="H92" i="1"/>
  <c r="H90" i="1"/>
  <c r="H89" i="1"/>
  <c r="H88" i="1"/>
  <c r="H74" i="1"/>
  <c r="H73" i="1"/>
  <c r="H72" i="1"/>
  <c r="H71" i="1"/>
  <c r="H66" i="1"/>
  <c r="H65" i="1"/>
  <c r="H60" i="1"/>
  <c r="H53" i="1"/>
  <c r="H52" i="1"/>
  <c r="H47" i="1"/>
  <c r="H44" i="1"/>
  <c r="H43" i="1"/>
  <c r="H39" i="1"/>
  <c r="H37" i="1"/>
  <c r="H36" i="1"/>
  <c r="H35" i="1"/>
  <c r="H30" i="1"/>
  <c r="H29" i="1"/>
  <c r="H28" i="1"/>
  <c r="H27" i="1"/>
  <c r="H24" i="1"/>
  <c r="H23" i="1"/>
  <c r="H22" i="1"/>
  <c r="H21" i="1"/>
  <c r="H20" i="1"/>
  <c r="H19" i="1"/>
  <c r="H18" i="1"/>
  <c r="H17" i="1"/>
  <c r="H16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<sst xmlns="http://schemas.openxmlformats.org/spreadsheetml/2006/main" count="2715" uniqueCount="629">
  <si>
    <t>Nomor Pemilih</t>
  </si>
  <si>
    <t>Nama Pemilih</t>
  </si>
  <si>
    <t>Gelar Depan</t>
  </si>
  <si>
    <t>Gelar S3</t>
  </si>
  <si>
    <t>Gelar Belakang</t>
  </si>
  <si>
    <t>JK</t>
  </si>
  <si>
    <t>NIDN/NDIK/NUPN</t>
  </si>
  <si>
    <t>Pendidikan Terakhir</t>
  </si>
  <si>
    <t>Golongan Terakhir</t>
  </si>
  <si>
    <t>Jabatan Terakhir</t>
  </si>
  <si>
    <t>Jenis Pegawai</t>
  </si>
  <si>
    <t>PNS</t>
  </si>
  <si>
    <t>196402161990101001</t>
  </si>
  <si>
    <t>JUMADI</t>
  </si>
  <si>
    <t>Prof. Dr.</t>
  </si>
  <si>
    <t>Dr.</t>
  </si>
  <si>
    <t>M.Pd.</t>
  </si>
  <si>
    <t>L</t>
  </si>
  <si>
    <t>S-3</t>
  </si>
  <si>
    <t>IV/d</t>
  </si>
  <si>
    <t>Profesor</t>
  </si>
  <si>
    <t>195004141976031001</t>
  </si>
  <si>
    <t>RUSTAM EFFENDI</t>
  </si>
  <si>
    <t>Prof. Drs.</t>
  </si>
  <si>
    <t>M.Pd., Ph.D.</t>
  </si>
  <si>
    <t>IV/e</t>
  </si>
  <si>
    <t>197808062002121002</t>
  </si>
  <si>
    <t>M. RAFIEK</t>
  </si>
  <si>
    <t>S.Pd., M.Pd.</t>
  </si>
  <si>
    <t>IV/c</t>
  </si>
  <si>
    <t>Lektor Kepala</t>
  </si>
  <si>
    <t>195912131985031003</t>
  </si>
  <si>
    <t>ZULKIFLI</t>
  </si>
  <si>
    <t>IV/b</t>
  </si>
  <si>
    <t>195505201982032001</t>
  </si>
  <si>
    <t>ZAKIAH AGUS KUSASI</t>
  </si>
  <si>
    <t>IV/a</t>
  </si>
  <si>
    <t>196502211990031007</t>
  </si>
  <si>
    <t>MOH. FATAH YASIN</t>
  </si>
  <si>
    <t>195505061986032001</t>
  </si>
  <si>
    <t>MARIA LUSIA ANITA SUMARYATI</t>
  </si>
  <si>
    <t>III/d</t>
  </si>
  <si>
    <t>Lektor</t>
  </si>
  <si>
    <t>196404281990031002</t>
  </si>
  <si>
    <t>SABHAN</t>
  </si>
  <si>
    <t>197303132005011004</t>
  </si>
  <si>
    <t>SAINUL HERMAWAN</t>
  </si>
  <si>
    <t>S.Pd., M.Hum.</t>
  </si>
  <si>
    <t>197906142005012001</t>
  </si>
  <si>
    <t>RUSMA NOORTYANI</t>
  </si>
  <si>
    <t>198305082009122002</t>
  </si>
  <si>
    <t>DWI WAHYU CANDRA DEWI</t>
  </si>
  <si>
    <t>-</t>
  </si>
  <si>
    <t>S-2</t>
  </si>
  <si>
    <t>III/c</t>
  </si>
  <si>
    <t>198312042009122003</t>
  </si>
  <si>
    <t>NOOR CAHAYA</t>
  </si>
  <si>
    <t>III/b</t>
  </si>
  <si>
    <t>Asisten Ahli</t>
  </si>
  <si>
    <t>198311252014042002</t>
  </si>
  <si>
    <t>DEWI ALFIANTI</t>
  </si>
  <si>
    <t>198905232015041004</t>
  </si>
  <si>
    <t>AHSANI TAQWIEM</t>
  </si>
  <si>
    <t>0023058905</t>
  </si>
  <si>
    <t>195506061988031001</t>
  </si>
  <si>
    <t>ABDUL MUTH'IM</t>
  </si>
  <si>
    <t>196103041989031003</t>
  </si>
  <si>
    <t>FATCHUL MU'IN</t>
  </si>
  <si>
    <t>M.Hum.</t>
  </si>
  <si>
    <t>196105081986032003</t>
  </si>
  <si>
    <t>CAYANDRAWATI SUTIONO</t>
  </si>
  <si>
    <t>M.A.</t>
  </si>
  <si>
    <t>195909281990102001</t>
  </si>
  <si>
    <t>NANIK MARIANI</t>
  </si>
  <si>
    <t>196404241994032008</t>
  </si>
  <si>
    <t>RINA LISTIA</t>
  </si>
  <si>
    <t>197308131999031001</t>
  </si>
  <si>
    <t>SIRAJUDDIN KAMAL</t>
  </si>
  <si>
    <t>S.S., M.Ed.</t>
  </si>
  <si>
    <t>197806212001122002</t>
  </si>
  <si>
    <t>ASMI RUSMANAYANTI</t>
  </si>
  <si>
    <t>S.Pd., M.Sc.</t>
  </si>
  <si>
    <t>197710232001122003</t>
  </si>
  <si>
    <t>NOOR EKA CHANDRA</t>
  </si>
  <si>
    <t>197608062001122002</t>
  </si>
  <si>
    <t>JUMARIATI</t>
  </si>
  <si>
    <t>Dr</t>
  </si>
  <si>
    <t>197902242009122001</t>
  </si>
  <si>
    <t>NOR JANNAH</t>
  </si>
  <si>
    <t>S.Pd., M.A.</t>
  </si>
  <si>
    <t>198007162010121003</t>
  </si>
  <si>
    <t>MOH. YAMIN</t>
  </si>
  <si>
    <t xml:space="preserve">M.Pd. </t>
  </si>
  <si>
    <t>198202202005012002</t>
  </si>
  <si>
    <t>EMMA ROSANA FEBRIYANTI</t>
  </si>
  <si>
    <t>197902132005012002</t>
  </si>
  <si>
    <t>ELVINA ARAPAH</t>
  </si>
  <si>
    <t>197212172000031001</t>
  </si>
  <si>
    <t>ANDRI RAHARDIAN</t>
  </si>
  <si>
    <t>S.S.</t>
  </si>
  <si>
    <t>S-1</t>
  </si>
  <si>
    <t>III/a</t>
  </si>
  <si>
    <t>197411192000122001</t>
  </si>
  <si>
    <t>NOVITA TRIANA</t>
  </si>
  <si>
    <t>198812272014042001</t>
  </si>
  <si>
    <t>DINI NOOR ARINI</t>
  </si>
  <si>
    <t>198703062015041003</t>
  </si>
  <si>
    <t>NASRULLAH</t>
  </si>
  <si>
    <t>S.Pd., M.Pd.B.I.</t>
  </si>
  <si>
    <t>1106038703</t>
  </si>
  <si>
    <t>Dosen</t>
  </si>
  <si>
    <t>CPNS</t>
  </si>
  <si>
    <t>199208202018032001</t>
  </si>
  <si>
    <t>RAISA FADILLA</t>
  </si>
  <si>
    <t>S.Pd.,M.Pd.</t>
  </si>
  <si>
    <t>198007022005012004</t>
  </si>
  <si>
    <t>NINA PERMATA SARI</t>
  </si>
  <si>
    <t>S.Psi., M.Pd.</t>
  </si>
  <si>
    <t>197502142005012001</t>
  </si>
  <si>
    <t>RIRIANTI RACHMAYANIE JAMAIN</t>
  </si>
  <si>
    <t>197604272008011011</t>
  </si>
  <si>
    <t>ALI RACHMAN</t>
  </si>
  <si>
    <t>198503012008012008</t>
  </si>
  <si>
    <t>SULISTIYANA</t>
  </si>
  <si>
    <t>199208062018032001</t>
  </si>
  <si>
    <t>EKLYS CHESEDA MAKARIA</t>
  </si>
  <si>
    <t>196511171990031005</t>
  </si>
  <si>
    <t>AMINUDDIN PRAHATAMA PUTRA</t>
  </si>
  <si>
    <t>195707261985031001</t>
  </si>
  <si>
    <t>HARDIANSYAH</t>
  </si>
  <si>
    <t>Drs.</t>
  </si>
  <si>
    <t>M.Si.</t>
  </si>
  <si>
    <t>195909091985032002</t>
  </si>
  <si>
    <t>NOORHIDAYATI</t>
  </si>
  <si>
    <t>Dra.</t>
  </si>
  <si>
    <t>196601101992031003</t>
  </si>
  <si>
    <t>KASPUL</t>
  </si>
  <si>
    <t>195606031980031002</t>
  </si>
  <si>
    <t>MUHAMMAD ZAINI</t>
  </si>
  <si>
    <t>196009091987032001</t>
  </si>
  <si>
    <t>SRI AMINTARTI</t>
  </si>
  <si>
    <t>196205281991031004</t>
  </si>
  <si>
    <t>BUNDA HALANG</t>
  </si>
  <si>
    <t>M.T.</t>
  </si>
  <si>
    <t>196611061992032002</t>
  </si>
  <si>
    <t>AULIA AJIZAH</t>
  </si>
  <si>
    <t>M.Kes.</t>
  </si>
  <si>
    <t>196610201993031004</t>
  </si>
  <si>
    <t>DHARMONO</t>
  </si>
  <si>
    <t>197505022005011005</t>
  </si>
  <si>
    <t>MAHRUDIN</t>
  </si>
  <si>
    <t>198810042014041001</t>
  </si>
  <si>
    <t>M. ARSYAD</t>
  </si>
  <si>
    <t>196306071989031004</t>
  </si>
  <si>
    <t>MULYADI</t>
  </si>
  <si>
    <t>M.SI</t>
  </si>
  <si>
    <t>0006076306</t>
  </si>
  <si>
    <t>198605082015041002</t>
  </si>
  <si>
    <t xml:space="preserve">MAULANA KHALID </t>
  </si>
  <si>
    <t>S.Si., M.Sc.</t>
  </si>
  <si>
    <t>0008058602</t>
  </si>
  <si>
    <t>195702061981031001</t>
  </si>
  <si>
    <t>SURATNO</t>
  </si>
  <si>
    <t>196212131988111001</t>
  </si>
  <si>
    <t>DWI ATMONO</t>
  </si>
  <si>
    <t>M.Pd., M.Si.</t>
  </si>
  <si>
    <t>195105111981031002</t>
  </si>
  <si>
    <t>RIZALI HADI</t>
  </si>
  <si>
    <t>M.M.</t>
  </si>
  <si>
    <t>195411181980122001</t>
  </si>
  <si>
    <t>SRI SETITI</t>
  </si>
  <si>
    <t>195907101985031005</t>
  </si>
  <si>
    <t>SUPRIYANTO</t>
  </si>
  <si>
    <t>Dr. Drs.</t>
  </si>
  <si>
    <t>197903212005012002</t>
  </si>
  <si>
    <t>MAHMUDAH HASANAH</t>
  </si>
  <si>
    <t>198204132005011001</t>
  </si>
  <si>
    <t>MUHAMMAD RAHMATTULLAH</t>
  </si>
  <si>
    <t>198203212006041001</t>
  </si>
  <si>
    <t>BASERAN NOR</t>
  </si>
  <si>
    <t>198508112008122003</t>
  </si>
  <si>
    <t>MELLY AGUSTINA PERMATASARI</t>
  </si>
  <si>
    <t>198211242008121004</t>
  </si>
  <si>
    <t>MONRY FRAICK NICKY GILLIAN RATUMBUY SANG</t>
  </si>
  <si>
    <t>198211162008122001</t>
  </si>
  <si>
    <t>YUNI NOFITASARI</t>
  </si>
  <si>
    <t>S.Pd.</t>
  </si>
  <si>
    <t>198902022015041003</t>
  </si>
  <si>
    <t>MAULANA RIZKY</t>
  </si>
  <si>
    <t>M.Acc., Ak.</t>
  </si>
  <si>
    <t>196210011989031003</t>
  </si>
  <si>
    <t>MUHAMMAD ARIFUDDIN</t>
  </si>
  <si>
    <t>197804162003122002</t>
  </si>
  <si>
    <t>EKO SUSILOWATI</t>
  </si>
  <si>
    <t>S.Pd., M.Si.</t>
  </si>
  <si>
    <t>196612311993031019</t>
  </si>
  <si>
    <t>ZAINUDDIN</t>
  </si>
  <si>
    <t>198110012003122001</t>
  </si>
  <si>
    <t>MUSTIKA WATI</t>
  </si>
  <si>
    <t>198207022010121003</t>
  </si>
  <si>
    <t xml:space="preserve">SUYIDNO </t>
  </si>
  <si>
    <t>197911072005011004</t>
  </si>
  <si>
    <t>SYUBHAN AN'NUR</t>
  </si>
  <si>
    <t>S.Pd.I., M.Pd.</t>
  </si>
  <si>
    <t>198503312012121002</t>
  </si>
  <si>
    <t>ANDI ICHSAN MAHARDIKA</t>
  </si>
  <si>
    <t>197907122003122001</t>
  </si>
  <si>
    <t>SARAH MIRIAM</t>
  </si>
  <si>
    <t>S.Pd., M.Sc., M.Pd.</t>
  </si>
  <si>
    <t>198004192004011001</t>
  </si>
  <si>
    <t>MASTUANG</t>
  </si>
  <si>
    <t>198504142008122001</t>
  </si>
  <si>
    <t>SRI HARTINI</t>
  </si>
  <si>
    <t>S.Pd.Si., M.Sc.</t>
  </si>
  <si>
    <t>198212062008121001</t>
  </si>
  <si>
    <t>ABDUL SALAM M</t>
  </si>
  <si>
    <t>198808162015042003</t>
  </si>
  <si>
    <t>MISBAH</t>
  </si>
  <si>
    <t>1116088801</t>
  </si>
  <si>
    <t>196710032002121001</t>
  </si>
  <si>
    <t>SIDHARTA ADYATMA</t>
  </si>
  <si>
    <t>Dr.,Drs.</t>
  </si>
  <si>
    <t>198012112003122002</t>
  </si>
  <si>
    <t>ELLYN NORMELANI</t>
  </si>
  <si>
    <t>198202132003122001</t>
  </si>
  <si>
    <t>KARUNIA PUJI HASTUTI</t>
  </si>
  <si>
    <t>197907012003121009</t>
  </si>
  <si>
    <t>NASRUDDIN</t>
  </si>
  <si>
    <t>S.Pd.,M.Sc</t>
  </si>
  <si>
    <t>1077904</t>
  </si>
  <si>
    <t>198109272005012002</t>
  </si>
  <si>
    <t>PARIDA ANGRIANI</t>
  </si>
  <si>
    <t>198112202006042002</t>
  </si>
  <si>
    <t>DEASY ARISANTY</t>
  </si>
  <si>
    <t>198105042006042001</t>
  </si>
  <si>
    <t>ROSALINA KUMALAWATI</t>
  </si>
  <si>
    <t>S.Si., M.Si.</t>
  </si>
  <si>
    <t>198208092010121003</t>
  </si>
  <si>
    <t>ARIF RAHMAN NUGROHO</t>
  </si>
  <si>
    <t>198306032008012009</t>
  </si>
  <si>
    <t>NORMA YUNI KARTIKA</t>
  </si>
  <si>
    <t>197911272008012009</t>
  </si>
  <si>
    <t>EVA ALVIAWATI</t>
  </si>
  <si>
    <t>198804192014042002</t>
  </si>
  <si>
    <t>NEVY FARISTA ARISTIN</t>
  </si>
  <si>
    <t>199007292018031001</t>
  </si>
  <si>
    <t>FAISAL ARIF SETIAWAN</t>
  </si>
  <si>
    <t>M.Pd</t>
  </si>
  <si>
    <t>195506261980031005</t>
  </si>
  <si>
    <t>MAHLAN ASMAR</t>
  </si>
  <si>
    <t>195808131984032002</t>
  </si>
  <si>
    <t>IKE HANANIK</t>
  </si>
  <si>
    <t>195911261987102001</t>
  </si>
  <si>
    <t>SUSILAWATY</t>
  </si>
  <si>
    <t>198110022010121002</t>
  </si>
  <si>
    <t>MOHAMMAD DANI WAHYUDI</t>
  </si>
  <si>
    <t>197611062006042002</t>
  </si>
  <si>
    <t>NOVITAWATI</t>
  </si>
  <si>
    <t>199009262018032001</t>
  </si>
  <si>
    <t>CHRESTY ANGGREANI</t>
  </si>
  <si>
    <t>195912251986031001</t>
  </si>
  <si>
    <t>AHMAD SURIANSYAH</t>
  </si>
  <si>
    <t>195702021977031002</t>
  </si>
  <si>
    <t>MUHAMMAD FAUZI</t>
  </si>
  <si>
    <t>S.H., M.Sc.</t>
  </si>
  <si>
    <t>195912151987031017</t>
  </si>
  <si>
    <t>METROYADI</t>
  </si>
  <si>
    <t>S.H., M.Pd.</t>
  </si>
  <si>
    <t>196001101986032001</t>
  </si>
  <si>
    <t>ASLAMIAH</t>
  </si>
  <si>
    <t>M.M.Pd., Ph.D.</t>
  </si>
  <si>
    <t>195608051983031007</t>
  </si>
  <si>
    <t>SUTIYARSO</t>
  </si>
  <si>
    <t>196006061987102001</t>
  </si>
  <si>
    <t>DARMIYATI</t>
  </si>
  <si>
    <t>195809031988031002</t>
  </si>
  <si>
    <t>RAMADI</t>
  </si>
  <si>
    <t>195908081985111001</t>
  </si>
  <si>
    <t>RADIANSYAH</t>
  </si>
  <si>
    <t>195812261987031001</t>
  </si>
  <si>
    <t>KHAIRIL ANWAR</t>
  </si>
  <si>
    <t>196105101988031002</t>
  </si>
  <si>
    <t>MAHMUDDIN</t>
  </si>
  <si>
    <t>195803281986031003</t>
  </si>
  <si>
    <t>M. SALEH</t>
  </si>
  <si>
    <t>196107081988031001</t>
  </si>
  <si>
    <t xml:space="preserve">SUNARNO </t>
  </si>
  <si>
    <t>195908101980031019</t>
  </si>
  <si>
    <t>NGADIMUN</t>
  </si>
  <si>
    <t>MM</t>
  </si>
  <si>
    <t>0010085910</t>
  </si>
  <si>
    <t>197212152002122001</t>
  </si>
  <si>
    <t>NOORHAFIZAH</t>
  </si>
  <si>
    <t>ST.,M.Pd.</t>
  </si>
  <si>
    <t>0015127209</t>
  </si>
  <si>
    <t>196408171985031006</t>
  </si>
  <si>
    <t>AMBERANSYAH</t>
  </si>
  <si>
    <t>0017086411</t>
  </si>
  <si>
    <t>196904171997031006</t>
  </si>
  <si>
    <t>SUHAIMI</t>
  </si>
  <si>
    <t>198911262018032001</t>
  </si>
  <si>
    <t>TIKA PUSPITA WIDYA RINI</t>
  </si>
  <si>
    <t>199212132018032001</t>
  </si>
  <si>
    <t>DESSY DWITALIA SARI</t>
  </si>
  <si>
    <t>199312092018032001</t>
  </si>
  <si>
    <t>RIZKY AMELIA</t>
  </si>
  <si>
    <t>198509072012122001</t>
  </si>
  <si>
    <t>RATNA YULINDA</t>
  </si>
  <si>
    <t>0007098501</t>
  </si>
  <si>
    <t>198909072018032001</t>
  </si>
  <si>
    <t>MUTIANI</t>
  </si>
  <si>
    <t>196206251986031003</t>
  </si>
  <si>
    <t>TRI IRIANTO</t>
  </si>
  <si>
    <t>196409201989031004</t>
  </si>
  <si>
    <t>SUNARNO BASUKI</t>
  </si>
  <si>
    <t>Drs.,M.Kes.</t>
  </si>
  <si>
    <t>196305151992032001</t>
  </si>
  <si>
    <t>HERITA WARNI</t>
  </si>
  <si>
    <t>196105031987031001</t>
  </si>
  <si>
    <t>SYAMSUL ARIFIN</t>
  </si>
  <si>
    <t>195902271988111001</t>
  </si>
  <si>
    <t>ATHAR</t>
  </si>
  <si>
    <t>195907161987031001</t>
  </si>
  <si>
    <t>SAID ABDILLAH</t>
  </si>
  <si>
    <t>195502181983031002</t>
  </si>
  <si>
    <t>M. KUSAINI</t>
  </si>
  <si>
    <t>195803011988031004</t>
  </si>
  <si>
    <t>SOFYAN</t>
  </si>
  <si>
    <t>196006161987031004</t>
  </si>
  <si>
    <t>MA'RUFUL KAHRI</t>
  </si>
  <si>
    <t>196309251988031002</t>
  </si>
  <si>
    <t>PERDINANTO</t>
  </si>
  <si>
    <t>196005071988031004</t>
  </si>
  <si>
    <t>ABD. HAMID</t>
  </si>
  <si>
    <t>196107271988121002</t>
  </si>
  <si>
    <t>MUHAMMAD MULHIM</t>
  </si>
  <si>
    <t>195807161988031001</t>
  </si>
  <si>
    <t>SARMIDI</t>
  </si>
  <si>
    <t>196107301988031001</t>
  </si>
  <si>
    <t>NURDIANSYAH</t>
  </si>
  <si>
    <t>197807312002121001</t>
  </si>
  <si>
    <t>RAHMADI</t>
  </si>
  <si>
    <t>197602182005011005</t>
  </si>
  <si>
    <t>ARIE RAKHMAN</t>
  </si>
  <si>
    <t>198012252010121002</t>
  </si>
  <si>
    <t>MASHUD</t>
  </si>
  <si>
    <t>198206232010121005</t>
  </si>
  <si>
    <t>EDWIN WAHYU DIRGANTORO</t>
  </si>
  <si>
    <t>S.Or., M.Pd.</t>
  </si>
  <si>
    <t>198305272006042001</t>
  </si>
  <si>
    <t>EKA PURNAMA INDAH</t>
  </si>
  <si>
    <t>198002222005012007</t>
  </si>
  <si>
    <t>MITA ERLIANA</t>
  </si>
  <si>
    <t>S.Pd., M.Or.</t>
  </si>
  <si>
    <t>196808281993031001</t>
  </si>
  <si>
    <t>RUSMANSYAH</t>
  </si>
  <si>
    <t>196307101991031001</t>
  </si>
  <si>
    <t>BAMBANG SUHARTO</t>
  </si>
  <si>
    <t>196909261993032003</t>
  </si>
  <si>
    <t>ATIEK WINARTI</t>
  </si>
  <si>
    <t>M.Pd., M.Sc.</t>
  </si>
  <si>
    <t>196010101985032008</t>
  </si>
  <si>
    <t>LENY</t>
  </si>
  <si>
    <t>196902141994031003</t>
  </si>
  <si>
    <t>ARIF SHOLAHUDDIN</t>
  </si>
  <si>
    <t>196906161994031002</t>
  </si>
  <si>
    <t>YUDHA IRHASYUARNA</t>
  </si>
  <si>
    <t>196305071991031002</t>
  </si>
  <si>
    <t>IRIANI BAKTI</t>
  </si>
  <si>
    <t>196410251991031003</t>
  </si>
  <si>
    <t>MUHAMMAD KUSASI</t>
  </si>
  <si>
    <t>196404281991031002</t>
  </si>
  <si>
    <t>MAHDIAN</t>
  </si>
  <si>
    <t>196801231993031002</t>
  </si>
  <si>
    <t>SYAHMANI</t>
  </si>
  <si>
    <t>196601151991112001</t>
  </si>
  <si>
    <t>RILIA IRIANI</t>
  </si>
  <si>
    <t>196402101990031003</t>
  </si>
  <si>
    <t>ABDUL HAMID</t>
  </si>
  <si>
    <t>196708251992121001</t>
  </si>
  <si>
    <t>MAYA ISTYADJI</t>
  </si>
  <si>
    <t>196210041989031002</t>
  </si>
  <si>
    <t>PARHAM SAADI</t>
  </si>
  <si>
    <t>199006072015041003</t>
  </si>
  <si>
    <t>ALMUBARAK</t>
  </si>
  <si>
    <t>0007069001</t>
  </si>
  <si>
    <t>196608031991031014</t>
  </si>
  <si>
    <t>IMAM YUWONO</t>
  </si>
  <si>
    <t>196905291999011001</t>
  </si>
  <si>
    <t>UTOMO</t>
  </si>
  <si>
    <t>198508062010121006</t>
  </si>
  <si>
    <t>AGUS PRATOMO ANDI WIDODO</t>
  </si>
  <si>
    <t>198810102015042002</t>
  </si>
  <si>
    <t>MIRNAWATI</t>
  </si>
  <si>
    <t xml:space="preserve"> </t>
  </si>
  <si>
    <t>0010108805</t>
  </si>
  <si>
    <t>198404222015042001</t>
  </si>
  <si>
    <t>DEWI RATIH RAPISA</t>
  </si>
  <si>
    <t>0022048404</t>
  </si>
  <si>
    <t>196203071981031003</t>
  </si>
  <si>
    <t>AMKA</t>
  </si>
  <si>
    <t>M.Si</t>
  </si>
  <si>
    <t>0007036211</t>
  </si>
  <si>
    <t>197001231990022001</t>
  </si>
  <si>
    <t>SITI JALEHA</t>
  </si>
  <si>
    <t>S.E.,M.Pd.</t>
  </si>
  <si>
    <t>199005282018032001</t>
  </si>
  <si>
    <t>EVIANI DAMASTUTI</t>
  </si>
  <si>
    <t>196603311991021001</t>
  </si>
  <si>
    <t>SUTARTO HADI</t>
  </si>
  <si>
    <t>M.Si., M.Sc.</t>
  </si>
  <si>
    <t>195604271983032001</t>
  </si>
  <si>
    <t>AGNI DANARYANTI</t>
  </si>
  <si>
    <t>196603111992031005</t>
  </si>
  <si>
    <t>KARIM</t>
  </si>
  <si>
    <t>Dra.,M.Si.</t>
  </si>
  <si>
    <t>196808271993032001</t>
  </si>
  <si>
    <t>NOOR FAJRIAH</t>
  </si>
  <si>
    <t>196405011992031003</t>
  </si>
  <si>
    <t>ISKANDAR ZULKARNAIN</t>
  </si>
  <si>
    <t>195705141987031002</t>
  </si>
  <si>
    <t>SUMARTONO</t>
  </si>
  <si>
    <t>196512221992031002</t>
  </si>
  <si>
    <t>HIDAYAH ANSORI</t>
  </si>
  <si>
    <t>196601281993032002</t>
  </si>
  <si>
    <t>R. ATI SUKMAWATI</t>
  </si>
  <si>
    <t>M.Kom.</t>
  </si>
  <si>
    <t>196508081993031003</t>
  </si>
  <si>
    <t>CHAIRIL FAIF PASANI</t>
  </si>
  <si>
    <t>196008241990031001</t>
  </si>
  <si>
    <t>MUHAIMIN</t>
  </si>
  <si>
    <t>M.Si., Ph.D.</t>
  </si>
  <si>
    <t>196307051989031002</t>
  </si>
  <si>
    <t>HARJA SANTANA PURBA</t>
  </si>
  <si>
    <t>197807162009122001</t>
  </si>
  <si>
    <t>ELLI KUSUMAWATI</t>
  </si>
  <si>
    <t>198709302012122002</t>
  </si>
  <si>
    <t>SITI MAWADDAH</t>
  </si>
  <si>
    <t>198810152014042001</t>
  </si>
  <si>
    <t>KAMALIYAH</t>
  </si>
  <si>
    <t>198712232014042001</t>
  </si>
  <si>
    <t>RIZKI AMALIA</t>
  </si>
  <si>
    <t>198706042015042006</t>
  </si>
  <si>
    <t>YUNI SURYANINGSIH</t>
  </si>
  <si>
    <t>1104068702</t>
  </si>
  <si>
    <t>198901122015042001</t>
  </si>
  <si>
    <t>ASDINI SARI</t>
  </si>
  <si>
    <t>199110022018031001</t>
  </si>
  <si>
    <t>TAUFIQ HIDAYANTO</t>
  </si>
  <si>
    <t>195509101981031005</t>
  </si>
  <si>
    <t>WAHYU</t>
  </si>
  <si>
    <t>M.S.</t>
  </si>
  <si>
    <t>195912271986031003</t>
  </si>
  <si>
    <t>SARBAINI</t>
  </si>
  <si>
    <t>195909211985032001</t>
  </si>
  <si>
    <t>FATIMAH</t>
  </si>
  <si>
    <t>196601151991022001</t>
  </si>
  <si>
    <t>RABIATUL ADAWIAH</t>
  </si>
  <si>
    <t>196208061991031002</t>
  </si>
  <si>
    <t>ZAINUL AKHYAR</t>
  </si>
  <si>
    <t>M.H.</t>
  </si>
  <si>
    <t>197603272005012001</t>
  </si>
  <si>
    <t>MARIATUL KIPTIAH</t>
  </si>
  <si>
    <t>195908011988031001</t>
  </si>
  <si>
    <t>HARPANI</t>
  </si>
  <si>
    <t>196005091988111001</t>
  </si>
  <si>
    <t>HERU PUJI WINARSO</t>
  </si>
  <si>
    <t>197508172005011019</t>
  </si>
  <si>
    <t>DIAN AGUS RUCHLIYADI</t>
  </si>
  <si>
    <t>198304252008121003</t>
  </si>
  <si>
    <t>MUHAMMAD ELMY</t>
  </si>
  <si>
    <t>198208102008121004</t>
  </si>
  <si>
    <t>SUROTO</t>
  </si>
  <si>
    <t>195709221986031002</t>
  </si>
  <si>
    <t>MOHAMAD ZAENAL ARIFIN ANIS</t>
  </si>
  <si>
    <t>195606071983031002</t>
  </si>
  <si>
    <t>ERSIS WARMANSYAH</t>
  </si>
  <si>
    <t>196212121987032003</t>
  </si>
  <si>
    <t>ROCHGIYANTI</t>
  </si>
  <si>
    <t>M.Si., M.Pd.</t>
  </si>
  <si>
    <t>196508121990031005</t>
  </si>
  <si>
    <t>YUSLIANI NOOR</t>
  </si>
  <si>
    <t>195602091988111001</t>
  </si>
  <si>
    <t>BAMBANG SUBIYAKTO</t>
  </si>
  <si>
    <t>196207271989031004</t>
  </si>
  <si>
    <t>HERRY PORDA NUGROHO PUTRO</t>
  </si>
  <si>
    <t>196607311991031002</t>
  </si>
  <si>
    <t>RUSDI EFFENDI</t>
  </si>
  <si>
    <t>195606111985031001</t>
  </si>
  <si>
    <t>HAIRIYADI</t>
  </si>
  <si>
    <t>197403012002121004</t>
  </si>
  <si>
    <t>SYAHARUDDIN</t>
  </si>
  <si>
    <t>197710182005011001</t>
  </si>
  <si>
    <t>WISNU SUBROTO</t>
  </si>
  <si>
    <t>S.S., M.A.</t>
  </si>
  <si>
    <t>198209022008121001</t>
  </si>
  <si>
    <t>HERI SUSANTO</t>
  </si>
  <si>
    <t>198204092008121001</t>
  </si>
  <si>
    <t>MANSYUR</t>
  </si>
  <si>
    <t>198901162015042002</t>
  </si>
  <si>
    <t>MELISA PRAWITASARI</t>
  </si>
  <si>
    <t>0016018902</t>
  </si>
  <si>
    <t>198101172006042001</t>
  </si>
  <si>
    <t>EDLIN YANUAR NUGRAHENI</t>
  </si>
  <si>
    <t>S.Sn., M.Sn.</t>
  </si>
  <si>
    <t>197509132009121001</t>
  </si>
  <si>
    <t>MARYANTO</t>
  </si>
  <si>
    <t>197610212005012001</t>
  </si>
  <si>
    <t>TUTUNG NURDIYANA</t>
  </si>
  <si>
    <t>S.Sos., M.A., M.P.d</t>
  </si>
  <si>
    <t>197408052006042002</t>
  </si>
  <si>
    <t>ALFISYAH</t>
  </si>
  <si>
    <t>M.Hum., M.Pd.</t>
  </si>
  <si>
    <t>197605202005011004</t>
  </si>
  <si>
    <t>YUSUF HIDAYAT</t>
  </si>
  <si>
    <t>S.Sos., M.Si.</t>
  </si>
  <si>
    <t>198011292005011002</t>
  </si>
  <si>
    <t>LUMBAN AROFAH</t>
  </si>
  <si>
    <t>S.Sos., M.Sc.</t>
  </si>
  <si>
    <t>197905262009121001</t>
  </si>
  <si>
    <t>S.Sos.I., M.A.</t>
  </si>
  <si>
    <t>198003092009121002</t>
  </si>
  <si>
    <t>SYAHLAN MATTIRO</t>
  </si>
  <si>
    <t xml:space="preserve"> S.H., M.Si.</t>
  </si>
  <si>
    <t>197001262005012001</t>
  </si>
  <si>
    <t>SIGIT RUSWINARSIH</t>
  </si>
  <si>
    <t>S.Sos., M.Pd.</t>
  </si>
  <si>
    <t>198404162008122006</t>
  </si>
  <si>
    <t>YULI APRIATI</t>
  </si>
  <si>
    <t>S.Sos., M.A.</t>
  </si>
  <si>
    <t>198708142015042003</t>
  </si>
  <si>
    <t>LAILA AZKIA</t>
  </si>
  <si>
    <t>0014088701</t>
  </si>
  <si>
    <t>199208082018032001</t>
  </si>
  <si>
    <t>RESKI P</t>
  </si>
  <si>
    <t>195811111984031005</t>
  </si>
  <si>
    <t>HAMSI MANSUR</t>
  </si>
  <si>
    <t>M.M.Pd.</t>
  </si>
  <si>
    <t>198905202018032002</t>
  </si>
  <si>
    <t>WIWIK ARIESTA</t>
  </si>
  <si>
    <t>19690817 2002121 002</t>
  </si>
  <si>
    <t>AGUS SALIM</t>
  </si>
  <si>
    <t>M.M.Pd</t>
  </si>
  <si>
    <t>19870715 201903 1 013</t>
  </si>
  <si>
    <t>MASTUR</t>
  </si>
  <si>
    <t xml:space="preserve">19880307 201903 1 008 </t>
  </si>
  <si>
    <t>ARYADI RACHMAN</t>
  </si>
  <si>
    <t>19900416 201903 1 009</t>
  </si>
  <si>
    <t>LAZUARDY AKBAR FAUZAN</t>
  </si>
  <si>
    <t>19900608 201903 2 018</t>
  </si>
  <si>
    <t>DEWI EKASARI KUSUMASTUTI</t>
  </si>
  <si>
    <t>19940509 201903 1 009</t>
  </si>
  <si>
    <t>ANANDA SETIAWAN</t>
  </si>
  <si>
    <t>19930817 201903 1 015</t>
  </si>
  <si>
    <t>AKHMAD RIANDY AGUSTA</t>
  </si>
  <si>
    <t>19910425 201903 1 019</t>
  </si>
  <si>
    <t>AKHMAD MUNAYA RAHMAN</t>
  </si>
  <si>
    <t>19920428 201903 2 029</t>
  </si>
  <si>
    <t>FITRI MARDIANI</t>
  </si>
  <si>
    <t>19900411 201903 2 017</t>
  </si>
  <si>
    <t>SRIWATI</t>
  </si>
  <si>
    <t>19910226 201903 1 011</t>
  </si>
  <si>
    <t>BENNY MAHENDRA</t>
  </si>
  <si>
    <t>19911114 201903 1 017</t>
  </si>
  <si>
    <t>MUHAMMAD BUDI ZAKIA SANI</t>
  </si>
  <si>
    <t>19951020 201903 2 014</t>
  </si>
  <si>
    <t>JUMRIANI</t>
  </si>
  <si>
    <t>19920913 201903 1 016</t>
  </si>
  <si>
    <t>MUHAMMAD REZKY NOOR HANDY</t>
  </si>
  <si>
    <t>19911113 201903 1 012</t>
  </si>
  <si>
    <t>RAHMAT NUR</t>
  </si>
  <si>
    <t>19920310 201903 2 018</t>
  </si>
  <si>
    <t>CUCU WIDATY</t>
  </si>
  <si>
    <t>19910317 201903 2 020</t>
  </si>
  <si>
    <t>FAQIHATUDDINIYAH</t>
  </si>
  <si>
    <t>19870418 201903 2 012</t>
  </si>
  <si>
    <t>INDAH BUDIARTI</t>
  </si>
  <si>
    <t>19901215 201903 1 017</t>
  </si>
  <si>
    <t>SURYA HARYANDI</t>
  </si>
  <si>
    <t>19930406 201903 2 014</t>
  </si>
  <si>
    <t>SAUQINA</t>
  </si>
  <si>
    <t>19880403 201903 2 014</t>
  </si>
  <si>
    <t>RIZKI NUR ANALITA</t>
  </si>
  <si>
    <t>19891005 201903 2 036</t>
  </si>
  <si>
    <t>RIYA IRIANTI</t>
  </si>
  <si>
    <t>19890109 201903 1 007</t>
  </si>
  <si>
    <t>REJA FAHLEVI</t>
  </si>
  <si>
    <t>19911212 201903 2 030</t>
  </si>
  <si>
    <t>RAHMITA NOORBAITI</t>
  </si>
  <si>
    <t>19890504 201903 1 017</t>
  </si>
  <si>
    <t>AKHMAD SUGIANTO</t>
  </si>
  <si>
    <t>19891213 201903 2 008</t>
  </si>
  <si>
    <t>LITA LUTHFIYANTI</t>
  </si>
  <si>
    <t>19910130 201903 2 014</t>
  </si>
  <si>
    <t>EKA PUTERI ELYANI</t>
  </si>
  <si>
    <t>19910407 201903 2 025</t>
  </si>
  <si>
    <t>ELSA ROSALINA</t>
  </si>
  <si>
    <t>19850331 201212 2 001</t>
  </si>
  <si>
    <t>MUHSINAH ANNISA</t>
  </si>
  <si>
    <t>S.Si.,,M.Pd.</t>
  </si>
  <si>
    <t>P</t>
  </si>
  <si>
    <t>Program Studi</t>
  </si>
  <si>
    <t>PENDIDIKAN BAHASA DAN SASTRA INDONESIA</t>
  </si>
  <si>
    <t>PENDIDIKAN BAHASA INGGRIS</t>
  </si>
  <si>
    <t>BIMBINGAN KONSELING</t>
  </si>
  <si>
    <t>PENDIDIKAN BIOLOGI</t>
  </si>
  <si>
    <t>PENDIDIKAN EKONOMI</t>
  </si>
  <si>
    <t>PENDIDIKAN IPS</t>
  </si>
  <si>
    <t>PENDIDIKAN FISIKA</t>
  </si>
  <si>
    <t>PENDIDIKAN IPA</t>
  </si>
  <si>
    <t xml:space="preserve">PENDIDIKAN ILMU KOMPUTER </t>
  </si>
  <si>
    <t>PENDIDIKAN GEOGRAFI</t>
  </si>
  <si>
    <t>PENDIDIKAN GURU PAUD</t>
  </si>
  <si>
    <t>PENDIDIKAN GURU SEKOLAH DASAR</t>
  </si>
  <si>
    <t>PENDIDIKAN JASMANI, KESEHATAN DAN REKREASI</t>
  </si>
  <si>
    <t>PENDIDIKAN KIMIA</t>
  </si>
  <si>
    <t>PENDIDIKAN LUAR BIASA</t>
  </si>
  <si>
    <t>PENDIDIKAN MATEMATIKA</t>
  </si>
  <si>
    <t>PENDIDIKAN KOMPUTER</t>
  </si>
  <si>
    <t>PENDIDIKAN PANCASILA &amp; KEWARGANEGARAAN</t>
  </si>
  <si>
    <t>PENDIDIKAN SEJARAH</t>
  </si>
  <si>
    <t>PENDIDIKAN SENI, DRAMA, TARI DAN MUSIK</t>
  </si>
  <si>
    <t>PENDIDIKAN SOSIOLOGI &amp; ANTROPOLOGI</t>
  </si>
  <si>
    <t>TEKNOLOGI PENDIDIKAN</t>
  </si>
  <si>
    <t>PENDIDIKAN KHUSUS</t>
  </si>
  <si>
    <t>PENDIDIKAN DASAR</t>
  </si>
  <si>
    <t>PENDIDIKAN ANAK USIA DINI</t>
  </si>
  <si>
    <t>PENDIDIKAN KEWARGANEGARAAN</t>
  </si>
  <si>
    <t>PENDIDIKAN BIMBINGAN KONSELING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</si>
</sst>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yyyy\-mm\-dd;@"/>
    <numFmt numFmtId="167" formatCode="_-* #,##0_-;\-* #,##0_-;_-* &quot;-&quot;_-;_-@_-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 Narrow"/>
      <family val="2"/>
    </font>
    <font>
      <sz val="9"/>
      <color rgb="FF00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2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0" fontId="17" fillId="0" borderId="0"/>
  </cellStyleXfs>
  <cellXfs count="10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2" xfId="1" quotePrefix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6" fillId="0" borderId="4" xfId="1" quotePrefix="1" applyFont="1" applyFill="1" applyBorder="1" applyAlignment="1">
      <alignment horizontal="center" vertical="center"/>
    </xf>
    <xf numFmtId="49" fontId="4" fillId="0" borderId="2" xfId="1" quotePrefix="1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0" applyNumberFormat="1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5" fontId="8" fillId="0" borderId="0" xfId="0" applyNumberFormat="1" applyFont="1" applyFill="1"/>
    <xf numFmtId="0" fontId="10" fillId="0" borderId="2" xfId="0" quotePrefix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49" fontId="4" fillId="0" borderId="1" xfId="1" quotePrefix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/>
    </xf>
    <xf numFmtId="15" fontId="4" fillId="0" borderId="2" xfId="1" quotePrefix="1" applyNumberFormat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14" fillId="0" borderId="2" xfId="0" quotePrefix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/>
    <xf numFmtId="0" fontId="4" fillId="0" borderId="1" xfId="1" quotePrefix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/>
    </xf>
    <xf numFmtId="0" fontId="4" fillId="0" borderId="6" xfId="1" quotePrefix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49" fontId="4" fillId="0" borderId="9" xfId="1" applyNumberFormat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3" xfId="1" quotePrefix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49" fontId="4" fillId="0" borderId="3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49" fontId="4" fillId="0" borderId="3" xfId="1" quotePrefix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3" xfId="0" quotePrefix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 vertical="center"/>
    </xf>
    <xf numFmtId="49" fontId="4" fillId="0" borderId="7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left" vertical="center"/>
    </xf>
    <xf numFmtId="0" fontId="10" fillId="0" borderId="3" xfId="0" quotePrefix="1" applyFont="1" applyFill="1" applyBorder="1" applyAlignment="1">
      <alignment horizontal="center"/>
    </xf>
    <xf numFmtId="0" fontId="4" fillId="0" borderId="3" xfId="1" applyFont="1" applyFill="1" applyBorder="1" applyAlignment="1">
      <alignment horizontal="left" vertical="center"/>
    </xf>
    <xf numFmtId="0" fontId="4" fillId="0" borderId="5" xfId="1" applyFont="1" applyFill="1" applyBorder="1" applyAlignment="1">
      <alignment horizontal="left" vertical="center"/>
    </xf>
    <xf numFmtId="0" fontId="4" fillId="0" borderId="10" xfId="1" applyFont="1" applyFill="1" applyBorder="1" applyAlignment="1">
      <alignment horizontal="left" vertical="center"/>
    </xf>
    <xf numFmtId="0" fontId="6" fillId="0" borderId="8" xfId="1" quotePrefix="1" applyFont="1" applyFill="1" applyBorder="1" applyAlignment="1">
      <alignment horizontal="center" vertical="center"/>
    </xf>
    <xf numFmtId="49" fontId="4" fillId="0" borderId="7" xfId="1" quotePrefix="1" applyNumberFormat="1" applyFont="1" applyFill="1" applyBorder="1" applyAlignment="1">
      <alignment horizontal="center" vertical="center"/>
    </xf>
    <xf numFmtId="0" fontId="10" fillId="0" borderId="7" xfId="0" quotePrefix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6" fillId="0" borderId="11" xfId="1" quotePrefix="1" applyFont="1" applyFill="1" applyBorder="1" applyAlignment="1">
      <alignment horizontal="center" vertical="center"/>
    </xf>
    <xf numFmtId="49" fontId="11" fillId="0" borderId="3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/>
    </xf>
    <xf numFmtId="0" fontId="0" fillId="0" borderId="12" xfId="0" applyFill="1" applyBorder="1"/>
    <xf numFmtId="0" fontId="4" fillId="0" borderId="13" xfId="1" applyFont="1" applyFill="1" applyBorder="1" applyAlignment="1">
      <alignment horizontal="center" vertical="center"/>
    </xf>
    <xf numFmtId="166" fontId="11" fillId="0" borderId="13" xfId="0" applyNumberFormat="1" applyFont="1" applyFill="1" applyBorder="1" applyAlignment="1">
      <alignment horizontal="center" vertical="center"/>
    </xf>
    <xf numFmtId="166" fontId="11" fillId="0" borderId="5" xfId="0" applyNumberFormat="1" applyFont="1" applyFill="1" applyBorder="1" applyAlignment="1">
      <alignment horizontal="center" vertical="center"/>
    </xf>
    <xf numFmtId="166" fontId="11" fillId="0" borderId="10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9" fillId="3" borderId="3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9" fillId="3" borderId="3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49" fontId="16" fillId="4" borderId="3" xfId="1" applyNumberFormat="1" applyFont="1" applyFill="1" applyBorder="1" applyAlignment="1">
      <alignment horizontal="left" vertical="center"/>
    </xf>
    <xf numFmtId="0" fontId="19" fillId="3" borderId="14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49" fontId="16" fillId="4" borderId="3" xfId="1" applyNumberFormat="1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</cellXfs>
  <cellStyles count="5">
    <cellStyle name="Comma [0] 2" xfId="3"/>
    <cellStyle name="Hyperlink" xfId="2" builtinId="8"/>
    <cellStyle name="Normal" xfId="0" builtinId="0"/>
    <cellStyle name="Normal 2" xfId="1"/>
    <cellStyle name="Normal 21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abSelected="1" topLeftCell="A157" zoomScale="70" zoomScaleNormal="70" workbookViewId="0">
      <selection activeCell="C61" sqref="C61"/>
    </sheetView>
  </sheetViews>
  <sheetFormatPr defaultRowHeight="15" x14ac:dyDescent="0.25"/>
  <cols>
    <col min="1" max="1" width="12.5703125" customWidth="1"/>
    <col min="2" max="2" width="25.7109375" customWidth="1"/>
    <col min="3" max="3" width="24.140625" customWidth="1"/>
    <col min="6" max="6" width="17.140625" customWidth="1"/>
    <col min="8" max="8" width="18.5703125" customWidth="1"/>
    <col min="9" max="9" width="14.85546875" customWidth="1"/>
    <col min="11" max="11" width="27.85546875" customWidth="1"/>
    <col min="12" max="12" width="44.42578125" customWidth="1"/>
  </cols>
  <sheetData>
    <row r="1" spans="1:26" ht="45" x14ac:dyDescent="0.25">
      <c r="A1" s="2" t="s">
        <v>10</v>
      </c>
      <c r="B1" s="1" t="s">
        <v>0</v>
      </c>
      <c r="C1" s="1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601</v>
      </c>
    </row>
    <row r="2" spans="1:26" s="13" customFormat="1" ht="27" customHeight="1" x14ac:dyDescent="0.25">
      <c r="A2" s="5" t="s">
        <v>11</v>
      </c>
      <c r="B2" s="6" t="s">
        <v>12</v>
      </c>
      <c r="C2" s="7" t="s">
        <v>13</v>
      </c>
      <c r="D2" s="8" t="s">
        <v>14</v>
      </c>
      <c r="E2" s="9" t="s">
        <v>15</v>
      </c>
      <c r="F2" s="9" t="s">
        <v>16</v>
      </c>
      <c r="G2" s="10" t="s">
        <v>17</v>
      </c>
      <c r="H2" s="11" t="str">
        <f>HYPERLINK("http://evaluasi.dikti.go.id/epsbed/datadosen/0016026403","16026403")</f>
        <v>16026403</v>
      </c>
      <c r="I2" s="5" t="s">
        <v>18</v>
      </c>
      <c r="J2" s="5" t="s">
        <v>19</v>
      </c>
      <c r="K2" s="84" t="s">
        <v>20</v>
      </c>
      <c r="L2" s="91" t="s">
        <v>602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s="13" customFormat="1" ht="27" customHeight="1" x14ac:dyDescent="0.25">
      <c r="A3" s="5" t="s">
        <v>11</v>
      </c>
      <c r="B3" s="6" t="s">
        <v>21</v>
      </c>
      <c r="C3" s="7" t="s">
        <v>22</v>
      </c>
      <c r="D3" s="8" t="s">
        <v>23</v>
      </c>
      <c r="E3" s="9" t="s">
        <v>15</v>
      </c>
      <c r="F3" s="9" t="s">
        <v>24</v>
      </c>
      <c r="G3" s="10" t="s">
        <v>17</v>
      </c>
      <c r="H3" s="5">
        <v>14045004</v>
      </c>
      <c r="I3" s="5" t="s">
        <v>18</v>
      </c>
      <c r="J3" s="5" t="s">
        <v>25</v>
      </c>
      <c r="K3" s="84" t="s">
        <v>20</v>
      </c>
      <c r="L3" s="91" t="s">
        <v>602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s="13" customFormat="1" ht="27" customHeight="1" x14ac:dyDescent="0.25">
      <c r="A4" s="5" t="s">
        <v>11</v>
      </c>
      <c r="B4" s="6" t="s">
        <v>26</v>
      </c>
      <c r="C4" s="7" t="s">
        <v>27</v>
      </c>
      <c r="D4" s="8" t="s">
        <v>15</v>
      </c>
      <c r="E4" s="9" t="s">
        <v>15</v>
      </c>
      <c r="F4" s="9" t="s">
        <v>28</v>
      </c>
      <c r="G4" s="10" t="s">
        <v>17</v>
      </c>
      <c r="H4" s="11" t="str">
        <f>HYPERLINK("http://evaluasi.dikti.go.id/epsbed/datadosen/0006087801","6087801")</f>
        <v>6087801</v>
      </c>
      <c r="I4" s="5" t="s">
        <v>18</v>
      </c>
      <c r="J4" s="5" t="s">
        <v>29</v>
      </c>
      <c r="K4" s="84" t="s">
        <v>30</v>
      </c>
      <c r="L4" s="91" t="s">
        <v>602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s="13" customFormat="1" ht="27" customHeight="1" x14ac:dyDescent="0.25">
      <c r="A5" s="5" t="s">
        <v>11</v>
      </c>
      <c r="B5" s="6" t="s">
        <v>31</v>
      </c>
      <c r="C5" s="7" t="s">
        <v>32</v>
      </c>
      <c r="D5" s="8" t="s">
        <v>15</v>
      </c>
      <c r="E5" s="9" t="s">
        <v>15</v>
      </c>
      <c r="F5" s="9" t="s">
        <v>16</v>
      </c>
      <c r="G5" s="10" t="s">
        <v>17</v>
      </c>
      <c r="H5" s="11" t="str">
        <f>HYPERLINK("http://evaluasi.dikti.go.id/epsbed/datadosen/0013125906","13125906")</f>
        <v>13125906</v>
      </c>
      <c r="I5" s="5" t="s">
        <v>18</v>
      </c>
      <c r="J5" s="5" t="s">
        <v>33</v>
      </c>
      <c r="K5" s="84" t="s">
        <v>30</v>
      </c>
      <c r="L5" s="91" t="s">
        <v>602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s="13" customFormat="1" ht="27" customHeight="1" x14ac:dyDescent="0.25">
      <c r="A6" s="5" t="s">
        <v>11</v>
      </c>
      <c r="B6" s="6" t="s">
        <v>34</v>
      </c>
      <c r="C6" s="7" t="s">
        <v>35</v>
      </c>
      <c r="D6" s="8" t="s">
        <v>15</v>
      </c>
      <c r="E6" s="9" t="s">
        <v>15</v>
      </c>
      <c r="F6" s="9" t="s">
        <v>16</v>
      </c>
      <c r="G6" s="10" t="s">
        <v>600</v>
      </c>
      <c r="H6" s="11" t="str">
        <f>HYPERLINK("http://evaluasi.dikti.go.id/epsbed/datadosen/0020055506","20055506")</f>
        <v>20055506</v>
      </c>
      <c r="I6" s="5" t="s">
        <v>18</v>
      </c>
      <c r="J6" s="5" t="s">
        <v>36</v>
      </c>
      <c r="K6" s="84" t="s">
        <v>30</v>
      </c>
      <c r="L6" s="91" t="s">
        <v>602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s="13" customFormat="1" ht="27" customHeight="1" x14ac:dyDescent="0.25">
      <c r="A7" s="5" t="s">
        <v>11</v>
      </c>
      <c r="B7" s="6" t="s">
        <v>37</v>
      </c>
      <c r="C7" s="7" t="s">
        <v>38</v>
      </c>
      <c r="D7" s="8" t="s">
        <v>15</v>
      </c>
      <c r="E7" s="9" t="s">
        <v>15</v>
      </c>
      <c r="F7" s="9" t="s">
        <v>16</v>
      </c>
      <c r="G7" s="10" t="s">
        <v>17</v>
      </c>
      <c r="H7" s="11" t="str">
        <f>HYPERLINK("http://evaluasi.dikti.go.id/epsbed/datadosen/0021026501","21026501")</f>
        <v>21026501</v>
      </c>
      <c r="I7" s="5" t="s">
        <v>18</v>
      </c>
      <c r="J7" s="5" t="s">
        <v>36</v>
      </c>
      <c r="K7" s="84" t="s">
        <v>30</v>
      </c>
      <c r="L7" s="91" t="s">
        <v>602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s="13" customFormat="1" ht="27" customHeight="1" x14ac:dyDescent="0.25">
      <c r="A8" s="5" t="s">
        <v>11</v>
      </c>
      <c r="B8" s="6" t="s">
        <v>39</v>
      </c>
      <c r="C8" s="7" t="s">
        <v>40</v>
      </c>
      <c r="D8" s="8" t="s">
        <v>15</v>
      </c>
      <c r="E8" s="9" t="s">
        <v>15</v>
      </c>
      <c r="F8" s="9" t="s">
        <v>16</v>
      </c>
      <c r="G8" s="10" t="s">
        <v>600</v>
      </c>
      <c r="H8" s="5">
        <v>6055503</v>
      </c>
      <c r="I8" s="5" t="s">
        <v>18</v>
      </c>
      <c r="J8" s="5" t="s">
        <v>41</v>
      </c>
      <c r="K8" s="84" t="s">
        <v>42</v>
      </c>
      <c r="L8" s="91" t="s">
        <v>602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13" customFormat="1" ht="27" customHeight="1" x14ac:dyDescent="0.25">
      <c r="A9" s="5" t="s">
        <v>11</v>
      </c>
      <c r="B9" s="6" t="s">
        <v>43</v>
      </c>
      <c r="C9" s="7" t="s">
        <v>44</v>
      </c>
      <c r="D9" s="8" t="s">
        <v>15</v>
      </c>
      <c r="E9" s="9" t="s">
        <v>15</v>
      </c>
      <c r="F9" s="9" t="s">
        <v>16</v>
      </c>
      <c r="G9" s="10" t="s">
        <v>17</v>
      </c>
      <c r="H9" s="5">
        <v>28046401</v>
      </c>
      <c r="I9" s="5" t="s">
        <v>18</v>
      </c>
      <c r="J9" s="5" t="s">
        <v>41</v>
      </c>
      <c r="K9" s="84" t="s">
        <v>42</v>
      </c>
      <c r="L9" s="91" t="s">
        <v>602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13" customFormat="1" ht="27" customHeight="1" x14ac:dyDescent="0.25">
      <c r="A10" s="5" t="s">
        <v>11</v>
      </c>
      <c r="B10" s="6" t="s">
        <v>45</v>
      </c>
      <c r="C10" s="7" t="s">
        <v>46</v>
      </c>
      <c r="D10" s="8" t="s">
        <v>15</v>
      </c>
      <c r="E10" s="9" t="s">
        <v>15</v>
      </c>
      <c r="F10" s="9" t="s">
        <v>47</v>
      </c>
      <c r="G10" s="10" t="s">
        <v>17</v>
      </c>
      <c r="H10" s="5">
        <v>13037308</v>
      </c>
      <c r="I10" s="5" t="s">
        <v>18</v>
      </c>
      <c r="J10" s="5" t="s">
        <v>41</v>
      </c>
      <c r="K10" s="84" t="s">
        <v>42</v>
      </c>
      <c r="L10" s="91" t="s">
        <v>602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13" customFormat="1" ht="27" customHeight="1" x14ac:dyDescent="0.25">
      <c r="A11" s="5" t="s">
        <v>11</v>
      </c>
      <c r="B11" s="6" t="s">
        <v>48</v>
      </c>
      <c r="C11" s="7" t="s">
        <v>49</v>
      </c>
      <c r="D11" s="8" t="s">
        <v>15</v>
      </c>
      <c r="E11" s="9" t="s">
        <v>15</v>
      </c>
      <c r="F11" s="9" t="s">
        <v>16</v>
      </c>
      <c r="G11" s="10" t="s">
        <v>600</v>
      </c>
      <c r="H11" s="5">
        <v>14067903</v>
      </c>
      <c r="I11" s="5" t="s">
        <v>18</v>
      </c>
      <c r="J11" s="5" t="s">
        <v>36</v>
      </c>
      <c r="K11" s="84" t="s">
        <v>30</v>
      </c>
      <c r="L11" s="91" t="s">
        <v>602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13" customFormat="1" ht="27" customHeight="1" x14ac:dyDescent="0.25">
      <c r="A12" s="5" t="s">
        <v>11</v>
      </c>
      <c r="B12" s="6" t="s">
        <v>50</v>
      </c>
      <c r="C12" s="7" t="s">
        <v>51</v>
      </c>
      <c r="D12" s="14" t="s">
        <v>52</v>
      </c>
      <c r="E12" s="14" t="s">
        <v>52</v>
      </c>
      <c r="F12" s="9" t="s">
        <v>28</v>
      </c>
      <c r="G12" s="10" t="s">
        <v>600</v>
      </c>
      <c r="H12" s="5">
        <v>8058303</v>
      </c>
      <c r="I12" s="5" t="s">
        <v>53</v>
      </c>
      <c r="J12" s="5" t="s">
        <v>54</v>
      </c>
      <c r="K12" s="84" t="s">
        <v>42</v>
      </c>
      <c r="L12" s="91" t="s">
        <v>602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13" customFormat="1" ht="27" customHeight="1" x14ac:dyDescent="0.25">
      <c r="A13" s="5" t="s">
        <v>11</v>
      </c>
      <c r="B13" s="6" t="s">
        <v>55</v>
      </c>
      <c r="C13" s="7" t="s">
        <v>56</v>
      </c>
      <c r="D13" s="8" t="s">
        <v>15</v>
      </c>
      <c r="E13" s="9" t="s">
        <v>15</v>
      </c>
      <c r="F13" s="9" t="s">
        <v>28</v>
      </c>
      <c r="G13" s="10" t="s">
        <v>600</v>
      </c>
      <c r="H13" s="5">
        <v>4128304</v>
      </c>
      <c r="I13" s="5" t="s">
        <v>18</v>
      </c>
      <c r="J13" s="5" t="s">
        <v>57</v>
      </c>
      <c r="K13" s="84" t="s">
        <v>58</v>
      </c>
      <c r="L13" s="91" t="s">
        <v>602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13" customFormat="1" ht="27" customHeight="1" x14ac:dyDescent="0.25">
      <c r="A14" s="5" t="s">
        <v>11</v>
      </c>
      <c r="B14" s="6" t="s">
        <v>59</v>
      </c>
      <c r="C14" s="7" t="s">
        <v>60</v>
      </c>
      <c r="D14" s="14" t="s">
        <v>52</v>
      </c>
      <c r="E14" s="14" t="s">
        <v>52</v>
      </c>
      <c r="F14" s="9" t="s">
        <v>28</v>
      </c>
      <c r="G14" s="10" t="s">
        <v>600</v>
      </c>
      <c r="H14" s="11">
        <v>25118302</v>
      </c>
      <c r="I14" s="5" t="s">
        <v>53</v>
      </c>
      <c r="J14" s="5" t="s">
        <v>57</v>
      </c>
      <c r="K14" s="84" t="s">
        <v>58</v>
      </c>
      <c r="L14" s="91" t="s">
        <v>602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13" customFormat="1" ht="27" customHeight="1" x14ac:dyDescent="0.25">
      <c r="A15" s="5" t="s">
        <v>11</v>
      </c>
      <c r="B15" s="15" t="s">
        <v>61</v>
      </c>
      <c r="C15" s="7" t="s">
        <v>62</v>
      </c>
      <c r="D15" s="14" t="s">
        <v>52</v>
      </c>
      <c r="E15" s="14" t="s">
        <v>52</v>
      </c>
      <c r="F15" s="9" t="s">
        <v>28</v>
      </c>
      <c r="G15" s="10" t="s">
        <v>17</v>
      </c>
      <c r="H15" s="16" t="s">
        <v>63</v>
      </c>
      <c r="I15" s="5" t="s">
        <v>53</v>
      </c>
      <c r="J15" s="5" t="s">
        <v>57</v>
      </c>
      <c r="K15" s="84" t="s">
        <v>58</v>
      </c>
      <c r="L15" s="91" t="s">
        <v>602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13" customFormat="1" ht="27" customHeight="1" x14ac:dyDescent="0.25">
      <c r="A16" s="5" t="s">
        <v>11</v>
      </c>
      <c r="B16" s="6" t="s">
        <v>64</v>
      </c>
      <c r="C16" s="7" t="s">
        <v>65</v>
      </c>
      <c r="D16" s="8" t="s">
        <v>14</v>
      </c>
      <c r="E16" s="9" t="s">
        <v>15</v>
      </c>
      <c r="F16" s="9" t="s">
        <v>16</v>
      </c>
      <c r="G16" s="10" t="s">
        <v>17</v>
      </c>
      <c r="H16" s="11" t="str">
        <f>HYPERLINK("http://evaluasi.dikti.go.id/epsbed/datadosen/0006065503","6065503")</f>
        <v>6065503</v>
      </c>
      <c r="I16" s="5" t="s">
        <v>18</v>
      </c>
      <c r="J16" s="5" t="s">
        <v>29</v>
      </c>
      <c r="K16" s="84" t="s">
        <v>20</v>
      </c>
      <c r="L16" s="92" t="s">
        <v>603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13" customFormat="1" ht="27" customHeight="1" x14ac:dyDescent="0.25">
      <c r="A17" s="5" t="s">
        <v>11</v>
      </c>
      <c r="B17" s="6" t="s">
        <v>66</v>
      </c>
      <c r="C17" s="7" t="s">
        <v>67</v>
      </c>
      <c r="D17" s="8" t="s">
        <v>14</v>
      </c>
      <c r="E17" s="9" t="s">
        <v>15</v>
      </c>
      <c r="F17" s="9" t="s">
        <v>68</v>
      </c>
      <c r="G17" s="10" t="s">
        <v>17</v>
      </c>
      <c r="H17" s="11" t="str">
        <f>HYPERLINK("http://evaluasi.dikti.go.id/epsbed/datadosen/0004036108","4036108")</f>
        <v>4036108</v>
      </c>
      <c r="I17" s="5" t="s">
        <v>18</v>
      </c>
      <c r="J17" s="5" t="s">
        <v>29</v>
      </c>
      <c r="K17" s="84" t="s">
        <v>20</v>
      </c>
      <c r="L17" s="92" t="s">
        <v>603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13" customFormat="1" ht="27" customHeight="1" x14ac:dyDescent="0.25">
      <c r="A18" s="5" t="s">
        <v>11</v>
      </c>
      <c r="B18" s="6" t="s">
        <v>69</v>
      </c>
      <c r="C18" s="7" t="s">
        <v>70</v>
      </c>
      <c r="D18" s="8" t="s">
        <v>15</v>
      </c>
      <c r="E18" s="9" t="s">
        <v>15</v>
      </c>
      <c r="F18" s="9" t="s">
        <v>71</v>
      </c>
      <c r="G18" s="10" t="s">
        <v>600</v>
      </c>
      <c r="H18" s="11" t="str">
        <f>HYPERLINK("http://evaluasi.dikti.go.id/epsbed/datadosen/0008056107","8056107")</f>
        <v>8056107</v>
      </c>
      <c r="I18" s="5" t="s">
        <v>18</v>
      </c>
      <c r="J18" s="5" t="s">
        <v>33</v>
      </c>
      <c r="K18" s="84" t="s">
        <v>30</v>
      </c>
      <c r="L18" s="92" t="s">
        <v>603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13" customFormat="1" ht="27" customHeight="1" x14ac:dyDescent="0.25">
      <c r="A19" s="5" t="s">
        <v>11</v>
      </c>
      <c r="B19" s="6" t="s">
        <v>72</v>
      </c>
      <c r="C19" s="7" t="s">
        <v>73</v>
      </c>
      <c r="D19" s="8" t="s">
        <v>15</v>
      </c>
      <c r="E19" s="9" t="s">
        <v>15</v>
      </c>
      <c r="F19" s="9" t="s">
        <v>16</v>
      </c>
      <c r="G19" s="10" t="s">
        <v>600</v>
      </c>
      <c r="H19" s="11" t="str">
        <f>HYPERLINK("http://evaluasi.dikti.go.id/epsbed/datadosen/0028095903","28095903")</f>
        <v>28095903</v>
      </c>
      <c r="I19" s="5" t="s">
        <v>18</v>
      </c>
      <c r="J19" s="17" t="s">
        <v>36</v>
      </c>
      <c r="K19" s="84" t="s">
        <v>30</v>
      </c>
      <c r="L19" s="92" t="s">
        <v>603</v>
      </c>
      <c r="M19" s="12"/>
      <c r="N19" s="12"/>
      <c r="O19" s="12"/>
      <c r="P19" s="12"/>
      <c r="Q19" s="12"/>
      <c r="R19" s="12"/>
      <c r="S19" s="18"/>
      <c r="T19" s="18"/>
      <c r="U19" s="18"/>
      <c r="V19" s="18"/>
      <c r="W19" s="18"/>
      <c r="X19" s="18"/>
      <c r="Y19" s="12"/>
      <c r="Z19" s="12"/>
    </row>
    <row r="20" spans="1:26" s="13" customFormat="1" ht="27" customHeight="1" x14ac:dyDescent="0.25">
      <c r="A20" s="5" t="s">
        <v>11</v>
      </c>
      <c r="B20" s="6" t="s">
        <v>74</v>
      </c>
      <c r="C20" s="7" t="s">
        <v>75</v>
      </c>
      <c r="D20" s="8" t="s">
        <v>15</v>
      </c>
      <c r="E20" s="9" t="s">
        <v>15</v>
      </c>
      <c r="F20" s="9" t="s">
        <v>16</v>
      </c>
      <c r="G20" s="10" t="s">
        <v>600</v>
      </c>
      <c r="H20" s="11" t="str">
        <f>HYPERLINK("http://evaluasi.dikti.go.id/epsbed/datadosen/0024046404","24046404")</f>
        <v>24046404</v>
      </c>
      <c r="I20" s="5" t="s">
        <v>18</v>
      </c>
      <c r="J20" s="5" t="s">
        <v>36</v>
      </c>
      <c r="K20" s="84" t="s">
        <v>30</v>
      </c>
      <c r="L20" s="92" t="s">
        <v>603</v>
      </c>
      <c r="M20" s="12"/>
      <c r="N20" s="12"/>
      <c r="O20" s="12"/>
      <c r="P20" s="12"/>
      <c r="Q20" s="12"/>
      <c r="R20" s="12"/>
      <c r="S20" s="19"/>
      <c r="T20" s="20"/>
      <c r="U20" s="21"/>
      <c r="V20" s="21"/>
      <c r="W20" s="18"/>
      <c r="X20" s="18"/>
      <c r="Y20" s="12"/>
      <c r="Z20" s="12"/>
    </row>
    <row r="21" spans="1:26" s="13" customFormat="1" ht="27" customHeight="1" x14ac:dyDescent="0.25">
      <c r="A21" s="5" t="s">
        <v>11</v>
      </c>
      <c r="B21" s="6" t="s">
        <v>76</v>
      </c>
      <c r="C21" s="7" t="s">
        <v>77</v>
      </c>
      <c r="D21" s="14" t="s">
        <v>52</v>
      </c>
      <c r="E21" s="14" t="s">
        <v>52</v>
      </c>
      <c r="F21" s="9" t="s">
        <v>78</v>
      </c>
      <c r="G21" s="10" t="s">
        <v>17</v>
      </c>
      <c r="H21" s="11" t="str">
        <f>HYPERLINK("http://evaluasi.dikti.go.id/epsbed/datadosen/0013087302","13087302")</f>
        <v>13087302</v>
      </c>
      <c r="I21" s="5" t="s">
        <v>53</v>
      </c>
      <c r="J21" s="5" t="s">
        <v>41</v>
      </c>
      <c r="K21" s="84" t="s">
        <v>42</v>
      </c>
      <c r="L21" s="92" t="s">
        <v>603</v>
      </c>
      <c r="M21" s="12"/>
      <c r="N21" s="12"/>
      <c r="O21" s="12"/>
      <c r="P21" s="12"/>
      <c r="Q21" s="12"/>
      <c r="R21" s="12"/>
      <c r="S21" s="19"/>
      <c r="T21" s="20"/>
      <c r="U21" s="21"/>
      <c r="V21" s="21"/>
      <c r="W21" s="18"/>
      <c r="X21" s="18"/>
      <c r="Y21" s="12"/>
      <c r="Z21" s="12"/>
    </row>
    <row r="22" spans="1:26" s="13" customFormat="1" ht="27" customHeight="1" x14ac:dyDescent="0.25">
      <c r="A22" s="5" t="s">
        <v>11</v>
      </c>
      <c r="B22" s="6" t="s">
        <v>79</v>
      </c>
      <c r="C22" s="7" t="s">
        <v>80</v>
      </c>
      <c r="D22" s="14" t="s">
        <v>52</v>
      </c>
      <c r="E22" s="14" t="s">
        <v>52</v>
      </c>
      <c r="F22" s="9" t="s">
        <v>81</v>
      </c>
      <c r="G22" s="10" t="s">
        <v>600</v>
      </c>
      <c r="H22" s="11" t="str">
        <f>HYPERLINK("http://evaluasi.dikti.go.id/epsbed/datadosen/0021067803","21067803")</f>
        <v>21067803</v>
      </c>
      <c r="I22" s="5" t="s">
        <v>53</v>
      </c>
      <c r="J22" s="5" t="s">
        <v>54</v>
      </c>
      <c r="K22" s="84" t="s">
        <v>42</v>
      </c>
      <c r="L22" s="94" t="s">
        <v>603</v>
      </c>
      <c r="M22" s="12"/>
      <c r="N22" s="12"/>
      <c r="O22" s="12"/>
      <c r="P22" s="12"/>
      <c r="Q22" s="12"/>
      <c r="R22" s="12"/>
      <c r="S22" s="19"/>
      <c r="T22" s="20"/>
      <c r="U22" s="21"/>
      <c r="V22" s="21"/>
      <c r="W22" s="18"/>
      <c r="X22" s="18"/>
      <c r="Y22" s="12"/>
      <c r="Z22" s="12"/>
    </row>
    <row r="23" spans="1:26" s="13" customFormat="1" ht="27" customHeight="1" x14ac:dyDescent="0.25">
      <c r="A23" s="5" t="s">
        <v>11</v>
      </c>
      <c r="B23" s="6" t="s">
        <v>82</v>
      </c>
      <c r="C23" s="7" t="s">
        <v>83</v>
      </c>
      <c r="D23" s="8" t="s">
        <v>15</v>
      </c>
      <c r="E23" s="9" t="s">
        <v>15</v>
      </c>
      <c r="F23" s="9" t="s">
        <v>28</v>
      </c>
      <c r="G23" s="10" t="s">
        <v>600</v>
      </c>
      <c r="H23" s="11" t="str">
        <f>HYPERLINK("http://evaluasi.dikti.go.id/epsbed/datadosen/0023107701","23107701")</f>
        <v>23107701</v>
      </c>
      <c r="I23" s="5" t="s">
        <v>18</v>
      </c>
      <c r="J23" s="5" t="s">
        <v>54</v>
      </c>
      <c r="K23" s="84" t="s">
        <v>42</v>
      </c>
      <c r="L23" s="92" t="s">
        <v>603</v>
      </c>
      <c r="M23" s="12"/>
      <c r="N23" s="12"/>
      <c r="O23" s="12"/>
      <c r="P23" s="12"/>
      <c r="Q23" s="12"/>
      <c r="R23" s="12"/>
      <c r="S23" s="19"/>
      <c r="T23" s="20"/>
      <c r="U23" s="21"/>
      <c r="V23" s="21"/>
      <c r="W23" s="18"/>
      <c r="X23" s="18"/>
      <c r="Y23" s="12"/>
      <c r="Z23" s="12"/>
    </row>
    <row r="24" spans="1:26" s="13" customFormat="1" ht="27" customHeight="1" x14ac:dyDescent="0.25">
      <c r="A24" s="5" t="s">
        <v>11</v>
      </c>
      <c r="B24" s="6" t="s">
        <v>84</v>
      </c>
      <c r="C24" s="7" t="s">
        <v>85</v>
      </c>
      <c r="D24" s="8" t="s">
        <v>86</v>
      </c>
      <c r="E24" s="9" t="s">
        <v>15</v>
      </c>
      <c r="F24" s="9" t="s">
        <v>28</v>
      </c>
      <c r="G24" s="10" t="s">
        <v>600</v>
      </c>
      <c r="H24" s="11" t="str">
        <f>HYPERLINK("http://evaluasi.dikti.go.id/epsbed/datadosen/0006087602","6087602")</f>
        <v>6087602</v>
      </c>
      <c r="I24" s="5" t="s">
        <v>18</v>
      </c>
      <c r="J24" s="5" t="s">
        <v>54</v>
      </c>
      <c r="K24" s="84" t="s">
        <v>42</v>
      </c>
      <c r="L24" s="92" t="s">
        <v>603</v>
      </c>
      <c r="M24" s="12"/>
      <c r="N24" s="12"/>
      <c r="O24" s="12"/>
      <c r="P24" s="12"/>
      <c r="Q24" s="12"/>
      <c r="R24" s="12"/>
      <c r="S24" s="19"/>
      <c r="T24" s="20"/>
      <c r="U24" s="21"/>
      <c r="V24" s="21"/>
      <c r="W24" s="18"/>
      <c r="X24" s="18"/>
      <c r="Y24" s="12"/>
      <c r="Z24" s="12"/>
    </row>
    <row r="25" spans="1:26" s="13" customFormat="1" ht="27" customHeight="1" x14ac:dyDescent="0.25">
      <c r="A25" s="5" t="s">
        <v>11</v>
      </c>
      <c r="B25" s="6" t="s">
        <v>87</v>
      </c>
      <c r="C25" s="7" t="s">
        <v>88</v>
      </c>
      <c r="D25" s="14" t="s">
        <v>52</v>
      </c>
      <c r="E25" s="14" t="s">
        <v>52</v>
      </c>
      <c r="F25" s="9" t="s">
        <v>89</v>
      </c>
      <c r="G25" s="10" t="s">
        <v>600</v>
      </c>
      <c r="H25" s="11">
        <v>24027907</v>
      </c>
      <c r="I25" s="5" t="s">
        <v>53</v>
      </c>
      <c r="J25" s="5" t="s">
        <v>57</v>
      </c>
      <c r="K25" s="84" t="s">
        <v>58</v>
      </c>
      <c r="L25" s="92" t="s">
        <v>603</v>
      </c>
      <c r="M25" s="12"/>
      <c r="N25" s="12"/>
      <c r="O25" s="12"/>
      <c r="P25" s="12"/>
      <c r="Q25" s="12"/>
      <c r="R25" s="12"/>
      <c r="S25" s="19"/>
      <c r="T25" s="20"/>
      <c r="U25" s="21"/>
      <c r="V25" s="21"/>
      <c r="W25" s="18"/>
      <c r="X25" s="18"/>
      <c r="Y25" s="12"/>
      <c r="Z25" s="12"/>
    </row>
    <row r="26" spans="1:26" s="13" customFormat="1" ht="27" customHeight="1" x14ac:dyDescent="0.25">
      <c r="A26" s="5" t="s">
        <v>11</v>
      </c>
      <c r="B26" s="6" t="s">
        <v>90</v>
      </c>
      <c r="C26" s="7" t="s">
        <v>91</v>
      </c>
      <c r="D26" s="14" t="s">
        <v>52</v>
      </c>
      <c r="E26" s="14" t="s">
        <v>52</v>
      </c>
      <c r="F26" s="9" t="s">
        <v>92</v>
      </c>
      <c r="G26" s="10" t="s">
        <v>17</v>
      </c>
      <c r="H26" s="11">
        <v>716078005</v>
      </c>
      <c r="I26" s="5" t="s">
        <v>53</v>
      </c>
      <c r="J26" s="5" t="s">
        <v>41</v>
      </c>
      <c r="K26" s="84" t="s">
        <v>42</v>
      </c>
      <c r="L26" s="92" t="s">
        <v>603</v>
      </c>
      <c r="M26" s="12"/>
      <c r="N26" s="12"/>
      <c r="O26" s="12"/>
      <c r="P26" s="12"/>
      <c r="Q26" s="12"/>
      <c r="R26" s="12"/>
      <c r="S26" s="19"/>
      <c r="T26" s="20"/>
      <c r="U26" s="21"/>
      <c r="V26" s="21"/>
      <c r="W26" s="18"/>
      <c r="X26" s="18"/>
      <c r="Y26" s="12"/>
      <c r="Z26" s="12"/>
    </row>
    <row r="27" spans="1:26" s="13" customFormat="1" ht="27" customHeight="1" x14ac:dyDescent="0.25">
      <c r="A27" s="5" t="s">
        <v>11</v>
      </c>
      <c r="B27" s="6" t="s">
        <v>93</v>
      </c>
      <c r="C27" s="7" t="s">
        <v>94</v>
      </c>
      <c r="D27" s="14" t="s">
        <v>52</v>
      </c>
      <c r="E27" s="14" t="s">
        <v>52</v>
      </c>
      <c r="F27" s="9" t="s">
        <v>28</v>
      </c>
      <c r="G27" s="10" t="s">
        <v>600</v>
      </c>
      <c r="H27" s="11" t="str">
        <f>HYPERLINK("http://evaluasi.dikti.go.id/epsbed/datadosen/0020028201","20028201")</f>
        <v>20028201</v>
      </c>
      <c r="I27" s="5" t="s">
        <v>53</v>
      </c>
      <c r="J27" s="5" t="s">
        <v>57</v>
      </c>
      <c r="K27" s="84" t="s">
        <v>58</v>
      </c>
      <c r="L27" s="92" t="s">
        <v>603</v>
      </c>
      <c r="M27" s="12"/>
      <c r="N27" s="12"/>
      <c r="O27" s="12"/>
      <c r="P27" s="12"/>
      <c r="Q27" s="12"/>
      <c r="R27" s="12"/>
      <c r="S27" s="19"/>
      <c r="T27" s="20"/>
      <c r="U27" s="21"/>
      <c r="V27" s="21"/>
      <c r="W27" s="18"/>
      <c r="X27" s="18"/>
      <c r="Y27" s="12"/>
      <c r="Z27" s="12"/>
    </row>
    <row r="28" spans="1:26" s="13" customFormat="1" ht="27" customHeight="1" x14ac:dyDescent="0.25">
      <c r="A28" s="5" t="s">
        <v>11</v>
      </c>
      <c r="B28" s="6" t="s">
        <v>95</v>
      </c>
      <c r="C28" s="7" t="s">
        <v>96</v>
      </c>
      <c r="D28" s="14" t="s">
        <v>52</v>
      </c>
      <c r="E28" s="14" t="s">
        <v>52</v>
      </c>
      <c r="F28" s="9" t="s">
        <v>28</v>
      </c>
      <c r="G28" s="10" t="s">
        <v>600</v>
      </c>
      <c r="H28" s="11" t="str">
        <f>HYPERLINK("http://evaluasi.dikti.go.id/epsbed/datadosen/0013027905","13027905")</f>
        <v>13027905</v>
      </c>
      <c r="I28" s="5" t="s">
        <v>53</v>
      </c>
      <c r="J28" s="5" t="s">
        <v>57</v>
      </c>
      <c r="K28" s="84" t="s">
        <v>58</v>
      </c>
      <c r="L28" s="92" t="s">
        <v>603</v>
      </c>
      <c r="M28" s="12"/>
      <c r="N28" s="12"/>
      <c r="O28" s="12"/>
      <c r="P28" s="12"/>
      <c r="Q28" s="12"/>
      <c r="R28" s="12"/>
      <c r="S28" s="19"/>
      <c r="T28" s="20"/>
      <c r="U28" s="21"/>
      <c r="V28" s="21"/>
      <c r="W28" s="18"/>
      <c r="X28" s="18"/>
      <c r="Y28" s="12"/>
      <c r="Z28" s="12"/>
    </row>
    <row r="29" spans="1:26" s="13" customFormat="1" ht="27" customHeight="1" x14ac:dyDescent="0.25">
      <c r="A29" s="5" t="s">
        <v>11</v>
      </c>
      <c r="B29" s="6" t="s">
        <v>97</v>
      </c>
      <c r="C29" s="7" t="s">
        <v>98</v>
      </c>
      <c r="D29" s="14" t="s">
        <v>52</v>
      </c>
      <c r="E29" s="14" t="s">
        <v>52</v>
      </c>
      <c r="F29" s="9" t="s">
        <v>99</v>
      </c>
      <c r="G29" s="10" t="s">
        <v>17</v>
      </c>
      <c r="H29" s="11" t="str">
        <f>HYPERLINK("http://evaluasi.dikti.go.id/epsbed/datadosen/0017127201","17127201")</f>
        <v>17127201</v>
      </c>
      <c r="I29" s="5" t="s">
        <v>100</v>
      </c>
      <c r="J29" s="5" t="s">
        <v>101</v>
      </c>
      <c r="K29" s="84" t="s">
        <v>58</v>
      </c>
      <c r="L29" s="92" t="s">
        <v>603</v>
      </c>
      <c r="M29" s="12"/>
      <c r="N29" s="12"/>
      <c r="O29" s="12"/>
      <c r="P29" s="12"/>
      <c r="Q29" s="12"/>
      <c r="R29" s="12"/>
      <c r="S29" s="19"/>
      <c r="T29" s="18"/>
      <c r="U29" s="22"/>
      <c r="V29" s="22"/>
      <c r="W29" s="18"/>
      <c r="X29" s="18"/>
      <c r="Y29" s="12"/>
      <c r="Z29" s="12"/>
    </row>
    <row r="30" spans="1:26" s="13" customFormat="1" ht="27" customHeight="1" x14ac:dyDescent="0.25">
      <c r="A30" s="5" t="s">
        <v>11</v>
      </c>
      <c r="B30" s="6" t="s">
        <v>102</v>
      </c>
      <c r="C30" s="7" t="s">
        <v>103</v>
      </c>
      <c r="D30" s="14" t="s">
        <v>52</v>
      </c>
      <c r="E30" s="14" t="s">
        <v>52</v>
      </c>
      <c r="F30" s="9" t="s">
        <v>89</v>
      </c>
      <c r="G30" s="10" t="s">
        <v>600</v>
      </c>
      <c r="H30" s="11" t="str">
        <f>HYPERLINK("http://evaluasi.dikti.go.id/epsbed/datadosen/0019117401","19117401")</f>
        <v>19117401</v>
      </c>
      <c r="I30" s="5" t="s">
        <v>53</v>
      </c>
      <c r="J30" s="5" t="s">
        <v>57</v>
      </c>
      <c r="K30" s="84" t="s">
        <v>58</v>
      </c>
      <c r="L30" s="92" t="s">
        <v>603</v>
      </c>
      <c r="M30" s="12"/>
      <c r="N30" s="12"/>
      <c r="O30" s="12"/>
      <c r="P30" s="12"/>
      <c r="Q30" s="12"/>
      <c r="R30" s="12"/>
      <c r="S30" s="18"/>
      <c r="T30" s="18"/>
      <c r="U30" s="18"/>
      <c r="V30" s="18"/>
      <c r="W30" s="18"/>
      <c r="X30" s="18"/>
      <c r="Y30" s="12"/>
      <c r="Z30" s="12"/>
    </row>
    <row r="31" spans="1:26" s="13" customFormat="1" ht="27" customHeight="1" x14ac:dyDescent="0.25">
      <c r="A31" s="5" t="s">
        <v>11</v>
      </c>
      <c r="B31" s="6" t="s">
        <v>104</v>
      </c>
      <c r="C31" s="7" t="s">
        <v>105</v>
      </c>
      <c r="D31" s="14" t="s">
        <v>52</v>
      </c>
      <c r="E31" s="14" t="s">
        <v>52</v>
      </c>
      <c r="F31" s="9" t="s">
        <v>28</v>
      </c>
      <c r="G31" s="10" t="s">
        <v>600</v>
      </c>
      <c r="H31" s="11">
        <v>1127128801</v>
      </c>
      <c r="I31" s="5" t="s">
        <v>53</v>
      </c>
      <c r="J31" s="5" t="s">
        <v>57</v>
      </c>
      <c r="K31" s="84" t="s">
        <v>58</v>
      </c>
      <c r="L31" s="92" t="s">
        <v>603</v>
      </c>
      <c r="M31" s="12"/>
      <c r="N31" s="12"/>
      <c r="O31" s="12"/>
      <c r="P31" s="18"/>
      <c r="Q31" s="18"/>
      <c r="R31" s="18"/>
      <c r="S31" s="18"/>
      <c r="T31" s="18"/>
      <c r="U31" s="18"/>
      <c r="V31" s="12"/>
      <c r="W31" s="12"/>
      <c r="X31" s="12"/>
      <c r="Y31" s="12"/>
      <c r="Z31" s="12"/>
    </row>
    <row r="32" spans="1:26" s="13" customFormat="1" ht="27" customHeight="1" x14ac:dyDescent="0.25">
      <c r="A32" s="5" t="s">
        <v>11</v>
      </c>
      <c r="B32" s="15" t="s">
        <v>106</v>
      </c>
      <c r="C32" s="7" t="s">
        <v>107</v>
      </c>
      <c r="D32" s="14" t="s">
        <v>52</v>
      </c>
      <c r="E32" s="14" t="s">
        <v>52</v>
      </c>
      <c r="F32" s="9" t="s">
        <v>108</v>
      </c>
      <c r="G32" s="10" t="s">
        <v>17</v>
      </c>
      <c r="H32" s="16" t="s">
        <v>109</v>
      </c>
      <c r="I32" s="5" t="s">
        <v>53</v>
      </c>
      <c r="J32" s="5" t="s">
        <v>57</v>
      </c>
      <c r="K32" s="84" t="s">
        <v>110</v>
      </c>
      <c r="L32" s="92" t="s">
        <v>603</v>
      </c>
      <c r="M32" s="12"/>
      <c r="N32" s="12"/>
      <c r="O32" s="12"/>
      <c r="P32" s="23"/>
      <c r="Q32" s="20"/>
      <c r="R32" s="20"/>
      <c r="S32" s="20"/>
      <c r="T32" s="20"/>
      <c r="U32" s="20"/>
      <c r="V32" s="12"/>
      <c r="W32" s="12"/>
      <c r="X32" s="12"/>
      <c r="Y32" s="12"/>
      <c r="Z32" s="12"/>
    </row>
    <row r="33" spans="1:26" s="13" customFormat="1" ht="27" customHeight="1" x14ac:dyDescent="0.25">
      <c r="A33" s="5" t="s">
        <v>111</v>
      </c>
      <c r="B33" s="24" t="s">
        <v>112</v>
      </c>
      <c r="C33" s="25" t="s">
        <v>113</v>
      </c>
      <c r="D33" s="14" t="s">
        <v>52</v>
      </c>
      <c r="E33" s="14" t="s">
        <v>52</v>
      </c>
      <c r="F33" s="26" t="s">
        <v>114</v>
      </c>
      <c r="G33" s="27" t="s">
        <v>600</v>
      </c>
      <c r="H33" s="28" t="s">
        <v>52</v>
      </c>
      <c r="I33" s="29" t="s">
        <v>53</v>
      </c>
      <c r="J33" s="30" t="s">
        <v>57</v>
      </c>
      <c r="K33" s="85" t="s">
        <v>110</v>
      </c>
      <c r="L33" s="93" t="s">
        <v>603</v>
      </c>
      <c r="M33" s="12"/>
      <c r="N33" s="12"/>
      <c r="O33" s="12"/>
      <c r="P33" s="23"/>
      <c r="Q33" s="20"/>
      <c r="R33" s="20"/>
      <c r="S33" s="20"/>
      <c r="T33" s="20"/>
      <c r="U33" s="20"/>
      <c r="V33" s="12"/>
      <c r="W33" s="12"/>
      <c r="X33" s="12"/>
      <c r="Y33" s="12"/>
      <c r="Z33" s="12"/>
    </row>
    <row r="34" spans="1:26" s="13" customFormat="1" ht="27" customHeight="1" x14ac:dyDescent="0.25">
      <c r="A34" s="5" t="s">
        <v>11</v>
      </c>
      <c r="B34" s="6" t="s">
        <v>115</v>
      </c>
      <c r="C34" s="7" t="s">
        <v>116</v>
      </c>
      <c r="D34" s="8" t="s">
        <v>15</v>
      </c>
      <c r="E34" s="9" t="s">
        <v>15</v>
      </c>
      <c r="F34" s="9" t="s">
        <v>117</v>
      </c>
      <c r="G34" s="10" t="s">
        <v>600</v>
      </c>
      <c r="H34" s="11">
        <v>2078005</v>
      </c>
      <c r="I34" s="5" t="s">
        <v>18</v>
      </c>
      <c r="J34" s="5" t="s">
        <v>54</v>
      </c>
      <c r="K34" s="84" t="s">
        <v>42</v>
      </c>
      <c r="L34" s="96" t="s">
        <v>604</v>
      </c>
      <c r="M34" s="12"/>
      <c r="N34" s="12"/>
      <c r="O34" s="12"/>
      <c r="P34" s="23"/>
      <c r="Q34" s="20"/>
      <c r="R34" s="20"/>
      <c r="S34" s="20"/>
      <c r="T34" s="20"/>
      <c r="U34" s="20"/>
      <c r="V34" s="12"/>
      <c r="W34" s="12"/>
      <c r="X34" s="12"/>
      <c r="Y34" s="12"/>
      <c r="Z34" s="12"/>
    </row>
    <row r="35" spans="1:26" s="13" customFormat="1" ht="27" customHeight="1" x14ac:dyDescent="0.25">
      <c r="A35" s="5" t="s">
        <v>11</v>
      </c>
      <c r="B35" s="6" t="s">
        <v>118</v>
      </c>
      <c r="C35" s="7" t="s">
        <v>119</v>
      </c>
      <c r="D35" s="8" t="s">
        <v>15</v>
      </c>
      <c r="E35" s="9" t="s">
        <v>15</v>
      </c>
      <c r="F35" s="9" t="s">
        <v>117</v>
      </c>
      <c r="G35" s="10" t="s">
        <v>600</v>
      </c>
      <c r="H35" s="11" t="str">
        <f>HYPERLINK("http://evaluasi.dikti.go.id/epsbed/datadosen/0014027507","14027507")</f>
        <v>14027507</v>
      </c>
      <c r="I35" s="5" t="s">
        <v>18</v>
      </c>
      <c r="J35" s="5" t="s">
        <v>54</v>
      </c>
      <c r="K35" s="84" t="s">
        <v>42</v>
      </c>
      <c r="L35" s="96" t="s">
        <v>604</v>
      </c>
      <c r="M35" s="12"/>
      <c r="N35" s="12"/>
      <c r="O35" s="12"/>
      <c r="P35" s="23"/>
      <c r="Q35" s="18"/>
      <c r="R35" s="18"/>
      <c r="S35" s="18"/>
      <c r="T35" s="18"/>
      <c r="U35" s="18"/>
      <c r="V35" s="12"/>
      <c r="W35" s="12"/>
      <c r="X35" s="12"/>
      <c r="Y35" s="12"/>
      <c r="Z35" s="12"/>
    </row>
    <row r="36" spans="1:26" s="13" customFormat="1" ht="27" customHeight="1" x14ac:dyDescent="0.25">
      <c r="A36" s="5" t="s">
        <v>11</v>
      </c>
      <c r="B36" s="6" t="s">
        <v>120</v>
      </c>
      <c r="C36" s="7" t="s">
        <v>121</v>
      </c>
      <c r="D36" s="8" t="s">
        <v>15</v>
      </c>
      <c r="E36" s="9" t="s">
        <v>15</v>
      </c>
      <c r="F36" s="9" t="s">
        <v>28</v>
      </c>
      <c r="G36" s="10" t="s">
        <v>17</v>
      </c>
      <c r="H36" s="11" t="str">
        <f>HYPERLINK("http://evaluasi.dikti.go.id/epsbed/datadosen/0027047606","27047606")</f>
        <v>27047606</v>
      </c>
      <c r="I36" s="5" t="s">
        <v>18</v>
      </c>
      <c r="J36" s="5" t="s">
        <v>54</v>
      </c>
      <c r="K36" s="84" t="s">
        <v>30</v>
      </c>
      <c r="L36" s="96" t="s">
        <v>604</v>
      </c>
      <c r="M36" s="12"/>
      <c r="N36" s="12"/>
      <c r="O36" s="12"/>
      <c r="P36" s="23"/>
      <c r="Q36" s="20"/>
      <c r="R36" s="20"/>
      <c r="S36" s="20"/>
      <c r="T36" s="20"/>
      <c r="U36" s="20"/>
      <c r="V36" s="12"/>
      <c r="W36" s="12"/>
      <c r="X36" s="12"/>
      <c r="Y36" s="12"/>
      <c r="Z36" s="12"/>
    </row>
    <row r="37" spans="1:26" s="13" customFormat="1" ht="27" customHeight="1" x14ac:dyDescent="0.25">
      <c r="A37" s="5" t="s">
        <v>11</v>
      </c>
      <c r="B37" s="6" t="s">
        <v>122</v>
      </c>
      <c r="C37" s="7" t="s">
        <v>123</v>
      </c>
      <c r="D37" s="8" t="s">
        <v>15</v>
      </c>
      <c r="E37" s="9" t="s">
        <v>15</v>
      </c>
      <c r="F37" s="9" t="s">
        <v>28</v>
      </c>
      <c r="G37" s="10" t="s">
        <v>600</v>
      </c>
      <c r="H37" s="11" t="str">
        <f>HYPERLINK("http://evaluasi.dikti.go.id/epsbed/datadosen/0001038501","1038501")</f>
        <v>1038501</v>
      </c>
      <c r="I37" s="5" t="s">
        <v>18</v>
      </c>
      <c r="J37" s="5" t="s">
        <v>54</v>
      </c>
      <c r="K37" s="84" t="s">
        <v>42</v>
      </c>
      <c r="L37" s="96" t="s">
        <v>604</v>
      </c>
      <c r="M37" s="12"/>
      <c r="N37" s="12"/>
      <c r="O37" s="12"/>
      <c r="P37" s="23"/>
      <c r="Q37" s="20"/>
      <c r="R37" s="20"/>
      <c r="S37" s="20"/>
      <c r="T37" s="20"/>
      <c r="U37" s="20"/>
      <c r="V37" s="12"/>
      <c r="W37" s="12"/>
      <c r="X37" s="12"/>
      <c r="Y37" s="12"/>
      <c r="Z37" s="12"/>
    </row>
    <row r="38" spans="1:26" s="13" customFormat="1" ht="27" customHeight="1" x14ac:dyDescent="0.25">
      <c r="A38" s="5" t="s">
        <v>111</v>
      </c>
      <c r="B38" s="24" t="s">
        <v>124</v>
      </c>
      <c r="C38" s="25" t="s">
        <v>125</v>
      </c>
      <c r="D38" s="14" t="s">
        <v>52</v>
      </c>
      <c r="E38" s="14" t="s">
        <v>52</v>
      </c>
      <c r="F38" s="26" t="s">
        <v>114</v>
      </c>
      <c r="G38" s="27" t="s">
        <v>600</v>
      </c>
      <c r="H38" s="28" t="s">
        <v>52</v>
      </c>
      <c r="I38" s="29" t="s">
        <v>53</v>
      </c>
      <c r="J38" s="30" t="s">
        <v>57</v>
      </c>
      <c r="K38" s="85" t="s">
        <v>110</v>
      </c>
      <c r="L38" s="96" t="s">
        <v>604</v>
      </c>
      <c r="M38" s="12"/>
      <c r="N38" s="12"/>
      <c r="O38" s="12"/>
      <c r="P38" s="23"/>
      <c r="Q38" s="20"/>
      <c r="R38" s="20"/>
      <c r="S38" s="20"/>
      <c r="T38" s="20"/>
      <c r="U38" s="20"/>
      <c r="V38" s="12"/>
      <c r="W38" s="12"/>
      <c r="X38" s="12"/>
      <c r="Y38" s="12"/>
      <c r="Z38" s="12"/>
    </row>
    <row r="39" spans="1:26" s="13" customFormat="1" ht="27" customHeight="1" x14ac:dyDescent="0.25">
      <c r="A39" s="5" t="s">
        <v>11</v>
      </c>
      <c r="B39" s="6" t="s">
        <v>126</v>
      </c>
      <c r="C39" s="7" t="s">
        <v>127</v>
      </c>
      <c r="D39" s="8" t="s">
        <v>15</v>
      </c>
      <c r="E39" s="9" t="s">
        <v>15</v>
      </c>
      <c r="F39" s="9" t="s">
        <v>16</v>
      </c>
      <c r="G39" s="10" t="s">
        <v>17</v>
      </c>
      <c r="H39" s="11" t="str">
        <f>HYPERLINK("http://evaluasi.dikti.go.id/epsbed/datadosen/0017116508","17116508")</f>
        <v>17116508</v>
      </c>
      <c r="I39" s="5" t="s">
        <v>18</v>
      </c>
      <c r="J39" s="5" t="s">
        <v>29</v>
      </c>
      <c r="K39" s="84" t="s">
        <v>30</v>
      </c>
      <c r="L39" s="95" t="s">
        <v>605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s="13" customFormat="1" ht="27" customHeight="1" x14ac:dyDescent="0.25">
      <c r="A40" s="5" t="s">
        <v>11</v>
      </c>
      <c r="B40" s="6" t="s">
        <v>128</v>
      </c>
      <c r="C40" s="7" t="s">
        <v>129</v>
      </c>
      <c r="D40" s="8" t="s">
        <v>130</v>
      </c>
      <c r="E40" s="14" t="s">
        <v>52</v>
      </c>
      <c r="F40" s="9" t="s">
        <v>131</v>
      </c>
      <c r="G40" s="10" t="s">
        <v>17</v>
      </c>
      <c r="H40" s="5">
        <v>26075702</v>
      </c>
      <c r="I40" s="5" t="s">
        <v>53</v>
      </c>
      <c r="J40" s="5" t="s">
        <v>29</v>
      </c>
      <c r="K40" s="84" t="s">
        <v>30</v>
      </c>
      <c r="L40" s="95" t="s">
        <v>605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s="13" customFormat="1" ht="27" customHeight="1" x14ac:dyDescent="0.25">
      <c r="A41" s="5" t="s">
        <v>11</v>
      </c>
      <c r="B41" s="6" t="s">
        <v>132</v>
      </c>
      <c r="C41" s="7" t="s">
        <v>133</v>
      </c>
      <c r="D41" s="8" t="s">
        <v>134</v>
      </c>
      <c r="E41" s="14" t="s">
        <v>52</v>
      </c>
      <c r="F41" s="9" t="s">
        <v>131</v>
      </c>
      <c r="G41" s="10" t="s">
        <v>600</v>
      </c>
      <c r="H41" s="5">
        <v>9095920</v>
      </c>
      <c r="I41" s="5" t="s">
        <v>53</v>
      </c>
      <c r="J41" s="5" t="s">
        <v>29</v>
      </c>
      <c r="K41" s="84" t="s">
        <v>30</v>
      </c>
      <c r="L41" s="95" t="s">
        <v>605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s="13" customFormat="1" ht="27" customHeight="1" x14ac:dyDescent="0.25">
      <c r="A42" s="5" t="s">
        <v>11</v>
      </c>
      <c r="B42" s="6" t="s">
        <v>135</v>
      </c>
      <c r="C42" s="7" t="s">
        <v>136</v>
      </c>
      <c r="D42" s="8" t="s">
        <v>130</v>
      </c>
      <c r="E42" s="14" t="s">
        <v>52</v>
      </c>
      <c r="F42" s="9" t="s">
        <v>131</v>
      </c>
      <c r="G42" s="10" t="s">
        <v>17</v>
      </c>
      <c r="H42" s="5">
        <v>10016606</v>
      </c>
      <c r="I42" s="5" t="s">
        <v>53</v>
      </c>
      <c r="J42" s="5" t="s">
        <v>33</v>
      </c>
      <c r="K42" s="84" t="s">
        <v>30</v>
      </c>
      <c r="L42" s="95" t="s">
        <v>605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s="13" customFormat="1" ht="27" customHeight="1" x14ac:dyDescent="0.25">
      <c r="A43" s="5" t="s">
        <v>11</v>
      </c>
      <c r="B43" s="6" t="s">
        <v>137</v>
      </c>
      <c r="C43" s="7" t="s">
        <v>138</v>
      </c>
      <c r="D43" s="8" t="s">
        <v>15</v>
      </c>
      <c r="E43" s="9" t="s">
        <v>15</v>
      </c>
      <c r="F43" s="9" t="s">
        <v>16</v>
      </c>
      <c r="G43" s="10" t="s">
        <v>17</v>
      </c>
      <c r="H43" s="11" t="str">
        <f>HYPERLINK("http://evaluasi.dikti.go.id/epsbed/datadosen/0003065605","3065605")</f>
        <v>3065605</v>
      </c>
      <c r="I43" s="5" t="s">
        <v>18</v>
      </c>
      <c r="J43" s="5" t="s">
        <v>36</v>
      </c>
      <c r="K43" s="84" t="s">
        <v>30</v>
      </c>
      <c r="L43" s="95" t="s">
        <v>605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s="13" customFormat="1" ht="27" customHeight="1" x14ac:dyDescent="0.25">
      <c r="A44" s="5" t="s">
        <v>11</v>
      </c>
      <c r="B44" s="6" t="s">
        <v>139</v>
      </c>
      <c r="C44" s="7" t="s">
        <v>140</v>
      </c>
      <c r="D44" s="8" t="s">
        <v>134</v>
      </c>
      <c r="E44" s="14" t="s">
        <v>52</v>
      </c>
      <c r="F44" s="9" t="s">
        <v>131</v>
      </c>
      <c r="G44" s="10" t="s">
        <v>600</v>
      </c>
      <c r="H44" s="11" t="str">
        <f>HYPERLINK("http://evaluasi.dikti.go.id/epsbed/datadosen/0009096004","9096004")</f>
        <v>9096004</v>
      </c>
      <c r="I44" s="5" t="s">
        <v>53</v>
      </c>
      <c r="J44" s="5" t="s">
        <v>36</v>
      </c>
      <c r="K44" s="84" t="s">
        <v>30</v>
      </c>
      <c r="L44" s="97" t="s">
        <v>605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s="13" customFormat="1" ht="27" customHeight="1" x14ac:dyDescent="0.25">
      <c r="A45" s="5" t="s">
        <v>11</v>
      </c>
      <c r="B45" s="6" t="s">
        <v>141</v>
      </c>
      <c r="C45" s="7" t="s">
        <v>142</v>
      </c>
      <c r="D45" s="8" t="s">
        <v>130</v>
      </c>
      <c r="E45" s="14" t="s">
        <v>52</v>
      </c>
      <c r="F45" s="9" t="s">
        <v>143</v>
      </c>
      <c r="G45" s="10" t="s">
        <v>17</v>
      </c>
      <c r="H45" s="5">
        <v>28056203</v>
      </c>
      <c r="I45" s="5" t="s">
        <v>53</v>
      </c>
      <c r="J45" s="5" t="s">
        <v>36</v>
      </c>
      <c r="K45" s="84" t="s">
        <v>30</v>
      </c>
      <c r="L45" s="95" t="s">
        <v>605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s="13" customFormat="1" ht="27" customHeight="1" x14ac:dyDescent="0.25">
      <c r="A46" s="5" t="s">
        <v>11</v>
      </c>
      <c r="B46" s="6" t="s">
        <v>144</v>
      </c>
      <c r="C46" s="7" t="s">
        <v>145</v>
      </c>
      <c r="D46" s="8" t="s">
        <v>134</v>
      </c>
      <c r="E46" s="14" t="s">
        <v>52</v>
      </c>
      <c r="F46" s="9" t="s">
        <v>146</v>
      </c>
      <c r="G46" s="10" t="s">
        <v>600</v>
      </c>
      <c r="H46" s="5">
        <v>6116605</v>
      </c>
      <c r="I46" s="5" t="s">
        <v>53</v>
      </c>
      <c r="J46" s="5" t="s">
        <v>36</v>
      </c>
      <c r="K46" s="84" t="s">
        <v>30</v>
      </c>
      <c r="L46" s="97" t="s">
        <v>605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s="13" customFormat="1" ht="27" customHeight="1" x14ac:dyDescent="0.25">
      <c r="A47" s="5" t="s">
        <v>11</v>
      </c>
      <c r="B47" s="6" t="s">
        <v>147</v>
      </c>
      <c r="C47" s="7" t="s">
        <v>148</v>
      </c>
      <c r="D47" s="8" t="s">
        <v>15</v>
      </c>
      <c r="E47" s="9" t="s">
        <v>15</v>
      </c>
      <c r="F47" s="9" t="s">
        <v>131</v>
      </c>
      <c r="G47" s="10" t="s">
        <v>17</v>
      </c>
      <c r="H47" s="11" t="str">
        <f>HYPERLINK("http://evaluasi.dikti.go.id/epsbed/datadosen/0020106603","20106603")</f>
        <v>20106603</v>
      </c>
      <c r="I47" s="5" t="s">
        <v>18</v>
      </c>
      <c r="J47" s="5" t="s">
        <v>36</v>
      </c>
      <c r="K47" s="84" t="s">
        <v>30</v>
      </c>
      <c r="L47" s="95" t="s">
        <v>605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s="13" customFormat="1" ht="27" customHeight="1" x14ac:dyDescent="0.25">
      <c r="A48" s="5" t="s">
        <v>11</v>
      </c>
      <c r="B48" s="6" t="s">
        <v>149</v>
      </c>
      <c r="C48" s="7" t="s">
        <v>150</v>
      </c>
      <c r="D48" s="14" t="s">
        <v>52</v>
      </c>
      <c r="E48" s="14" t="s">
        <v>52</v>
      </c>
      <c r="F48" s="9" t="s">
        <v>28</v>
      </c>
      <c r="G48" s="5" t="s">
        <v>17</v>
      </c>
      <c r="H48" s="11">
        <v>2057505</v>
      </c>
      <c r="I48" s="5" t="s">
        <v>53</v>
      </c>
      <c r="J48" s="5" t="s">
        <v>57</v>
      </c>
      <c r="K48" s="84" t="s">
        <v>42</v>
      </c>
      <c r="L48" s="95" t="s">
        <v>605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s="13" customFormat="1" ht="27" customHeight="1" x14ac:dyDescent="0.25">
      <c r="A49" s="5" t="s">
        <v>11</v>
      </c>
      <c r="B49" s="6" t="s">
        <v>151</v>
      </c>
      <c r="C49" s="7" t="s">
        <v>152</v>
      </c>
      <c r="D49" s="14" t="s">
        <v>52</v>
      </c>
      <c r="E49" s="14" t="s">
        <v>52</v>
      </c>
      <c r="F49" s="9" t="s">
        <v>28</v>
      </c>
      <c r="G49" s="10" t="s">
        <v>17</v>
      </c>
      <c r="H49" s="5">
        <v>1104108801</v>
      </c>
      <c r="I49" s="5" t="s">
        <v>53</v>
      </c>
      <c r="J49" s="5" t="s">
        <v>57</v>
      </c>
      <c r="K49" s="84" t="s">
        <v>58</v>
      </c>
      <c r="L49" s="97" t="s">
        <v>605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s="13" customFormat="1" ht="27" customHeight="1" x14ac:dyDescent="0.25">
      <c r="A50" s="5" t="s">
        <v>11</v>
      </c>
      <c r="B50" s="15" t="s">
        <v>153</v>
      </c>
      <c r="C50" s="7" t="s">
        <v>154</v>
      </c>
      <c r="D50" s="8" t="s">
        <v>130</v>
      </c>
      <c r="E50" s="14" t="s">
        <v>52</v>
      </c>
      <c r="F50" s="9" t="s">
        <v>155</v>
      </c>
      <c r="G50" s="10" t="s">
        <v>17</v>
      </c>
      <c r="H50" s="31" t="s">
        <v>156</v>
      </c>
      <c r="I50" s="5" t="s">
        <v>53</v>
      </c>
      <c r="J50" s="5" t="s">
        <v>36</v>
      </c>
      <c r="K50" s="84" t="s">
        <v>30</v>
      </c>
      <c r="L50" s="95" t="s">
        <v>605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s="13" customFormat="1" ht="27" customHeight="1" x14ac:dyDescent="0.25">
      <c r="A51" s="5" t="s">
        <v>11</v>
      </c>
      <c r="B51" s="15" t="s">
        <v>157</v>
      </c>
      <c r="C51" s="7" t="s">
        <v>158</v>
      </c>
      <c r="D51" s="14" t="s">
        <v>52</v>
      </c>
      <c r="E51" s="14" t="s">
        <v>52</v>
      </c>
      <c r="F51" s="9" t="s">
        <v>159</v>
      </c>
      <c r="G51" s="10" t="s">
        <v>17</v>
      </c>
      <c r="H51" s="10" t="s">
        <v>160</v>
      </c>
      <c r="I51" s="5" t="s">
        <v>53</v>
      </c>
      <c r="J51" s="5" t="s">
        <v>57</v>
      </c>
      <c r="K51" s="84" t="s">
        <v>110</v>
      </c>
      <c r="L51" s="95" t="s">
        <v>605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s="13" customFormat="1" ht="27" customHeight="1" x14ac:dyDescent="0.25">
      <c r="A52" s="5" t="s">
        <v>11</v>
      </c>
      <c r="B52" s="6" t="s">
        <v>161</v>
      </c>
      <c r="C52" s="7" t="s">
        <v>162</v>
      </c>
      <c r="D52" s="8" t="s">
        <v>14</v>
      </c>
      <c r="E52" s="9" t="s">
        <v>15</v>
      </c>
      <c r="F52" s="9" t="s">
        <v>16</v>
      </c>
      <c r="G52" s="10" t="s">
        <v>17</v>
      </c>
      <c r="H52" s="11" t="str">
        <f>HYPERLINK("http://evaluasi.dikti.go.id/epsbed/datadosen/0006025707","6025707")</f>
        <v>6025707</v>
      </c>
      <c r="I52" s="5" t="s">
        <v>18</v>
      </c>
      <c r="J52" s="5" t="s">
        <v>25</v>
      </c>
      <c r="K52" s="84" t="s">
        <v>20</v>
      </c>
      <c r="L52" s="98" t="s">
        <v>606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s="13" customFormat="1" ht="27" customHeight="1" x14ac:dyDescent="0.25">
      <c r="A53" s="5" t="s">
        <v>11</v>
      </c>
      <c r="B53" s="6" t="s">
        <v>163</v>
      </c>
      <c r="C53" s="7" t="s">
        <v>164</v>
      </c>
      <c r="D53" s="8" t="s">
        <v>14</v>
      </c>
      <c r="E53" s="9" t="s">
        <v>15</v>
      </c>
      <c r="F53" s="9" t="s">
        <v>165</v>
      </c>
      <c r="G53" s="10" t="s">
        <v>17</v>
      </c>
      <c r="H53" s="11" t="str">
        <f>HYPERLINK("http://evaluasi.dikti.go.id/epsbed/datadosen/0013126203","13126203")</f>
        <v>13126203</v>
      </c>
      <c r="I53" s="5" t="s">
        <v>18</v>
      </c>
      <c r="J53" s="5" t="s">
        <v>19</v>
      </c>
      <c r="K53" s="84" t="s">
        <v>20</v>
      </c>
      <c r="L53" s="98" t="s">
        <v>606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s="13" customFormat="1" ht="27" customHeight="1" x14ac:dyDescent="0.25">
      <c r="A54" s="5" t="s">
        <v>11</v>
      </c>
      <c r="B54" s="6" t="s">
        <v>166</v>
      </c>
      <c r="C54" s="7" t="s">
        <v>167</v>
      </c>
      <c r="D54" s="8" t="s">
        <v>14</v>
      </c>
      <c r="E54" s="9" t="s">
        <v>15</v>
      </c>
      <c r="F54" s="9" t="s">
        <v>168</v>
      </c>
      <c r="G54" s="10" t="s">
        <v>17</v>
      </c>
      <c r="H54" s="5">
        <v>11055104</v>
      </c>
      <c r="I54" s="5" t="s">
        <v>18</v>
      </c>
      <c r="J54" s="5" t="s">
        <v>19</v>
      </c>
      <c r="K54" s="84" t="s">
        <v>20</v>
      </c>
      <c r="L54" s="97" t="s">
        <v>606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s="13" customFormat="1" ht="27" customHeight="1" x14ac:dyDescent="0.25">
      <c r="A55" s="5" t="s">
        <v>11</v>
      </c>
      <c r="B55" s="6" t="s">
        <v>169</v>
      </c>
      <c r="C55" s="7" t="s">
        <v>170</v>
      </c>
      <c r="D55" s="8" t="s">
        <v>15</v>
      </c>
      <c r="E55" s="9" t="s">
        <v>15</v>
      </c>
      <c r="F55" s="9" t="s">
        <v>168</v>
      </c>
      <c r="G55" s="10" t="s">
        <v>600</v>
      </c>
      <c r="H55" s="5">
        <v>18115401</v>
      </c>
      <c r="I55" s="5" t="s">
        <v>18</v>
      </c>
      <c r="J55" s="5" t="s">
        <v>33</v>
      </c>
      <c r="K55" s="84" t="s">
        <v>30</v>
      </c>
      <c r="L55" s="95" t="s">
        <v>606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s="13" customFormat="1" ht="27" customHeight="1" x14ac:dyDescent="0.25">
      <c r="A56" s="5" t="s">
        <v>11</v>
      </c>
      <c r="B56" s="6" t="s">
        <v>171</v>
      </c>
      <c r="C56" s="7" t="s">
        <v>172</v>
      </c>
      <c r="D56" s="8" t="s">
        <v>173</v>
      </c>
      <c r="E56" s="9" t="s">
        <v>15</v>
      </c>
      <c r="F56" s="9" t="s">
        <v>16</v>
      </c>
      <c r="G56" s="10" t="s">
        <v>17</v>
      </c>
      <c r="H56" s="5">
        <v>10075907</v>
      </c>
      <c r="I56" s="5" t="s">
        <v>18</v>
      </c>
      <c r="J56" s="5" t="s">
        <v>33</v>
      </c>
      <c r="K56" s="84" t="s">
        <v>30</v>
      </c>
      <c r="L56" s="95" t="s">
        <v>606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s="13" customFormat="1" ht="27" customHeight="1" x14ac:dyDescent="0.25">
      <c r="A57" s="5" t="s">
        <v>11</v>
      </c>
      <c r="B57" s="6" t="s">
        <v>174</v>
      </c>
      <c r="C57" s="7" t="s">
        <v>175</v>
      </c>
      <c r="D57" s="14" t="s">
        <v>52</v>
      </c>
      <c r="E57" s="14" t="s">
        <v>52</v>
      </c>
      <c r="F57" s="9" t="s">
        <v>28</v>
      </c>
      <c r="G57" s="10" t="s">
        <v>600</v>
      </c>
      <c r="H57" s="5">
        <v>21037903</v>
      </c>
      <c r="I57" s="5" t="s">
        <v>53</v>
      </c>
      <c r="J57" s="5" t="s">
        <v>54</v>
      </c>
      <c r="K57" s="84" t="s">
        <v>42</v>
      </c>
      <c r="L57" s="95" t="s">
        <v>607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s="13" customFormat="1" ht="27" customHeight="1" x14ac:dyDescent="0.25">
      <c r="A58" s="5" t="s">
        <v>11</v>
      </c>
      <c r="B58" s="6" t="s">
        <v>176</v>
      </c>
      <c r="C58" s="7" t="s">
        <v>177</v>
      </c>
      <c r="D58" s="8" t="s">
        <v>15</v>
      </c>
      <c r="E58" s="9" t="s">
        <v>15</v>
      </c>
      <c r="F58" s="9" t="s">
        <v>28</v>
      </c>
      <c r="G58" s="10" t="s">
        <v>17</v>
      </c>
      <c r="H58" s="5">
        <v>13048203</v>
      </c>
      <c r="I58" s="5" t="s">
        <v>18</v>
      </c>
      <c r="J58" s="5" t="s">
        <v>54</v>
      </c>
      <c r="K58" s="84" t="s">
        <v>42</v>
      </c>
      <c r="L58" s="95" t="s">
        <v>606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s="13" customFormat="1" ht="27" customHeight="1" x14ac:dyDescent="0.25">
      <c r="A59" s="5" t="s">
        <v>11</v>
      </c>
      <c r="B59" s="6" t="s">
        <v>178</v>
      </c>
      <c r="C59" s="7" t="s">
        <v>179</v>
      </c>
      <c r="D59" s="14" t="s">
        <v>52</v>
      </c>
      <c r="E59" s="14" t="s">
        <v>52</v>
      </c>
      <c r="F59" s="9" t="s">
        <v>28</v>
      </c>
      <c r="G59" s="10" t="s">
        <v>17</v>
      </c>
      <c r="H59" s="5">
        <v>21038202</v>
      </c>
      <c r="I59" s="5" t="s">
        <v>53</v>
      </c>
      <c r="J59" s="5" t="s">
        <v>54</v>
      </c>
      <c r="K59" s="84" t="s">
        <v>42</v>
      </c>
      <c r="L59" s="97" t="s">
        <v>606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s="13" customFormat="1" ht="27" customHeight="1" x14ac:dyDescent="0.25">
      <c r="A60" s="5" t="s">
        <v>11</v>
      </c>
      <c r="B60" s="6" t="s">
        <v>180</v>
      </c>
      <c r="C60" s="7" t="s">
        <v>181</v>
      </c>
      <c r="D60" s="14" t="s">
        <v>52</v>
      </c>
      <c r="E60" s="14" t="s">
        <v>52</v>
      </c>
      <c r="F60" s="9" t="s">
        <v>28</v>
      </c>
      <c r="G60" s="10" t="s">
        <v>600</v>
      </c>
      <c r="H60" s="5" t="str">
        <f>HYPERLINK("http://evaluasi.dikti.go.id/epsbed/datadosen/0011088501","11088501")</f>
        <v>11088501</v>
      </c>
      <c r="I60" s="5" t="s">
        <v>53</v>
      </c>
      <c r="J60" s="5" t="s">
        <v>57</v>
      </c>
      <c r="K60" s="84" t="s">
        <v>42</v>
      </c>
      <c r="L60" s="95" t="s">
        <v>607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s="13" customFormat="1" ht="44.25" customHeight="1" x14ac:dyDescent="0.25">
      <c r="A61" s="5" t="s">
        <v>11</v>
      </c>
      <c r="B61" s="6" t="s">
        <v>182</v>
      </c>
      <c r="C61" s="32" t="s">
        <v>183</v>
      </c>
      <c r="D61" s="14" t="s">
        <v>52</v>
      </c>
      <c r="E61" s="14" t="s">
        <v>52</v>
      </c>
      <c r="F61" s="9" t="s">
        <v>28</v>
      </c>
      <c r="G61" s="10" t="s">
        <v>17</v>
      </c>
      <c r="H61" s="5">
        <v>24118201</v>
      </c>
      <c r="I61" s="5" t="s">
        <v>53</v>
      </c>
      <c r="J61" s="5" t="s">
        <v>57</v>
      </c>
      <c r="K61" s="84" t="s">
        <v>42</v>
      </c>
      <c r="L61" s="95" t="s">
        <v>606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s="13" customFormat="1" ht="29.25" customHeight="1" x14ac:dyDescent="0.25">
      <c r="A62" s="5" t="s">
        <v>11</v>
      </c>
      <c r="B62" s="6" t="s">
        <v>184</v>
      </c>
      <c r="C62" s="7" t="s">
        <v>185</v>
      </c>
      <c r="D62" s="14" t="s">
        <v>52</v>
      </c>
      <c r="E62" s="14" t="s">
        <v>52</v>
      </c>
      <c r="F62" s="9" t="s">
        <v>186</v>
      </c>
      <c r="G62" s="10" t="s">
        <v>600</v>
      </c>
      <c r="H62" s="5">
        <v>16118201</v>
      </c>
      <c r="I62" s="5" t="s">
        <v>100</v>
      </c>
      <c r="J62" s="5" t="s">
        <v>101</v>
      </c>
      <c r="K62" s="84" t="s">
        <v>110</v>
      </c>
      <c r="L62" s="95" t="s">
        <v>606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s="13" customFormat="1" ht="27" customHeight="1" x14ac:dyDescent="0.25">
      <c r="A63" s="5" t="s">
        <v>11</v>
      </c>
      <c r="B63" s="15" t="s">
        <v>187</v>
      </c>
      <c r="C63" s="7" t="s">
        <v>188</v>
      </c>
      <c r="D63" s="14" t="s">
        <v>52</v>
      </c>
      <c r="E63" s="14" t="s">
        <v>52</v>
      </c>
      <c r="F63" s="9" t="s">
        <v>189</v>
      </c>
      <c r="G63" s="10" t="s">
        <v>17</v>
      </c>
      <c r="H63" s="5" t="s">
        <v>52</v>
      </c>
      <c r="I63" s="5" t="s">
        <v>53</v>
      </c>
      <c r="J63" s="5" t="s">
        <v>57</v>
      </c>
      <c r="K63" s="84" t="s">
        <v>110</v>
      </c>
      <c r="L63" s="95" t="s">
        <v>606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s="13" customFormat="1" ht="27" customHeight="1" x14ac:dyDescent="0.25">
      <c r="A64" s="5" t="s">
        <v>11</v>
      </c>
      <c r="B64" s="6" t="s">
        <v>190</v>
      </c>
      <c r="C64" s="7" t="s">
        <v>191</v>
      </c>
      <c r="D64" s="8" t="s">
        <v>130</v>
      </c>
      <c r="E64" s="9"/>
      <c r="F64" s="9" t="s">
        <v>16</v>
      </c>
      <c r="G64" s="10" t="s">
        <v>17</v>
      </c>
      <c r="H64" s="5">
        <v>1106208</v>
      </c>
      <c r="I64" s="5" t="s">
        <v>53</v>
      </c>
      <c r="J64" s="5" t="s">
        <v>41</v>
      </c>
      <c r="K64" s="84" t="s">
        <v>42</v>
      </c>
      <c r="L64" s="95" t="s">
        <v>608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s="13" customFormat="1" ht="27" customHeight="1" x14ac:dyDescent="0.25">
      <c r="A65" s="5" t="s">
        <v>11</v>
      </c>
      <c r="B65" s="6" t="s">
        <v>192</v>
      </c>
      <c r="C65" s="7" t="s">
        <v>193</v>
      </c>
      <c r="D65" s="8" t="s">
        <v>15</v>
      </c>
      <c r="E65" s="9" t="s">
        <v>15</v>
      </c>
      <c r="F65" s="9" t="s">
        <v>194</v>
      </c>
      <c r="G65" s="10" t="s">
        <v>600</v>
      </c>
      <c r="H65" s="11" t="str">
        <f>HYPERLINK("http://evaluasi.dikti.go.id/epsbed/datadosen/0016047802","16047802")</f>
        <v>16047802</v>
      </c>
      <c r="I65" s="5" t="s">
        <v>18</v>
      </c>
      <c r="J65" s="5" t="s">
        <v>41</v>
      </c>
      <c r="K65" s="84" t="s">
        <v>42</v>
      </c>
      <c r="L65" s="97" t="s">
        <v>608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s="13" customFormat="1" ht="27" customHeight="1" x14ac:dyDescent="0.25">
      <c r="A66" s="5" t="s">
        <v>11</v>
      </c>
      <c r="B66" s="6" t="s">
        <v>195</v>
      </c>
      <c r="C66" s="7" t="s">
        <v>196</v>
      </c>
      <c r="D66" s="8" t="s">
        <v>130</v>
      </c>
      <c r="E66" s="9"/>
      <c r="F66" s="9" t="s">
        <v>16</v>
      </c>
      <c r="G66" s="10" t="s">
        <v>17</v>
      </c>
      <c r="H66" s="11" t="str">
        <f>HYPERLINK("http://evaluasi.dikti.go.id/epsbed/datadosen/0031126610","31126610")</f>
        <v>31126610</v>
      </c>
      <c r="I66" s="5" t="s">
        <v>53</v>
      </c>
      <c r="J66" s="5" t="s">
        <v>54</v>
      </c>
      <c r="K66" s="84" t="s">
        <v>42</v>
      </c>
      <c r="L66" s="95" t="s">
        <v>608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s="13" customFormat="1" ht="27" customHeight="1" x14ac:dyDescent="0.25">
      <c r="A67" s="5" t="s">
        <v>11</v>
      </c>
      <c r="B67" s="6" t="s">
        <v>197</v>
      </c>
      <c r="C67" s="7" t="s">
        <v>198</v>
      </c>
      <c r="D67" s="8" t="s">
        <v>15</v>
      </c>
      <c r="E67" s="9" t="s">
        <v>15</v>
      </c>
      <c r="F67" s="33" t="s">
        <v>81</v>
      </c>
      <c r="G67" s="10" t="s">
        <v>600</v>
      </c>
      <c r="H67" s="11">
        <v>1108103</v>
      </c>
      <c r="I67" s="5" t="s">
        <v>18</v>
      </c>
      <c r="J67" s="5" t="s">
        <v>54</v>
      </c>
      <c r="K67" s="84" t="s">
        <v>42</v>
      </c>
      <c r="L67" s="95" t="s">
        <v>608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s="13" customFormat="1" ht="27" customHeight="1" x14ac:dyDescent="0.25">
      <c r="A68" s="5" t="s">
        <v>11</v>
      </c>
      <c r="B68" s="6" t="s">
        <v>199</v>
      </c>
      <c r="C68" s="7" t="s">
        <v>200</v>
      </c>
      <c r="D68" s="8" t="s">
        <v>15</v>
      </c>
      <c r="E68" s="9" t="s">
        <v>15</v>
      </c>
      <c r="F68" s="9" t="s">
        <v>28</v>
      </c>
      <c r="G68" s="10" t="s">
        <v>17</v>
      </c>
      <c r="H68" s="11">
        <v>2078202</v>
      </c>
      <c r="I68" s="5" t="s">
        <v>18</v>
      </c>
      <c r="J68" s="5" t="s">
        <v>57</v>
      </c>
      <c r="K68" s="84" t="s">
        <v>42</v>
      </c>
      <c r="L68" s="97" t="s">
        <v>608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s="13" customFormat="1" ht="27" customHeight="1" x14ac:dyDescent="0.25">
      <c r="A69" s="5" t="s">
        <v>11</v>
      </c>
      <c r="B69" s="6" t="s">
        <v>201</v>
      </c>
      <c r="C69" s="7" t="s">
        <v>202</v>
      </c>
      <c r="D69" s="14" t="s">
        <v>52</v>
      </c>
      <c r="E69" s="14" t="s">
        <v>52</v>
      </c>
      <c r="F69" s="9" t="s">
        <v>203</v>
      </c>
      <c r="G69" s="10" t="s">
        <v>17</v>
      </c>
      <c r="H69" s="5">
        <v>7117906</v>
      </c>
      <c r="I69" s="5" t="s">
        <v>53</v>
      </c>
      <c r="J69" s="5" t="s">
        <v>54</v>
      </c>
      <c r="K69" s="84" t="s">
        <v>42</v>
      </c>
      <c r="L69" s="95" t="s">
        <v>609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s="13" customFormat="1" ht="27" customHeight="1" x14ac:dyDescent="0.25">
      <c r="A70" s="5" t="s">
        <v>11</v>
      </c>
      <c r="B70" s="6" t="s">
        <v>204</v>
      </c>
      <c r="C70" s="7" t="s">
        <v>205</v>
      </c>
      <c r="D70" s="8" t="s">
        <v>86</v>
      </c>
      <c r="E70" s="9" t="s">
        <v>15</v>
      </c>
      <c r="F70" s="9" t="s">
        <v>28</v>
      </c>
      <c r="G70" s="10" t="s">
        <v>17</v>
      </c>
      <c r="H70" s="11">
        <v>31038503</v>
      </c>
      <c r="I70" s="5" t="s">
        <v>18</v>
      </c>
      <c r="J70" s="5" t="s">
        <v>57</v>
      </c>
      <c r="K70" s="84" t="s">
        <v>58</v>
      </c>
      <c r="L70" s="95" t="s">
        <v>610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s="13" customFormat="1" ht="27" customHeight="1" x14ac:dyDescent="0.25">
      <c r="A71" s="5" t="s">
        <v>11</v>
      </c>
      <c r="B71" s="6" t="s">
        <v>206</v>
      </c>
      <c r="C71" s="7" t="s">
        <v>207</v>
      </c>
      <c r="D71" s="14" t="s">
        <v>52</v>
      </c>
      <c r="E71" s="14" t="s">
        <v>52</v>
      </c>
      <c r="F71" s="9" t="s">
        <v>208</v>
      </c>
      <c r="G71" s="10" t="s">
        <v>600</v>
      </c>
      <c r="H71" s="11" t="str">
        <f>HYPERLINK("http://evaluasi.dikti.go.id/epsbed/datadosen/0012077903","12077903")</f>
        <v>12077903</v>
      </c>
      <c r="I71" s="5" t="s">
        <v>53</v>
      </c>
      <c r="J71" s="5" t="s">
        <v>57</v>
      </c>
      <c r="K71" s="84" t="s">
        <v>42</v>
      </c>
      <c r="L71" s="95" t="s">
        <v>608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s="13" customFormat="1" ht="27" customHeight="1" x14ac:dyDescent="0.25">
      <c r="A72" s="5" t="s">
        <v>11</v>
      </c>
      <c r="B72" s="34" t="s">
        <v>209</v>
      </c>
      <c r="C72" s="7" t="s">
        <v>210</v>
      </c>
      <c r="D72" s="14" t="s">
        <v>52</v>
      </c>
      <c r="E72" s="14" t="s">
        <v>52</v>
      </c>
      <c r="F72" s="9" t="s">
        <v>28</v>
      </c>
      <c r="G72" s="10" t="s">
        <v>17</v>
      </c>
      <c r="H72" s="11" t="str">
        <f>HYPERLINK("http://evaluasi.dikti.go.id/epsbed/datadosen/0019048005","19048005")</f>
        <v>19048005</v>
      </c>
      <c r="I72" s="5" t="s">
        <v>53</v>
      </c>
      <c r="J72" s="5" t="s">
        <v>57</v>
      </c>
      <c r="K72" s="84" t="s">
        <v>42</v>
      </c>
      <c r="L72" s="95" t="s">
        <v>608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s="13" customFormat="1" ht="27" customHeight="1" x14ac:dyDescent="0.25">
      <c r="A73" s="5" t="s">
        <v>11</v>
      </c>
      <c r="B73" s="6" t="s">
        <v>211</v>
      </c>
      <c r="C73" s="7" t="s">
        <v>212</v>
      </c>
      <c r="D73" s="14" t="s">
        <v>52</v>
      </c>
      <c r="E73" s="14" t="s">
        <v>52</v>
      </c>
      <c r="F73" s="9" t="s">
        <v>213</v>
      </c>
      <c r="G73" s="10" t="s">
        <v>600</v>
      </c>
      <c r="H73" s="11" t="str">
        <f>HYPERLINK("http://evaluasi.dikti.go.id/epsbed/datadosen/0014048501","14048501")</f>
        <v>14048501</v>
      </c>
      <c r="I73" s="5" t="s">
        <v>53</v>
      </c>
      <c r="J73" s="5" t="s">
        <v>54</v>
      </c>
      <c r="K73" s="84" t="s">
        <v>42</v>
      </c>
      <c r="L73" s="95" t="s">
        <v>608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s="13" customFormat="1" ht="27" customHeight="1" x14ac:dyDescent="0.25">
      <c r="A74" s="5" t="s">
        <v>11</v>
      </c>
      <c r="B74" s="6" t="s">
        <v>214</v>
      </c>
      <c r="C74" s="7" t="s">
        <v>215</v>
      </c>
      <c r="D74" s="14" t="s">
        <v>52</v>
      </c>
      <c r="E74" s="14" t="s">
        <v>52</v>
      </c>
      <c r="F74" s="9" t="s">
        <v>28</v>
      </c>
      <c r="G74" s="10" t="s">
        <v>17</v>
      </c>
      <c r="H74" s="5" t="str">
        <f>HYPERLINK("http://evaluasi.dikti.go.id/epsbed/datadosen/0006128202","6128202")</f>
        <v>6128202</v>
      </c>
      <c r="I74" s="5" t="s">
        <v>53</v>
      </c>
      <c r="J74" s="5" t="s">
        <v>54</v>
      </c>
      <c r="K74" s="84" t="s">
        <v>42</v>
      </c>
      <c r="L74" s="95" t="s">
        <v>608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s="13" customFormat="1" ht="27" customHeight="1" x14ac:dyDescent="0.25">
      <c r="A75" s="5" t="s">
        <v>11</v>
      </c>
      <c r="B75" s="15" t="s">
        <v>216</v>
      </c>
      <c r="C75" s="7" t="s">
        <v>217</v>
      </c>
      <c r="D75" s="14" t="s">
        <v>52</v>
      </c>
      <c r="E75" s="14" t="s">
        <v>52</v>
      </c>
      <c r="F75" s="9" t="s">
        <v>28</v>
      </c>
      <c r="G75" s="10" t="s">
        <v>600</v>
      </c>
      <c r="H75" s="16" t="s">
        <v>218</v>
      </c>
      <c r="I75" s="5" t="s">
        <v>53</v>
      </c>
      <c r="J75" s="5" t="s">
        <v>57</v>
      </c>
      <c r="K75" s="84" t="s">
        <v>58</v>
      </c>
      <c r="L75" s="95" t="s">
        <v>608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s="13" customFormat="1" ht="27" customHeight="1" x14ac:dyDescent="0.25">
      <c r="A76" s="5" t="s">
        <v>11</v>
      </c>
      <c r="B76" s="6" t="s">
        <v>219</v>
      </c>
      <c r="C76" s="7" t="s">
        <v>220</v>
      </c>
      <c r="D76" s="8" t="s">
        <v>221</v>
      </c>
      <c r="E76" s="9" t="s">
        <v>15</v>
      </c>
      <c r="F76" s="9" t="s">
        <v>131</v>
      </c>
      <c r="G76" s="10" t="s">
        <v>17</v>
      </c>
      <c r="H76" s="5">
        <v>3106710</v>
      </c>
      <c r="I76" s="5" t="s">
        <v>18</v>
      </c>
      <c r="J76" s="5" t="s">
        <v>41</v>
      </c>
      <c r="K76" s="84" t="s">
        <v>30</v>
      </c>
      <c r="L76" s="95" t="s">
        <v>611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s="13" customFormat="1" ht="27" customHeight="1" x14ac:dyDescent="0.25">
      <c r="A77" s="5" t="s">
        <v>11</v>
      </c>
      <c r="B77" s="6" t="s">
        <v>222</v>
      </c>
      <c r="C77" s="7" t="s">
        <v>223</v>
      </c>
      <c r="D77" s="8" t="s">
        <v>15</v>
      </c>
      <c r="E77" s="9" t="s">
        <v>15</v>
      </c>
      <c r="F77" s="9" t="s">
        <v>28</v>
      </c>
      <c r="G77" s="10" t="s">
        <v>600</v>
      </c>
      <c r="H77" s="5">
        <v>11128001</v>
      </c>
      <c r="I77" s="5" t="s">
        <v>18</v>
      </c>
      <c r="J77" s="5" t="s">
        <v>41</v>
      </c>
      <c r="K77" s="84" t="s">
        <v>30</v>
      </c>
      <c r="L77" s="97" t="s">
        <v>611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3" customFormat="1" ht="27" customHeight="1" x14ac:dyDescent="0.25">
      <c r="A78" s="5" t="s">
        <v>11</v>
      </c>
      <c r="B78" s="6" t="s">
        <v>224</v>
      </c>
      <c r="C78" s="7" t="s">
        <v>225</v>
      </c>
      <c r="D78" s="8" t="s">
        <v>15</v>
      </c>
      <c r="E78" s="9" t="s">
        <v>15</v>
      </c>
      <c r="F78" s="9" t="s">
        <v>28</v>
      </c>
      <c r="G78" s="10" t="s">
        <v>600</v>
      </c>
      <c r="H78" s="5">
        <v>13028202</v>
      </c>
      <c r="I78" s="5" t="s">
        <v>18</v>
      </c>
      <c r="J78" s="5" t="s">
        <v>41</v>
      </c>
      <c r="K78" s="84" t="s">
        <v>42</v>
      </c>
      <c r="L78" s="95" t="s">
        <v>611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s="13" customFormat="1" ht="27" customHeight="1" x14ac:dyDescent="0.25">
      <c r="A79" s="5" t="s">
        <v>11</v>
      </c>
      <c r="B79" s="6" t="s">
        <v>226</v>
      </c>
      <c r="C79" s="7" t="s">
        <v>227</v>
      </c>
      <c r="D79" s="8" t="s">
        <v>15</v>
      </c>
      <c r="E79" s="9" t="s">
        <v>15</v>
      </c>
      <c r="F79" s="9" t="s">
        <v>228</v>
      </c>
      <c r="G79" s="10" t="s">
        <v>17</v>
      </c>
      <c r="H79" s="35" t="s">
        <v>229</v>
      </c>
      <c r="I79" s="5" t="s">
        <v>18</v>
      </c>
      <c r="J79" s="5" t="s">
        <v>54</v>
      </c>
      <c r="K79" s="84" t="s">
        <v>42</v>
      </c>
      <c r="L79" s="98" t="s">
        <v>611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s="13" customFormat="1" ht="27" customHeight="1" x14ac:dyDescent="0.25">
      <c r="A80" s="5" t="s">
        <v>11</v>
      </c>
      <c r="B80" s="6" t="s">
        <v>230</v>
      </c>
      <c r="C80" s="7" t="s">
        <v>231</v>
      </c>
      <c r="D80" s="8" t="s">
        <v>15</v>
      </c>
      <c r="E80" s="9" t="s">
        <v>15</v>
      </c>
      <c r="F80" s="9" t="s">
        <v>28</v>
      </c>
      <c r="G80" s="10" t="s">
        <v>600</v>
      </c>
      <c r="H80" s="5">
        <v>27098103</v>
      </c>
      <c r="I80" s="5" t="s">
        <v>18</v>
      </c>
      <c r="J80" s="5" t="s">
        <v>54</v>
      </c>
      <c r="K80" s="84" t="s">
        <v>42</v>
      </c>
      <c r="L80" s="95" t="s">
        <v>611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s="13" customFormat="1" ht="27" customHeight="1" x14ac:dyDescent="0.25">
      <c r="A81" s="5" t="s">
        <v>11</v>
      </c>
      <c r="B81" s="6" t="s">
        <v>232</v>
      </c>
      <c r="C81" s="7" t="s">
        <v>233</v>
      </c>
      <c r="D81" s="8" t="s">
        <v>15</v>
      </c>
      <c r="E81" s="9" t="s">
        <v>15</v>
      </c>
      <c r="F81" s="9" t="s">
        <v>159</v>
      </c>
      <c r="G81" s="10" t="s">
        <v>600</v>
      </c>
      <c r="H81" s="5">
        <v>11128001</v>
      </c>
      <c r="I81" s="5" t="s">
        <v>18</v>
      </c>
      <c r="J81" s="5" t="s">
        <v>41</v>
      </c>
      <c r="K81" s="84" t="s">
        <v>30</v>
      </c>
      <c r="L81" s="98" t="s">
        <v>611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s="13" customFormat="1" ht="27" customHeight="1" x14ac:dyDescent="0.25">
      <c r="A82" s="5" t="s">
        <v>11</v>
      </c>
      <c r="B82" s="6" t="s">
        <v>234</v>
      </c>
      <c r="C82" s="7" t="s">
        <v>235</v>
      </c>
      <c r="D82" s="8" t="s">
        <v>15</v>
      </c>
      <c r="E82" s="9" t="s">
        <v>15</v>
      </c>
      <c r="F82" s="9" t="s">
        <v>236</v>
      </c>
      <c r="G82" s="10" t="s">
        <v>600</v>
      </c>
      <c r="H82" s="5">
        <v>4058104</v>
      </c>
      <c r="I82" s="5" t="s">
        <v>18</v>
      </c>
      <c r="J82" s="5" t="s">
        <v>54</v>
      </c>
      <c r="K82" s="84" t="s">
        <v>42</v>
      </c>
      <c r="L82" s="95" t="s">
        <v>611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s="13" customFormat="1" ht="27" customHeight="1" x14ac:dyDescent="0.25">
      <c r="A83" s="5" t="s">
        <v>11</v>
      </c>
      <c r="B83" s="6" t="s">
        <v>237</v>
      </c>
      <c r="C83" s="7" t="s">
        <v>238</v>
      </c>
      <c r="D83" s="14" t="s">
        <v>52</v>
      </c>
      <c r="E83" s="14" t="s">
        <v>52</v>
      </c>
      <c r="F83" s="9" t="s">
        <v>81</v>
      </c>
      <c r="G83" s="10" t="s">
        <v>17</v>
      </c>
      <c r="H83" s="5">
        <v>9088204</v>
      </c>
      <c r="I83" s="5" t="s">
        <v>53</v>
      </c>
      <c r="J83" s="5" t="s">
        <v>57</v>
      </c>
      <c r="K83" s="84" t="s">
        <v>58</v>
      </c>
      <c r="L83" s="95" t="s">
        <v>611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s="13" customFormat="1" ht="27" customHeight="1" x14ac:dyDescent="0.25">
      <c r="A84" s="5" t="s">
        <v>11</v>
      </c>
      <c r="B84" s="6" t="s">
        <v>239</v>
      </c>
      <c r="C84" s="7" t="s">
        <v>240</v>
      </c>
      <c r="D84" s="14" t="s">
        <v>52</v>
      </c>
      <c r="E84" s="14" t="s">
        <v>52</v>
      </c>
      <c r="F84" s="9" t="s">
        <v>81</v>
      </c>
      <c r="G84" s="10" t="s">
        <v>600</v>
      </c>
      <c r="H84" s="5">
        <v>3068302</v>
      </c>
      <c r="I84" s="5" t="s">
        <v>53</v>
      </c>
      <c r="J84" s="5" t="s">
        <v>57</v>
      </c>
      <c r="K84" s="84" t="s">
        <v>42</v>
      </c>
      <c r="L84" s="95" t="s">
        <v>611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s="13" customFormat="1" ht="27" customHeight="1" x14ac:dyDescent="0.25">
      <c r="A85" s="5" t="s">
        <v>11</v>
      </c>
      <c r="B85" s="6" t="s">
        <v>241</v>
      </c>
      <c r="C85" s="7" t="s">
        <v>242</v>
      </c>
      <c r="D85" s="14" t="s">
        <v>52</v>
      </c>
      <c r="E85" s="14" t="s">
        <v>52</v>
      </c>
      <c r="F85" s="9" t="s">
        <v>81</v>
      </c>
      <c r="G85" s="10" t="s">
        <v>600</v>
      </c>
      <c r="H85" s="5">
        <v>27117903</v>
      </c>
      <c r="I85" s="5" t="s">
        <v>53</v>
      </c>
      <c r="J85" s="5" t="s">
        <v>57</v>
      </c>
      <c r="K85" s="84" t="s">
        <v>58</v>
      </c>
      <c r="L85" s="95" t="s">
        <v>611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s="13" customFormat="1" ht="27" customHeight="1" x14ac:dyDescent="0.25">
      <c r="A86" s="5" t="s">
        <v>11</v>
      </c>
      <c r="B86" s="6" t="s">
        <v>243</v>
      </c>
      <c r="C86" s="7" t="s">
        <v>244</v>
      </c>
      <c r="D86" s="14" t="s">
        <v>52</v>
      </c>
      <c r="E86" s="14" t="s">
        <v>52</v>
      </c>
      <c r="F86" s="9" t="s">
        <v>81</v>
      </c>
      <c r="G86" s="10" t="s">
        <v>600</v>
      </c>
      <c r="H86" s="11">
        <v>19048803</v>
      </c>
      <c r="I86" s="5" t="s">
        <v>53</v>
      </c>
      <c r="J86" s="5" t="s">
        <v>57</v>
      </c>
      <c r="K86" s="84" t="s">
        <v>58</v>
      </c>
      <c r="L86" s="95" t="s">
        <v>611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s="13" customFormat="1" ht="27" customHeight="1" x14ac:dyDescent="0.25">
      <c r="A87" s="5" t="s">
        <v>11</v>
      </c>
      <c r="B87" s="24" t="s">
        <v>245</v>
      </c>
      <c r="C87" s="25" t="s">
        <v>246</v>
      </c>
      <c r="D87" s="14" t="s">
        <v>52</v>
      </c>
      <c r="E87" s="14" t="s">
        <v>52</v>
      </c>
      <c r="F87" s="27" t="s">
        <v>247</v>
      </c>
      <c r="G87" s="27" t="s">
        <v>17</v>
      </c>
      <c r="H87" s="28" t="s">
        <v>52</v>
      </c>
      <c r="I87" s="29" t="s">
        <v>53</v>
      </c>
      <c r="J87" s="30" t="s">
        <v>57</v>
      </c>
      <c r="K87" s="85" t="s">
        <v>110</v>
      </c>
      <c r="L87" s="99" t="s">
        <v>611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s="13" customFormat="1" ht="27" customHeight="1" x14ac:dyDescent="0.25">
      <c r="A88" s="5" t="s">
        <v>11</v>
      </c>
      <c r="B88" s="6" t="s">
        <v>248</v>
      </c>
      <c r="C88" s="7" t="s">
        <v>249</v>
      </c>
      <c r="D88" s="8" t="s">
        <v>130</v>
      </c>
      <c r="E88" s="14" t="s">
        <v>52</v>
      </c>
      <c r="F88" s="9" t="s">
        <v>16</v>
      </c>
      <c r="G88" s="10" t="s">
        <v>17</v>
      </c>
      <c r="H88" s="11" t="str">
        <f>HYPERLINK("http://evaluasi.dikti.go.id/epsbed/datadosen/0026065513","26065513")</f>
        <v>26065513</v>
      </c>
      <c r="I88" s="5" t="s">
        <v>53</v>
      </c>
      <c r="J88" s="5" t="s">
        <v>36</v>
      </c>
      <c r="K88" s="84" t="s">
        <v>30</v>
      </c>
      <c r="L88" s="95" t="s">
        <v>612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s="13" customFormat="1" ht="27" customHeight="1" x14ac:dyDescent="0.25">
      <c r="A89" s="5" t="s">
        <v>11</v>
      </c>
      <c r="B89" s="6" t="s">
        <v>250</v>
      </c>
      <c r="C89" s="7" t="s">
        <v>251</v>
      </c>
      <c r="D89" s="8" t="s">
        <v>134</v>
      </c>
      <c r="E89" s="14" t="s">
        <v>52</v>
      </c>
      <c r="F89" s="9" t="s">
        <v>16</v>
      </c>
      <c r="G89" s="10" t="s">
        <v>600</v>
      </c>
      <c r="H89" s="11" t="str">
        <f>HYPERLINK("http://evaluasi.dikti.go.id/epsbed/datadosen/0013085811","13085811")</f>
        <v>13085811</v>
      </c>
      <c r="I89" s="5" t="s">
        <v>53</v>
      </c>
      <c r="J89" s="5" t="s">
        <v>41</v>
      </c>
      <c r="K89" s="84" t="s">
        <v>42</v>
      </c>
      <c r="L89" s="95" t="s">
        <v>612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s="13" customFormat="1" ht="27" customHeight="1" x14ac:dyDescent="0.25">
      <c r="A90" s="5" t="s">
        <v>11</v>
      </c>
      <c r="B90" s="6" t="s">
        <v>252</v>
      </c>
      <c r="C90" s="7" t="s">
        <v>253</v>
      </c>
      <c r="D90" s="8" t="s">
        <v>15</v>
      </c>
      <c r="E90" s="9" t="s">
        <v>15</v>
      </c>
      <c r="F90" s="9" t="s">
        <v>16</v>
      </c>
      <c r="G90" s="10" t="s">
        <v>600</v>
      </c>
      <c r="H90" s="11" t="str">
        <f>HYPERLINK("http://evaluasi.dikti.go.id/epsbed/datadosen/0026115908","26115908")</f>
        <v>26115908</v>
      </c>
      <c r="I90" s="5" t="s">
        <v>18</v>
      </c>
      <c r="J90" s="5" t="s">
        <v>54</v>
      </c>
      <c r="K90" s="84" t="s">
        <v>42</v>
      </c>
      <c r="L90" s="95" t="s">
        <v>612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s="13" customFormat="1" ht="27" customHeight="1" x14ac:dyDescent="0.25">
      <c r="A91" s="5" t="s">
        <v>11</v>
      </c>
      <c r="B91" s="6" t="s">
        <v>254</v>
      </c>
      <c r="C91" s="7" t="s">
        <v>255</v>
      </c>
      <c r="D91" s="14" t="s">
        <v>52</v>
      </c>
      <c r="E91" s="14" t="s">
        <v>52</v>
      </c>
      <c r="F91" s="9" t="s">
        <v>203</v>
      </c>
      <c r="G91" s="10" t="s">
        <v>17</v>
      </c>
      <c r="H91" s="11">
        <v>2108105</v>
      </c>
      <c r="I91" s="5" t="s">
        <v>53</v>
      </c>
      <c r="J91" s="5" t="s">
        <v>57</v>
      </c>
      <c r="K91" s="84" t="s">
        <v>42</v>
      </c>
      <c r="L91" s="95" t="s">
        <v>612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s="13" customFormat="1" ht="27" customHeight="1" x14ac:dyDescent="0.25">
      <c r="A92" s="5" t="s">
        <v>11</v>
      </c>
      <c r="B92" s="6" t="s">
        <v>256</v>
      </c>
      <c r="C92" s="7" t="s">
        <v>257</v>
      </c>
      <c r="D92" s="8" t="s">
        <v>15</v>
      </c>
      <c r="E92" s="9" t="s">
        <v>15</v>
      </c>
      <c r="F92" s="9" t="s">
        <v>117</v>
      </c>
      <c r="G92" s="10" t="s">
        <v>600</v>
      </c>
      <c r="H92" s="11" t="str">
        <f>HYPERLINK("http://evaluasi.dikti.go.id/epsbed/datadosen/0019117408","19117408")</f>
        <v>19117408</v>
      </c>
      <c r="I92" s="5" t="s">
        <v>18</v>
      </c>
      <c r="J92" s="5" t="s">
        <v>54</v>
      </c>
      <c r="K92" s="84" t="s">
        <v>42</v>
      </c>
      <c r="L92" s="95" t="s">
        <v>612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s="13" customFormat="1" ht="27" customHeight="1" x14ac:dyDescent="0.25">
      <c r="A93" s="5" t="s">
        <v>11</v>
      </c>
      <c r="B93" s="24" t="s">
        <v>258</v>
      </c>
      <c r="C93" s="25" t="s">
        <v>259</v>
      </c>
      <c r="D93" s="14" t="s">
        <v>52</v>
      </c>
      <c r="E93" s="14" t="s">
        <v>52</v>
      </c>
      <c r="F93" s="27" t="s">
        <v>247</v>
      </c>
      <c r="G93" s="27" t="s">
        <v>600</v>
      </c>
      <c r="H93" s="28" t="s">
        <v>52</v>
      </c>
      <c r="I93" s="29" t="s">
        <v>53</v>
      </c>
      <c r="J93" s="30" t="s">
        <v>57</v>
      </c>
      <c r="K93" s="85" t="s">
        <v>110</v>
      </c>
      <c r="L93" s="95" t="s">
        <v>612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s="13" customFormat="1" ht="27" customHeight="1" x14ac:dyDescent="0.25">
      <c r="A94" s="5" t="s">
        <v>11</v>
      </c>
      <c r="B94" s="6" t="s">
        <v>260</v>
      </c>
      <c r="C94" s="7" t="s">
        <v>261</v>
      </c>
      <c r="D94" s="8" t="s">
        <v>23</v>
      </c>
      <c r="E94" s="9" t="s">
        <v>15</v>
      </c>
      <c r="F94" s="9" t="s">
        <v>24</v>
      </c>
      <c r="G94" s="10" t="s">
        <v>17</v>
      </c>
      <c r="H94" s="5">
        <v>25125903</v>
      </c>
      <c r="I94" s="5" t="s">
        <v>18</v>
      </c>
      <c r="J94" s="5" t="s">
        <v>29</v>
      </c>
      <c r="K94" s="84" t="s">
        <v>20</v>
      </c>
      <c r="L94" s="96" t="s">
        <v>613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s="13" customFormat="1" ht="27" customHeight="1" x14ac:dyDescent="0.25">
      <c r="A95" s="5" t="s">
        <v>11</v>
      </c>
      <c r="B95" s="6" t="s">
        <v>262</v>
      </c>
      <c r="C95" s="7" t="s">
        <v>263</v>
      </c>
      <c r="D95" s="14" t="s">
        <v>52</v>
      </c>
      <c r="E95" s="14" t="s">
        <v>52</v>
      </c>
      <c r="F95" s="9" t="s">
        <v>264</v>
      </c>
      <c r="G95" s="10" t="s">
        <v>17</v>
      </c>
      <c r="H95" s="5">
        <v>2025704</v>
      </c>
      <c r="I95" s="5" t="s">
        <v>53</v>
      </c>
      <c r="J95" s="5" t="s">
        <v>33</v>
      </c>
      <c r="K95" s="84" t="s">
        <v>58</v>
      </c>
      <c r="L95" s="96" t="s">
        <v>613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s="13" customFormat="1" ht="27" customHeight="1" x14ac:dyDescent="0.25">
      <c r="A96" s="5" t="s">
        <v>11</v>
      </c>
      <c r="B96" s="6" t="s">
        <v>265</v>
      </c>
      <c r="C96" s="7" t="s">
        <v>266</v>
      </c>
      <c r="D96" s="8" t="s">
        <v>15</v>
      </c>
      <c r="E96" s="9" t="s">
        <v>15</v>
      </c>
      <c r="F96" s="9" t="s">
        <v>267</v>
      </c>
      <c r="G96" s="10" t="s">
        <v>17</v>
      </c>
      <c r="H96" s="5">
        <v>15125906</v>
      </c>
      <c r="I96" s="5" t="s">
        <v>18</v>
      </c>
      <c r="J96" s="5" t="s">
        <v>33</v>
      </c>
      <c r="K96" s="84" t="s">
        <v>42</v>
      </c>
      <c r="L96" s="96" t="s">
        <v>613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s="13" customFormat="1" ht="27" customHeight="1" x14ac:dyDescent="0.25">
      <c r="A97" s="5" t="s">
        <v>11</v>
      </c>
      <c r="B97" s="6" t="s">
        <v>268</v>
      </c>
      <c r="C97" s="7" t="s">
        <v>269</v>
      </c>
      <c r="D97" s="8" t="s">
        <v>14</v>
      </c>
      <c r="E97" s="9" t="s">
        <v>15</v>
      </c>
      <c r="F97" s="9" t="s">
        <v>270</v>
      </c>
      <c r="G97" s="10" t="s">
        <v>600</v>
      </c>
      <c r="H97" s="11" t="str">
        <f>HYPERLINK("http://evaluasi.dikti.go.id/epsbed/datadosen/0010016011","10016011")</f>
        <v>10016011</v>
      </c>
      <c r="I97" s="5" t="s">
        <v>18</v>
      </c>
      <c r="J97" s="5" t="s">
        <v>29</v>
      </c>
      <c r="K97" s="84" t="s">
        <v>20</v>
      </c>
      <c r="L97" s="96" t="s">
        <v>613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s="13" customFormat="1" ht="27" customHeight="1" x14ac:dyDescent="0.25">
      <c r="A98" s="5" t="s">
        <v>11</v>
      </c>
      <c r="B98" s="6" t="s">
        <v>271</v>
      </c>
      <c r="C98" s="7" t="s">
        <v>272</v>
      </c>
      <c r="D98" s="8" t="s">
        <v>130</v>
      </c>
      <c r="E98" s="14" t="s">
        <v>52</v>
      </c>
      <c r="F98" s="9" t="s">
        <v>16</v>
      </c>
      <c r="G98" s="10" t="s">
        <v>17</v>
      </c>
      <c r="H98" s="11" t="str">
        <f>HYPERLINK("http://evaluasi.dikti.go.id/epsbed/datadosen/0005085605","5085605")</f>
        <v>5085605</v>
      </c>
      <c r="I98" s="5" t="s">
        <v>53</v>
      </c>
      <c r="J98" s="5" t="s">
        <v>36</v>
      </c>
      <c r="K98" s="84" t="s">
        <v>30</v>
      </c>
      <c r="L98" s="96" t="s">
        <v>613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s="13" customFormat="1" ht="27" customHeight="1" x14ac:dyDescent="0.25">
      <c r="A99" s="5" t="s">
        <v>11</v>
      </c>
      <c r="B99" s="6" t="s">
        <v>273</v>
      </c>
      <c r="C99" s="7" t="s">
        <v>274</v>
      </c>
      <c r="D99" s="8" t="s">
        <v>15</v>
      </c>
      <c r="E99" s="9" t="s">
        <v>15</v>
      </c>
      <c r="F99" s="9" t="s">
        <v>16</v>
      </c>
      <c r="G99" s="10" t="s">
        <v>600</v>
      </c>
      <c r="H99" s="11" t="str">
        <f>HYPERLINK("http://evaluasi.dikti.go.id/epsbed/datadosen/0006066017","6066017")</f>
        <v>6066017</v>
      </c>
      <c r="I99" s="5" t="s">
        <v>18</v>
      </c>
      <c r="J99" s="5" t="s">
        <v>36</v>
      </c>
      <c r="K99" s="84" t="s">
        <v>30</v>
      </c>
      <c r="L99" s="96" t="s">
        <v>613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s="13" customFormat="1" ht="27" customHeight="1" x14ac:dyDescent="0.25">
      <c r="A100" s="5" t="s">
        <v>11</v>
      </c>
      <c r="B100" s="6" t="s">
        <v>275</v>
      </c>
      <c r="C100" s="7" t="s">
        <v>276</v>
      </c>
      <c r="D100" s="8" t="s">
        <v>130</v>
      </c>
      <c r="E100" s="14" t="s">
        <v>52</v>
      </c>
      <c r="F100" s="9" t="s">
        <v>16</v>
      </c>
      <c r="G100" s="10" t="s">
        <v>17</v>
      </c>
      <c r="H100" s="11" t="str">
        <f>HYPERLINK("http://evaluasi.dikti.go.id/epsbed/datadosen/0003095808","3095808")</f>
        <v>3095808</v>
      </c>
      <c r="I100" s="5" t="s">
        <v>53</v>
      </c>
      <c r="J100" s="5" t="s">
        <v>36</v>
      </c>
      <c r="K100" s="84" t="s">
        <v>30</v>
      </c>
      <c r="L100" s="96" t="s">
        <v>613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s="13" customFormat="1" ht="27" customHeight="1" x14ac:dyDescent="0.25">
      <c r="A101" s="5" t="s">
        <v>11</v>
      </c>
      <c r="B101" s="6" t="s">
        <v>277</v>
      </c>
      <c r="C101" s="7" t="s">
        <v>278</v>
      </c>
      <c r="D101" s="8" t="s">
        <v>130</v>
      </c>
      <c r="E101" s="14" t="s">
        <v>52</v>
      </c>
      <c r="F101" s="9" t="s">
        <v>16</v>
      </c>
      <c r="G101" s="10" t="s">
        <v>17</v>
      </c>
      <c r="H101" s="36" t="str">
        <f>HYPERLINK("http://evaluasi.dikti.go.id/epsbed/datadosen/0008085913","8085913")</f>
        <v>8085913</v>
      </c>
      <c r="I101" s="5" t="s">
        <v>53</v>
      </c>
      <c r="J101" s="5" t="s">
        <v>36</v>
      </c>
      <c r="K101" s="84" t="s">
        <v>30</v>
      </c>
      <c r="L101" s="96" t="s">
        <v>613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s="13" customFormat="1" ht="27" customHeight="1" x14ac:dyDescent="0.25">
      <c r="A102" s="5" t="s">
        <v>11</v>
      </c>
      <c r="B102" s="6" t="s">
        <v>279</v>
      </c>
      <c r="C102" s="7" t="s">
        <v>280</v>
      </c>
      <c r="D102" s="8" t="s">
        <v>130</v>
      </c>
      <c r="E102" s="14" t="s">
        <v>52</v>
      </c>
      <c r="F102" s="9" t="s">
        <v>16</v>
      </c>
      <c r="G102" s="10" t="s">
        <v>17</v>
      </c>
      <c r="H102" s="11" t="str">
        <f>HYPERLINK("http://evaluasi.dikti.go.id/epsbed/datadosen/0026125803","26125803")</f>
        <v>26125803</v>
      </c>
      <c r="I102" s="5" t="s">
        <v>53</v>
      </c>
      <c r="J102" s="5" t="s">
        <v>41</v>
      </c>
      <c r="K102" s="84" t="s">
        <v>42</v>
      </c>
      <c r="L102" s="96" t="s">
        <v>613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s="13" customFormat="1" ht="27" customHeight="1" x14ac:dyDescent="0.25">
      <c r="A103" s="5" t="s">
        <v>11</v>
      </c>
      <c r="B103" s="6" t="s">
        <v>281</v>
      </c>
      <c r="C103" s="7" t="s">
        <v>282</v>
      </c>
      <c r="D103" s="8" t="s">
        <v>130</v>
      </c>
      <c r="E103" s="14" t="s">
        <v>52</v>
      </c>
      <c r="F103" s="9" t="s">
        <v>16</v>
      </c>
      <c r="G103" s="10" t="s">
        <v>17</v>
      </c>
      <c r="H103" s="11" t="str">
        <f>HYPERLINK("http://evaluasi.dikti.go.id/epsbed/datadosen/0010056111","10056111")</f>
        <v>10056111</v>
      </c>
      <c r="I103" s="5" t="s">
        <v>53</v>
      </c>
      <c r="J103" s="5" t="s">
        <v>41</v>
      </c>
      <c r="K103" s="84" t="s">
        <v>42</v>
      </c>
      <c r="L103" s="96" t="s">
        <v>613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s="13" customFormat="1" ht="27" customHeight="1" x14ac:dyDescent="0.25">
      <c r="A104" s="5" t="s">
        <v>11</v>
      </c>
      <c r="B104" s="6" t="s">
        <v>283</v>
      </c>
      <c r="C104" s="7" t="s">
        <v>284</v>
      </c>
      <c r="D104" s="8" t="s">
        <v>15</v>
      </c>
      <c r="E104" s="9" t="s">
        <v>15</v>
      </c>
      <c r="F104" s="9" t="s">
        <v>16</v>
      </c>
      <c r="G104" s="10" t="s">
        <v>17</v>
      </c>
      <c r="H104" s="5">
        <v>28035805</v>
      </c>
      <c r="I104" s="5" t="s">
        <v>18</v>
      </c>
      <c r="J104" s="5" t="s">
        <v>36</v>
      </c>
      <c r="K104" s="84" t="s">
        <v>30</v>
      </c>
      <c r="L104" s="96" t="s">
        <v>613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s="13" customFormat="1" ht="27" customHeight="1" x14ac:dyDescent="0.25">
      <c r="A105" s="5" t="s">
        <v>11</v>
      </c>
      <c r="B105" s="6" t="s">
        <v>285</v>
      </c>
      <c r="C105" s="7" t="s">
        <v>286</v>
      </c>
      <c r="D105" s="8" t="s">
        <v>130</v>
      </c>
      <c r="E105" s="14" t="s">
        <v>52</v>
      </c>
      <c r="F105" s="9" t="s">
        <v>16</v>
      </c>
      <c r="G105" s="10" t="s">
        <v>17</v>
      </c>
      <c r="H105" s="11" t="str">
        <f>HYPERLINK("http://evaluasi.dikti.go.id/epsbed/datadosen/0008076105","8076105")</f>
        <v>8076105</v>
      </c>
      <c r="I105" s="5" t="s">
        <v>53</v>
      </c>
      <c r="J105" s="5" t="s">
        <v>54</v>
      </c>
      <c r="K105" s="84" t="s">
        <v>42</v>
      </c>
      <c r="L105" s="96" t="s">
        <v>613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s="13" customFormat="1" ht="27" customHeight="1" x14ac:dyDescent="0.25">
      <c r="A106" s="5" t="s">
        <v>11</v>
      </c>
      <c r="B106" s="37" t="s">
        <v>287</v>
      </c>
      <c r="C106" s="38" t="s">
        <v>288</v>
      </c>
      <c r="D106" s="39" t="s">
        <v>15</v>
      </c>
      <c r="E106" s="27" t="s">
        <v>15</v>
      </c>
      <c r="F106" s="27" t="s">
        <v>289</v>
      </c>
      <c r="G106" s="27" t="s">
        <v>17</v>
      </c>
      <c r="H106" s="40" t="s">
        <v>290</v>
      </c>
      <c r="I106" s="5" t="s">
        <v>18</v>
      </c>
      <c r="J106" s="29" t="s">
        <v>19</v>
      </c>
      <c r="K106" s="84" t="s">
        <v>42</v>
      </c>
      <c r="L106" s="96" t="s">
        <v>613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s="13" customFormat="1" ht="27" customHeight="1" x14ac:dyDescent="0.25">
      <c r="A107" s="5" t="s">
        <v>11</v>
      </c>
      <c r="B107" s="37" t="s">
        <v>291</v>
      </c>
      <c r="C107" s="38" t="s">
        <v>292</v>
      </c>
      <c r="D107" s="39" t="s">
        <v>15</v>
      </c>
      <c r="E107" s="27" t="s">
        <v>15</v>
      </c>
      <c r="F107" s="9" t="s">
        <v>293</v>
      </c>
      <c r="G107" s="27" t="s">
        <v>600</v>
      </c>
      <c r="H107" s="40" t="s">
        <v>294</v>
      </c>
      <c r="I107" s="5" t="s">
        <v>18</v>
      </c>
      <c r="J107" s="29" t="s">
        <v>41</v>
      </c>
      <c r="K107" s="84" t="s">
        <v>42</v>
      </c>
      <c r="L107" s="96" t="s">
        <v>613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s="13" customFormat="1" ht="27" customHeight="1" x14ac:dyDescent="0.25">
      <c r="A108" s="5" t="s">
        <v>11</v>
      </c>
      <c r="B108" s="37" t="s">
        <v>295</v>
      </c>
      <c r="C108" s="41" t="s">
        <v>296</v>
      </c>
      <c r="D108" s="14" t="s">
        <v>52</v>
      </c>
      <c r="E108" s="14" t="s">
        <v>52</v>
      </c>
      <c r="F108" s="9" t="s">
        <v>114</v>
      </c>
      <c r="G108" s="27" t="s">
        <v>17</v>
      </c>
      <c r="H108" s="16" t="s">
        <v>297</v>
      </c>
      <c r="I108" s="29" t="s">
        <v>53</v>
      </c>
      <c r="J108" s="29" t="s">
        <v>41</v>
      </c>
      <c r="K108" s="84" t="s">
        <v>58</v>
      </c>
      <c r="L108" s="96" t="s">
        <v>613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s="13" customFormat="1" ht="27" customHeight="1" x14ac:dyDescent="0.25">
      <c r="A109" s="5" t="s">
        <v>11</v>
      </c>
      <c r="B109" s="37" t="s">
        <v>298</v>
      </c>
      <c r="C109" s="25" t="s">
        <v>299</v>
      </c>
      <c r="D109" s="39" t="s">
        <v>15</v>
      </c>
      <c r="E109" s="27" t="s">
        <v>15</v>
      </c>
      <c r="F109" s="9" t="s">
        <v>16</v>
      </c>
      <c r="G109" s="27" t="s">
        <v>17</v>
      </c>
      <c r="H109" s="5" t="s">
        <v>52</v>
      </c>
      <c r="I109" s="29" t="s">
        <v>18</v>
      </c>
      <c r="J109" s="42" t="s">
        <v>33</v>
      </c>
      <c r="K109" s="84" t="s">
        <v>42</v>
      </c>
      <c r="L109" s="96" t="s">
        <v>613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s="13" customFormat="1" ht="27" customHeight="1" x14ac:dyDescent="0.25">
      <c r="A110" s="5" t="s">
        <v>11</v>
      </c>
      <c r="B110" s="24" t="s">
        <v>300</v>
      </c>
      <c r="C110" s="25" t="s">
        <v>301</v>
      </c>
      <c r="D110" s="14" t="s">
        <v>52</v>
      </c>
      <c r="E110" s="14" t="s">
        <v>52</v>
      </c>
      <c r="F110" s="9" t="s">
        <v>16</v>
      </c>
      <c r="G110" s="27" t="s">
        <v>600</v>
      </c>
      <c r="H110" s="28" t="s">
        <v>52</v>
      </c>
      <c r="I110" s="29" t="s">
        <v>53</v>
      </c>
      <c r="J110" s="43" t="s">
        <v>57</v>
      </c>
      <c r="K110" s="85" t="s">
        <v>110</v>
      </c>
      <c r="L110" s="96" t="s">
        <v>613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s="13" customFormat="1" ht="27" customHeight="1" x14ac:dyDescent="0.25">
      <c r="A111" s="5" t="s">
        <v>11</v>
      </c>
      <c r="B111" s="24" t="s">
        <v>302</v>
      </c>
      <c r="C111" s="25" t="s">
        <v>303</v>
      </c>
      <c r="D111" s="14" t="s">
        <v>52</v>
      </c>
      <c r="E111" s="14" t="s">
        <v>52</v>
      </c>
      <c r="F111" s="9" t="s">
        <v>114</v>
      </c>
      <c r="G111" s="27" t="s">
        <v>600</v>
      </c>
      <c r="H111" s="28" t="s">
        <v>52</v>
      </c>
      <c r="I111" s="29" t="s">
        <v>53</v>
      </c>
      <c r="J111" s="30" t="s">
        <v>57</v>
      </c>
      <c r="K111" s="85" t="s">
        <v>110</v>
      </c>
      <c r="L111" s="96" t="s">
        <v>613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s="13" customFormat="1" ht="27" customHeight="1" x14ac:dyDescent="0.25">
      <c r="A112" s="5" t="s">
        <v>11</v>
      </c>
      <c r="B112" s="24" t="s">
        <v>304</v>
      </c>
      <c r="C112" s="25" t="s">
        <v>305</v>
      </c>
      <c r="D112" s="14" t="s">
        <v>52</v>
      </c>
      <c r="E112" s="14" t="s">
        <v>52</v>
      </c>
      <c r="F112" s="9" t="s">
        <v>114</v>
      </c>
      <c r="G112" s="27" t="s">
        <v>600</v>
      </c>
      <c r="H112" s="28" t="s">
        <v>52</v>
      </c>
      <c r="I112" s="29" t="s">
        <v>53</v>
      </c>
      <c r="J112" s="43" t="s">
        <v>57</v>
      </c>
      <c r="K112" s="85" t="s">
        <v>110</v>
      </c>
      <c r="L112" s="96" t="s">
        <v>613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s="13" customFormat="1" ht="27" customHeight="1" x14ac:dyDescent="0.25">
      <c r="A113" s="5" t="s">
        <v>11</v>
      </c>
      <c r="B113" s="15" t="s">
        <v>306</v>
      </c>
      <c r="C113" s="7" t="s">
        <v>307</v>
      </c>
      <c r="D113" s="14" t="s">
        <v>52</v>
      </c>
      <c r="E113" s="14" t="s">
        <v>52</v>
      </c>
      <c r="F113" s="9" t="s">
        <v>28</v>
      </c>
      <c r="G113" s="10" t="s">
        <v>600</v>
      </c>
      <c r="H113" s="31" t="s">
        <v>308</v>
      </c>
      <c r="I113" s="5" t="s">
        <v>53</v>
      </c>
      <c r="J113" s="5" t="s">
        <v>57</v>
      </c>
      <c r="K113" s="84" t="s">
        <v>58</v>
      </c>
      <c r="L113" s="95" t="s">
        <v>609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s="13" customFormat="1" ht="27" customHeight="1" x14ac:dyDescent="0.25">
      <c r="A114" s="5" t="s">
        <v>11</v>
      </c>
      <c r="B114" s="24" t="s">
        <v>309</v>
      </c>
      <c r="C114" s="25" t="s">
        <v>310</v>
      </c>
      <c r="D114" s="14" t="s">
        <v>52</v>
      </c>
      <c r="E114" s="14" t="s">
        <v>52</v>
      </c>
      <c r="F114" s="27" t="s">
        <v>247</v>
      </c>
      <c r="G114" s="27" t="s">
        <v>600</v>
      </c>
      <c r="H114" s="28" t="s">
        <v>52</v>
      </c>
      <c r="I114" s="29" t="s">
        <v>53</v>
      </c>
      <c r="J114" s="30" t="s">
        <v>57</v>
      </c>
      <c r="K114" s="85" t="s">
        <v>110</v>
      </c>
      <c r="L114" s="100" t="s">
        <v>607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s="13" customFormat="1" ht="27" customHeight="1" x14ac:dyDescent="0.25">
      <c r="A115" s="5" t="s">
        <v>11</v>
      </c>
      <c r="B115" s="6" t="s">
        <v>311</v>
      </c>
      <c r="C115" s="7" t="s">
        <v>312</v>
      </c>
      <c r="D115" s="8" t="s">
        <v>15</v>
      </c>
      <c r="E115" s="9" t="s">
        <v>15</v>
      </c>
      <c r="F115" s="9" t="s">
        <v>146</v>
      </c>
      <c r="G115" s="10" t="s">
        <v>17</v>
      </c>
      <c r="H115" s="5">
        <v>25066209</v>
      </c>
      <c r="I115" s="5" t="s">
        <v>18</v>
      </c>
      <c r="J115" s="5" t="s">
        <v>33</v>
      </c>
      <c r="K115" s="84" t="s">
        <v>30</v>
      </c>
      <c r="L115" s="101" t="s">
        <v>614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s="13" customFormat="1" ht="27" customHeight="1" x14ac:dyDescent="0.25">
      <c r="A116" s="5" t="s">
        <v>11</v>
      </c>
      <c r="B116" s="6" t="s">
        <v>313</v>
      </c>
      <c r="C116" s="7" t="s">
        <v>314</v>
      </c>
      <c r="D116" s="8" t="s">
        <v>15</v>
      </c>
      <c r="E116" s="9" t="s">
        <v>15</v>
      </c>
      <c r="F116" s="9" t="s">
        <v>315</v>
      </c>
      <c r="G116" s="10" t="s">
        <v>17</v>
      </c>
      <c r="H116" s="5">
        <v>20096402</v>
      </c>
      <c r="I116" s="5" t="s">
        <v>18</v>
      </c>
      <c r="J116" s="5" t="s">
        <v>29</v>
      </c>
      <c r="K116" s="84" t="s">
        <v>30</v>
      </c>
      <c r="L116" s="101" t="s">
        <v>614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s="13" customFormat="1" ht="27" customHeight="1" x14ac:dyDescent="0.25">
      <c r="A117" s="5" t="s">
        <v>11</v>
      </c>
      <c r="B117" s="6" t="s">
        <v>316</v>
      </c>
      <c r="C117" s="7" t="s">
        <v>317</v>
      </c>
      <c r="D117" s="8" t="s">
        <v>15</v>
      </c>
      <c r="E117" s="9" t="s">
        <v>15</v>
      </c>
      <c r="F117" s="9" t="s">
        <v>16</v>
      </c>
      <c r="G117" s="10" t="s">
        <v>600</v>
      </c>
      <c r="H117" s="5">
        <v>15056302</v>
      </c>
      <c r="I117" s="5" t="s">
        <v>18</v>
      </c>
      <c r="J117" s="5" t="s">
        <v>36</v>
      </c>
      <c r="K117" s="84" t="s">
        <v>30</v>
      </c>
      <c r="L117" s="101" t="s">
        <v>614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s="13" customFormat="1" ht="27" customHeight="1" x14ac:dyDescent="0.25">
      <c r="A118" s="5" t="s">
        <v>11</v>
      </c>
      <c r="B118" s="6" t="s">
        <v>318</v>
      </c>
      <c r="C118" s="7" t="s">
        <v>319</v>
      </c>
      <c r="D118" s="8" t="s">
        <v>15</v>
      </c>
      <c r="E118" s="9" t="s">
        <v>15</v>
      </c>
      <c r="F118" s="9" t="s">
        <v>16</v>
      </c>
      <c r="G118" s="10" t="s">
        <v>17</v>
      </c>
      <c r="H118" s="5">
        <v>3056107</v>
      </c>
      <c r="I118" s="5" t="s">
        <v>18</v>
      </c>
      <c r="J118" s="5" t="s">
        <v>36</v>
      </c>
      <c r="K118" s="84" t="s">
        <v>30</v>
      </c>
      <c r="L118" s="101" t="s">
        <v>614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s="13" customFormat="1" ht="27" customHeight="1" x14ac:dyDescent="0.25">
      <c r="A119" s="5" t="s">
        <v>11</v>
      </c>
      <c r="B119" s="6" t="s">
        <v>320</v>
      </c>
      <c r="C119" s="7" t="s">
        <v>321</v>
      </c>
      <c r="D119" s="8" t="s">
        <v>130</v>
      </c>
      <c r="E119" s="14" t="s">
        <v>52</v>
      </c>
      <c r="F119" s="9" t="s">
        <v>146</v>
      </c>
      <c r="G119" s="10" t="s">
        <v>17</v>
      </c>
      <c r="H119" s="5">
        <v>11115109</v>
      </c>
      <c r="I119" s="5" t="s">
        <v>53</v>
      </c>
      <c r="J119" s="5" t="s">
        <v>41</v>
      </c>
      <c r="K119" s="84" t="s">
        <v>42</v>
      </c>
      <c r="L119" s="101" t="s">
        <v>614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s="13" customFormat="1" ht="27" customHeight="1" x14ac:dyDescent="0.25">
      <c r="A120" s="5" t="s">
        <v>11</v>
      </c>
      <c r="B120" s="6" t="s">
        <v>322</v>
      </c>
      <c r="C120" s="7" t="s">
        <v>323</v>
      </c>
      <c r="D120" s="8" t="s">
        <v>130</v>
      </c>
      <c r="E120" s="14" t="s">
        <v>52</v>
      </c>
      <c r="F120" s="9" t="s">
        <v>16</v>
      </c>
      <c r="G120" s="10" t="s">
        <v>17</v>
      </c>
      <c r="H120" s="11" t="str">
        <f>HYPERLINK("http://evaluasi.dikti.go.id/epsbed/datadosen/0016075910","16075910")</f>
        <v>16075910</v>
      </c>
      <c r="I120" s="5" t="s">
        <v>53</v>
      </c>
      <c r="J120" s="5" t="s">
        <v>41</v>
      </c>
      <c r="K120" s="84" t="s">
        <v>42</v>
      </c>
      <c r="L120" s="101" t="s">
        <v>614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s="13" customFormat="1" ht="27" customHeight="1" x14ac:dyDescent="0.25">
      <c r="A121" s="5" t="s">
        <v>11</v>
      </c>
      <c r="B121" s="6" t="s">
        <v>324</v>
      </c>
      <c r="C121" s="7" t="s">
        <v>325</v>
      </c>
      <c r="D121" s="8" t="s">
        <v>130</v>
      </c>
      <c r="E121" s="14" t="s">
        <v>52</v>
      </c>
      <c r="F121" s="9" t="s">
        <v>16</v>
      </c>
      <c r="G121" s="10" t="s">
        <v>17</v>
      </c>
      <c r="H121" s="11" t="str">
        <f>HYPERLINK("http://evaluasi.dikti.go.id/epsbed/datadosen/0018025503","18025503")</f>
        <v>18025503</v>
      </c>
      <c r="I121" s="5" t="s">
        <v>53</v>
      </c>
      <c r="J121" s="5" t="s">
        <v>41</v>
      </c>
      <c r="K121" s="84" t="s">
        <v>42</v>
      </c>
      <c r="L121" s="101" t="s">
        <v>614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s="13" customFormat="1" ht="27" customHeight="1" x14ac:dyDescent="0.25">
      <c r="A122" s="5" t="s">
        <v>11</v>
      </c>
      <c r="B122" s="6" t="s">
        <v>326</v>
      </c>
      <c r="C122" s="7" t="s">
        <v>327</v>
      </c>
      <c r="D122" s="8" t="s">
        <v>130</v>
      </c>
      <c r="E122" s="14" t="s">
        <v>52</v>
      </c>
      <c r="F122" s="9" t="s">
        <v>16</v>
      </c>
      <c r="G122" s="10" t="s">
        <v>17</v>
      </c>
      <c r="H122" s="11" t="str">
        <f>HYPERLINK("http://evaluasi.dikti.go.id/epsbed/datadosen/0001035812","1035812")</f>
        <v>1035812</v>
      </c>
      <c r="I122" s="5" t="s">
        <v>53</v>
      </c>
      <c r="J122" s="5" t="s">
        <v>41</v>
      </c>
      <c r="K122" s="84" t="s">
        <v>42</v>
      </c>
      <c r="L122" s="101" t="s">
        <v>614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s="13" customFormat="1" ht="27" customHeight="1" x14ac:dyDescent="0.25">
      <c r="A123" s="5" t="s">
        <v>11</v>
      </c>
      <c r="B123" s="6" t="s">
        <v>328</v>
      </c>
      <c r="C123" s="7" t="s">
        <v>329</v>
      </c>
      <c r="D123" s="8" t="s">
        <v>15</v>
      </c>
      <c r="E123" s="9" t="s">
        <v>15</v>
      </c>
      <c r="F123" s="9" t="s">
        <v>16</v>
      </c>
      <c r="G123" s="10" t="s">
        <v>17</v>
      </c>
      <c r="H123" s="5">
        <v>16046015</v>
      </c>
      <c r="I123" s="5" t="s">
        <v>18</v>
      </c>
      <c r="J123" s="5" t="s">
        <v>41</v>
      </c>
      <c r="K123" s="84" t="s">
        <v>42</v>
      </c>
      <c r="L123" s="101" t="s">
        <v>614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s="13" customFormat="1" ht="27" customHeight="1" x14ac:dyDescent="0.25">
      <c r="A124" s="5" t="s">
        <v>11</v>
      </c>
      <c r="B124" s="6" t="s">
        <v>330</v>
      </c>
      <c r="C124" s="7" t="s">
        <v>331</v>
      </c>
      <c r="D124" s="8" t="s">
        <v>130</v>
      </c>
      <c r="E124" s="14" t="s">
        <v>52</v>
      </c>
      <c r="F124" s="9" t="s">
        <v>16</v>
      </c>
      <c r="G124" s="10" t="s">
        <v>17</v>
      </c>
      <c r="H124" s="5">
        <v>25096302</v>
      </c>
      <c r="I124" s="5" t="s">
        <v>53</v>
      </c>
      <c r="J124" s="5" t="s">
        <v>41</v>
      </c>
      <c r="K124" s="84" t="s">
        <v>42</v>
      </c>
      <c r="L124" s="101" t="s">
        <v>614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s="13" customFormat="1" ht="27" customHeight="1" x14ac:dyDescent="0.25">
      <c r="A125" s="5" t="s">
        <v>11</v>
      </c>
      <c r="B125" s="6" t="s">
        <v>332</v>
      </c>
      <c r="C125" s="7" t="s">
        <v>333</v>
      </c>
      <c r="D125" s="8" t="s">
        <v>130</v>
      </c>
      <c r="E125" s="14" t="s">
        <v>52</v>
      </c>
      <c r="F125" s="9" t="s">
        <v>16</v>
      </c>
      <c r="G125" s="10" t="s">
        <v>17</v>
      </c>
      <c r="H125" s="5">
        <v>7056015</v>
      </c>
      <c r="I125" s="5" t="s">
        <v>53</v>
      </c>
      <c r="J125" s="5" t="s">
        <v>41</v>
      </c>
      <c r="K125" s="84" t="s">
        <v>42</v>
      </c>
      <c r="L125" s="101" t="s">
        <v>614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s="13" customFormat="1" ht="27" customHeight="1" x14ac:dyDescent="0.25">
      <c r="A126" s="5" t="s">
        <v>11</v>
      </c>
      <c r="B126" s="6" t="s">
        <v>334</v>
      </c>
      <c r="C126" s="7" t="s">
        <v>335</v>
      </c>
      <c r="D126" s="8" t="s">
        <v>130</v>
      </c>
      <c r="E126" s="14" t="s">
        <v>52</v>
      </c>
      <c r="F126" s="9" t="s">
        <v>16</v>
      </c>
      <c r="G126" s="10" t="s">
        <v>17</v>
      </c>
      <c r="H126" s="5">
        <v>27076106</v>
      </c>
      <c r="I126" s="5" t="s">
        <v>53</v>
      </c>
      <c r="J126" s="5" t="s">
        <v>54</v>
      </c>
      <c r="K126" s="84" t="s">
        <v>42</v>
      </c>
      <c r="L126" s="101" t="s">
        <v>614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s="13" customFormat="1" ht="27" customHeight="1" x14ac:dyDescent="0.25">
      <c r="A127" s="5" t="s">
        <v>11</v>
      </c>
      <c r="B127" s="6" t="s">
        <v>336</v>
      </c>
      <c r="C127" s="7" t="s">
        <v>337</v>
      </c>
      <c r="D127" s="8" t="s">
        <v>130</v>
      </c>
      <c r="E127" s="14" t="s">
        <v>52</v>
      </c>
      <c r="F127" s="9" t="s">
        <v>146</v>
      </c>
      <c r="G127" s="10" t="s">
        <v>17</v>
      </c>
      <c r="H127" s="5">
        <v>16075804</v>
      </c>
      <c r="I127" s="5" t="s">
        <v>53</v>
      </c>
      <c r="J127" s="5" t="s">
        <v>54</v>
      </c>
      <c r="K127" s="84" t="s">
        <v>42</v>
      </c>
      <c r="L127" s="101" t="s">
        <v>614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s="13" customFormat="1" ht="27" customHeight="1" x14ac:dyDescent="0.25">
      <c r="A128" s="5" t="s">
        <v>11</v>
      </c>
      <c r="B128" s="6" t="s">
        <v>338</v>
      </c>
      <c r="C128" s="7" t="s">
        <v>339</v>
      </c>
      <c r="D128" s="8" t="s">
        <v>15</v>
      </c>
      <c r="E128" s="9" t="s">
        <v>15</v>
      </c>
      <c r="F128" s="9" t="s">
        <v>16</v>
      </c>
      <c r="G128" s="10" t="s">
        <v>17</v>
      </c>
      <c r="H128" s="11" t="str">
        <f>HYPERLINK("http://evaluasi.dikti.go.id/epsbed/datadosen/0030076104","30076104")</f>
        <v>30076104</v>
      </c>
      <c r="I128" s="5" t="s">
        <v>18</v>
      </c>
      <c r="J128" s="5" t="s">
        <v>54</v>
      </c>
      <c r="K128" s="84" t="s">
        <v>42</v>
      </c>
      <c r="L128" s="101" t="s">
        <v>614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s="13" customFormat="1" ht="27" customHeight="1" x14ac:dyDescent="0.25">
      <c r="A129" s="5" t="s">
        <v>11</v>
      </c>
      <c r="B129" s="6" t="s">
        <v>340</v>
      </c>
      <c r="C129" s="7" t="s">
        <v>341</v>
      </c>
      <c r="D129" s="8" t="s">
        <v>15</v>
      </c>
      <c r="E129" s="9" t="s">
        <v>15</v>
      </c>
      <c r="F129" s="9" t="s">
        <v>28</v>
      </c>
      <c r="G129" s="10" t="s">
        <v>17</v>
      </c>
      <c r="H129" s="5">
        <v>31077801</v>
      </c>
      <c r="I129" s="5" t="s">
        <v>18</v>
      </c>
      <c r="J129" s="5" t="s">
        <v>41</v>
      </c>
      <c r="K129" s="84" t="s">
        <v>42</v>
      </c>
      <c r="L129" s="101" t="s">
        <v>614</v>
      </c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s="13" customFormat="1" ht="27" customHeight="1" x14ac:dyDescent="0.25">
      <c r="A130" s="5" t="s">
        <v>11</v>
      </c>
      <c r="B130" s="6" t="s">
        <v>342</v>
      </c>
      <c r="C130" s="7" t="s">
        <v>343</v>
      </c>
      <c r="D130" s="14" t="s">
        <v>52</v>
      </c>
      <c r="E130" s="14" t="s">
        <v>52</v>
      </c>
      <c r="F130" s="9" t="s">
        <v>28</v>
      </c>
      <c r="G130" s="10" t="s">
        <v>17</v>
      </c>
      <c r="H130" s="5">
        <v>18027602</v>
      </c>
      <c r="I130" s="5" t="s">
        <v>53</v>
      </c>
      <c r="J130" s="5" t="s">
        <v>57</v>
      </c>
      <c r="K130" s="84" t="s">
        <v>58</v>
      </c>
      <c r="L130" s="101" t="s">
        <v>614</v>
      </c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s="13" customFormat="1" ht="27" customHeight="1" x14ac:dyDescent="0.25">
      <c r="A131" s="5" t="s">
        <v>11</v>
      </c>
      <c r="B131" s="6" t="s">
        <v>344</v>
      </c>
      <c r="C131" s="7" t="s">
        <v>345</v>
      </c>
      <c r="D131" s="8" t="s">
        <v>15</v>
      </c>
      <c r="E131" s="9" t="s">
        <v>15</v>
      </c>
      <c r="F131" s="9" t="s">
        <v>28</v>
      </c>
      <c r="G131" s="10" t="s">
        <v>17</v>
      </c>
      <c r="H131" s="5">
        <v>25128002</v>
      </c>
      <c r="I131" s="5" t="s">
        <v>18</v>
      </c>
      <c r="J131" s="5" t="s">
        <v>54</v>
      </c>
      <c r="K131" s="84" t="s">
        <v>42</v>
      </c>
      <c r="L131" s="101" t="s">
        <v>614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s="13" customFormat="1" ht="27" customHeight="1" x14ac:dyDescent="0.25">
      <c r="A132" s="5" t="s">
        <v>11</v>
      </c>
      <c r="B132" s="6" t="s">
        <v>346</v>
      </c>
      <c r="C132" s="7" t="s">
        <v>347</v>
      </c>
      <c r="D132" s="14" t="s">
        <v>52</v>
      </c>
      <c r="E132" s="14" t="s">
        <v>52</v>
      </c>
      <c r="F132" s="9" t="s">
        <v>348</v>
      </c>
      <c r="G132" s="10" t="s">
        <v>17</v>
      </c>
      <c r="H132" s="5">
        <v>23068205</v>
      </c>
      <c r="I132" s="5" t="s">
        <v>53</v>
      </c>
      <c r="J132" s="5" t="s">
        <v>57</v>
      </c>
      <c r="K132" s="84" t="s">
        <v>58</v>
      </c>
      <c r="L132" s="101" t="s">
        <v>614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s="13" customFormat="1" ht="27" customHeight="1" x14ac:dyDescent="0.25">
      <c r="A133" s="5" t="s">
        <v>11</v>
      </c>
      <c r="B133" s="6" t="s">
        <v>349</v>
      </c>
      <c r="C133" s="7" t="s">
        <v>350</v>
      </c>
      <c r="D133" s="14" t="s">
        <v>52</v>
      </c>
      <c r="E133" s="14" t="s">
        <v>52</v>
      </c>
      <c r="F133" s="9" t="s">
        <v>28</v>
      </c>
      <c r="G133" s="10" t="s">
        <v>600</v>
      </c>
      <c r="H133" s="5">
        <v>27058302</v>
      </c>
      <c r="I133" s="5" t="s">
        <v>53</v>
      </c>
      <c r="J133" s="5" t="s">
        <v>57</v>
      </c>
      <c r="K133" s="84" t="s">
        <v>58</v>
      </c>
      <c r="L133" s="101" t="s">
        <v>614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s="13" customFormat="1" ht="27" customHeight="1" x14ac:dyDescent="0.25">
      <c r="A134" s="5" t="s">
        <v>11</v>
      </c>
      <c r="B134" s="6" t="s">
        <v>351</v>
      </c>
      <c r="C134" s="7" t="s">
        <v>352</v>
      </c>
      <c r="D134" s="8"/>
      <c r="E134" s="9"/>
      <c r="F134" s="9" t="s">
        <v>353</v>
      </c>
      <c r="G134" s="10" t="s">
        <v>600</v>
      </c>
      <c r="H134" s="5">
        <v>22028003</v>
      </c>
      <c r="I134" s="5" t="s">
        <v>53</v>
      </c>
      <c r="J134" s="5" t="s">
        <v>57</v>
      </c>
      <c r="K134" s="84" t="s">
        <v>42</v>
      </c>
      <c r="L134" s="101" t="s">
        <v>614</v>
      </c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s="13" customFormat="1" ht="27" customHeight="1" x14ac:dyDescent="0.25">
      <c r="A135" s="5" t="s">
        <v>11</v>
      </c>
      <c r="B135" s="6" t="s">
        <v>354</v>
      </c>
      <c r="C135" s="7" t="s">
        <v>355</v>
      </c>
      <c r="D135" s="8" t="s">
        <v>86</v>
      </c>
      <c r="E135" s="9" t="s">
        <v>15</v>
      </c>
      <c r="F135" s="9" t="s">
        <v>16</v>
      </c>
      <c r="G135" s="10" t="s">
        <v>17</v>
      </c>
      <c r="H135" s="5">
        <v>28086801</v>
      </c>
      <c r="I135" s="5" t="s">
        <v>18</v>
      </c>
      <c r="J135" s="5" t="s">
        <v>29</v>
      </c>
      <c r="K135" s="84" t="s">
        <v>30</v>
      </c>
      <c r="L135" s="95" t="s">
        <v>615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s="13" customFormat="1" ht="27" customHeight="1" x14ac:dyDescent="0.25">
      <c r="A136" s="5" t="s">
        <v>11</v>
      </c>
      <c r="B136" s="6" t="s">
        <v>356</v>
      </c>
      <c r="C136" s="7" t="s">
        <v>357</v>
      </c>
      <c r="D136" s="8" t="s">
        <v>130</v>
      </c>
      <c r="E136" s="14" t="s">
        <v>52</v>
      </c>
      <c r="F136" s="9" t="s">
        <v>131</v>
      </c>
      <c r="G136" s="10" t="s">
        <v>17</v>
      </c>
      <c r="H136" s="5">
        <v>10076305</v>
      </c>
      <c r="I136" s="5" t="s">
        <v>53</v>
      </c>
      <c r="J136" s="5" t="s">
        <v>33</v>
      </c>
      <c r="K136" s="84" t="s">
        <v>30</v>
      </c>
      <c r="L136" s="95" t="s">
        <v>615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s="13" customFormat="1" ht="27" customHeight="1" x14ac:dyDescent="0.25">
      <c r="A137" s="5" t="s">
        <v>11</v>
      </c>
      <c r="B137" s="6" t="s">
        <v>358</v>
      </c>
      <c r="C137" s="7" t="s">
        <v>359</v>
      </c>
      <c r="D137" s="8" t="s">
        <v>15</v>
      </c>
      <c r="E137" s="9" t="s">
        <v>15</v>
      </c>
      <c r="F137" s="9" t="s">
        <v>360</v>
      </c>
      <c r="G137" s="10" t="s">
        <v>600</v>
      </c>
      <c r="H137" s="5">
        <v>26096902</v>
      </c>
      <c r="I137" s="5" t="s">
        <v>18</v>
      </c>
      <c r="J137" s="5" t="s">
        <v>33</v>
      </c>
      <c r="K137" s="84" t="s">
        <v>30</v>
      </c>
      <c r="L137" s="95" t="s">
        <v>615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s="13" customFormat="1" ht="27" customHeight="1" x14ac:dyDescent="0.25">
      <c r="A138" s="5" t="s">
        <v>11</v>
      </c>
      <c r="B138" s="6" t="s">
        <v>361</v>
      </c>
      <c r="C138" s="7" t="s">
        <v>362</v>
      </c>
      <c r="D138" s="8" t="s">
        <v>134</v>
      </c>
      <c r="E138" s="14" t="s">
        <v>52</v>
      </c>
      <c r="F138" s="9" t="s">
        <v>131</v>
      </c>
      <c r="G138" s="10" t="s">
        <v>600</v>
      </c>
      <c r="H138" s="5">
        <v>10106002</v>
      </c>
      <c r="I138" s="5" t="s">
        <v>53</v>
      </c>
      <c r="J138" s="5" t="s">
        <v>33</v>
      </c>
      <c r="K138" s="84" t="s">
        <v>30</v>
      </c>
      <c r="L138" s="95" t="s">
        <v>615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s="13" customFormat="1" ht="27" customHeight="1" x14ac:dyDescent="0.25">
      <c r="A139" s="5" t="s">
        <v>11</v>
      </c>
      <c r="B139" s="6" t="s">
        <v>363</v>
      </c>
      <c r="C139" s="7" t="s">
        <v>364</v>
      </c>
      <c r="D139" s="8" t="s">
        <v>15</v>
      </c>
      <c r="E139" s="9" t="s">
        <v>15</v>
      </c>
      <c r="F139" s="9" t="s">
        <v>194</v>
      </c>
      <c r="G139" s="10" t="s">
        <v>17</v>
      </c>
      <c r="H139" s="5">
        <v>14026903</v>
      </c>
      <c r="I139" s="5" t="s">
        <v>18</v>
      </c>
      <c r="J139" s="5" t="s">
        <v>33</v>
      </c>
      <c r="K139" s="84" t="s">
        <v>30</v>
      </c>
      <c r="L139" s="95" t="s">
        <v>609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s="13" customFormat="1" ht="27" customHeight="1" x14ac:dyDescent="0.25">
      <c r="A140" s="5" t="s">
        <v>11</v>
      </c>
      <c r="B140" s="6" t="s">
        <v>365</v>
      </c>
      <c r="C140" s="7" t="s">
        <v>366</v>
      </c>
      <c r="D140" s="14" t="s">
        <v>52</v>
      </c>
      <c r="E140" s="14" t="s">
        <v>52</v>
      </c>
      <c r="F140" s="9" t="s">
        <v>114</v>
      </c>
      <c r="G140" s="10" t="s">
        <v>17</v>
      </c>
      <c r="H140" s="5">
        <v>16066901</v>
      </c>
      <c r="I140" s="5" t="s">
        <v>53</v>
      </c>
      <c r="J140" s="5" t="s">
        <v>36</v>
      </c>
      <c r="K140" s="84" t="s">
        <v>30</v>
      </c>
      <c r="L140" s="95" t="s">
        <v>609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s="13" customFormat="1" ht="27" customHeight="1" x14ac:dyDescent="0.25">
      <c r="A141" s="5" t="s">
        <v>11</v>
      </c>
      <c r="B141" s="6" t="s">
        <v>367</v>
      </c>
      <c r="C141" s="7" t="s">
        <v>368</v>
      </c>
      <c r="D141" s="8" t="s">
        <v>130</v>
      </c>
      <c r="E141" s="14" t="s">
        <v>52</v>
      </c>
      <c r="F141" s="9" t="s">
        <v>131</v>
      </c>
      <c r="G141" s="10" t="s">
        <v>17</v>
      </c>
      <c r="H141" s="5">
        <v>7056305</v>
      </c>
      <c r="I141" s="5" t="s">
        <v>53</v>
      </c>
      <c r="J141" s="5" t="s">
        <v>36</v>
      </c>
      <c r="K141" s="84" t="s">
        <v>30</v>
      </c>
      <c r="L141" s="95" t="s">
        <v>615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s="13" customFormat="1" ht="27" customHeight="1" x14ac:dyDescent="0.25">
      <c r="A142" s="5" t="s">
        <v>11</v>
      </c>
      <c r="B142" s="6" t="s">
        <v>369</v>
      </c>
      <c r="C142" s="7" t="s">
        <v>370</v>
      </c>
      <c r="D142" s="8" t="s">
        <v>130</v>
      </c>
      <c r="E142" s="14" t="s">
        <v>52</v>
      </c>
      <c r="F142" s="9" t="s">
        <v>16</v>
      </c>
      <c r="G142" s="10" t="s">
        <v>17</v>
      </c>
      <c r="H142" s="5">
        <v>25106402</v>
      </c>
      <c r="I142" s="5" t="s">
        <v>53</v>
      </c>
      <c r="J142" s="5" t="s">
        <v>36</v>
      </c>
      <c r="K142" s="84" t="s">
        <v>30</v>
      </c>
      <c r="L142" s="95" t="s">
        <v>615</v>
      </c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s="13" customFormat="1" ht="27" customHeight="1" x14ac:dyDescent="0.25">
      <c r="A143" s="5" t="s">
        <v>11</v>
      </c>
      <c r="B143" s="6" t="s">
        <v>371</v>
      </c>
      <c r="C143" s="7" t="s">
        <v>372</v>
      </c>
      <c r="D143" s="8" t="s">
        <v>130</v>
      </c>
      <c r="E143" s="14" t="s">
        <v>52</v>
      </c>
      <c r="F143" s="9" t="s">
        <v>131</v>
      </c>
      <c r="G143" s="10" t="s">
        <v>17</v>
      </c>
      <c r="H143" s="5">
        <v>29065907</v>
      </c>
      <c r="I143" s="5" t="s">
        <v>53</v>
      </c>
      <c r="J143" s="5" t="s">
        <v>36</v>
      </c>
      <c r="K143" s="84" t="s">
        <v>30</v>
      </c>
      <c r="L143" s="95" t="s">
        <v>615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s="13" customFormat="1" ht="27" customHeight="1" x14ac:dyDescent="0.25">
      <c r="A144" s="5" t="s">
        <v>11</v>
      </c>
      <c r="B144" s="6" t="s">
        <v>373</v>
      </c>
      <c r="C144" s="7" t="s">
        <v>374</v>
      </c>
      <c r="D144" s="8" t="s">
        <v>15</v>
      </c>
      <c r="E144" s="9" t="s">
        <v>15</v>
      </c>
      <c r="F144" s="9" t="s">
        <v>131</v>
      </c>
      <c r="G144" s="10" t="s">
        <v>17</v>
      </c>
      <c r="H144" s="5">
        <v>23016803</v>
      </c>
      <c r="I144" s="5" t="s">
        <v>18</v>
      </c>
      <c r="J144" s="5" t="s">
        <v>36</v>
      </c>
      <c r="K144" s="84" t="s">
        <v>30</v>
      </c>
      <c r="L144" s="95" t="s">
        <v>615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s="13" customFormat="1" ht="27" customHeight="1" x14ac:dyDescent="0.25">
      <c r="A145" s="5" t="s">
        <v>11</v>
      </c>
      <c r="B145" s="6" t="s">
        <v>375</v>
      </c>
      <c r="C145" s="7" t="s">
        <v>376</v>
      </c>
      <c r="D145" s="8" t="s">
        <v>134</v>
      </c>
      <c r="E145" s="14" t="s">
        <v>52</v>
      </c>
      <c r="F145" s="9" t="s">
        <v>131</v>
      </c>
      <c r="G145" s="10" t="s">
        <v>600</v>
      </c>
      <c r="H145" s="5">
        <v>15016604</v>
      </c>
      <c r="I145" s="5" t="s">
        <v>53</v>
      </c>
      <c r="J145" s="5" t="s">
        <v>36</v>
      </c>
      <c r="K145" s="84" t="s">
        <v>30</v>
      </c>
      <c r="L145" s="95" t="s">
        <v>615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s="13" customFormat="1" ht="27" customHeight="1" x14ac:dyDescent="0.25">
      <c r="A146" s="5" t="s">
        <v>11</v>
      </c>
      <c r="B146" s="6" t="s">
        <v>377</v>
      </c>
      <c r="C146" s="7" t="s">
        <v>378</v>
      </c>
      <c r="D146" s="8" t="s">
        <v>130</v>
      </c>
      <c r="E146" s="14" t="s">
        <v>52</v>
      </c>
      <c r="F146" s="9" t="s">
        <v>131</v>
      </c>
      <c r="G146" s="10" t="s">
        <v>17</v>
      </c>
      <c r="H146" s="5">
        <v>10026419</v>
      </c>
      <c r="I146" s="5" t="s">
        <v>53</v>
      </c>
      <c r="J146" s="5" t="s">
        <v>36</v>
      </c>
      <c r="K146" s="84" t="s">
        <v>30</v>
      </c>
      <c r="L146" s="95" t="s">
        <v>615</v>
      </c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s="13" customFormat="1" ht="27" customHeight="1" x14ac:dyDescent="0.25">
      <c r="A147" s="5" t="s">
        <v>11</v>
      </c>
      <c r="B147" s="6" t="s">
        <v>379</v>
      </c>
      <c r="C147" s="7" t="s">
        <v>380</v>
      </c>
      <c r="D147" s="8" t="s">
        <v>130</v>
      </c>
      <c r="E147" s="14" t="s">
        <v>52</v>
      </c>
      <c r="F147" s="9" t="s">
        <v>16</v>
      </c>
      <c r="G147" s="10" t="s">
        <v>17</v>
      </c>
      <c r="H147" s="5">
        <v>25086703</v>
      </c>
      <c r="I147" s="5" t="s">
        <v>53</v>
      </c>
      <c r="J147" s="5" t="s">
        <v>41</v>
      </c>
      <c r="K147" s="84" t="s">
        <v>42</v>
      </c>
      <c r="L147" s="95" t="s">
        <v>609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s="13" customFormat="1" ht="27" customHeight="1" x14ac:dyDescent="0.25">
      <c r="A148" s="5" t="s">
        <v>11</v>
      </c>
      <c r="B148" s="6" t="s">
        <v>381</v>
      </c>
      <c r="C148" s="7" t="s">
        <v>382</v>
      </c>
      <c r="D148" s="8" t="s">
        <v>130</v>
      </c>
      <c r="E148" s="14" t="s">
        <v>52</v>
      </c>
      <c r="F148" s="9" t="s">
        <v>131</v>
      </c>
      <c r="G148" s="10" t="s">
        <v>17</v>
      </c>
      <c r="H148" s="5">
        <v>4106209</v>
      </c>
      <c r="I148" s="5" t="s">
        <v>53</v>
      </c>
      <c r="J148" s="5" t="s">
        <v>54</v>
      </c>
      <c r="K148" s="84" t="s">
        <v>42</v>
      </c>
      <c r="L148" s="95" t="s">
        <v>615</v>
      </c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s="13" customFormat="1" ht="27" customHeight="1" x14ac:dyDescent="0.25">
      <c r="A149" s="5" t="s">
        <v>11</v>
      </c>
      <c r="B149" s="15" t="s">
        <v>383</v>
      </c>
      <c r="C149" s="7" t="s">
        <v>384</v>
      </c>
      <c r="D149" s="14" t="s">
        <v>52</v>
      </c>
      <c r="E149" s="14" t="s">
        <v>52</v>
      </c>
      <c r="F149" s="9" t="s">
        <v>28</v>
      </c>
      <c r="G149" s="10" t="s">
        <v>17</v>
      </c>
      <c r="H149" s="16" t="s">
        <v>385</v>
      </c>
      <c r="I149" s="5" t="s">
        <v>53</v>
      </c>
      <c r="J149" s="5" t="s">
        <v>57</v>
      </c>
      <c r="K149" s="84" t="s">
        <v>110</v>
      </c>
      <c r="L149" s="95" t="s">
        <v>615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s="13" customFormat="1" ht="27" customHeight="1" x14ac:dyDescent="0.25">
      <c r="A150" s="5" t="s">
        <v>11</v>
      </c>
      <c r="B150" s="6" t="s">
        <v>386</v>
      </c>
      <c r="C150" s="7" t="s">
        <v>387</v>
      </c>
      <c r="D150" s="8" t="s">
        <v>15</v>
      </c>
      <c r="E150" s="9" t="s">
        <v>15</v>
      </c>
      <c r="F150" s="9" t="s">
        <v>16</v>
      </c>
      <c r="G150" s="10" t="s">
        <v>17</v>
      </c>
      <c r="H150" s="5">
        <v>3086610</v>
      </c>
      <c r="I150" s="5" t="s">
        <v>18</v>
      </c>
      <c r="J150" s="5" t="s">
        <v>41</v>
      </c>
      <c r="K150" s="84" t="s">
        <v>30</v>
      </c>
      <c r="L150" s="97" t="s">
        <v>616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s="13" customFormat="1" ht="27" customHeight="1" x14ac:dyDescent="0.25">
      <c r="A151" s="5" t="s">
        <v>11</v>
      </c>
      <c r="B151" s="6" t="s">
        <v>388</v>
      </c>
      <c r="C151" s="7" t="s">
        <v>389</v>
      </c>
      <c r="D151" s="14" t="s">
        <v>52</v>
      </c>
      <c r="E151" s="14" t="s">
        <v>52</v>
      </c>
      <c r="F151" s="9" t="s">
        <v>114</v>
      </c>
      <c r="G151" s="10" t="s">
        <v>17</v>
      </c>
      <c r="H151" s="5">
        <v>29056909</v>
      </c>
      <c r="I151" s="5" t="s">
        <v>53</v>
      </c>
      <c r="J151" s="5" t="s">
        <v>41</v>
      </c>
      <c r="K151" s="84" t="s">
        <v>42</v>
      </c>
      <c r="L151" s="95" t="s">
        <v>616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s="13" customFormat="1" ht="27" customHeight="1" x14ac:dyDescent="0.25">
      <c r="A152" s="5" t="s">
        <v>11</v>
      </c>
      <c r="B152" s="6" t="s">
        <v>390</v>
      </c>
      <c r="C152" s="7" t="s">
        <v>391</v>
      </c>
      <c r="D152" s="8"/>
      <c r="E152" s="9"/>
      <c r="F152" s="9" t="s">
        <v>28</v>
      </c>
      <c r="G152" s="10" t="s">
        <v>17</v>
      </c>
      <c r="H152" s="5">
        <v>6088501</v>
      </c>
      <c r="I152" s="5" t="s">
        <v>53</v>
      </c>
      <c r="J152" s="5" t="s">
        <v>54</v>
      </c>
      <c r="K152" s="84" t="s">
        <v>42</v>
      </c>
      <c r="L152" s="95" t="s">
        <v>616</v>
      </c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s="13" customFormat="1" ht="27" customHeight="1" x14ac:dyDescent="0.25">
      <c r="A153" s="5" t="s">
        <v>11</v>
      </c>
      <c r="B153" s="15" t="s">
        <v>392</v>
      </c>
      <c r="C153" s="7" t="s">
        <v>393</v>
      </c>
      <c r="D153" s="14" t="s">
        <v>394</v>
      </c>
      <c r="E153" s="14" t="s">
        <v>52</v>
      </c>
      <c r="F153" s="9" t="s">
        <v>28</v>
      </c>
      <c r="G153" s="10" t="s">
        <v>600</v>
      </c>
      <c r="H153" s="16" t="s">
        <v>395</v>
      </c>
      <c r="I153" s="5" t="s">
        <v>53</v>
      </c>
      <c r="J153" s="5" t="s">
        <v>57</v>
      </c>
      <c r="K153" s="84" t="s">
        <v>58</v>
      </c>
      <c r="L153" s="95" t="s">
        <v>616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s="13" customFormat="1" ht="27" customHeight="1" x14ac:dyDescent="0.25">
      <c r="A154" s="5" t="s">
        <v>11</v>
      </c>
      <c r="B154" s="15" t="s">
        <v>396</v>
      </c>
      <c r="C154" s="7" t="s">
        <v>397</v>
      </c>
      <c r="D154" s="14" t="s">
        <v>52</v>
      </c>
      <c r="E154" s="14" t="s">
        <v>52</v>
      </c>
      <c r="F154" s="9" t="s">
        <v>28</v>
      </c>
      <c r="G154" s="10" t="s">
        <v>600</v>
      </c>
      <c r="H154" s="16" t="s">
        <v>398</v>
      </c>
      <c r="I154" s="5" t="s">
        <v>53</v>
      </c>
      <c r="J154" s="5" t="s">
        <v>57</v>
      </c>
      <c r="K154" s="84" t="s">
        <v>58</v>
      </c>
      <c r="L154" s="95" t="s">
        <v>616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s="13" customFormat="1" ht="27" customHeight="1" x14ac:dyDescent="0.25">
      <c r="A155" s="5" t="s">
        <v>11</v>
      </c>
      <c r="B155" s="15" t="s">
        <v>399</v>
      </c>
      <c r="C155" s="7" t="s">
        <v>400</v>
      </c>
      <c r="D155" s="8" t="s">
        <v>15</v>
      </c>
      <c r="E155" s="9" t="s">
        <v>15</v>
      </c>
      <c r="F155" s="9" t="s">
        <v>401</v>
      </c>
      <c r="G155" s="10" t="s">
        <v>17</v>
      </c>
      <c r="H155" s="44" t="s">
        <v>402</v>
      </c>
      <c r="I155" s="5" t="s">
        <v>18</v>
      </c>
      <c r="J155" s="5" t="s">
        <v>33</v>
      </c>
      <c r="K155" s="84" t="s">
        <v>42</v>
      </c>
      <c r="L155" s="95" t="s">
        <v>616</v>
      </c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s="13" customFormat="1" ht="27" customHeight="1" x14ac:dyDescent="0.25">
      <c r="A156" s="5" t="s">
        <v>11</v>
      </c>
      <c r="B156" s="15" t="s">
        <v>403</v>
      </c>
      <c r="C156" s="7" t="s">
        <v>404</v>
      </c>
      <c r="D156" s="8"/>
      <c r="E156" s="9"/>
      <c r="F156" s="9" t="s">
        <v>405</v>
      </c>
      <c r="G156" s="10" t="s">
        <v>600</v>
      </c>
      <c r="H156" s="5"/>
      <c r="I156" s="5" t="s">
        <v>53</v>
      </c>
      <c r="J156" s="5" t="s">
        <v>36</v>
      </c>
      <c r="K156" s="84" t="s">
        <v>110</v>
      </c>
      <c r="L156" s="95" t="s">
        <v>616</v>
      </c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s="13" customFormat="1" ht="27" customHeight="1" x14ac:dyDescent="0.25">
      <c r="A157" s="5" t="s">
        <v>11</v>
      </c>
      <c r="B157" s="24" t="s">
        <v>406</v>
      </c>
      <c r="C157" s="25" t="s">
        <v>407</v>
      </c>
      <c r="D157" s="14" t="s">
        <v>52</v>
      </c>
      <c r="E157" s="14" t="s">
        <v>52</v>
      </c>
      <c r="F157" s="26" t="s">
        <v>114</v>
      </c>
      <c r="G157" s="27" t="s">
        <v>600</v>
      </c>
      <c r="H157" s="28" t="s">
        <v>52</v>
      </c>
      <c r="I157" s="29" t="s">
        <v>53</v>
      </c>
      <c r="J157" s="30" t="s">
        <v>57</v>
      </c>
      <c r="K157" s="85" t="s">
        <v>110</v>
      </c>
      <c r="L157" s="96" t="s">
        <v>616</v>
      </c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s="13" customFormat="1" ht="27" customHeight="1" x14ac:dyDescent="0.25">
      <c r="A158" s="5" t="s">
        <v>11</v>
      </c>
      <c r="B158" s="6" t="s">
        <v>408</v>
      </c>
      <c r="C158" s="7" t="s">
        <v>409</v>
      </c>
      <c r="D158" s="8" t="s">
        <v>14</v>
      </c>
      <c r="E158" s="9" t="s">
        <v>15</v>
      </c>
      <c r="F158" s="9" t="s">
        <v>410</v>
      </c>
      <c r="G158" s="10" t="s">
        <v>17</v>
      </c>
      <c r="H158" s="11" t="str">
        <f>HYPERLINK("http://evaluasi.dikti.go.id/epsbed/datadosen/0031036601","31036601")</f>
        <v>31036601</v>
      </c>
      <c r="I158" s="5" t="s">
        <v>18</v>
      </c>
      <c r="J158" s="5" t="s">
        <v>19</v>
      </c>
      <c r="K158" s="84" t="s">
        <v>20</v>
      </c>
      <c r="L158" s="95" t="s">
        <v>617</v>
      </c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s="13" customFormat="1" ht="27" customHeight="1" x14ac:dyDescent="0.25">
      <c r="A159" s="5" t="s">
        <v>11</v>
      </c>
      <c r="B159" s="6" t="s">
        <v>411</v>
      </c>
      <c r="C159" s="7" t="s">
        <v>412</v>
      </c>
      <c r="D159" s="8" t="s">
        <v>134</v>
      </c>
      <c r="E159" s="14" t="s">
        <v>52</v>
      </c>
      <c r="F159" s="9" t="s">
        <v>16</v>
      </c>
      <c r="G159" s="10" t="s">
        <v>600</v>
      </c>
      <c r="H159" s="11" t="str">
        <f>HYPERLINK("http://evaluasi.dikti.go.id/epsbed/datadosen/0027045602","27045602")</f>
        <v>27045602</v>
      </c>
      <c r="I159" s="5" t="s">
        <v>53</v>
      </c>
      <c r="J159" s="5" t="s">
        <v>33</v>
      </c>
      <c r="K159" s="84" t="s">
        <v>30</v>
      </c>
      <c r="L159" s="95" t="s">
        <v>617</v>
      </c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s="13" customFormat="1" ht="27" customHeight="1" x14ac:dyDescent="0.25">
      <c r="A160" s="5" t="s">
        <v>11</v>
      </c>
      <c r="B160" s="6" t="s">
        <v>413</v>
      </c>
      <c r="C160" s="7" t="s">
        <v>414</v>
      </c>
      <c r="D160" s="8" t="s">
        <v>15</v>
      </c>
      <c r="E160" s="9" t="s">
        <v>15</v>
      </c>
      <c r="F160" s="9" t="s">
        <v>415</v>
      </c>
      <c r="G160" s="10" t="s">
        <v>17</v>
      </c>
      <c r="H160" s="11" t="str">
        <f>HYPERLINK("http://evaluasi.dikti.go.id/epsbed/datadosen/0011036612","11036612")</f>
        <v>11036612</v>
      </c>
      <c r="I160" s="5" t="s">
        <v>18</v>
      </c>
      <c r="J160" s="5" t="s">
        <v>33</v>
      </c>
      <c r="K160" s="84" t="s">
        <v>30</v>
      </c>
      <c r="L160" s="95" t="s">
        <v>617</v>
      </c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s="13" customFormat="1" ht="27" customHeight="1" x14ac:dyDescent="0.25">
      <c r="A161" s="5" t="s">
        <v>11</v>
      </c>
      <c r="B161" s="6" t="s">
        <v>416</v>
      </c>
      <c r="C161" s="7" t="s">
        <v>417</v>
      </c>
      <c r="D161" s="8" t="s">
        <v>15</v>
      </c>
      <c r="E161" s="9" t="s">
        <v>15</v>
      </c>
      <c r="F161" s="9" t="s">
        <v>131</v>
      </c>
      <c r="G161" s="10" t="s">
        <v>600</v>
      </c>
      <c r="H161" s="11" t="str">
        <f>HYPERLINK("http://evaluasi.dikti.go.id/epsbed/datadosen/0027086802","27086802")</f>
        <v>27086802</v>
      </c>
      <c r="I161" s="5" t="s">
        <v>18</v>
      </c>
      <c r="J161" s="5" t="s">
        <v>33</v>
      </c>
      <c r="K161" s="84" t="s">
        <v>30</v>
      </c>
      <c r="L161" s="95" t="s">
        <v>617</v>
      </c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s="13" customFormat="1" ht="27" customHeight="1" x14ac:dyDescent="0.25">
      <c r="A162" s="5" t="s">
        <v>11</v>
      </c>
      <c r="B162" s="6" t="s">
        <v>418</v>
      </c>
      <c r="C162" s="7" t="s">
        <v>419</v>
      </c>
      <c r="D162" s="8" t="s">
        <v>15</v>
      </c>
      <c r="E162" s="9" t="s">
        <v>15</v>
      </c>
      <c r="F162" s="9" t="s">
        <v>131</v>
      </c>
      <c r="G162" s="10" t="s">
        <v>17</v>
      </c>
      <c r="H162" s="11" t="str">
        <f>HYPERLINK("http://evaluasi.dikti.go.id/epsbed/datadosen/0001056412","1056412")</f>
        <v>1056412</v>
      </c>
      <c r="I162" s="5" t="s">
        <v>18</v>
      </c>
      <c r="J162" s="5" t="s">
        <v>36</v>
      </c>
      <c r="K162" s="84" t="s">
        <v>30</v>
      </c>
      <c r="L162" s="95" t="s">
        <v>617</v>
      </c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s="13" customFormat="1" ht="27" customHeight="1" x14ac:dyDescent="0.25">
      <c r="A163" s="5" t="s">
        <v>11</v>
      </c>
      <c r="B163" s="6" t="s">
        <v>420</v>
      </c>
      <c r="C163" s="7" t="s">
        <v>421</v>
      </c>
      <c r="D163" s="8" t="s">
        <v>130</v>
      </c>
      <c r="E163" s="14" t="s">
        <v>52</v>
      </c>
      <c r="F163" s="9" t="s">
        <v>16</v>
      </c>
      <c r="G163" s="10" t="s">
        <v>17</v>
      </c>
      <c r="H163" s="11" t="str">
        <f>HYPERLINK("http://evaluasi.dikti.go.id/epsbed/datadosen/0014055708","14055708")</f>
        <v>14055708</v>
      </c>
      <c r="I163" s="5" t="s">
        <v>53</v>
      </c>
      <c r="J163" s="5" t="s">
        <v>36</v>
      </c>
      <c r="K163" s="84" t="s">
        <v>30</v>
      </c>
      <c r="L163" s="95" t="s">
        <v>617</v>
      </c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s="13" customFormat="1" ht="27" customHeight="1" x14ac:dyDescent="0.25">
      <c r="A164" s="5" t="s">
        <v>11</v>
      </c>
      <c r="B164" s="6" t="s">
        <v>422</v>
      </c>
      <c r="C164" s="7" t="s">
        <v>423</v>
      </c>
      <c r="D164" s="8" t="s">
        <v>15</v>
      </c>
      <c r="E164" s="9" t="s">
        <v>15</v>
      </c>
      <c r="F164" s="9" t="s">
        <v>131</v>
      </c>
      <c r="G164" s="10" t="s">
        <v>17</v>
      </c>
      <c r="H164" s="11" t="str">
        <f>HYPERLINK("http://evaluasi.dikti.go.id/epsbed/datadosen/0022126504","22126504")</f>
        <v>22126504</v>
      </c>
      <c r="I164" s="5" t="s">
        <v>18</v>
      </c>
      <c r="J164" s="5" t="s">
        <v>36</v>
      </c>
      <c r="K164" s="84" t="s">
        <v>30</v>
      </c>
      <c r="L164" s="95" t="s">
        <v>617</v>
      </c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s="13" customFormat="1" ht="27" customHeight="1" x14ac:dyDescent="0.25">
      <c r="A165" s="5" t="s">
        <v>11</v>
      </c>
      <c r="B165" s="6" t="s">
        <v>424</v>
      </c>
      <c r="C165" s="7" t="s">
        <v>425</v>
      </c>
      <c r="D165" s="8" t="s">
        <v>15</v>
      </c>
      <c r="E165" s="9" t="s">
        <v>15</v>
      </c>
      <c r="F165" s="9" t="s">
        <v>426</v>
      </c>
      <c r="G165" s="10" t="s">
        <v>600</v>
      </c>
      <c r="H165" s="11" t="str">
        <f>HYPERLINK("http://evaluasi.dikti.go.id/epsbed/datadosen/0028016602","28016602")</f>
        <v>28016602</v>
      </c>
      <c r="I165" s="5" t="s">
        <v>18</v>
      </c>
      <c r="J165" s="5" t="s">
        <v>36</v>
      </c>
      <c r="K165" s="84" t="s">
        <v>30</v>
      </c>
      <c r="L165" s="95" t="s">
        <v>618</v>
      </c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s="13" customFormat="1" ht="27" customHeight="1" x14ac:dyDescent="0.25">
      <c r="A166" s="5" t="s">
        <v>11</v>
      </c>
      <c r="B166" s="6" t="s">
        <v>427</v>
      </c>
      <c r="C166" s="7" t="s">
        <v>428</v>
      </c>
      <c r="D166" s="8" t="s">
        <v>15</v>
      </c>
      <c r="E166" s="9" t="s">
        <v>15</v>
      </c>
      <c r="F166" s="9" t="s">
        <v>131</v>
      </c>
      <c r="G166" s="10" t="s">
        <v>17</v>
      </c>
      <c r="H166" s="11" t="str">
        <f>HYPERLINK("http://evaluasi.dikti.go.id/epsbed/datadosen/0008086503","8086503")</f>
        <v>8086503</v>
      </c>
      <c r="I166" s="5" t="s">
        <v>18</v>
      </c>
      <c r="J166" s="45" t="s">
        <v>36</v>
      </c>
      <c r="K166" s="84" t="s">
        <v>30</v>
      </c>
      <c r="L166" s="95" t="s">
        <v>617</v>
      </c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s="13" customFormat="1" ht="27" customHeight="1" x14ac:dyDescent="0.25">
      <c r="A167" s="5" t="s">
        <v>11</v>
      </c>
      <c r="B167" s="6" t="s">
        <v>429</v>
      </c>
      <c r="C167" s="7" t="s">
        <v>430</v>
      </c>
      <c r="D167" s="8" t="s">
        <v>130</v>
      </c>
      <c r="E167" s="9" t="s">
        <v>15</v>
      </c>
      <c r="F167" s="9" t="s">
        <v>431</v>
      </c>
      <c r="G167" s="10" t="s">
        <v>17</v>
      </c>
      <c r="H167" s="11" t="str">
        <f>HYPERLINK("http://evaluasi.dikti.go.id/epsbed/datadosen/0024086001","24086001")</f>
        <v>24086001</v>
      </c>
      <c r="I167" s="5" t="s">
        <v>18</v>
      </c>
      <c r="J167" s="5" t="s">
        <v>54</v>
      </c>
      <c r="K167" s="84" t="s">
        <v>42</v>
      </c>
      <c r="L167" s="95" t="s">
        <v>617</v>
      </c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s="13" customFormat="1" ht="27" customHeight="1" x14ac:dyDescent="0.25">
      <c r="A168" s="5" t="s">
        <v>11</v>
      </c>
      <c r="B168" s="6" t="s">
        <v>432</v>
      </c>
      <c r="C168" s="7" t="s">
        <v>433</v>
      </c>
      <c r="D168" s="8" t="s">
        <v>15</v>
      </c>
      <c r="E168" s="9" t="s">
        <v>15</v>
      </c>
      <c r="F168" s="9" t="s">
        <v>426</v>
      </c>
      <c r="G168" s="10" t="s">
        <v>17</v>
      </c>
      <c r="H168" s="11" t="str">
        <f>HYPERLINK("http://evaluasi.dikti.go.id/epsbed/datadosen/0005076321","5076321")</f>
        <v>5076321</v>
      </c>
      <c r="I168" s="5" t="s">
        <v>18</v>
      </c>
      <c r="J168" s="5" t="s">
        <v>54</v>
      </c>
      <c r="K168" s="84" t="s">
        <v>42</v>
      </c>
      <c r="L168" s="95" t="s">
        <v>618</v>
      </c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s="13" customFormat="1" ht="27" customHeight="1" x14ac:dyDescent="0.25">
      <c r="A169" s="5" t="s">
        <v>11</v>
      </c>
      <c r="B169" s="6" t="s">
        <v>434</v>
      </c>
      <c r="C169" s="7" t="s">
        <v>435</v>
      </c>
      <c r="D169" s="14" t="s">
        <v>52</v>
      </c>
      <c r="E169" s="14" t="s">
        <v>52</v>
      </c>
      <c r="F169" s="9" t="s">
        <v>28</v>
      </c>
      <c r="G169" s="10" t="s">
        <v>600</v>
      </c>
      <c r="H169" s="11">
        <v>1116077801</v>
      </c>
      <c r="I169" s="5" t="s">
        <v>53</v>
      </c>
      <c r="J169" s="5" t="s">
        <v>57</v>
      </c>
      <c r="K169" s="84" t="s">
        <v>42</v>
      </c>
      <c r="L169" s="95" t="s">
        <v>617</v>
      </c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s="13" customFormat="1" ht="27" customHeight="1" x14ac:dyDescent="0.25">
      <c r="A170" s="5" t="s">
        <v>11</v>
      </c>
      <c r="B170" s="6" t="s">
        <v>436</v>
      </c>
      <c r="C170" s="7" t="s">
        <v>437</v>
      </c>
      <c r="D170" s="14" t="s">
        <v>52</v>
      </c>
      <c r="E170" s="14" t="s">
        <v>52</v>
      </c>
      <c r="F170" s="9" t="s">
        <v>28</v>
      </c>
      <c r="G170" s="10" t="s">
        <v>600</v>
      </c>
      <c r="H170" s="11">
        <v>30098701</v>
      </c>
      <c r="I170" s="5" t="s">
        <v>53</v>
      </c>
      <c r="J170" s="5" t="s">
        <v>54</v>
      </c>
      <c r="K170" s="84" t="s">
        <v>42</v>
      </c>
      <c r="L170" s="95" t="s">
        <v>617</v>
      </c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s="13" customFormat="1" ht="27" customHeight="1" x14ac:dyDescent="0.25">
      <c r="A171" s="5" t="s">
        <v>11</v>
      </c>
      <c r="B171" s="6" t="s">
        <v>438</v>
      </c>
      <c r="C171" s="7" t="s">
        <v>439</v>
      </c>
      <c r="D171" s="14" t="s">
        <v>52</v>
      </c>
      <c r="E171" s="14" t="s">
        <v>52</v>
      </c>
      <c r="F171" s="9" t="s">
        <v>28</v>
      </c>
      <c r="G171" s="10" t="s">
        <v>600</v>
      </c>
      <c r="H171" s="11">
        <v>15108802</v>
      </c>
      <c r="I171" s="5" t="s">
        <v>53</v>
      </c>
      <c r="J171" s="5" t="s">
        <v>57</v>
      </c>
      <c r="K171" s="84" t="s">
        <v>58</v>
      </c>
      <c r="L171" s="95" t="s">
        <v>617</v>
      </c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s="13" customFormat="1" ht="27" customHeight="1" x14ac:dyDescent="0.25">
      <c r="A172" s="5" t="s">
        <v>11</v>
      </c>
      <c r="B172" s="6" t="s">
        <v>440</v>
      </c>
      <c r="C172" s="7" t="s">
        <v>441</v>
      </c>
      <c r="D172" s="14" t="s">
        <v>52</v>
      </c>
      <c r="E172" s="14" t="s">
        <v>52</v>
      </c>
      <c r="F172" s="9" t="s">
        <v>28</v>
      </c>
      <c r="G172" s="10" t="s">
        <v>600</v>
      </c>
      <c r="H172" s="11">
        <v>23128701</v>
      </c>
      <c r="I172" s="5" t="s">
        <v>53</v>
      </c>
      <c r="J172" s="5" t="s">
        <v>57</v>
      </c>
      <c r="K172" s="84" t="s">
        <v>58</v>
      </c>
      <c r="L172" s="95" t="s">
        <v>617</v>
      </c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s="13" customFormat="1" ht="27" customHeight="1" x14ac:dyDescent="0.25">
      <c r="A173" s="5" t="s">
        <v>11</v>
      </c>
      <c r="B173" s="15" t="s">
        <v>442</v>
      </c>
      <c r="C173" s="7" t="s">
        <v>443</v>
      </c>
      <c r="D173" s="14" t="s">
        <v>52</v>
      </c>
      <c r="E173" s="14" t="s">
        <v>52</v>
      </c>
      <c r="F173" s="9" t="s">
        <v>28</v>
      </c>
      <c r="G173" s="10" t="s">
        <v>600</v>
      </c>
      <c r="H173" s="16" t="s">
        <v>444</v>
      </c>
      <c r="I173" s="5" t="s">
        <v>53</v>
      </c>
      <c r="J173" s="5" t="s">
        <v>57</v>
      </c>
      <c r="K173" s="84" t="s">
        <v>58</v>
      </c>
      <c r="L173" s="95" t="s">
        <v>617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s="13" customFormat="1" ht="27" customHeight="1" x14ac:dyDescent="0.25">
      <c r="A174" s="5" t="s">
        <v>11</v>
      </c>
      <c r="B174" s="15" t="s">
        <v>445</v>
      </c>
      <c r="C174" s="7" t="s">
        <v>446</v>
      </c>
      <c r="D174" s="14" t="s">
        <v>52</v>
      </c>
      <c r="E174" s="14" t="s">
        <v>52</v>
      </c>
      <c r="F174" s="9" t="s">
        <v>28</v>
      </c>
      <c r="G174" s="10" t="s">
        <v>600</v>
      </c>
      <c r="H174" s="11">
        <v>12018904</v>
      </c>
      <c r="I174" s="5" t="s">
        <v>53</v>
      </c>
      <c r="J174" s="5" t="s">
        <v>57</v>
      </c>
      <c r="K174" s="84" t="s">
        <v>58</v>
      </c>
      <c r="L174" s="95" t="s">
        <v>618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s="13" customFormat="1" ht="27" customHeight="1" x14ac:dyDescent="0.25">
      <c r="A175" s="5" t="s">
        <v>11</v>
      </c>
      <c r="B175" s="24" t="s">
        <v>447</v>
      </c>
      <c r="C175" s="25" t="s">
        <v>448</v>
      </c>
      <c r="D175" s="14" t="s">
        <v>52</v>
      </c>
      <c r="E175" s="14" t="s">
        <v>52</v>
      </c>
      <c r="F175" s="26" t="s">
        <v>114</v>
      </c>
      <c r="G175" s="27" t="s">
        <v>17</v>
      </c>
      <c r="H175" s="28" t="s">
        <v>52</v>
      </c>
      <c r="I175" s="29" t="s">
        <v>53</v>
      </c>
      <c r="J175" s="30" t="s">
        <v>57</v>
      </c>
      <c r="K175" s="85" t="s">
        <v>110</v>
      </c>
      <c r="L175" s="96" t="s">
        <v>617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s="13" customFormat="1" ht="27" customHeight="1" x14ac:dyDescent="0.25">
      <c r="A176" s="5" t="s">
        <v>11</v>
      </c>
      <c r="B176" s="6" t="s">
        <v>449</v>
      </c>
      <c r="C176" s="7" t="s">
        <v>450</v>
      </c>
      <c r="D176" s="8" t="s">
        <v>14</v>
      </c>
      <c r="E176" s="9" t="s">
        <v>15</v>
      </c>
      <c r="F176" s="9" t="s">
        <v>451</v>
      </c>
      <c r="G176" s="10" t="s">
        <v>17</v>
      </c>
      <c r="H176" s="11" t="str">
        <f>HYPERLINK("http://evaluasi.dikti.go.id/epsbed/datadosen/0010095506","10095506")</f>
        <v>10095506</v>
      </c>
      <c r="I176" s="5" t="s">
        <v>18</v>
      </c>
      <c r="J176" s="5" t="s">
        <v>25</v>
      </c>
      <c r="K176" s="84" t="s">
        <v>20</v>
      </c>
      <c r="L176" s="95" t="s">
        <v>619</v>
      </c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s="13" customFormat="1" ht="27" customHeight="1" x14ac:dyDescent="0.25">
      <c r="A177" s="5" t="s">
        <v>11</v>
      </c>
      <c r="B177" s="6" t="s">
        <v>452</v>
      </c>
      <c r="C177" s="7" t="s">
        <v>453</v>
      </c>
      <c r="D177" s="8" t="s">
        <v>15</v>
      </c>
      <c r="E177" s="9" t="s">
        <v>15</v>
      </c>
      <c r="F177" s="9" t="s">
        <v>16</v>
      </c>
      <c r="G177" s="10" t="s">
        <v>17</v>
      </c>
      <c r="H177" s="5">
        <v>8046306</v>
      </c>
      <c r="I177" s="5" t="s">
        <v>18</v>
      </c>
      <c r="J177" s="10" t="s">
        <v>29</v>
      </c>
      <c r="K177" s="84" t="s">
        <v>30</v>
      </c>
      <c r="L177" s="95" t="s">
        <v>619</v>
      </c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s="13" customFormat="1" ht="27" customHeight="1" x14ac:dyDescent="0.25">
      <c r="A178" s="5" t="s">
        <v>11</v>
      </c>
      <c r="B178" s="6" t="s">
        <v>454</v>
      </c>
      <c r="C178" s="7" t="s">
        <v>455</v>
      </c>
      <c r="D178" s="8" t="s">
        <v>15</v>
      </c>
      <c r="E178" s="9" t="s">
        <v>15</v>
      </c>
      <c r="F178" s="9" t="s">
        <v>68</v>
      </c>
      <c r="G178" s="10" t="s">
        <v>600</v>
      </c>
      <c r="H178" s="5">
        <v>21095901</v>
      </c>
      <c r="I178" s="5" t="s">
        <v>18</v>
      </c>
      <c r="J178" s="10" t="s">
        <v>29</v>
      </c>
      <c r="K178" s="84" t="s">
        <v>30</v>
      </c>
      <c r="L178" s="95" t="s">
        <v>619</v>
      </c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s="13" customFormat="1" ht="27" customHeight="1" x14ac:dyDescent="0.25">
      <c r="A179" s="5" t="s">
        <v>11</v>
      </c>
      <c r="B179" s="6" t="s">
        <v>456</v>
      </c>
      <c r="C179" s="7" t="s">
        <v>457</v>
      </c>
      <c r="D179" s="8" t="s">
        <v>15</v>
      </c>
      <c r="E179" s="9" t="s">
        <v>15</v>
      </c>
      <c r="F179" s="9" t="s">
        <v>131</v>
      </c>
      <c r="G179" s="10" t="s">
        <v>600</v>
      </c>
      <c r="H179" s="5">
        <v>15016603</v>
      </c>
      <c r="I179" s="5" t="s">
        <v>18</v>
      </c>
      <c r="J179" s="10" t="s">
        <v>29</v>
      </c>
      <c r="K179" s="84" t="s">
        <v>30</v>
      </c>
      <c r="L179" s="95" t="s">
        <v>619</v>
      </c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s="13" customFormat="1" ht="27" customHeight="1" x14ac:dyDescent="0.25">
      <c r="A180" s="5" t="s">
        <v>11</v>
      </c>
      <c r="B180" s="6" t="s">
        <v>458</v>
      </c>
      <c r="C180" s="7" t="s">
        <v>459</v>
      </c>
      <c r="D180" s="8" t="s">
        <v>15</v>
      </c>
      <c r="E180" s="9" t="s">
        <v>15</v>
      </c>
      <c r="F180" s="9" t="s">
        <v>460</v>
      </c>
      <c r="G180" s="10" t="s">
        <v>17</v>
      </c>
      <c r="H180" s="5">
        <v>6086212</v>
      </c>
      <c r="I180" s="5" t="s">
        <v>18</v>
      </c>
      <c r="J180" s="10" t="s">
        <v>33</v>
      </c>
      <c r="K180" s="84" t="s">
        <v>30</v>
      </c>
      <c r="L180" s="95" t="s">
        <v>619</v>
      </c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s="13" customFormat="1" ht="27" customHeight="1" x14ac:dyDescent="0.25">
      <c r="A181" s="5" t="s">
        <v>11</v>
      </c>
      <c r="B181" s="6" t="s">
        <v>461</v>
      </c>
      <c r="C181" s="7" t="s">
        <v>462</v>
      </c>
      <c r="D181" s="8" t="s">
        <v>15</v>
      </c>
      <c r="E181" s="9" t="s">
        <v>15</v>
      </c>
      <c r="F181" s="9" t="s">
        <v>28</v>
      </c>
      <c r="G181" s="10" t="s">
        <v>600</v>
      </c>
      <c r="H181" s="5">
        <v>27037606</v>
      </c>
      <c r="I181" s="5" t="s">
        <v>18</v>
      </c>
      <c r="J181" s="5" t="s">
        <v>41</v>
      </c>
      <c r="K181" s="84" t="s">
        <v>42</v>
      </c>
      <c r="L181" s="95" t="s">
        <v>619</v>
      </c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s="13" customFormat="1" ht="27" customHeight="1" x14ac:dyDescent="0.25">
      <c r="A182" s="5" t="s">
        <v>11</v>
      </c>
      <c r="B182" s="6" t="s">
        <v>463</v>
      </c>
      <c r="C182" s="7" t="s">
        <v>464</v>
      </c>
      <c r="D182" s="8" t="s">
        <v>15</v>
      </c>
      <c r="E182" s="9" t="s">
        <v>15</v>
      </c>
      <c r="F182" s="9" t="s">
        <v>460</v>
      </c>
      <c r="G182" s="10" t="s">
        <v>17</v>
      </c>
      <c r="H182" s="5">
        <v>1085912</v>
      </c>
      <c r="I182" s="5" t="s">
        <v>18</v>
      </c>
      <c r="J182" s="5" t="s">
        <v>41</v>
      </c>
      <c r="K182" s="84" t="s">
        <v>42</v>
      </c>
      <c r="L182" s="95" t="s">
        <v>619</v>
      </c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s="13" customFormat="1" ht="27" customHeight="1" x14ac:dyDescent="0.25">
      <c r="A183" s="5" t="s">
        <v>11</v>
      </c>
      <c r="B183" s="6" t="s">
        <v>465</v>
      </c>
      <c r="C183" s="7" t="s">
        <v>466</v>
      </c>
      <c r="D183" s="8" t="s">
        <v>130</v>
      </c>
      <c r="E183" s="14" t="s">
        <v>52</v>
      </c>
      <c r="F183" s="9" t="s">
        <v>131</v>
      </c>
      <c r="G183" s="10" t="s">
        <v>17</v>
      </c>
      <c r="H183" s="5">
        <v>9056010</v>
      </c>
      <c r="I183" s="5" t="s">
        <v>53</v>
      </c>
      <c r="J183" s="10" t="s">
        <v>54</v>
      </c>
      <c r="K183" s="84" t="s">
        <v>42</v>
      </c>
      <c r="L183" s="95" t="s">
        <v>607</v>
      </c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s="13" customFormat="1" ht="27" customHeight="1" x14ac:dyDescent="0.25">
      <c r="A184" s="5" t="s">
        <v>11</v>
      </c>
      <c r="B184" s="6" t="s">
        <v>467</v>
      </c>
      <c r="C184" s="7" t="s">
        <v>468</v>
      </c>
      <c r="D184" s="14" t="s">
        <v>52</v>
      </c>
      <c r="E184" s="14" t="s">
        <v>52</v>
      </c>
      <c r="F184" s="9" t="s">
        <v>28</v>
      </c>
      <c r="G184" s="10" t="s">
        <v>17</v>
      </c>
      <c r="H184" s="5">
        <v>17087502</v>
      </c>
      <c r="I184" s="5" t="s">
        <v>53</v>
      </c>
      <c r="J184" s="10" t="s">
        <v>54</v>
      </c>
      <c r="K184" s="84" t="s">
        <v>42</v>
      </c>
      <c r="L184" s="95" t="s">
        <v>619</v>
      </c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s="13" customFormat="1" ht="27" customHeight="1" x14ac:dyDescent="0.25">
      <c r="A185" s="5" t="s">
        <v>11</v>
      </c>
      <c r="B185" s="6" t="s">
        <v>469</v>
      </c>
      <c r="C185" s="7" t="s">
        <v>470</v>
      </c>
      <c r="D185" s="14" t="s">
        <v>52</v>
      </c>
      <c r="E185" s="14" t="s">
        <v>52</v>
      </c>
      <c r="F185" s="9" t="s">
        <v>28</v>
      </c>
      <c r="G185" s="10" t="s">
        <v>17</v>
      </c>
      <c r="H185" s="11" t="str">
        <f>HYPERLINK("http://evaluasi.dikti.go.id/epsbed/datadosen/0025048303","25048303")</f>
        <v>25048303</v>
      </c>
      <c r="I185" s="5" t="s">
        <v>53</v>
      </c>
      <c r="J185" s="5" t="s">
        <v>57</v>
      </c>
      <c r="K185" s="84" t="s">
        <v>58</v>
      </c>
      <c r="L185" s="95" t="s">
        <v>619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s="13" customFormat="1" ht="27" customHeight="1" x14ac:dyDescent="0.25">
      <c r="A186" s="5" t="s">
        <v>11</v>
      </c>
      <c r="B186" s="6" t="s">
        <v>471</v>
      </c>
      <c r="C186" s="7" t="s">
        <v>472</v>
      </c>
      <c r="D186" s="14" t="s">
        <v>52</v>
      </c>
      <c r="E186" s="14" t="s">
        <v>52</v>
      </c>
      <c r="F186" s="9" t="s">
        <v>28</v>
      </c>
      <c r="G186" s="10" t="s">
        <v>17</v>
      </c>
      <c r="H186" s="5">
        <v>10088206</v>
      </c>
      <c r="I186" s="5" t="s">
        <v>53</v>
      </c>
      <c r="J186" s="5" t="s">
        <v>57</v>
      </c>
      <c r="K186" s="84" t="s">
        <v>42</v>
      </c>
      <c r="L186" s="95" t="s">
        <v>619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s="13" customFormat="1" ht="27" customHeight="1" x14ac:dyDescent="0.25">
      <c r="A187" s="5" t="s">
        <v>11</v>
      </c>
      <c r="B187" s="6" t="s">
        <v>473</v>
      </c>
      <c r="C187" s="7" t="s">
        <v>474</v>
      </c>
      <c r="D187" s="8" t="s">
        <v>130</v>
      </c>
      <c r="E187" s="14" t="s">
        <v>52</v>
      </c>
      <c r="F187" s="9" t="s">
        <v>68</v>
      </c>
      <c r="G187" s="10" t="s">
        <v>17</v>
      </c>
      <c r="H187" s="46" t="str">
        <f>HYPERLINK("http://evaluasi.dikti.go.id/epsbed/datadosen/0022095703","22095703")</f>
        <v>22095703</v>
      </c>
      <c r="I187" s="5" t="s">
        <v>18</v>
      </c>
      <c r="J187" s="5" t="s">
        <v>29</v>
      </c>
      <c r="K187" s="84" t="s">
        <v>30</v>
      </c>
      <c r="L187" s="95" t="s">
        <v>620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s="13" customFormat="1" ht="27" customHeight="1" x14ac:dyDescent="0.25">
      <c r="A188" s="5" t="s">
        <v>11</v>
      </c>
      <c r="B188" s="6" t="s">
        <v>475</v>
      </c>
      <c r="C188" s="7" t="s">
        <v>476</v>
      </c>
      <c r="D188" s="8" t="s">
        <v>14</v>
      </c>
      <c r="E188" s="9" t="s">
        <v>15</v>
      </c>
      <c r="F188" s="9" t="s">
        <v>16</v>
      </c>
      <c r="G188" s="10" t="s">
        <v>17</v>
      </c>
      <c r="H188" s="5">
        <v>7065605</v>
      </c>
      <c r="I188" s="5" t="s">
        <v>18</v>
      </c>
      <c r="J188" s="5" t="s">
        <v>29</v>
      </c>
      <c r="K188" s="84" t="s">
        <v>20</v>
      </c>
      <c r="L188" s="95" t="s">
        <v>607</v>
      </c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s="13" customFormat="1" ht="27" customHeight="1" x14ac:dyDescent="0.25">
      <c r="A189" s="5" t="s">
        <v>11</v>
      </c>
      <c r="B189" s="6" t="s">
        <v>477</v>
      </c>
      <c r="C189" s="7" t="s">
        <v>478</v>
      </c>
      <c r="D189" s="8" t="s">
        <v>134</v>
      </c>
      <c r="E189" s="14" t="s">
        <v>52</v>
      </c>
      <c r="F189" s="9" t="s">
        <v>479</v>
      </c>
      <c r="G189" s="10" t="s">
        <v>600</v>
      </c>
      <c r="H189" s="47">
        <v>12126213</v>
      </c>
      <c r="I189" s="5" t="s">
        <v>53</v>
      </c>
      <c r="J189" s="5" t="s">
        <v>33</v>
      </c>
      <c r="K189" s="84" t="s">
        <v>30</v>
      </c>
      <c r="L189" s="95" t="s">
        <v>620</v>
      </c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s="13" customFormat="1" ht="27" customHeight="1" x14ac:dyDescent="0.25">
      <c r="A190" s="5" t="s">
        <v>11</v>
      </c>
      <c r="B190" s="6" t="s">
        <v>480</v>
      </c>
      <c r="C190" s="7" t="s">
        <v>481</v>
      </c>
      <c r="D190" s="8" t="s">
        <v>130</v>
      </c>
      <c r="E190" s="14" t="s">
        <v>52</v>
      </c>
      <c r="F190" s="9" t="s">
        <v>16</v>
      </c>
      <c r="G190" s="10" t="s">
        <v>17</v>
      </c>
      <c r="H190" s="47">
        <v>12086507</v>
      </c>
      <c r="I190" s="5" t="s">
        <v>53</v>
      </c>
      <c r="J190" s="17" t="s">
        <v>36</v>
      </c>
      <c r="K190" s="84" t="s">
        <v>30</v>
      </c>
      <c r="L190" s="95" t="s">
        <v>620</v>
      </c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s="13" customFormat="1" ht="27" customHeight="1" x14ac:dyDescent="0.25">
      <c r="A191" s="5" t="s">
        <v>11</v>
      </c>
      <c r="B191" s="6" t="s">
        <v>482</v>
      </c>
      <c r="C191" s="7" t="s">
        <v>483</v>
      </c>
      <c r="D191" s="8" t="s">
        <v>173</v>
      </c>
      <c r="E191" s="9" t="s">
        <v>15</v>
      </c>
      <c r="F191" s="9" t="s">
        <v>68</v>
      </c>
      <c r="G191" s="10" t="s">
        <v>17</v>
      </c>
      <c r="H191" s="5">
        <v>9025606</v>
      </c>
      <c r="I191" s="5" t="s">
        <v>18</v>
      </c>
      <c r="J191" s="5" t="s">
        <v>36</v>
      </c>
      <c r="K191" s="84" t="s">
        <v>30</v>
      </c>
      <c r="L191" s="95" t="s">
        <v>607</v>
      </c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s="13" customFormat="1" ht="27" customHeight="1" x14ac:dyDescent="0.25">
      <c r="A192" s="5" t="s">
        <v>11</v>
      </c>
      <c r="B192" s="6" t="s">
        <v>484</v>
      </c>
      <c r="C192" s="7" t="s">
        <v>485</v>
      </c>
      <c r="D192" s="8" t="s">
        <v>15</v>
      </c>
      <c r="E192" s="9" t="s">
        <v>15</v>
      </c>
      <c r="F192" s="9" t="s">
        <v>16</v>
      </c>
      <c r="G192" s="10" t="s">
        <v>17</v>
      </c>
      <c r="H192" s="46" t="str">
        <f>HYPERLINK("http://evaluasi.dikti.go.id/epsbed/datadosen/0027076202","27076202")</f>
        <v>27076202</v>
      </c>
      <c r="I192" s="5" t="s">
        <v>18</v>
      </c>
      <c r="J192" s="5" t="s">
        <v>36</v>
      </c>
      <c r="K192" s="84" t="s">
        <v>30</v>
      </c>
      <c r="L192" s="95" t="s">
        <v>620</v>
      </c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s="13" customFormat="1" ht="27" customHeight="1" x14ac:dyDescent="0.25">
      <c r="A193" s="5" t="s">
        <v>11</v>
      </c>
      <c r="B193" s="6" t="s">
        <v>486</v>
      </c>
      <c r="C193" s="7" t="s">
        <v>487</v>
      </c>
      <c r="D193" s="8" t="s">
        <v>130</v>
      </c>
      <c r="E193" s="14" t="s">
        <v>52</v>
      </c>
      <c r="F193" s="9" t="s">
        <v>16</v>
      </c>
      <c r="G193" s="10" t="s">
        <v>17</v>
      </c>
      <c r="H193" s="47">
        <v>31076602</v>
      </c>
      <c r="I193" s="5" t="s">
        <v>53</v>
      </c>
      <c r="J193" s="5" t="s">
        <v>36</v>
      </c>
      <c r="K193" s="84" t="s">
        <v>42</v>
      </c>
      <c r="L193" s="95" t="s">
        <v>620</v>
      </c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s="13" customFormat="1" ht="27" customHeight="1" x14ac:dyDescent="0.25">
      <c r="A194" s="5" t="s">
        <v>11</v>
      </c>
      <c r="B194" s="48" t="s">
        <v>488</v>
      </c>
      <c r="C194" s="49" t="s">
        <v>489</v>
      </c>
      <c r="D194" s="50" t="s">
        <v>130</v>
      </c>
      <c r="E194" s="14" t="s">
        <v>52</v>
      </c>
      <c r="F194" s="51" t="s">
        <v>68</v>
      </c>
      <c r="G194" s="52" t="s">
        <v>17</v>
      </c>
      <c r="H194" s="53">
        <v>11066610</v>
      </c>
      <c r="I194" s="53" t="s">
        <v>53</v>
      </c>
      <c r="J194" s="53" t="s">
        <v>41</v>
      </c>
      <c r="K194" s="84" t="s">
        <v>42</v>
      </c>
      <c r="L194" s="90" t="s">
        <v>620</v>
      </c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s="13" customFormat="1" ht="27" customHeight="1" x14ac:dyDescent="0.25">
      <c r="A195" s="5" t="s">
        <v>11</v>
      </c>
      <c r="B195" s="54" t="s">
        <v>490</v>
      </c>
      <c r="C195" s="7" t="s">
        <v>491</v>
      </c>
      <c r="D195" s="55" t="s">
        <v>15</v>
      </c>
      <c r="E195" s="55" t="s">
        <v>15</v>
      </c>
      <c r="F195" s="55" t="s">
        <v>89</v>
      </c>
      <c r="G195" s="56" t="s">
        <v>17</v>
      </c>
      <c r="H195" s="47">
        <v>1037404</v>
      </c>
      <c r="I195" s="57" t="s">
        <v>18</v>
      </c>
      <c r="J195" s="57" t="s">
        <v>41</v>
      </c>
      <c r="K195" s="84" t="s">
        <v>42</v>
      </c>
      <c r="L195" s="95" t="s">
        <v>607</v>
      </c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s="13" customFormat="1" ht="27" customHeight="1" x14ac:dyDescent="0.25">
      <c r="A196" s="58" t="s">
        <v>11</v>
      </c>
      <c r="B196" s="54" t="s">
        <v>492</v>
      </c>
      <c r="C196" s="7" t="s">
        <v>493</v>
      </c>
      <c r="D196" s="14" t="s">
        <v>52</v>
      </c>
      <c r="E196" s="14" t="s">
        <v>52</v>
      </c>
      <c r="F196" s="55" t="s">
        <v>494</v>
      </c>
      <c r="G196" s="56" t="s">
        <v>17</v>
      </c>
      <c r="H196" s="47">
        <v>18107708</v>
      </c>
      <c r="I196" s="57" t="s">
        <v>53</v>
      </c>
      <c r="J196" s="57" t="s">
        <v>41</v>
      </c>
      <c r="K196" s="84" t="s">
        <v>42</v>
      </c>
      <c r="L196" s="95" t="s">
        <v>620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s="13" customFormat="1" ht="27" customHeight="1" x14ac:dyDescent="0.25">
      <c r="A197" s="47" t="s">
        <v>11</v>
      </c>
      <c r="B197" s="54" t="s">
        <v>495</v>
      </c>
      <c r="C197" s="7" t="s">
        <v>496</v>
      </c>
      <c r="D197" s="14" t="s">
        <v>52</v>
      </c>
      <c r="E197" s="14" t="s">
        <v>52</v>
      </c>
      <c r="F197" s="55" t="s">
        <v>28</v>
      </c>
      <c r="G197" s="56" t="s">
        <v>17</v>
      </c>
      <c r="H197" s="57">
        <v>2098201</v>
      </c>
      <c r="I197" s="57" t="s">
        <v>53</v>
      </c>
      <c r="J197" s="57" t="s">
        <v>54</v>
      </c>
      <c r="K197" s="84" t="s">
        <v>42</v>
      </c>
      <c r="L197" s="95" t="s">
        <v>620</v>
      </c>
    </row>
    <row r="198" spans="1:26" s="13" customFormat="1" ht="27" customHeight="1" x14ac:dyDescent="0.25">
      <c r="A198" s="47" t="s">
        <v>11</v>
      </c>
      <c r="B198" s="54" t="s">
        <v>497</v>
      </c>
      <c r="C198" s="7" t="s">
        <v>498</v>
      </c>
      <c r="D198" s="14" t="s">
        <v>52</v>
      </c>
      <c r="E198" s="14" t="s">
        <v>52</v>
      </c>
      <c r="F198" s="55" t="s">
        <v>47</v>
      </c>
      <c r="G198" s="56" t="s">
        <v>17</v>
      </c>
      <c r="H198" s="59" t="str">
        <f>HYPERLINK("http://evaluasi.dikti.go.id/epsbed/datadosen/0009048203","9048203")</f>
        <v>9048203</v>
      </c>
      <c r="I198" s="57" t="s">
        <v>53</v>
      </c>
      <c r="J198" s="57" t="s">
        <v>101</v>
      </c>
      <c r="K198" s="84" t="s">
        <v>42</v>
      </c>
      <c r="L198" s="95" t="s">
        <v>620</v>
      </c>
    </row>
    <row r="199" spans="1:26" s="13" customFormat="1" ht="27" customHeight="1" x14ac:dyDescent="0.25">
      <c r="A199" s="58" t="s">
        <v>11</v>
      </c>
      <c r="B199" s="60" t="s">
        <v>499</v>
      </c>
      <c r="C199" s="7" t="s">
        <v>500</v>
      </c>
      <c r="D199" s="14" t="s">
        <v>52</v>
      </c>
      <c r="E199" s="14" t="s">
        <v>52</v>
      </c>
      <c r="F199" s="55" t="s">
        <v>28</v>
      </c>
      <c r="G199" s="56" t="s">
        <v>600</v>
      </c>
      <c r="H199" s="56" t="s">
        <v>501</v>
      </c>
      <c r="I199" s="57" t="s">
        <v>53</v>
      </c>
      <c r="J199" s="57" t="s">
        <v>57</v>
      </c>
      <c r="K199" s="47" t="s">
        <v>110</v>
      </c>
      <c r="L199" s="95" t="s">
        <v>620</v>
      </c>
    </row>
    <row r="200" spans="1:26" s="13" customFormat="1" ht="27" customHeight="1" x14ac:dyDescent="0.25">
      <c r="A200" s="58" t="s">
        <v>11</v>
      </c>
      <c r="B200" s="54" t="s">
        <v>502</v>
      </c>
      <c r="C200" s="7" t="s">
        <v>503</v>
      </c>
      <c r="D200" s="14" t="s">
        <v>52</v>
      </c>
      <c r="E200" s="14" t="s">
        <v>52</v>
      </c>
      <c r="F200" s="55" t="s">
        <v>504</v>
      </c>
      <c r="G200" s="56" t="s">
        <v>600</v>
      </c>
      <c r="H200" s="46" t="str">
        <f>HYPERLINK("http://evaluasi.dikti.go.id/epsbed/datadosen/0017018003","17018003")</f>
        <v>17018003</v>
      </c>
      <c r="I200" s="57" t="s">
        <v>53</v>
      </c>
      <c r="J200" s="57" t="s">
        <v>41</v>
      </c>
      <c r="K200" s="47" t="s">
        <v>42</v>
      </c>
      <c r="L200" s="95" t="s">
        <v>621</v>
      </c>
    </row>
    <row r="201" spans="1:26" s="13" customFormat="1" ht="27" customHeight="1" x14ac:dyDescent="0.25">
      <c r="A201" s="58" t="s">
        <v>11</v>
      </c>
      <c r="B201" s="54" t="s">
        <v>505</v>
      </c>
      <c r="C201" s="7" t="s">
        <v>506</v>
      </c>
      <c r="D201" s="14" t="s">
        <v>52</v>
      </c>
      <c r="E201" s="14" t="s">
        <v>52</v>
      </c>
      <c r="F201" s="55" t="s">
        <v>504</v>
      </c>
      <c r="G201" s="56" t="s">
        <v>17</v>
      </c>
      <c r="H201" s="59">
        <v>13097508</v>
      </c>
      <c r="I201" s="57" t="s">
        <v>53</v>
      </c>
      <c r="J201" s="57" t="s">
        <v>57</v>
      </c>
      <c r="K201" s="47" t="s">
        <v>42</v>
      </c>
      <c r="L201" s="95" t="s">
        <v>621</v>
      </c>
    </row>
    <row r="202" spans="1:26" s="12" customFormat="1" ht="27" customHeight="1" x14ac:dyDescent="0.25">
      <c r="A202" s="58" t="s">
        <v>11</v>
      </c>
      <c r="B202" s="54" t="s">
        <v>507</v>
      </c>
      <c r="C202" s="7" t="s">
        <v>508</v>
      </c>
      <c r="D202" s="14" t="s">
        <v>52</v>
      </c>
      <c r="E202" s="14" t="s">
        <v>52</v>
      </c>
      <c r="F202" s="55" t="s">
        <v>509</v>
      </c>
      <c r="G202" s="56" t="s">
        <v>600</v>
      </c>
      <c r="H202" s="57" t="str">
        <f>HYPERLINK("http://evaluasi.dikti.go.id/epsbed/datadosen/0021107607","21107607")</f>
        <v>21107607</v>
      </c>
      <c r="I202" s="57" t="s">
        <v>18</v>
      </c>
      <c r="J202" s="57" t="s">
        <v>41</v>
      </c>
      <c r="K202" s="47" t="s">
        <v>42</v>
      </c>
      <c r="L202" s="95" t="s">
        <v>622</v>
      </c>
      <c r="M202" s="61"/>
    </row>
    <row r="203" spans="1:26" s="12" customFormat="1" ht="27" customHeight="1" x14ac:dyDescent="0.25">
      <c r="A203" s="58" t="s">
        <v>11</v>
      </c>
      <c r="B203" s="54" t="s">
        <v>510</v>
      </c>
      <c r="C203" s="7" t="s">
        <v>511</v>
      </c>
      <c r="D203" s="14" t="s">
        <v>52</v>
      </c>
      <c r="E203" s="14" t="s">
        <v>52</v>
      </c>
      <c r="F203" s="55" t="s">
        <v>512</v>
      </c>
      <c r="G203" s="56" t="s">
        <v>600</v>
      </c>
      <c r="H203" s="57" t="str">
        <f>HYPERLINK("http://evaluasi.dikti.go.id/epsbed/datadosen/0005087407","5087407")</f>
        <v>5087407</v>
      </c>
      <c r="I203" s="57" t="s">
        <v>53</v>
      </c>
      <c r="J203" s="57" t="s">
        <v>36</v>
      </c>
      <c r="K203" s="47" t="s">
        <v>30</v>
      </c>
      <c r="L203" s="95" t="s">
        <v>622</v>
      </c>
      <c r="M203" s="61"/>
    </row>
    <row r="204" spans="1:26" s="12" customFormat="1" ht="27" customHeight="1" x14ac:dyDescent="0.25">
      <c r="A204" s="5" t="s">
        <v>11</v>
      </c>
      <c r="B204" s="54" t="s">
        <v>513</v>
      </c>
      <c r="C204" s="7" t="s">
        <v>514</v>
      </c>
      <c r="D204" s="14" t="s">
        <v>52</v>
      </c>
      <c r="E204" s="14" t="s">
        <v>52</v>
      </c>
      <c r="F204" s="55" t="s">
        <v>515</v>
      </c>
      <c r="G204" s="56" t="s">
        <v>17</v>
      </c>
      <c r="H204" s="57" t="str">
        <f>HYPERLINK("http://evaluasi.dikti.go.id/epsbed/datadosen/0020057607","20057607")</f>
        <v>20057607</v>
      </c>
      <c r="I204" s="57" t="s">
        <v>18</v>
      </c>
      <c r="J204" s="57" t="s">
        <v>54</v>
      </c>
      <c r="K204" s="47" t="s">
        <v>42</v>
      </c>
      <c r="L204" s="95" t="s">
        <v>622</v>
      </c>
      <c r="M204" s="61"/>
    </row>
    <row r="205" spans="1:26" s="12" customFormat="1" ht="27" customHeight="1" x14ac:dyDescent="0.25">
      <c r="A205" s="58" t="s">
        <v>11</v>
      </c>
      <c r="B205" s="54" t="s">
        <v>516</v>
      </c>
      <c r="C205" s="7" t="s">
        <v>517</v>
      </c>
      <c r="D205" s="14" t="s">
        <v>52</v>
      </c>
      <c r="E205" s="14" t="s">
        <v>52</v>
      </c>
      <c r="F205" s="55" t="s">
        <v>518</v>
      </c>
      <c r="G205" s="56" t="s">
        <v>17</v>
      </c>
      <c r="H205" s="57" t="str">
        <f>HYPERLINK("http://evaluasi.dikti.go.id/epsbed/datadosen/0029118003","29118003")</f>
        <v>29118003</v>
      </c>
      <c r="I205" s="57" t="s">
        <v>53</v>
      </c>
      <c r="J205" s="56" t="s">
        <v>57</v>
      </c>
      <c r="K205" s="47" t="s">
        <v>58</v>
      </c>
      <c r="L205" s="95" t="s">
        <v>622</v>
      </c>
      <c r="M205" s="61"/>
    </row>
    <row r="206" spans="1:26" s="12" customFormat="1" ht="40.5" customHeight="1" x14ac:dyDescent="0.25">
      <c r="A206" s="58" t="s">
        <v>11</v>
      </c>
      <c r="B206" s="54" t="s">
        <v>519</v>
      </c>
      <c r="C206" s="7" t="s">
        <v>107</v>
      </c>
      <c r="D206" s="14" t="s">
        <v>52</v>
      </c>
      <c r="E206" s="14" t="s">
        <v>52</v>
      </c>
      <c r="F206" s="55" t="s">
        <v>520</v>
      </c>
      <c r="G206" s="56" t="s">
        <v>17</v>
      </c>
      <c r="H206" s="57" t="str">
        <f>HYPERLINK("http://evaluasi.dikti.go.id/epsbed/datadosen/0026057907","26057907")</f>
        <v>26057907</v>
      </c>
      <c r="I206" s="57" t="s">
        <v>53</v>
      </c>
      <c r="J206" s="57" t="s">
        <v>54</v>
      </c>
      <c r="K206" s="47" t="s">
        <v>42</v>
      </c>
      <c r="L206" s="95" t="s">
        <v>622</v>
      </c>
      <c r="M206" s="61"/>
    </row>
    <row r="207" spans="1:26" s="12" customFormat="1" ht="27" customHeight="1" x14ac:dyDescent="0.25">
      <c r="A207" s="58" t="s">
        <v>11</v>
      </c>
      <c r="B207" s="54" t="s">
        <v>521</v>
      </c>
      <c r="C207" s="7" t="s">
        <v>522</v>
      </c>
      <c r="D207" s="14" t="s">
        <v>52</v>
      </c>
      <c r="E207" s="14" t="s">
        <v>52</v>
      </c>
      <c r="F207" s="55" t="s">
        <v>523</v>
      </c>
      <c r="G207" s="56" t="s">
        <v>17</v>
      </c>
      <c r="H207" s="57" t="str">
        <f>HYPERLINK("http://evaluasi.dikti.go.id/epsbed/datadosen/0009038004","9038004")</f>
        <v>9038004</v>
      </c>
      <c r="I207" s="57" t="s">
        <v>53</v>
      </c>
      <c r="J207" s="57" t="s">
        <v>57</v>
      </c>
      <c r="K207" s="47" t="s">
        <v>58</v>
      </c>
      <c r="L207" s="95" t="s">
        <v>622</v>
      </c>
      <c r="M207" s="61"/>
    </row>
    <row r="208" spans="1:26" s="12" customFormat="1" ht="27" customHeight="1" x14ac:dyDescent="0.25">
      <c r="A208" s="58" t="s">
        <v>11</v>
      </c>
      <c r="B208" s="54" t="s">
        <v>524</v>
      </c>
      <c r="C208" s="7" t="s">
        <v>525</v>
      </c>
      <c r="D208" s="14" t="s">
        <v>52</v>
      </c>
      <c r="E208" s="14" t="s">
        <v>52</v>
      </c>
      <c r="F208" s="55" t="s">
        <v>526</v>
      </c>
      <c r="G208" s="56" t="s">
        <v>600</v>
      </c>
      <c r="H208" s="57" t="str">
        <f>HYPERLINK("http://evaluasi.dikti.go.id/epsbed/datadosen/0026017005","26017005")</f>
        <v>26017005</v>
      </c>
      <c r="I208" s="57" t="s">
        <v>53</v>
      </c>
      <c r="J208" s="57" t="s">
        <v>57</v>
      </c>
      <c r="K208" s="47" t="s">
        <v>58</v>
      </c>
      <c r="L208" s="95" t="s">
        <v>622</v>
      </c>
      <c r="M208" s="61"/>
    </row>
    <row r="209" spans="1:13" s="12" customFormat="1" ht="42.75" customHeight="1" x14ac:dyDescent="0.25">
      <c r="A209" s="58" t="s">
        <v>11</v>
      </c>
      <c r="B209" s="54" t="s">
        <v>527</v>
      </c>
      <c r="C209" s="7" t="s">
        <v>528</v>
      </c>
      <c r="D209" s="14" t="s">
        <v>52</v>
      </c>
      <c r="E209" s="14" t="s">
        <v>52</v>
      </c>
      <c r="F209" s="55" t="s">
        <v>529</v>
      </c>
      <c r="G209" s="56" t="s">
        <v>600</v>
      </c>
      <c r="H209" s="57" t="str">
        <f>HYPERLINK("http://evaluasi.dikti.go.id/epsbed/datadosen/0016048401","16048401")</f>
        <v>16048401</v>
      </c>
      <c r="I209" s="57" t="s">
        <v>53</v>
      </c>
      <c r="J209" s="57" t="s">
        <v>57</v>
      </c>
      <c r="K209" s="47" t="s">
        <v>58</v>
      </c>
      <c r="L209" s="95" t="s">
        <v>622</v>
      </c>
      <c r="M209" s="61"/>
    </row>
    <row r="210" spans="1:13" s="12" customFormat="1" ht="27" customHeight="1" x14ac:dyDescent="0.25">
      <c r="A210" s="58" t="s">
        <v>11</v>
      </c>
      <c r="B210" s="60" t="s">
        <v>530</v>
      </c>
      <c r="C210" s="7" t="s">
        <v>531</v>
      </c>
      <c r="D210" s="14" t="s">
        <v>52</v>
      </c>
      <c r="E210" s="14" t="s">
        <v>52</v>
      </c>
      <c r="F210" s="55" t="s">
        <v>515</v>
      </c>
      <c r="G210" s="56" t="s">
        <v>600</v>
      </c>
      <c r="H210" s="56" t="s">
        <v>532</v>
      </c>
      <c r="I210" s="57" t="s">
        <v>53</v>
      </c>
      <c r="J210" s="57" t="s">
        <v>57</v>
      </c>
      <c r="K210" s="47" t="s">
        <v>58</v>
      </c>
      <c r="L210" s="95" t="s">
        <v>622</v>
      </c>
      <c r="M210" s="61"/>
    </row>
    <row r="211" spans="1:13" s="12" customFormat="1" ht="27" customHeight="1" x14ac:dyDescent="0.25">
      <c r="A211" s="58" t="s">
        <v>11</v>
      </c>
      <c r="B211" s="62" t="s">
        <v>533</v>
      </c>
      <c r="C211" s="25" t="s">
        <v>534</v>
      </c>
      <c r="D211" s="14" t="s">
        <v>52</v>
      </c>
      <c r="E211" s="14" t="s">
        <v>52</v>
      </c>
      <c r="F211" s="55" t="s">
        <v>114</v>
      </c>
      <c r="G211" s="63" t="s">
        <v>600</v>
      </c>
      <c r="H211" s="64" t="s">
        <v>52</v>
      </c>
      <c r="I211" s="65" t="s">
        <v>53</v>
      </c>
      <c r="J211" s="66" t="s">
        <v>57</v>
      </c>
      <c r="K211" s="86" t="s">
        <v>110</v>
      </c>
      <c r="L211" s="96" t="s">
        <v>622</v>
      </c>
      <c r="M211" s="61"/>
    </row>
    <row r="212" spans="1:13" s="12" customFormat="1" ht="27" customHeight="1" x14ac:dyDescent="0.25">
      <c r="A212" s="5" t="s">
        <v>11</v>
      </c>
      <c r="B212" s="54" t="s">
        <v>535</v>
      </c>
      <c r="C212" s="7" t="s">
        <v>536</v>
      </c>
      <c r="D212" s="55" t="s">
        <v>15</v>
      </c>
      <c r="E212" s="55" t="s">
        <v>15</v>
      </c>
      <c r="F212" s="55" t="s">
        <v>537</v>
      </c>
      <c r="G212" s="56" t="s">
        <v>17</v>
      </c>
      <c r="H212" s="57">
        <v>11115817</v>
      </c>
      <c r="I212" s="57" t="s">
        <v>18</v>
      </c>
      <c r="J212" s="57" t="s">
        <v>29</v>
      </c>
      <c r="K212" s="47" t="s">
        <v>30</v>
      </c>
      <c r="L212" s="95" t="s">
        <v>623</v>
      </c>
      <c r="M212" s="61"/>
    </row>
    <row r="213" spans="1:13" s="12" customFormat="1" ht="15" customHeight="1" x14ac:dyDescent="0.25">
      <c r="A213" s="5" t="s">
        <v>11</v>
      </c>
      <c r="B213" s="62" t="s">
        <v>538</v>
      </c>
      <c r="C213" s="7" t="s">
        <v>539</v>
      </c>
      <c r="D213" s="14" t="s">
        <v>52</v>
      </c>
      <c r="E213" s="14" t="s">
        <v>52</v>
      </c>
      <c r="F213" s="55" t="s">
        <v>114</v>
      </c>
      <c r="G213" s="63" t="s">
        <v>600</v>
      </c>
      <c r="H213" s="64" t="s">
        <v>52</v>
      </c>
      <c r="I213" s="65" t="s">
        <v>53</v>
      </c>
      <c r="J213" s="66" t="s">
        <v>57</v>
      </c>
      <c r="K213" s="86" t="s">
        <v>110</v>
      </c>
      <c r="L213" s="96" t="s">
        <v>623</v>
      </c>
      <c r="M213" s="61"/>
    </row>
    <row r="214" spans="1:13" s="12" customFormat="1" ht="23.25" customHeight="1" x14ac:dyDescent="0.25">
      <c r="A214" s="53" t="s">
        <v>11</v>
      </c>
      <c r="B214" s="67" t="s">
        <v>540</v>
      </c>
      <c r="C214" s="7" t="s">
        <v>541</v>
      </c>
      <c r="D214" s="68" t="s">
        <v>15</v>
      </c>
      <c r="E214" s="55" t="s">
        <v>15</v>
      </c>
      <c r="F214" s="55" t="s">
        <v>542</v>
      </c>
      <c r="G214" s="69" t="s">
        <v>17</v>
      </c>
      <c r="H214" s="64" t="s">
        <v>52</v>
      </c>
      <c r="I214" s="70" t="s">
        <v>18</v>
      </c>
      <c r="J214" s="70" t="s">
        <v>41</v>
      </c>
      <c r="K214" s="87" t="s">
        <v>110</v>
      </c>
      <c r="L214" s="102" t="s">
        <v>623</v>
      </c>
      <c r="M214" s="61"/>
    </row>
    <row r="215" spans="1:13" s="12" customFormat="1" ht="23.25" customHeight="1" x14ac:dyDescent="0.25">
      <c r="A215" s="57" t="s">
        <v>111</v>
      </c>
      <c r="B215" s="67" t="s">
        <v>543</v>
      </c>
      <c r="C215" s="7" t="s">
        <v>544</v>
      </c>
      <c r="D215" s="14" t="s">
        <v>52</v>
      </c>
      <c r="E215" s="14" t="s">
        <v>52</v>
      </c>
      <c r="F215" s="55" t="s">
        <v>114</v>
      </c>
      <c r="G215" s="56" t="s">
        <v>17</v>
      </c>
      <c r="H215" s="64" t="s">
        <v>52</v>
      </c>
      <c r="I215" s="65" t="s">
        <v>53</v>
      </c>
      <c r="J215" s="66" t="s">
        <v>57</v>
      </c>
      <c r="K215" s="86" t="s">
        <v>110</v>
      </c>
      <c r="L215" s="96" t="s">
        <v>623</v>
      </c>
      <c r="M215" s="61"/>
    </row>
    <row r="216" spans="1:13" s="12" customFormat="1" ht="23.25" customHeight="1" x14ac:dyDescent="0.25">
      <c r="A216" s="57" t="s">
        <v>111</v>
      </c>
      <c r="B216" s="71" t="s">
        <v>545</v>
      </c>
      <c r="C216" s="7" t="s">
        <v>546</v>
      </c>
      <c r="D216" s="14" t="s">
        <v>52</v>
      </c>
      <c r="E216" s="14" t="s">
        <v>52</v>
      </c>
      <c r="F216" s="55" t="s">
        <v>114</v>
      </c>
      <c r="G216" s="66" t="s">
        <v>17</v>
      </c>
      <c r="H216" s="72" t="s">
        <v>52</v>
      </c>
      <c r="I216" s="65" t="s">
        <v>53</v>
      </c>
      <c r="J216" s="66" t="s">
        <v>57</v>
      </c>
      <c r="K216" s="86" t="s">
        <v>110</v>
      </c>
      <c r="L216" s="96" t="s">
        <v>614</v>
      </c>
      <c r="M216" s="61"/>
    </row>
    <row r="217" spans="1:13" s="12" customFormat="1" ht="23.25" customHeight="1" x14ac:dyDescent="0.25">
      <c r="A217" s="57" t="s">
        <v>111</v>
      </c>
      <c r="B217" s="67" t="s">
        <v>547</v>
      </c>
      <c r="C217" s="7" t="s">
        <v>548</v>
      </c>
      <c r="D217" s="14" t="s">
        <v>52</v>
      </c>
      <c r="E217" s="14" t="s">
        <v>52</v>
      </c>
      <c r="F217" s="55" t="s">
        <v>114</v>
      </c>
      <c r="G217" s="56" t="s">
        <v>17</v>
      </c>
      <c r="H217" s="72" t="s">
        <v>52</v>
      </c>
      <c r="I217" s="57" t="s">
        <v>53</v>
      </c>
      <c r="J217" s="63" t="s">
        <v>57</v>
      </c>
      <c r="K217" s="88" t="s">
        <v>110</v>
      </c>
      <c r="L217" s="103" t="s">
        <v>614</v>
      </c>
      <c r="M217" s="61"/>
    </row>
    <row r="218" spans="1:13" s="12" customFormat="1" ht="23.25" customHeight="1" x14ac:dyDescent="0.25">
      <c r="A218" s="57" t="s">
        <v>111</v>
      </c>
      <c r="B218" s="67" t="s">
        <v>549</v>
      </c>
      <c r="C218" s="7" t="s">
        <v>550</v>
      </c>
      <c r="D218" s="14" t="s">
        <v>52</v>
      </c>
      <c r="E218" s="14" t="s">
        <v>52</v>
      </c>
      <c r="F218" s="55" t="s">
        <v>114</v>
      </c>
      <c r="G218" s="56" t="s">
        <v>600</v>
      </c>
      <c r="H218" s="72" t="s">
        <v>52</v>
      </c>
      <c r="I218" s="57" t="s">
        <v>53</v>
      </c>
      <c r="J218" s="63" t="s">
        <v>57</v>
      </c>
      <c r="K218" s="88" t="s">
        <v>110</v>
      </c>
      <c r="L218" s="103" t="s">
        <v>624</v>
      </c>
      <c r="M218" s="61"/>
    </row>
    <row r="219" spans="1:13" s="12" customFormat="1" ht="23.25" customHeight="1" x14ac:dyDescent="0.25">
      <c r="A219" s="57" t="s">
        <v>111</v>
      </c>
      <c r="B219" s="73" t="s">
        <v>551</v>
      </c>
      <c r="C219" s="7" t="s">
        <v>552</v>
      </c>
      <c r="D219" s="14" t="s">
        <v>52</v>
      </c>
      <c r="E219" s="14" t="s">
        <v>52</v>
      </c>
      <c r="F219" s="55" t="s">
        <v>114</v>
      </c>
      <c r="G219" s="56" t="s">
        <v>17</v>
      </c>
      <c r="H219" s="72" t="s">
        <v>52</v>
      </c>
      <c r="I219" s="57" t="s">
        <v>53</v>
      </c>
      <c r="J219" s="63" t="s">
        <v>57</v>
      </c>
      <c r="K219" s="88" t="s">
        <v>110</v>
      </c>
      <c r="L219" s="103" t="s">
        <v>606</v>
      </c>
      <c r="M219" s="61"/>
    </row>
    <row r="220" spans="1:13" s="12" customFormat="1" ht="23.25" customHeight="1" x14ac:dyDescent="0.25">
      <c r="A220" s="57" t="s">
        <v>111</v>
      </c>
      <c r="B220" s="73" t="s">
        <v>553</v>
      </c>
      <c r="C220" s="7" t="s">
        <v>554</v>
      </c>
      <c r="D220" s="14" t="s">
        <v>52</v>
      </c>
      <c r="E220" s="14" t="s">
        <v>52</v>
      </c>
      <c r="F220" s="55" t="s">
        <v>114</v>
      </c>
      <c r="G220" s="56" t="s">
        <v>17</v>
      </c>
      <c r="H220" s="72" t="s">
        <v>52</v>
      </c>
      <c r="I220" s="57" t="s">
        <v>53</v>
      </c>
      <c r="J220" s="63" t="s">
        <v>57</v>
      </c>
      <c r="K220" s="88" t="s">
        <v>110</v>
      </c>
      <c r="L220" s="103" t="s">
        <v>625</v>
      </c>
      <c r="M220" s="61"/>
    </row>
    <row r="221" spans="1:13" s="12" customFormat="1" ht="23.25" customHeight="1" x14ac:dyDescent="0.25">
      <c r="A221" s="57" t="s">
        <v>111</v>
      </c>
      <c r="B221" s="73" t="s">
        <v>555</v>
      </c>
      <c r="C221" s="7" t="s">
        <v>556</v>
      </c>
      <c r="D221" s="14" t="s">
        <v>52</v>
      </c>
      <c r="E221" s="14" t="s">
        <v>52</v>
      </c>
      <c r="F221" s="55" t="s">
        <v>114</v>
      </c>
      <c r="G221" s="56" t="s">
        <v>17</v>
      </c>
      <c r="H221" s="72" t="s">
        <v>52</v>
      </c>
      <c r="I221" s="57" t="s">
        <v>53</v>
      </c>
      <c r="J221" s="63" t="s">
        <v>57</v>
      </c>
      <c r="K221" s="88" t="s">
        <v>110</v>
      </c>
      <c r="L221" s="103" t="s">
        <v>611</v>
      </c>
      <c r="M221" s="61"/>
    </row>
    <row r="222" spans="1:13" s="12" customFormat="1" ht="23.25" customHeight="1" x14ac:dyDescent="0.25">
      <c r="A222" s="57" t="s">
        <v>111</v>
      </c>
      <c r="B222" s="73" t="s">
        <v>557</v>
      </c>
      <c r="C222" s="7" t="s">
        <v>558</v>
      </c>
      <c r="D222" s="14" t="s">
        <v>52</v>
      </c>
      <c r="E222" s="14" t="s">
        <v>52</v>
      </c>
      <c r="F222" s="55" t="s">
        <v>114</v>
      </c>
      <c r="G222" s="56" t="s">
        <v>600</v>
      </c>
      <c r="H222" s="72" t="s">
        <v>52</v>
      </c>
      <c r="I222" s="57" t="s">
        <v>53</v>
      </c>
      <c r="J222" s="63" t="s">
        <v>57</v>
      </c>
      <c r="K222" s="88" t="s">
        <v>110</v>
      </c>
      <c r="L222" s="103" t="s">
        <v>620</v>
      </c>
      <c r="M222" s="61"/>
    </row>
    <row r="223" spans="1:13" s="12" customFormat="1" ht="23.25" customHeight="1" x14ac:dyDescent="0.25">
      <c r="A223" s="57" t="s">
        <v>111</v>
      </c>
      <c r="B223" s="73" t="s">
        <v>559</v>
      </c>
      <c r="C223" s="7" t="s">
        <v>560</v>
      </c>
      <c r="D223" s="14" t="s">
        <v>52</v>
      </c>
      <c r="E223" s="14" t="s">
        <v>52</v>
      </c>
      <c r="F223" s="55" t="s">
        <v>114</v>
      </c>
      <c r="G223" s="56" t="s">
        <v>600</v>
      </c>
      <c r="H223" s="72" t="s">
        <v>52</v>
      </c>
      <c r="I223" s="57" t="s">
        <v>53</v>
      </c>
      <c r="J223" s="63" t="s">
        <v>57</v>
      </c>
      <c r="K223" s="88" t="s">
        <v>110</v>
      </c>
      <c r="L223" s="103" t="s">
        <v>620</v>
      </c>
      <c r="M223" s="61"/>
    </row>
    <row r="224" spans="1:13" s="12" customFormat="1" ht="23.25" customHeight="1" x14ac:dyDescent="0.25">
      <c r="A224" s="57" t="s">
        <v>111</v>
      </c>
      <c r="B224" s="73" t="s">
        <v>561</v>
      </c>
      <c r="C224" s="7" t="s">
        <v>562</v>
      </c>
      <c r="D224" s="14" t="s">
        <v>52</v>
      </c>
      <c r="E224" s="14" t="s">
        <v>52</v>
      </c>
      <c r="F224" s="55" t="s">
        <v>114</v>
      </c>
      <c r="G224" s="56" t="s">
        <v>17</v>
      </c>
      <c r="H224" s="72" t="s">
        <v>52</v>
      </c>
      <c r="I224" s="57" t="s">
        <v>53</v>
      </c>
      <c r="J224" s="63" t="s">
        <v>57</v>
      </c>
      <c r="K224" s="88" t="s">
        <v>110</v>
      </c>
      <c r="L224" s="103" t="s">
        <v>621</v>
      </c>
      <c r="M224" s="61"/>
    </row>
    <row r="225" spans="1:13" s="12" customFormat="1" ht="23.25" customHeight="1" x14ac:dyDescent="0.25">
      <c r="A225" s="57" t="s">
        <v>111</v>
      </c>
      <c r="B225" s="73" t="s">
        <v>563</v>
      </c>
      <c r="C225" s="7" t="s">
        <v>564</v>
      </c>
      <c r="D225" s="14" t="s">
        <v>52</v>
      </c>
      <c r="E225" s="14" t="s">
        <v>52</v>
      </c>
      <c r="F225" s="55" t="s">
        <v>114</v>
      </c>
      <c r="G225" s="56" t="s">
        <v>17</v>
      </c>
      <c r="H225" s="72" t="s">
        <v>52</v>
      </c>
      <c r="I225" s="57" t="s">
        <v>53</v>
      </c>
      <c r="J225" s="63" t="s">
        <v>57</v>
      </c>
      <c r="K225" s="88" t="s">
        <v>110</v>
      </c>
      <c r="L225" s="103" t="s">
        <v>621</v>
      </c>
      <c r="M225" s="61"/>
    </row>
    <row r="226" spans="1:13" s="12" customFormat="1" ht="23.25" customHeight="1" x14ac:dyDescent="0.25">
      <c r="A226" s="57" t="s">
        <v>111</v>
      </c>
      <c r="B226" s="73" t="s">
        <v>565</v>
      </c>
      <c r="C226" s="7" t="s">
        <v>566</v>
      </c>
      <c r="D226" s="14" t="s">
        <v>52</v>
      </c>
      <c r="E226" s="14" t="s">
        <v>52</v>
      </c>
      <c r="F226" s="55" t="s">
        <v>114</v>
      </c>
      <c r="G226" s="56" t="s">
        <v>600</v>
      </c>
      <c r="H226" s="72" t="s">
        <v>52</v>
      </c>
      <c r="I226" s="57" t="s">
        <v>53</v>
      </c>
      <c r="J226" s="63" t="s">
        <v>57</v>
      </c>
      <c r="K226" s="88" t="s">
        <v>110</v>
      </c>
      <c r="L226" s="103" t="s">
        <v>607</v>
      </c>
      <c r="M226" s="61"/>
    </row>
    <row r="227" spans="1:13" s="12" customFormat="1" ht="23.25" customHeight="1" x14ac:dyDescent="0.25">
      <c r="A227" s="57" t="s">
        <v>111</v>
      </c>
      <c r="B227" s="73" t="s">
        <v>567</v>
      </c>
      <c r="C227" s="7" t="s">
        <v>568</v>
      </c>
      <c r="D227" s="14" t="s">
        <v>52</v>
      </c>
      <c r="E227" s="14" t="s">
        <v>52</v>
      </c>
      <c r="F227" s="55" t="s">
        <v>114</v>
      </c>
      <c r="G227" s="56" t="s">
        <v>17</v>
      </c>
      <c r="H227" s="72" t="s">
        <v>52</v>
      </c>
      <c r="I227" s="57" t="s">
        <v>53</v>
      </c>
      <c r="J227" s="63" t="s">
        <v>57</v>
      </c>
      <c r="K227" s="88" t="s">
        <v>110</v>
      </c>
      <c r="L227" s="103" t="s">
        <v>607</v>
      </c>
      <c r="M227" s="61"/>
    </row>
    <row r="228" spans="1:13" s="12" customFormat="1" ht="23.25" customHeight="1" x14ac:dyDescent="0.25">
      <c r="A228" s="57" t="s">
        <v>111</v>
      </c>
      <c r="B228" s="73" t="s">
        <v>569</v>
      </c>
      <c r="C228" s="7" t="s">
        <v>570</v>
      </c>
      <c r="D228" s="14" t="s">
        <v>52</v>
      </c>
      <c r="E228" s="14" t="s">
        <v>52</v>
      </c>
      <c r="F228" s="55" t="s">
        <v>114</v>
      </c>
      <c r="G228" s="56" t="s">
        <v>17</v>
      </c>
      <c r="H228" s="72" t="s">
        <v>52</v>
      </c>
      <c r="I228" s="57" t="s">
        <v>53</v>
      </c>
      <c r="J228" s="63" t="s">
        <v>57</v>
      </c>
      <c r="K228" s="88" t="s">
        <v>110</v>
      </c>
      <c r="L228" s="96" t="s">
        <v>622</v>
      </c>
      <c r="M228" s="61"/>
    </row>
    <row r="229" spans="1:13" s="12" customFormat="1" ht="23.25" customHeight="1" x14ac:dyDescent="0.25">
      <c r="A229" s="57" t="s">
        <v>111</v>
      </c>
      <c r="B229" s="73" t="s">
        <v>571</v>
      </c>
      <c r="C229" s="7" t="s">
        <v>572</v>
      </c>
      <c r="D229" s="14" t="s">
        <v>52</v>
      </c>
      <c r="E229" s="14" t="s">
        <v>52</v>
      </c>
      <c r="F229" s="55" t="s">
        <v>114</v>
      </c>
      <c r="G229" s="60" t="s">
        <v>600</v>
      </c>
      <c r="H229" s="72" t="s">
        <v>52</v>
      </c>
      <c r="I229" s="57" t="s">
        <v>53</v>
      </c>
      <c r="J229" s="63" t="s">
        <v>57</v>
      </c>
      <c r="K229" s="88" t="s">
        <v>110</v>
      </c>
      <c r="L229" s="96" t="s">
        <v>622</v>
      </c>
      <c r="M229" s="61"/>
    </row>
    <row r="230" spans="1:13" s="12" customFormat="1" ht="23.25" customHeight="1" x14ac:dyDescent="0.25">
      <c r="A230" s="57" t="s">
        <v>111</v>
      </c>
      <c r="B230" s="73" t="s">
        <v>573</v>
      </c>
      <c r="C230" s="7" t="s">
        <v>574</v>
      </c>
      <c r="D230" s="14" t="s">
        <v>52</v>
      </c>
      <c r="E230" s="14" t="s">
        <v>52</v>
      </c>
      <c r="F230" s="55" t="s">
        <v>114</v>
      </c>
      <c r="G230" s="60" t="s">
        <v>600</v>
      </c>
      <c r="H230" s="72" t="s">
        <v>52</v>
      </c>
      <c r="I230" s="57" t="s">
        <v>53</v>
      </c>
      <c r="J230" s="63" t="s">
        <v>57</v>
      </c>
      <c r="K230" s="88" t="s">
        <v>110</v>
      </c>
      <c r="L230" s="96" t="s">
        <v>626</v>
      </c>
      <c r="M230" s="61"/>
    </row>
    <row r="231" spans="1:13" s="12" customFormat="1" ht="23.25" customHeight="1" x14ac:dyDescent="0.25">
      <c r="A231" s="57" t="s">
        <v>111</v>
      </c>
      <c r="B231" s="73" t="s">
        <v>575</v>
      </c>
      <c r="C231" s="7" t="s">
        <v>576</v>
      </c>
      <c r="D231" s="14" t="s">
        <v>52</v>
      </c>
      <c r="E231" s="14" t="s">
        <v>52</v>
      </c>
      <c r="F231" s="55" t="s">
        <v>114</v>
      </c>
      <c r="G231" s="60" t="s">
        <v>600</v>
      </c>
      <c r="H231" s="72" t="s">
        <v>52</v>
      </c>
      <c r="I231" s="57" t="s">
        <v>53</v>
      </c>
      <c r="J231" s="63" t="s">
        <v>57</v>
      </c>
      <c r="K231" s="88" t="s">
        <v>110</v>
      </c>
      <c r="L231" s="96" t="s">
        <v>617</v>
      </c>
      <c r="M231" s="61"/>
    </row>
    <row r="232" spans="1:13" s="12" customFormat="1" ht="23.25" customHeight="1" x14ac:dyDescent="0.25">
      <c r="A232" s="57" t="s">
        <v>111</v>
      </c>
      <c r="B232" s="73" t="s">
        <v>577</v>
      </c>
      <c r="C232" s="7" t="s">
        <v>578</v>
      </c>
      <c r="D232" s="14" t="s">
        <v>52</v>
      </c>
      <c r="E232" s="14" t="s">
        <v>52</v>
      </c>
      <c r="F232" s="55" t="s">
        <v>114</v>
      </c>
      <c r="G232" s="60" t="s">
        <v>17</v>
      </c>
      <c r="H232" s="72" t="s">
        <v>52</v>
      </c>
      <c r="I232" s="57" t="s">
        <v>53</v>
      </c>
      <c r="J232" s="63" t="s">
        <v>57</v>
      </c>
      <c r="K232" s="88" t="s">
        <v>110</v>
      </c>
      <c r="L232" s="96" t="s">
        <v>608</v>
      </c>
      <c r="M232" s="61"/>
    </row>
    <row r="233" spans="1:13" s="12" customFormat="1" ht="23.25" customHeight="1" x14ac:dyDescent="0.25">
      <c r="A233" s="57" t="s">
        <v>111</v>
      </c>
      <c r="B233" s="73" t="s">
        <v>579</v>
      </c>
      <c r="C233" s="7" t="s">
        <v>580</v>
      </c>
      <c r="D233" s="14" t="s">
        <v>52</v>
      </c>
      <c r="E233" s="14" t="s">
        <v>52</v>
      </c>
      <c r="F233" s="55" t="s">
        <v>114</v>
      </c>
      <c r="G233" s="60" t="s">
        <v>600</v>
      </c>
      <c r="H233" s="72" t="s">
        <v>52</v>
      </c>
      <c r="I233" s="57" t="s">
        <v>53</v>
      </c>
      <c r="J233" s="63" t="s">
        <v>57</v>
      </c>
      <c r="K233" s="88" t="s">
        <v>110</v>
      </c>
      <c r="L233" s="96" t="s">
        <v>609</v>
      </c>
      <c r="M233" s="61"/>
    </row>
    <row r="234" spans="1:13" s="12" customFormat="1" ht="23.25" customHeight="1" x14ac:dyDescent="0.25">
      <c r="A234" s="57" t="s">
        <v>111</v>
      </c>
      <c r="B234" s="73" t="s">
        <v>581</v>
      </c>
      <c r="C234" s="7" t="s">
        <v>582</v>
      </c>
      <c r="D234" s="14" t="s">
        <v>52</v>
      </c>
      <c r="E234" s="14" t="s">
        <v>52</v>
      </c>
      <c r="F234" s="55" t="s">
        <v>114</v>
      </c>
      <c r="G234" s="60" t="s">
        <v>600</v>
      </c>
      <c r="H234" s="72" t="s">
        <v>52</v>
      </c>
      <c r="I234" s="57" t="s">
        <v>53</v>
      </c>
      <c r="J234" s="63" t="s">
        <v>57</v>
      </c>
      <c r="K234" s="88" t="s">
        <v>110</v>
      </c>
      <c r="L234" s="96" t="s">
        <v>615</v>
      </c>
      <c r="M234" s="61"/>
    </row>
    <row r="235" spans="1:13" s="12" customFormat="1" ht="23.25" customHeight="1" x14ac:dyDescent="0.25">
      <c r="A235" s="57" t="s">
        <v>111</v>
      </c>
      <c r="B235" s="73" t="s">
        <v>583</v>
      </c>
      <c r="C235" s="7" t="s">
        <v>584</v>
      </c>
      <c r="D235" s="14" t="s">
        <v>52</v>
      </c>
      <c r="E235" s="14" t="s">
        <v>52</v>
      </c>
      <c r="F235" s="55" t="s">
        <v>114</v>
      </c>
      <c r="G235" s="60" t="s">
        <v>600</v>
      </c>
      <c r="H235" s="72" t="s">
        <v>52</v>
      </c>
      <c r="I235" s="57" t="s">
        <v>53</v>
      </c>
      <c r="J235" s="63" t="s">
        <v>57</v>
      </c>
      <c r="K235" s="88" t="s">
        <v>110</v>
      </c>
      <c r="L235" s="96" t="s">
        <v>605</v>
      </c>
      <c r="M235" s="61"/>
    </row>
    <row r="236" spans="1:13" s="12" customFormat="1" ht="23.25" customHeight="1" x14ac:dyDescent="0.25">
      <c r="A236" s="57" t="s">
        <v>111</v>
      </c>
      <c r="B236" s="73" t="s">
        <v>585</v>
      </c>
      <c r="C236" s="7" t="s">
        <v>586</v>
      </c>
      <c r="D236" s="14" t="s">
        <v>52</v>
      </c>
      <c r="E236" s="14" t="s">
        <v>52</v>
      </c>
      <c r="F236" s="55" t="s">
        <v>114</v>
      </c>
      <c r="G236" s="60" t="s">
        <v>17</v>
      </c>
      <c r="H236" s="72" t="s">
        <v>52</v>
      </c>
      <c r="I236" s="57" t="s">
        <v>53</v>
      </c>
      <c r="J236" s="63" t="s">
        <v>57</v>
      </c>
      <c r="K236" s="88" t="s">
        <v>110</v>
      </c>
      <c r="L236" s="96" t="s">
        <v>627</v>
      </c>
      <c r="M236" s="61"/>
    </row>
    <row r="237" spans="1:13" s="12" customFormat="1" ht="23.25" customHeight="1" x14ac:dyDescent="0.25">
      <c r="A237" s="57" t="s">
        <v>111</v>
      </c>
      <c r="B237" s="73" t="s">
        <v>587</v>
      </c>
      <c r="C237" s="7" t="s">
        <v>588</v>
      </c>
      <c r="D237" s="14" t="s">
        <v>52</v>
      </c>
      <c r="E237" s="14" t="s">
        <v>52</v>
      </c>
      <c r="F237" s="55" t="s">
        <v>114</v>
      </c>
      <c r="G237" s="60" t="s">
        <v>600</v>
      </c>
      <c r="H237" s="72" t="s">
        <v>52</v>
      </c>
      <c r="I237" s="57" t="s">
        <v>53</v>
      </c>
      <c r="J237" s="63" t="s">
        <v>57</v>
      </c>
      <c r="K237" s="88" t="s">
        <v>110</v>
      </c>
      <c r="L237" s="96" t="s">
        <v>617</v>
      </c>
      <c r="M237" s="61"/>
    </row>
    <row r="238" spans="1:13" s="12" customFormat="1" ht="23.25" customHeight="1" x14ac:dyDescent="0.25">
      <c r="A238" s="57" t="s">
        <v>111</v>
      </c>
      <c r="B238" s="73" t="s">
        <v>589</v>
      </c>
      <c r="C238" s="7" t="s">
        <v>590</v>
      </c>
      <c r="D238" s="14" t="s">
        <v>52</v>
      </c>
      <c r="E238" s="14" t="s">
        <v>52</v>
      </c>
      <c r="F238" s="55" t="s">
        <v>114</v>
      </c>
      <c r="G238" s="60" t="s">
        <v>17</v>
      </c>
      <c r="H238" s="72" t="s">
        <v>52</v>
      </c>
      <c r="I238" s="57" t="s">
        <v>53</v>
      </c>
      <c r="J238" s="63" t="s">
        <v>57</v>
      </c>
      <c r="K238" s="88" t="s">
        <v>110</v>
      </c>
      <c r="L238" s="96" t="s">
        <v>628</v>
      </c>
      <c r="M238" s="61"/>
    </row>
    <row r="239" spans="1:13" s="12" customFormat="1" ht="23.25" customHeight="1" x14ac:dyDescent="0.25">
      <c r="A239" s="57" t="s">
        <v>111</v>
      </c>
      <c r="B239" s="73" t="s">
        <v>591</v>
      </c>
      <c r="C239" s="49" t="s">
        <v>592</v>
      </c>
      <c r="D239" s="14" t="s">
        <v>52</v>
      </c>
      <c r="E239" s="14" t="s">
        <v>52</v>
      </c>
      <c r="F239" s="55" t="s">
        <v>114</v>
      </c>
      <c r="G239" s="60" t="s">
        <v>600</v>
      </c>
      <c r="H239" s="72" t="s">
        <v>52</v>
      </c>
      <c r="I239" s="57" t="s">
        <v>53</v>
      </c>
      <c r="J239" s="63" t="s">
        <v>57</v>
      </c>
      <c r="K239" s="88" t="s">
        <v>110</v>
      </c>
      <c r="L239" s="96" t="s">
        <v>602</v>
      </c>
      <c r="M239" s="61"/>
    </row>
    <row r="240" spans="1:13" s="12" customFormat="1" ht="23.25" customHeight="1" x14ac:dyDescent="0.25">
      <c r="A240" s="57" t="s">
        <v>111</v>
      </c>
      <c r="B240" s="74" t="s">
        <v>593</v>
      </c>
      <c r="C240" s="7" t="s">
        <v>594</v>
      </c>
      <c r="D240" s="14" t="s">
        <v>52</v>
      </c>
      <c r="E240" s="14" t="s">
        <v>52</v>
      </c>
      <c r="F240" s="55" t="s">
        <v>114</v>
      </c>
      <c r="G240" s="60" t="s">
        <v>600</v>
      </c>
      <c r="H240" s="72" t="s">
        <v>52</v>
      </c>
      <c r="I240" s="57" t="s">
        <v>53</v>
      </c>
      <c r="J240" s="63" t="s">
        <v>57</v>
      </c>
      <c r="K240" s="88" t="s">
        <v>110</v>
      </c>
      <c r="L240" s="96" t="s">
        <v>603</v>
      </c>
      <c r="M240" s="61"/>
    </row>
    <row r="241" spans="1:13" s="12" customFormat="1" ht="23.25" customHeight="1" x14ac:dyDescent="0.25">
      <c r="A241" s="70" t="s">
        <v>111</v>
      </c>
      <c r="B241" s="75" t="s">
        <v>595</v>
      </c>
      <c r="C241" s="7" t="s">
        <v>596</v>
      </c>
      <c r="D241" s="76" t="s">
        <v>52</v>
      </c>
      <c r="E241" s="76" t="s">
        <v>52</v>
      </c>
      <c r="F241" s="55" t="s">
        <v>114</v>
      </c>
      <c r="G241" s="77" t="s">
        <v>600</v>
      </c>
      <c r="H241" s="78" t="s">
        <v>52</v>
      </c>
      <c r="I241" s="70" t="s">
        <v>53</v>
      </c>
      <c r="J241" s="79" t="s">
        <v>57</v>
      </c>
      <c r="K241" s="89" t="s">
        <v>110</v>
      </c>
      <c r="L241" s="102" t="s">
        <v>603</v>
      </c>
      <c r="M241" s="61"/>
    </row>
    <row r="242" spans="1:13" s="83" customFormat="1" ht="28.5" customHeight="1" x14ac:dyDescent="0.25">
      <c r="A242" s="47" t="s">
        <v>11</v>
      </c>
      <c r="B242" s="73" t="s">
        <v>597</v>
      </c>
      <c r="C242" s="7" t="s">
        <v>598</v>
      </c>
      <c r="D242" s="80" t="s">
        <v>52</v>
      </c>
      <c r="E242" s="80" t="s">
        <v>52</v>
      </c>
      <c r="F242" s="55" t="s">
        <v>599</v>
      </c>
      <c r="G242" s="60" t="s">
        <v>600</v>
      </c>
      <c r="H242" s="81" t="s">
        <v>52</v>
      </c>
      <c r="I242" s="57" t="s">
        <v>53</v>
      </c>
      <c r="J242" s="66" t="s">
        <v>54</v>
      </c>
      <c r="K242" s="86" t="s">
        <v>42</v>
      </c>
      <c r="L242" s="103" t="s">
        <v>613</v>
      </c>
      <c r="M242" s="8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rakhmat khaidir</dc:creator>
  <cp:lastModifiedBy>ismail - [2010]</cp:lastModifiedBy>
  <dcterms:created xsi:type="dcterms:W3CDTF">2019-10-12T01:39:25Z</dcterms:created>
  <dcterms:modified xsi:type="dcterms:W3CDTF">2019-10-23T13:17:09Z</dcterms:modified>
</cp:coreProperties>
</file>