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gorithms" sheetId="1" r:id="rId3"/>
    <sheet state="visible" name="Environments" sheetId="2" r:id="rId4"/>
    <sheet state="visible" name="Raw data" sheetId="3" r:id="rId5"/>
  </sheets>
  <definedNames/>
  <calcPr/>
</workbook>
</file>

<file path=xl/sharedStrings.xml><?xml version="1.0" encoding="utf-8"?>
<sst xmlns="http://schemas.openxmlformats.org/spreadsheetml/2006/main" count="194" uniqueCount="99">
  <si>
    <t>URL</t>
  </si>
  <si>
    <t>name</t>
  </si>
  <si>
    <t>owner/login</t>
  </si>
  <si>
    <t>description</t>
  </si>
  <si>
    <t>fork</t>
  </si>
  <si>
    <t>WTF</t>
  </si>
  <si>
    <t>created_at</t>
  </si>
  <si>
    <t>updated_at</t>
  </si>
  <si>
    <t>pushed_at</t>
  </si>
  <si>
    <t>size</t>
  </si>
  <si>
    <t>stargazers_count</t>
  </si>
  <si>
    <t>watchers_count</t>
  </si>
  <si>
    <t>language</t>
  </si>
  <si>
    <t>forks_count</t>
  </si>
  <si>
    <t>archived</t>
  </si>
  <si>
    <t>disabled</t>
  </si>
  <si>
    <t>open_issues_count</t>
  </si>
  <si>
    <t>license/name</t>
  </si>
  <si>
    <t>forks</t>
  </si>
  <si>
    <t>open_issues</t>
  </si>
  <si>
    <t>watchers</t>
  </si>
  <si>
    <t>network_count</t>
  </si>
  <si>
    <t>subscribers_count</t>
  </si>
  <si>
    <t>https://github.com/openai/baselines</t>
  </si>
  <si>
    <t>Name</t>
  </si>
  <si>
    <t>Maintainer</t>
  </si>
  <si>
    <t>Pushed at</t>
  </si>
  <si>
    <t>Stars</t>
  </si>
  <si>
    <t>Framework</t>
  </si>
  <si>
    <t>Rainbow</t>
  </si>
  <si>
    <t>PPO</t>
  </si>
  <si>
    <t>https://github.com/openai/gym</t>
  </si>
  <si>
    <t>Baselines</t>
  </si>
  <si>
    <t>OpenAI</t>
  </si>
  <si>
    <t>Tensorflow</t>
  </si>
  <si>
    <t>Gym</t>
  </si>
  <si>
    <t>https://github.com/deepmind/lab</t>
  </si>
  <si>
    <t>❌</t>
  </si>
  <si>
    <t>✓</t>
  </si>
  <si>
    <t>Lab</t>
  </si>
  <si>
    <t>DeepMind</t>
  </si>
  <si>
    <t>https://github.com/Microsoft/malmo</t>
  </si>
  <si>
    <t>https://github.com/hill-a/stable-baselines</t>
  </si>
  <si>
    <t>Project Malmo</t>
  </si>
  <si>
    <t>Microsoft</t>
  </si>
  <si>
    <t>https://github.com/openai/retro</t>
  </si>
  <si>
    <t>Stable Baselines</t>
  </si>
  <si>
    <t>community</t>
  </si>
  <si>
    <t>Retro</t>
  </si>
  <si>
    <t>https://github.com/deepmind/dm_control</t>
  </si>
  <si>
    <t>https://github.com/openai/spinningup</t>
  </si>
  <si>
    <t>Control Suite</t>
  </si>
  <si>
    <t>Spinning Up</t>
  </si>
  <si>
    <t>https://github.com/openai/neural-mmo</t>
  </si>
  <si>
    <t>Neural MMO</t>
  </si>
  <si>
    <t>https://github.com/google/dopamine</t>
  </si>
  <si>
    <t>Dopamine</t>
  </si>
  <si>
    <t>Google</t>
  </si>
  <si>
    <t>https://github.com/tensorflow/agents</t>
  </si>
  <si>
    <t>TF-Agents</t>
  </si>
  <si>
    <t>https://github.com/deepmind/trfl</t>
  </si>
  <si>
    <t>TRFL</t>
  </si>
  <si>
    <t>https://github.com/facebookresearch/Horizon</t>
  </si>
  <si>
    <t>Horizon</t>
  </si>
  <si>
    <t>Facebook</t>
  </si>
  <si>
    <t>PyTorch</t>
  </si>
  <si>
    <t>https://github.com/facebookresearch/ELF</t>
  </si>
  <si>
    <t>ELF</t>
  </si>
  <si>
    <t>https://github.com/NervanaSystems/coach</t>
  </si>
  <si>
    <t>Coach</t>
  </si>
  <si>
    <t>Intel</t>
  </si>
  <si>
    <t>https://github.com/ray-project/ray/tree/master/python/ray/rllib</t>
  </si>
  <si>
    <t>Ray RLLib</t>
  </si>
  <si>
    <t>Ray Team</t>
  </si>
  <si>
    <t>https://github.com/keras-rl/keras-rl</t>
  </si>
  <si>
    <t>keras-rl</t>
  </si>
  <si>
    <t>Matthias Plappert</t>
  </si>
  <si>
    <t>https://github.com/ikostrikov/pytorch-a2c-ppo-acktr-gail</t>
  </si>
  <si>
    <t>pytorch-a2c-ppo-acktr-gail</t>
  </si>
  <si>
    <t>Ilya Kostrikov</t>
  </si>
  <si>
    <t>https://github.com/Kaixhin/Rainbow</t>
  </si>
  <si>
    <t>?</t>
  </si>
  <si>
    <t>https://github.com/MillionIntegrals/vel</t>
  </si>
  <si>
    <t>Vel</t>
  </si>
  <si>
    <t>Jerry (?)</t>
  </si>
  <si>
    <t>https://github.com/tensorforce/tensorforce</t>
  </si>
  <si>
    <t>Tensorforce</t>
  </si>
  <si>
    <t>https://github.com/kengz/SLM-Lab</t>
  </si>
  <si>
    <t>SLM Lab</t>
  </si>
  <si>
    <t>https://github.com/rlworkgroup/garage</t>
  </si>
  <si>
    <t>garage</t>
  </si>
  <si>
    <t>https://github.com/catalyst-team/catalyst</t>
  </si>
  <si>
    <t>Catalyst</t>
  </si>
  <si>
    <t>Sergey Kolesnikov</t>
  </si>
  <si>
    <t>https://github.com/higgsfield/RL-Adventure</t>
  </si>
  <si>
    <t>RL Adventure</t>
  </si>
  <si>
    <t>https://github.com/qfettes/DeepRL-Tutorials</t>
  </si>
  <si>
    <t>https://medium.com/@vermashresth/a-primer-on-deep-reinforcement-learning-frameworks-part-1-6c9ab6a0f555</t>
  </si>
  <si>
    <t>https://www.quora.com/What-are-some-of-the-good-Reinforcement-Learning-libraries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</si>
</sst>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qfettes/DeepRL-Tutorials" TargetMode="External"/><Relationship Id="rId11" Type="http://schemas.openxmlformats.org/officeDocument/2006/relationships/hyperlink" Target="https://github.com/keras-rl/keras-rl" TargetMode="External"/><Relationship Id="rId22" Type="http://schemas.openxmlformats.org/officeDocument/2006/relationships/hyperlink" Target="https://www.quora.com/What-are-some-of-the-good-Reinforcement-Learning-libraries" TargetMode="External"/><Relationship Id="rId10" Type="http://schemas.openxmlformats.org/officeDocument/2006/relationships/hyperlink" Target="https://github.com/ray-project/ray/tree/master/python/ray/rllib" TargetMode="External"/><Relationship Id="rId21" Type="http://schemas.openxmlformats.org/officeDocument/2006/relationships/hyperlink" Target="https://medium.com/@vermashresth/a-primer-on-deep-reinforcement-learning-frameworks-part-1-6c9ab6a0f555" TargetMode="External"/><Relationship Id="rId13" Type="http://schemas.openxmlformats.org/officeDocument/2006/relationships/hyperlink" Target="https://github.com/Kaixhin/Rainbow" TargetMode="External"/><Relationship Id="rId12" Type="http://schemas.openxmlformats.org/officeDocument/2006/relationships/hyperlink" Target="https://github.com/ikostrikov/pytorch-a2c-ppo-acktr-gai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github.com/openai/baselines" TargetMode="External"/><Relationship Id="rId2" Type="http://schemas.openxmlformats.org/officeDocument/2006/relationships/hyperlink" Target="https://github.com/hill-a/stable-baselines" TargetMode="External"/><Relationship Id="rId3" Type="http://schemas.openxmlformats.org/officeDocument/2006/relationships/hyperlink" Target="https://github.com/openai/spinningup" TargetMode="External"/><Relationship Id="rId4" Type="http://schemas.openxmlformats.org/officeDocument/2006/relationships/hyperlink" Target="https://github.com/google/dopamine" TargetMode="External"/><Relationship Id="rId9" Type="http://schemas.openxmlformats.org/officeDocument/2006/relationships/hyperlink" Target="https://github.com/NervanaSystems/coach" TargetMode="External"/><Relationship Id="rId15" Type="http://schemas.openxmlformats.org/officeDocument/2006/relationships/hyperlink" Target="https://github.com/tensorforce/tensorforce" TargetMode="External"/><Relationship Id="rId14" Type="http://schemas.openxmlformats.org/officeDocument/2006/relationships/hyperlink" Target="https://github.com/MillionIntegrals/vel" TargetMode="External"/><Relationship Id="rId17" Type="http://schemas.openxmlformats.org/officeDocument/2006/relationships/hyperlink" Target="https://github.com/rlworkgroup/garage" TargetMode="External"/><Relationship Id="rId16" Type="http://schemas.openxmlformats.org/officeDocument/2006/relationships/hyperlink" Target="https://github.com/kengz/SLM-Lab" TargetMode="External"/><Relationship Id="rId5" Type="http://schemas.openxmlformats.org/officeDocument/2006/relationships/hyperlink" Target="https://github.com/tensorflow/agents" TargetMode="External"/><Relationship Id="rId19" Type="http://schemas.openxmlformats.org/officeDocument/2006/relationships/hyperlink" Target="https://github.com/higgsfield/RL-Adventure" TargetMode="External"/><Relationship Id="rId6" Type="http://schemas.openxmlformats.org/officeDocument/2006/relationships/hyperlink" Target="https://github.com/deepmind/trfl" TargetMode="External"/><Relationship Id="rId18" Type="http://schemas.openxmlformats.org/officeDocument/2006/relationships/hyperlink" Target="https://github.com/catalyst-team/catalyst" TargetMode="External"/><Relationship Id="rId7" Type="http://schemas.openxmlformats.org/officeDocument/2006/relationships/hyperlink" Target="https://github.com/facebookresearch/Horizon" TargetMode="External"/><Relationship Id="rId8" Type="http://schemas.openxmlformats.org/officeDocument/2006/relationships/hyperlink" Target="https://github.com/facebookresearch/EL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ai/gym" TargetMode="External"/><Relationship Id="rId2" Type="http://schemas.openxmlformats.org/officeDocument/2006/relationships/hyperlink" Target="https://github.com/deepmind/lab" TargetMode="External"/><Relationship Id="rId3" Type="http://schemas.openxmlformats.org/officeDocument/2006/relationships/hyperlink" Target="https://github.com/Microsoft/malmo" TargetMode="External"/><Relationship Id="rId4" Type="http://schemas.openxmlformats.org/officeDocument/2006/relationships/hyperlink" Target="https://github.com/openai/retro" TargetMode="External"/><Relationship Id="rId5" Type="http://schemas.openxmlformats.org/officeDocument/2006/relationships/hyperlink" Target="https://github.com/deepmind/dm_control" TargetMode="External"/><Relationship Id="rId6" Type="http://schemas.openxmlformats.org/officeDocument/2006/relationships/hyperlink" Target="https://github.com/openai/neural-mmo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illionIntegrals/vel" TargetMode="External"/><Relationship Id="rId42" Type="http://schemas.openxmlformats.org/officeDocument/2006/relationships/hyperlink" Target="https://api.github.com/repos/MillionIntegrals/vel/languages" TargetMode="External"/><Relationship Id="rId41" Type="http://schemas.openxmlformats.org/officeDocument/2006/relationships/hyperlink" Target="https://api.github.com/repos/MillionIntegrals/vel/forks" TargetMode="External"/><Relationship Id="rId44" Type="http://schemas.openxmlformats.org/officeDocument/2006/relationships/hyperlink" Target="https://api.github.com/repos/tensorforce/tensorforce/forks" TargetMode="External"/><Relationship Id="rId43" Type="http://schemas.openxmlformats.org/officeDocument/2006/relationships/hyperlink" Target="https://github.com/tensorforce/tensorforce" TargetMode="External"/><Relationship Id="rId46" Type="http://schemas.openxmlformats.org/officeDocument/2006/relationships/hyperlink" Target="https://github.com/kengz/SLM-Lab" TargetMode="External"/><Relationship Id="rId45" Type="http://schemas.openxmlformats.org/officeDocument/2006/relationships/hyperlink" Target="https://api.github.com/repos/tensorforce/tensorforce/languages" TargetMode="External"/><Relationship Id="rId1" Type="http://schemas.openxmlformats.org/officeDocument/2006/relationships/hyperlink" Target="https://github.com/openai/baselines" TargetMode="External"/><Relationship Id="rId2" Type="http://schemas.openxmlformats.org/officeDocument/2006/relationships/hyperlink" Target="https://api.github.com/repos/openai/baselines/forks" TargetMode="External"/><Relationship Id="rId3" Type="http://schemas.openxmlformats.org/officeDocument/2006/relationships/hyperlink" Target="https://api.github.com/repos/openai/baselines/languages" TargetMode="External"/><Relationship Id="rId4" Type="http://schemas.openxmlformats.org/officeDocument/2006/relationships/hyperlink" Target="https://github.com/hill-a/stable-baselines" TargetMode="External"/><Relationship Id="rId9" Type="http://schemas.openxmlformats.org/officeDocument/2006/relationships/hyperlink" Target="https://api.github.com/repos/openai/spinningup/languages" TargetMode="External"/><Relationship Id="rId48" Type="http://schemas.openxmlformats.org/officeDocument/2006/relationships/hyperlink" Target="https://api.github.com/repos/kengz/SLM-Lab/languages" TargetMode="External"/><Relationship Id="rId47" Type="http://schemas.openxmlformats.org/officeDocument/2006/relationships/hyperlink" Target="https://api.github.com/repos/kengz/SLM-Lab/forks" TargetMode="External"/><Relationship Id="rId49" Type="http://schemas.openxmlformats.org/officeDocument/2006/relationships/hyperlink" Target="https://github.com/rlworkgroup/garage" TargetMode="External"/><Relationship Id="rId5" Type="http://schemas.openxmlformats.org/officeDocument/2006/relationships/hyperlink" Target="https://api.github.com/repos/hill-a/stable-baselines/forks" TargetMode="External"/><Relationship Id="rId6" Type="http://schemas.openxmlformats.org/officeDocument/2006/relationships/hyperlink" Target="https://api.github.com/repos/hill-a/stable-baselines/languages" TargetMode="External"/><Relationship Id="rId7" Type="http://schemas.openxmlformats.org/officeDocument/2006/relationships/hyperlink" Target="https://github.com/openai/spinningup" TargetMode="External"/><Relationship Id="rId8" Type="http://schemas.openxmlformats.org/officeDocument/2006/relationships/hyperlink" Target="https://api.github.com/repos/openai/spinningup/forks" TargetMode="External"/><Relationship Id="rId73" Type="http://schemas.openxmlformats.org/officeDocument/2006/relationships/hyperlink" Target="https://github.com/deepmind/dm_control" TargetMode="External"/><Relationship Id="rId72" Type="http://schemas.openxmlformats.org/officeDocument/2006/relationships/hyperlink" Target="https://api.github.com/repos/openai/retro/languages" TargetMode="External"/><Relationship Id="rId31" Type="http://schemas.openxmlformats.org/officeDocument/2006/relationships/hyperlink" Target="https://github.com/keras-rl/keras-rl" TargetMode="External"/><Relationship Id="rId75" Type="http://schemas.openxmlformats.org/officeDocument/2006/relationships/hyperlink" Target="https://api.github.com/repos/deepmind/dm_control/languages" TargetMode="External"/><Relationship Id="rId30" Type="http://schemas.openxmlformats.org/officeDocument/2006/relationships/hyperlink" Target="https://api.github.com/repos/ray-project/ray/languages" TargetMode="External"/><Relationship Id="rId74" Type="http://schemas.openxmlformats.org/officeDocument/2006/relationships/hyperlink" Target="https://api.github.com/repos/deepmind/dm_control/forks" TargetMode="External"/><Relationship Id="rId33" Type="http://schemas.openxmlformats.org/officeDocument/2006/relationships/hyperlink" Target="https://api.github.com/repos/keras-rl/keras-rl/languages" TargetMode="External"/><Relationship Id="rId77" Type="http://schemas.openxmlformats.org/officeDocument/2006/relationships/hyperlink" Target="https://api.github.com/repos/openai/neural-mmo/forks" TargetMode="External"/><Relationship Id="rId32" Type="http://schemas.openxmlformats.org/officeDocument/2006/relationships/hyperlink" Target="https://api.github.com/repos/keras-rl/keras-rl/forks" TargetMode="External"/><Relationship Id="rId76" Type="http://schemas.openxmlformats.org/officeDocument/2006/relationships/hyperlink" Target="https://github.com/openai/neural-mmo" TargetMode="External"/><Relationship Id="rId35" Type="http://schemas.openxmlformats.org/officeDocument/2006/relationships/hyperlink" Target="https://api.github.com/repos/ikostrikov/pytorch-a2c-ppo-acktr-gail/forks" TargetMode="External"/><Relationship Id="rId79" Type="http://schemas.openxmlformats.org/officeDocument/2006/relationships/drawing" Target="../drawings/drawing3.xml"/><Relationship Id="rId34" Type="http://schemas.openxmlformats.org/officeDocument/2006/relationships/hyperlink" Target="https://github.com/ikostrikov/pytorch-a2c-ppo-acktr-gail" TargetMode="External"/><Relationship Id="rId78" Type="http://schemas.openxmlformats.org/officeDocument/2006/relationships/hyperlink" Target="https://api.github.com/repos/openai/neural-mmo/languages" TargetMode="External"/><Relationship Id="rId71" Type="http://schemas.openxmlformats.org/officeDocument/2006/relationships/hyperlink" Target="https://api.github.com/repos/openai/retro/forks" TargetMode="External"/><Relationship Id="rId70" Type="http://schemas.openxmlformats.org/officeDocument/2006/relationships/hyperlink" Target="https://github.com/openai/retro" TargetMode="External"/><Relationship Id="rId37" Type="http://schemas.openxmlformats.org/officeDocument/2006/relationships/hyperlink" Target="https://github.com/Kaixhin/Rainbow" TargetMode="External"/><Relationship Id="rId36" Type="http://schemas.openxmlformats.org/officeDocument/2006/relationships/hyperlink" Target="https://api.github.com/repos/ikostrikov/pytorch-a2c-ppo-acktr-gail/languages" TargetMode="External"/><Relationship Id="rId39" Type="http://schemas.openxmlformats.org/officeDocument/2006/relationships/hyperlink" Target="https://api.github.com/repos/Kaixhin/Rainbow/languages" TargetMode="External"/><Relationship Id="rId38" Type="http://schemas.openxmlformats.org/officeDocument/2006/relationships/hyperlink" Target="https://api.github.com/repos/Kaixhin/Rainbow/forks" TargetMode="External"/><Relationship Id="rId62" Type="http://schemas.openxmlformats.org/officeDocument/2006/relationships/hyperlink" Target="https://api.github.com/repos/openai/gym/forks" TargetMode="External"/><Relationship Id="rId61" Type="http://schemas.openxmlformats.org/officeDocument/2006/relationships/hyperlink" Target="https://github.com/openai/gym" TargetMode="External"/><Relationship Id="rId20" Type="http://schemas.openxmlformats.org/officeDocument/2006/relationships/hyperlink" Target="https://api.github.com/repos/facebookresearch/Horizon/forks" TargetMode="External"/><Relationship Id="rId64" Type="http://schemas.openxmlformats.org/officeDocument/2006/relationships/hyperlink" Target="https://github.com/deepmind/lab" TargetMode="External"/><Relationship Id="rId63" Type="http://schemas.openxmlformats.org/officeDocument/2006/relationships/hyperlink" Target="https://api.github.com/repos/openai/gym/languages" TargetMode="External"/><Relationship Id="rId22" Type="http://schemas.openxmlformats.org/officeDocument/2006/relationships/hyperlink" Target="https://github.com/facebookresearch/ELF" TargetMode="External"/><Relationship Id="rId66" Type="http://schemas.openxmlformats.org/officeDocument/2006/relationships/hyperlink" Target="https://api.github.com/repos/deepmind/lab/languages" TargetMode="External"/><Relationship Id="rId21" Type="http://schemas.openxmlformats.org/officeDocument/2006/relationships/hyperlink" Target="https://api.github.com/repos/facebookresearch/Horizon/languages" TargetMode="External"/><Relationship Id="rId65" Type="http://schemas.openxmlformats.org/officeDocument/2006/relationships/hyperlink" Target="https://api.github.com/repos/deepmind/lab/forks" TargetMode="External"/><Relationship Id="rId24" Type="http://schemas.openxmlformats.org/officeDocument/2006/relationships/hyperlink" Target="https://api.github.com/repos/facebookresearch/ELF/languages" TargetMode="External"/><Relationship Id="rId68" Type="http://schemas.openxmlformats.org/officeDocument/2006/relationships/hyperlink" Target="https://api.github.com/repos/microsoft/malmo/forks" TargetMode="External"/><Relationship Id="rId23" Type="http://schemas.openxmlformats.org/officeDocument/2006/relationships/hyperlink" Target="https://api.github.com/repos/facebookresearch/ELF/forks" TargetMode="External"/><Relationship Id="rId67" Type="http://schemas.openxmlformats.org/officeDocument/2006/relationships/hyperlink" Target="https://github.com/Microsoft/malmo" TargetMode="External"/><Relationship Id="rId60" Type="http://schemas.openxmlformats.org/officeDocument/2006/relationships/hyperlink" Target="https://api.github.com/repos/qfettes/DeepRL-Tutorials/languages" TargetMode="External"/><Relationship Id="rId26" Type="http://schemas.openxmlformats.org/officeDocument/2006/relationships/hyperlink" Target="https://api.github.com/repos/NervanaSystems/coach/forks" TargetMode="External"/><Relationship Id="rId25" Type="http://schemas.openxmlformats.org/officeDocument/2006/relationships/hyperlink" Target="https://github.com/NervanaSystems/coach" TargetMode="External"/><Relationship Id="rId69" Type="http://schemas.openxmlformats.org/officeDocument/2006/relationships/hyperlink" Target="https://api.github.com/repos/microsoft/malmo/languages" TargetMode="External"/><Relationship Id="rId28" Type="http://schemas.openxmlformats.org/officeDocument/2006/relationships/hyperlink" Target="https://github.com/ray-project/ray/tree/master/python/ray/rllib" TargetMode="External"/><Relationship Id="rId27" Type="http://schemas.openxmlformats.org/officeDocument/2006/relationships/hyperlink" Target="https://api.github.com/repos/NervanaSystems/coach/languages" TargetMode="External"/><Relationship Id="rId29" Type="http://schemas.openxmlformats.org/officeDocument/2006/relationships/hyperlink" Target="https://api.github.com/repos/ray-project/ray/forks" TargetMode="External"/><Relationship Id="rId51" Type="http://schemas.openxmlformats.org/officeDocument/2006/relationships/hyperlink" Target="https://api.github.com/repos/rlworkgroup/garage/languages" TargetMode="External"/><Relationship Id="rId50" Type="http://schemas.openxmlformats.org/officeDocument/2006/relationships/hyperlink" Target="https://api.github.com/repos/rlworkgroup/garage/forks" TargetMode="External"/><Relationship Id="rId53" Type="http://schemas.openxmlformats.org/officeDocument/2006/relationships/hyperlink" Target="https://api.github.com/repos/catalyst-team/catalyst/forks" TargetMode="External"/><Relationship Id="rId52" Type="http://schemas.openxmlformats.org/officeDocument/2006/relationships/hyperlink" Target="https://github.com/catalyst-team/catalyst" TargetMode="External"/><Relationship Id="rId11" Type="http://schemas.openxmlformats.org/officeDocument/2006/relationships/hyperlink" Target="https://api.github.com/repos/google/dopamine/forks" TargetMode="External"/><Relationship Id="rId55" Type="http://schemas.openxmlformats.org/officeDocument/2006/relationships/hyperlink" Target="https://github.com/higgsfield/RL-Adventure" TargetMode="External"/><Relationship Id="rId10" Type="http://schemas.openxmlformats.org/officeDocument/2006/relationships/hyperlink" Target="https://github.com/google/dopamine" TargetMode="External"/><Relationship Id="rId54" Type="http://schemas.openxmlformats.org/officeDocument/2006/relationships/hyperlink" Target="https://api.github.com/repos/catalyst-team/catalyst/languages" TargetMode="External"/><Relationship Id="rId13" Type="http://schemas.openxmlformats.org/officeDocument/2006/relationships/hyperlink" Target="https://github.com/tensorflow/agents" TargetMode="External"/><Relationship Id="rId57" Type="http://schemas.openxmlformats.org/officeDocument/2006/relationships/hyperlink" Target="https://api.github.com/repos/higgsfield/RL-Adventure/languages" TargetMode="External"/><Relationship Id="rId12" Type="http://schemas.openxmlformats.org/officeDocument/2006/relationships/hyperlink" Target="https://api.github.com/repos/google/dopamine/languages" TargetMode="External"/><Relationship Id="rId56" Type="http://schemas.openxmlformats.org/officeDocument/2006/relationships/hyperlink" Target="https://api.github.com/repos/higgsfield/RL-Adventure/forks" TargetMode="External"/><Relationship Id="rId15" Type="http://schemas.openxmlformats.org/officeDocument/2006/relationships/hyperlink" Target="https://api.github.com/repos/tensorflow/agents/languages" TargetMode="External"/><Relationship Id="rId59" Type="http://schemas.openxmlformats.org/officeDocument/2006/relationships/hyperlink" Target="https://api.github.com/repos/qfettes/DeepRL-Tutorials/forks" TargetMode="External"/><Relationship Id="rId14" Type="http://schemas.openxmlformats.org/officeDocument/2006/relationships/hyperlink" Target="https://api.github.com/repos/tensorflow/agents/forks" TargetMode="External"/><Relationship Id="rId58" Type="http://schemas.openxmlformats.org/officeDocument/2006/relationships/hyperlink" Target="https://github.com/qfettes/DeepRL-Tutorials" TargetMode="External"/><Relationship Id="rId17" Type="http://schemas.openxmlformats.org/officeDocument/2006/relationships/hyperlink" Target="https://api.github.com/repos/deepmind/trfl/forks" TargetMode="External"/><Relationship Id="rId16" Type="http://schemas.openxmlformats.org/officeDocument/2006/relationships/hyperlink" Target="https://github.com/deepmind/trfl" TargetMode="External"/><Relationship Id="rId19" Type="http://schemas.openxmlformats.org/officeDocument/2006/relationships/hyperlink" Target="https://github.com/facebookresearch/Horizon" TargetMode="External"/><Relationship Id="rId18" Type="http://schemas.openxmlformats.org/officeDocument/2006/relationships/hyperlink" Target="https://api.github.com/repos/deepmind/trfl/langu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71"/>
    <col customWidth="1" min="2" max="2" width="22.71"/>
    <col customWidth="1" min="3" max="3" width="16.57"/>
    <col customWidth="1" min="5" max="5" width="20.0"/>
    <col customWidth="1" min="9" max="9" width="25.57"/>
    <col customWidth="1" min="10" max="10" width="14.0"/>
    <col customWidth="1" min="11" max="11" width="23.0"/>
    <col customWidth="1" min="12" max="12" width="17.57"/>
  </cols>
  <sheetData>
    <row r="1">
      <c r="A1" s="2" t="s">
        <v>0</v>
      </c>
      <c r="B1" s="2" t="s">
        <v>24</v>
      </c>
      <c r="C1" s="2" t="s">
        <v>25</v>
      </c>
      <c r="D1" s="2" t="s">
        <v>28</v>
      </c>
      <c r="E1" s="2" t="s">
        <v>26</v>
      </c>
      <c r="F1" s="2" t="s">
        <v>27</v>
      </c>
      <c r="G1" s="2" t="s">
        <v>29</v>
      </c>
      <c r="H1" s="2" t="s">
        <v>30</v>
      </c>
    </row>
    <row r="2">
      <c r="A2" s="3" t="s">
        <v>23</v>
      </c>
      <c r="B2" s="1" t="s">
        <v>32</v>
      </c>
      <c r="C2" s="1" t="s">
        <v>33</v>
      </c>
      <c r="D2" s="1" t="s">
        <v>34</v>
      </c>
      <c r="E2" t="str">
        <f t="shared" ref="E2:E21" si="1">IFERROR(__xludf.DUMMYFUNCTION("ImportJSON(replace(REGEXEXTRACT($A2, ""^https://github\.com/[^/]+/[^/]+""), 1, 18, ""https://api.github.com/repos""), ""/stargazers_count,/pushed_at"", ""noHeaders"")"),"2019-05-21T19:59:33Z")</f>
        <v>2019-05-21T19:59:33Z</v>
      </c>
      <c r="F2" t="str">
        <f>IFERROR(__xludf.DUMMYFUNCTION("""COMPUTED_VALUE"""),"7712")</f>
        <v>7712</v>
      </c>
      <c r="G2" s="1" t="s">
        <v>37</v>
      </c>
      <c r="H2" s="1" t="s">
        <v>38</v>
      </c>
      <c r="I2" t="str">
        <f t="shared" ref="I2:I21" si="2">IFERROR(__xludf.DUMMYFUNCTION("image(concat(replace(REGEXEXTRACT($A2, ""^https://github\.com/[^/]+/[^/]+""), 1, 18, ""https://img.shields.io/github/last-commit""), "".svg""))"),"")</f>
        <v/>
      </c>
      <c r="J2" t="str">
        <f t="shared" ref="J2:J21" si="3">IFERROR(__xludf.DUMMYFUNCTION("image(concat(replace(REGEXEXTRACT($A2, ""^https://github\.com/[^/]+/[^/]+""), 1, 18, ""https://img.shields.io/github/stars""), "".svg?style=social""))"),"")</f>
        <v/>
      </c>
      <c r="K2" t="str">
        <f t="shared" ref="K2:K21" si="4">IFERROR(__xludf.DUMMYFUNCTION("image(concat(replace(REGEXEXTRACT($A2, ""^https://github\.com/[^/]+/[^/]+""), 1, 18, ""https://img.shields.io/github/commit-activity/m""), "".svg?style=flat-square""))"),"")</f>
        <v/>
      </c>
      <c r="L2" t="str">
        <f t="shared" ref="L2:L21" si="5">IFERROR(__xludf.DUMMYFUNCTION("image(concat(replace(REGEXEXTRACT($A2, ""^https://github\.com/[^/]+/[^/]+""), 1, 18, ""https://img.shields.io/github/languages/code-size""), "".svg""))"),"")</f>
        <v/>
      </c>
    </row>
    <row r="3">
      <c r="A3" s="3" t="s">
        <v>42</v>
      </c>
      <c r="B3" s="1" t="s">
        <v>46</v>
      </c>
      <c r="C3" s="1" t="s">
        <v>47</v>
      </c>
      <c r="D3" s="1" t="s">
        <v>34</v>
      </c>
      <c r="E3" t="str">
        <f t="shared" si="1"/>
        <v>2019-05-21T20:14:12Z</v>
      </c>
      <c r="F3" t="str">
        <f>IFERROR(__xludf.DUMMYFUNCTION("""COMPUTED_VALUE"""),"797")</f>
        <v>797</v>
      </c>
      <c r="G3" s="1" t="s">
        <v>37</v>
      </c>
      <c r="H3" s="1" t="s">
        <v>38</v>
      </c>
      <c r="I3" t="str">
        <f t="shared" si="2"/>
        <v/>
      </c>
      <c r="J3" t="str">
        <f t="shared" si="3"/>
        <v/>
      </c>
      <c r="K3" t="str">
        <f t="shared" si="4"/>
        <v/>
      </c>
      <c r="L3" t="str">
        <f t="shared" si="5"/>
        <v/>
      </c>
    </row>
    <row r="4">
      <c r="A4" s="3" t="s">
        <v>50</v>
      </c>
      <c r="B4" s="1" t="s">
        <v>52</v>
      </c>
      <c r="C4" s="1" t="s">
        <v>33</v>
      </c>
      <c r="D4" s="1" t="s">
        <v>34</v>
      </c>
      <c r="E4" t="str">
        <f t="shared" si="1"/>
        <v>2019-05-14T07:41:22Z</v>
      </c>
      <c r="F4" t="str">
        <f>IFERROR(__xludf.DUMMYFUNCTION("""COMPUTED_VALUE"""),"2926")</f>
        <v>2926</v>
      </c>
      <c r="G4" s="1" t="s">
        <v>37</v>
      </c>
      <c r="H4" s="1" t="s">
        <v>38</v>
      </c>
      <c r="I4" t="str">
        <f t="shared" si="2"/>
        <v/>
      </c>
      <c r="J4" t="str">
        <f t="shared" si="3"/>
        <v/>
      </c>
      <c r="K4" t="str">
        <f t="shared" si="4"/>
        <v/>
      </c>
      <c r="L4" t="str">
        <f t="shared" si="5"/>
        <v/>
      </c>
    </row>
    <row r="5">
      <c r="A5" s="3" t="s">
        <v>55</v>
      </c>
      <c r="B5" s="1" t="s">
        <v>56</v>
      </c>
      <c r="C5" s="1" t="s">
        <v>57</v>
      </c>
      <c r="D5" s="1" t="s">
        <v>34</v>
      </c>
      <c r="E5" t="str">
        <f t="shared" si="1"/>
        <v>2019-05-05T14:44:29Z</v>
      </c>
      <c r="F5" t="str">
        <f>IFERROR(__xludf.DUMMYFUNCTION("""COMPUTED_VALUE"""),"7894")</f>
        <v>7894</v>
      </c>
      <c r="G5" s="1" t="s">
        <v>38</v>
      </c>
      <c r="H5" s="1" t="s">
        <v>37</v>
      </c>
      <c r="I5" t="str">
        <f t="shared" si="2"/>
        <v/>
      </c>
      <c r="J5" t="str">
        <f t="shared" si="3"/>
        <v/>
      </c>
      <c r="K5" t="str">
        <f t="shared" si="4"/>
        <v/>
      </c>
      <c r="L5" t="str">
        <f t="shared" si="5"/>
        <v/>
      </c>
    </row>
    <row r="6">
      <c r="A6" s="3" t="s">
        <v>58</v>
      </c>
      <c r="B6" s="1" t="s">
        <v>59</v>
      </c>
      <c r="C6" s="1" t="s">
        <v>57</v>
      </c>
      <c r="D6" s="1" t="s">
        <v>34</v>
      </c>
      <c r="E6" t="str">
        <f t="shared" si="1"/>
        <v>2019-05-22T14:46:07Z</v>
      </c>
      <c r="F6" t="str">
        <f>IFERROR(__xludf.DUMMYFUNCTION("""COMPUTED_VALUE"""),"561")</f>
        <v>561</v>
      </c>
      <c r="G6" s="1" t="s">
        <v>37</v>
      </c>
      <c r="H6" s="1" t="s">
        <v>38</v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</row>
    <row r="7">
      <c r="A7" s="3" t="s">
        <v>60</v>
      </c>
      <c r="B7" s="1" t="s">
        <v>61</v>
      </c>
      <c r="C7" s="1" t="s">
        <v>40</v>
      </c>
      <c r="D7" s="1" t="s">
        <v>34</v>
      </c>
      <c r="E7" t="str">
        <f t="shared" si="1"/>
        <v>2019-04-04T15:15:21Z</v>
      </c>
      <c r="F7" t="str">
        <f>IFERROR(__xludf.DUMMYFUNCTION("""COMPUTED_VALUE"""),"2545")</f>
        <v>2545</v>
      </c>
      <c r="G7" s="1" t="s">
        <v>37</v>
      </c>
      <c r="H7" s="1" t="s">
        <v>37</v>
      </c>
      <c r="I7" t="str">
        <f t="shared" si="2"/>
        <v/>
      </c>
      <c r="J7" t="str">
        <f t="shared" si="3"/>
        <v/>
      </c>
      <c r="K7" t="str">
        <f t="shared" si="4"/>
        <v/>
      </c>
      <c r="L7" t="str">
        <f t="shared" si="5"/>
        <v/>
      </c>
    </row>
    <row r="8">
      <c r="A8" s="3" t="s">
        <v>62</v>
      </c>
      <c r="B8" s="1" t="s">
        <v>63</v>
      </c>
      <c r="C8" s="1" t="s">
        <v>64</v>
      </c>
      <c r="D8" s="1" t="s">
        <v>65</v>
      </c>
      <c r="E8" t="str">
        <f t="shared" si="1"/>
        <v>2019-05-22T06:01:44Z</v>
      </c>
      <c r="F8" t="str">
        <f>IFERROR(__xludf.DUMMYFUNCTION("""COMPUTED_VALUE"""),"1938")</f>
        <v>1938</v>
      </c>
      <c r="I8" t="str">
        <f t="shared" si="2"/>
        <v/>
      </c>
      <c r="J8" t="str">
        <f t="shared" si="3"/>
        <v/>
      </c>
      <c r="K8" t="str">
        <f t="shared" si="4"/>
        <v/>
      </c>
      <c r="L8" t="str">
        <f t="shared" si="5"/>
        <v/>
      </c>
    </row>
    <row r="9">
      <c r="A9" s="3" t="s">
        <v>66</v>
      </c>
      <c r="B9" s="1" t="s">
        <v>67</v>
      </c>
      <c r="C9" s="1" t="s">
        <v>64</v>
      </c>
      <c r="D9" s="1" t="s">
        <v>65</v>
      </c>
      <c r="E9" t="str">
        <f t="shared" si="1"/>
        <v>2019-03-22T18:11:22Z</v>
      </c>
      <c r="F9" t="str">
        <f>IFERROR(__xludf.DUMMYFUNCTION("""COMPUTED_VALUE"""),"1885")</f>
        <v>1885</v>
      </c>
      <c r="I9" t="str">
        <f t="shared" si="2"/>
        <v/>
      </c>
      <c r="J9" t="str">
        <f t="shared" si="3"/>
        <v/>
      </c>
      <c r="K9" t="str">
        <f t="shared" si="4"/>
        <v/>
      </c>
      <c r="L9" t="str">
        <f t="shared" si="5"/>
        <v/>
      </c>
    </row>
    <row r="10">
      <c r="A10" s="3" t="s">
        <v>68</v>
      </c>
      <c r="B10" s="1" t="s">
        <v>69</v>
      </c>
      <c r="C10" s="1" t="s">
        <v>70</v>
      </c>
      <c r="D10" s="1" t="s">
        <v>34</v>
      </c>
      <c r="E10" t="str">
        <f t="shared" si="1"/>
        <v>2019-05-22T15:46:30Z</v>
      </c>
      <c r="F10" t="str">
        <f>IFERROR(__xludf.DUMMYFUNCTION("""COMPUTED_VALUE"""),"1261")</f>
        <v>1261</v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</row>
    <row r="11">
      <c r="A11" s="3" t="s">
        <v>71</v>
      </c>
      <c r="B11" s="1" t="s">
        <v>72</v>
      </c>
      <c r="C11" s="1" t="s">
        <v>73</v>
      </c>
      <c r="D11" s="1" t="s">
        <v>34</v>
      </c>
      <c r="E11" t="str">
        <f t="shared" si="1"/>
        <v>2019-05-22T09:20:12Z</v>
      </c>
      <c r="F11" t="str">
        <f>IFERROR(__xludf.DUMMYFUNCTION("""COMPUTED_VALUE"""),"7204")</f>
        <v>7204</v>
      </c>
      <c r="G11" s="1" t="s">
        <v>38</v>
      </c>
      <c r="H11" s="1" t="s">
        <v>38</v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</row>
    <row r="12">
      <c r="A12" s="3" t="s">
        <v>74</v>
      </c>
      <c r="B12" s="1" t="s">
        <v>75</v>
      </c>
      <c r="C12" s="1" t="s">
        <v>76</v>
      </c>
      <c r="D12" s="1" t="s">
        <v>34</v>
      </c>
      <c r="E12" t="str">
        <f t="shared" si="1"/>
        <v>2019-05-10T15:51:20Z</v>
      </c>
      <c r="F12" t="str">
        <f>IFERROR(__xludf.DUMMYFUNCTION("""COMPUTED_VALUE"""),"3811")</f>
        <v>3811</v>
      </c>
      <c r="G12" s="1" t="s">
        <v>37</v>
      </c>
      <c r="H12" s="1" t="s">
        <v>37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</row>
    <row r="13">
      <c r="A13" s="3" t="s">
        <v>77</v>
      </c>
      <c r="B13" s="1" t="s">
        <v>78</v>
      </c>
      <c r="C13" s="1" t="s">
        <v>79</v>
      </c>
      <c r="D13" s="1" t="s">
        <v>65</v>
      </c>
      <c r="E13" t="str">
        <f t="shared" si="1"/>
        <v>2019-05-07T20:13:13Z</v>
      </c>
      <c r="F13" t="str">
        <f>IFERROR(__xludf.DUMMYFUNCTION("""COMPUTED_VALUE"""),"1331")</f>
        <v>1331</v>
      </c>
      <c r="G13" s="1" t="s">
        <v>37</v>
      </c>
      <c r="H13" s="1" t="s">
        <v>38</v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</row>
    <row r="14">
      <c r="A14" s="3" t="s">
        <v>80</v>
      </c>
      <c r="B14" s="1" t="s">
        <v>29</v>
      </c>
      <c r="C14" s="1" t="s">
        <v>81</v>
      </c>
      <c r="D14" s="1" t="s">
        <v>65</v>
      </c>
      <c r="E14" t="str">
        <f t="shared" si="1"/>
        <v>2019-04-24T13:00:42Z</v>
      </c>
      <c r="F14" t="str">
        <f>IFERROR(__xludf.DUMMYFUNCTION("""COMPUTED_VALUE"""),"719")</f>
        <v>719</v>
      </c>
      <c r="G14" s="1" t="s">
        <v>38</v>
      </c>
      <c r="H14" s="1" t="s">
        <v>37</v>
      </c>
      <c r="I14" t="str">
        <f t="shared" si="2"/>
        <v/>
      </c>
      <c r="J14" t="str">
        <f t="shared" si="3"/>
        <v/>
      </c>
      <c r="K14" t="str">
        <f t="shared" si="4"/>
        <v/>
      </c>
      <c r="L14" t="str">
        <f t="shared" si="5"/>
        <v/>
      </c>
    </row>
    <row r="15">
      <c r="A15" s="3" t="s">
        <v>82</v>
      </c>
      <c r="B15" s="1" t="s">
        <v>83</v>
      </c>
      <c r="C15" s="1" t="s">
        <v>84</v>
      </c>
      <c r="D15" s="1" t="s">
        <v>65</v>
      </c>
      <c r="E15" t="str">
        <f t="shared" si="1"/>
        <v>2019-05-16T16:34:09Z</v>
      </c>
      <c r="F15" t="str">
        <f>IFERROR(__xludf.DUMMYFUNCTION("""COMPUTED_VALUE"""),"218")</f>
        <v>218</v>
      </c>
      <c r="G15" s="1" t="s">
        <v>38</v>
      </c>
      <c r="H15" s="1" t="s">
        <v>38</v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</row>
    <row r="16">
      <c r="A16" s="3" t="s">
        <v>85</v>
      </c>
      <c r="B16" s="1" t="s">
        <v>86</v>
      </c>
      <c r="C16" s="1" t="s">
        <v>81</v>
      </c>
      <c r="D16" s="1" t="s">
        <v>34</v>
      </c>
      <c r="E16" t="str">
        <f t="shared" si="1"/>
        <v>2019-03-29T11:32:52Z</v>
      </c>
      <c r="F16" t="str">
        <f>IFERROR(__xludf.DUMMYFUNCTION("""COMPUTED_VALUE"""),"2320")</f>
        <v>2320</v>
      </c>
      <c r="G16" s="1" t="s">
        <v>37</v>
      </c>
      <c r="H16" s="1" t="s">
        <v>38</v>
      </c>
      <c r="I16" t="str">
        <f t="shared" si="2"/>
        <v/>
      </c>
      <c r="J16" t="str">
        <f t="shared" si="3"/>
        <v/>
      </c>
      <c r="K16" t="str">
        <f t="shared" si="4"/>
        <v/>
      </c>
      <c r="L16" t="str">
        <f t="shared" si="5"/>
        <v/>
      </c>
    </row>
    <row r="17">
      <c r="A17" s="3" t="s">
        <v>87</v>
      </c>
      <c r="B17" s="1" t="s">
        <v>88</v>
      </c>
      <c r="C17" s="1" t="s">
        <v>47</v>
      </c>
      <c r="D17" s="1" t="s">
        <v>65</v>
      </c>
      <c r="E17" t="str">
        <f t="shared" si="1"/>
        <v>2019-05-22T15:56:26Z</v>
      </c>
      <c r="F17" t="str">
        <f>IFERROR(__xludf.DUMMYFUNCTION("""COMPUTED_VALUE"""),"521")</f>
        <v>521</v>
      </c>
      <c r="G17" s="1" t="s">
        <v>37</v>
      </c>
      <c r="H17" s="1" t="s">
        <v>38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</row>
    <row r="18">
      <c r="A18" s="3" t="s">
        <v>89</v>
      </c>
      <c r="B18" s="1" t="s">
        <v>90</v>
      </c>
      <c r="C18" s="1" t="s">
        <v>47</v>
      </c>
      <c r="D18" s="1" t="s">
        <v>34</v>
      </c>
      <c r="E18" t="str">
        <f t="shared" si="1"/>
        <v>2019-05-22T16:30:18Z</v>
      </c>
      <c r="F18" t="str">
        <f>IFERROR(__xludf.DUMMYFUNCTION("""COMPUTED_VALUE"""),"325")</f>
        <v>325</v>
      </c>
      <c r="G18" s="1" t="s">
        <v>37</v>
      </c>
      <c r="H18" s="1" t="s">
        <v>38</v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</row>
    <row r="19">
      <c r="A19" s="3" t="s">
        <v>91</v>
      </c>
      <c r="B19" s="1" t="s">
        <v>92</v>
      </c>
      <c r="C19" s="1" t="s">
        <v>93</v>
      </c>
      <c r="D19" s="1" t="s">
        <v>65</v>
      </c>
      <c r="E19" t="str">
        <f t="shared" si="1"/>
        <v>2019-05-22T14:58:18Z</v>
      </c>
      <c r="F19" t="str">
        <f>IFERROR(__xludf.DUMMYFUNCTION("""COMPUTED_VALUE"""),"634")</f>
        <v>634</v>
      </c>
      <c r="G19" s="1" t="s">
        <v>37</v>
      </c>
      <c r="H19" s="1" t="s">
        <v>37</v>
      </c>
      <c r="I19" t="str">
        <f t="shared" si="2"/>
        <v/>
      </c>
      <c r="J19" t="str">
        <f t="shared" si="3"/>
        <v/>
      </c>
      <c r="K19" t="str">
        <f t="shared" si="4"/>
        <v/>
      </c>
      <c r="L19" t="str">
        <f t="shared" si="5"/>
        <v/>
      </c>
    </row>
    <row r="20">
      <c r="A20" s="3" t="s">
        <v>94</v>
      </c>
      <c r="B20" s="1" t="s">
        <v>95</v>
      </c>
      <c r="D20" s="1" t="s">
        <v>65</v>
      </c>
      <c r="E20" t="str">
        <f t="shared" si="1"/>
        <v>2019-03-24T15:55:30Z</v>
      </c>
      <c r="F20" t="str">
        <f>IFERROR(__xludf.DUMMYFUNCTION("""COMPUTED_VALUE"""),"1468")</f>
        <v>1468</v>
      </c>
      <c r="G20" s="1" t="s">
        <v>38</v>
      </c>
      <c r="H20" s="1" t="s">
        <v>37</v>
      </c>
      <c r="I20" t="str">
        <f t="shared" si="2"/>
        <v/>
      </c>
      <c r="J20" t="str">
        <f t="shared" si="3"/>
        <v/>
      </c>
      <c r="K20" t="str">
        <f t="shared" si="4"/>
        <v/>
      </c>
      <c r="L20" t="str">
        <f t="shared" si="5"/>
        <v/>
      </c>
    </row>
    <row r="21">
      <c r="A21" s="3" t="s">
        <v>96</v>
      </c>
      <c r="D21" s="1" t="s">
        <v>65</v>
      </c>
      <c r="E21" t="str">
        <f t="shared" si="1"/>
        <v>2019-03-26T17:39:43Z</v>
      </c>
      <c r="F21" t="str">
        <f>IFERROR(__xludf.DUMMYFUNCTION("""COMPUTED_VALUE"""),"366")</f>
        <v>366</v>
      </c>
      <c r="G21" s="1" t="s">
        <v>38</v>
      </c>
      <c r="H21" s="1" t="s">
        <v>38</v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</row>
    <row r="32">
      <c r="A32" s="3" t="s">
        <v>97</v>
      </c>
    </row>
    <row r="33">
      <c r="A33" s="3" t="s">
        <v>98</v>
      </c>
    </row>
  </sheetData>
  <conditionalFormatting sqref="F2:F1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32"/>
    <hyperlink r:id="rId22" ref="A33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4" max="4" width="20.14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</row>
    <row r="2">
      <c r="A2" s="3" t="s">
        <v>31</v>
      </c>
      <c r="B2" s="1" t="s">
        <v>35</v>
      </c>
      <c r="C2" s="1" t="s">
        <v>33</v>
      </c>
      <c r="D2" t="str">
        <f t="shared" ref="D2:D7" si="1">IFERROR(__xludf.DUMMYFUNCTION("ImportJSON(replace(REGEXEXTRACT($A2, ""^https://github\.com/[^/]+/[^/]+""), 1, 18, ""https://api.github.com/repos""), ""/stargazers_count,/pushed_at"", ""noHeaders"")"),"2019-05-21T01:24:01Z")</f>
        <v>2019-05-21T01:24:01Z</v>
      </c>
      <c r="E2" t="str">
        <f>IFERROR(__xludf.DUMMYFUNCTION("""COMPUTED_VALUE"""),"16794")</f>
        <v>16794</v>
      </c>
    </row>
    <row r="3">
      <c r="A3" s="3" t="s">
        <v>36</v>
      </c>
      <c r="B3" s="1" t="s">
        <v>39</v>
      </c>
      <c r="C3" s="1" t="s">
        <v>40</v>
      </c>
      <c r="D3" t="str">
        <f t="shared" si="1"/>
        <v>2019-05-09T12:09:33Z</v>
      </c>
      <c r="E3" t="str">
        <f>IFERROR(__xludf.DUMMYFUNCTION("""COMPUTED_VALUE"""),"5794")</f>
        <v>5794</v>
      </c>
    </row>
    <row r="4">
      <c r="A4" s="3" t="s">
        <v>41</v>
      </c>
      <c r="B4" s="1" t="s">
        <v>43</v>
      </c>
      <c r="C4" s="1" t="s">
        <v>44</v>
      </c>
      <c r="D4" t="str">
        <f t="shared" si="1"/>
        <v>2019-05-13T13:44:55Z</v>
      </c>
      <c r="E4" t="str">
        <f>IFERROR(__xludf.DUMMYFUNCTION("""COMPUTED_VALUE"""),"3243")</f>
        <v>3243</v>
      </c>
    </row>
    <row r="5">
      <c r="A5" s="3" t="s">
        <v>45</v>
      </c>
      <c r="B5" s="1" t="s">
        <v>48</v>
      </c>
      <c r="C5" s="1" t="s">
        <v>33</v>
      </c>
      <c r="D5" t="str">
        <f t="shared" si="1"/>
        <v>2019-05-10T22:57:45Z</v>
      </c>
      <c r="E5" t="str">
        <f>IFERROR(__xludf.DUMMYFUNCTION("""COMPUTED_VALUE"""),"1644")</f>
        <v>1644</v>
      </c>
    </row>
    <row r="6">
      <c r="A6" s="3" t="s">
        <v>49</v>
      </c>
      <c r="B6" s="1" t="s">
        <v>51</v>
      </c>
      <c r="C6" s="1" t="s">
        <v>40</v>
      </c>
      <c r="D6" t="str">
        <f t="shared" si="1"/>
        <v>2019-05-17T16:56:12Z</v>
      </c>
      <c r="E6" t="str">
        <f>IFERROR(__xludf.DUMMYFUNCTION("""COMPUTED_VALUE"""),"1500")</f>
        <v>1500</v>
      </c>
    </row>
    <row r="7">
      <c r="A7" s="3" t="s">
        <v>53</v>
      </c>
      <c r="B7" s="1" t="s">
        <v>54</v>
      </c>
      <c r="C7" s="1" t="s">
        <v>33</v>
      </c>
      <c r="D7" t="str">
        <f t="shared" si="1"/>
        <v>2019-05-06T05:02:21Z</v>
      </c>
      <c r="E7" t="str">
        <f>IFERROR(__xludf.DUMMYFUNCTION("""COMPUTED_VALUE"""),"997")</f>
        <v>997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22.71"/>
    <col customWidth="1" min="3" max="3" width="15.86"/>
    <col customWidth="1" min="5" max="5" width="6.86"/>
    <col customWidth="1" min="6" max="7" width="5.0"/>
    <col customWidth="1" min="8" max="10" width="20.14"/>
    <col customWidth="1" min="11" max="11" width="7.29"/>
    <col customWidth="1" min="12" max="12" width="15.43"/>
    <col customWidth="1" min="13" max="13" width="14.14"/>
    <col customWidth="1" min="14" max="14" width="15.71"/>
    <col customWidth="1" min="15" max="15" width="10.71"/>
    <col customWidth="1" min="16" max="16" width="8.14"/>
    <col customWidth="1" min="17" max="17" width="8.0"/>
    <col customWidth="1" min="18" max="18" width="17.14"/>
    <col customWidth="1" min="19" max="19" width="17.43"/>
    <col customWidth="1" min="20" max="20" width="5.29"/>
    <col customWidth="1" min="21" max="21" width="11.57"/>
    <col customWidth="1" min="22" max="22" width="8.57"/>
    <col customWidth="1" min="23" max="23" width="13.29"/>
    <col customWidth="1" min="24" max="24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3" t="s">
        <v>23</v>
      </c>
      <c r="B2" t="str">
        <f>IFERROR(__xludf.DUMMYFUNCTION("ImportJSON(replace(REGEXEXTRACT($A2, ""^https://github\.com/[^/]+/[^/]+""), 1, 18, ""https://api.github.com/repos""), ""/name,/owner/login,/description,/fork,/created_at,/updated_at,/pushed_at,/size,/stargazers_count,/watchers_count,/language,/forks_count"&amp;",/archived,/disabled,/open_issues_count,/license/name,/forks,/open_issues,/watchers,/network_count,/subscribers_count"", ""noHeaders"")"),"baselines")</f>
        <v>baselines</v>
      </c>
      <c r="C2" t="str">
        <f>IFERROR(__xludf.DUMMYFUNCTION("""COMPUTED_VALUE"""),"openai")</f>
        <v>openai</v>
      </c>
      <c r="D2" t="str">
        <f>IFERROR(__xludf.DUMMYFUNCTION("""COMPUTED_VALUE"""),"OpenAI Baselines: high-quality implementations of reinforcement learning algorithms")</f>
        <v>OpenAI Baselines: high-quality implementations of reinforcement learning algorithms</v>
      </c>
      <c r="E2" t="b">
        <f>IFERROR(__xludf.DUMMYFUNCTION("""COMPUTED_VALUE"""),FALSE)</f>
        <v>0</v>
      </c>
      <c r="F2" s="4" t="str">
        <f>IFERROR(__xludf.DUMMYFUNCTION("""COMPUTED_VALUE"""),"https://api.github.com/repos/openai/baselines/forks")</f>
        <v>https://api.github.com/repos/openai/baselines/forks</v>
      </c>
      <c r="G2" s="4" t="str">
        <f>IFERROR(__xludf.DUMMYFUNCTION("""COMPUTED_VALUE"""),"https://api.github.com/repos/openai/baselines/languages")</f>
        <v>https://api.github.com/repos/openai/baselines/languages</v>
      </c>
      <c r="H2" t="str">
        <f>IFERROR(__xludf.DUMMYFUNCTION("""COMPUTED_VALUE"""),"2017-05-24T01:58:13Z")</f>
        <v>2017-05-24T01:58:13Z</v>
      </c>
      <c r="I2" t="str">
        <f>IFERROR(__xludf.DUMMYFUNCTION("""COMPUTED_VALUE"""),"2019-05-22T14:18:01Z")</f>
        <v>2019-05-22T14:18:01Z</v>
      </c>
      <c r="J2" t="str">
        <f>IFERROR(__xludf.DUMMYFUNCTION("""COMPUTED_VALUE"""),"2019-05-21T19:59:33Z")</f>
        <v>2019-05-21T19:59:33Z</v>
      </c>
      <c r="K2" t="str">
        <f>IFERROR(__xludf.DUMMYFUNCTION("""COMPUTED_VALUE"""),"6978")</f>
        <v>6978</v>
      </c>
      <c r="L2" t="str">
        <f>IFERROR(__xludf.DUMMYFUNCTION("""COMPUTED_VALUE"""),"7712")</f>
        <v>7712</v>
      </c>
      <c r="M2" t="str">
        <f>IFERROR(__xludf.DUMMYFUNCTION("""COMPUTED_VALUE"""),"7712")</f>
        <v>7712</v>
      </c>
      <c r="N2" t="str">
        <f>IFERROR(__xludf.DUMMYFUNCTION("""COMPUTED_VALUE"""),"Python")</f>
        <v>Python</v>
      </c>
      <c r="O2" t="str">
        <f>IFERROR(__xludf.DUMMYFUNCTION("""COMPUTED_VALUE"""),"2403")</f>
        <v>2403</v>
      </c>
      <c r="P2" t="b">
        <f>IFERROR(__xludf.DUMMYFUNCTION("""COMPUTED_VALUE"""),FALSE)</f>
        <v>0</v>
      </c>
      <c r="Q2" t="b">
        <f>IFERROR(__xludf.DUMMYFUNCTION("""COMPUTED_VALUE"""),FALSE)</f>
        <v>0</v>
      </c>
      <c r="R2" t="str">
        <f>IFERROR(__xludf.DUMMYFUNCTION("""COMPUTED_VALUE"""),"300")</f>
        <v>300</v>
      </c>
      <c r="S2" t="str">
        <f>IFERROR(__xludf.DUMMYFUNCTION("""COMPUTED_VALUE"""),"MIT License")</f>
        <v>MIT License</v>
      </c>
      <c r="T2" t="str">
        <f>IFERROR(__xludf.DUMMYFUNCTION("""COMPUTED_VALUE"""),"2403")</f>
        <v>2403</v>
      </c>
      <c r="U2" t="str">
        <f>IFERROR(__xludf.DUMMYFUNCTION("""COMPUTED_VALUE"""),"300")</f>
        <v>300</v>
      </c>
      <c r="V2" t="str">
        <f>IFERROR(__xludf.DUMMYFUNCTION("""COMPUTED_VALUE"""),"7712")</f>
        <v>7712</v>
      </c>
      <c r="W2" t="str">
        <f>IFERROR(__xludf.DUMMYFUNCTION("""COMPUTED_VALUE"""),"2403")</f>
        <v>2403</v>
      </c>
      <c r="X2" t="str">
        <f>IFERROR(__xludf.DUMMYFUNCTION("""COMPUTED_VALUE"""),"477")</f>
        <v>477</v>
      </c>
    </row>
    <row r="3">
      <c r="A3" s="3" t="s">
        <v>42</v>
      </c>
      <c r="B3" t="str">
        <f t="shared" ref="B3:B21" si="1">IFERROR(__xludf.DUMMYFUNCTION("ImportJSON(replace(REGEXEXTRACT($A3,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""noHeaders"")"),"stable-baselines")</f>
        <v>stable-baselines</v>
      </c>
      <c r="C3" t="str">
        <f>IFERROR(__xludf.DUMMYFUNCTION("""COMPUTED_VALUE"""),"hill-a")</f>
        <v>hill-a</v>
      </c>
      <c r="D3" t="str">
        <f>IFERROR(__xludf.DUMMYFUNCTION("""COMPUTED_VALUE"""),"A fork of OpenAI Baselines, implementations of reinforcement learning algorithms")</f>
        <v>A fork of OpenAI Baselines, implementations of reinforcement learning algorithms</v>
      </c>
      <c r="E3" t="str">
        <f>IFERROR(__xludf.DUMMYFUNCTION("""COMPUTED_VALUE"""),"true")</f>
        <v>true</v>
      </c>
      <c r="F3" s="4" t="str">
        <f>IFERROR(__xludf.DUMMYFUNCTION("""COMPUTED_VALUE"""),"https://api.github.com/repos/hill-a/stable-baselines/forks")</f>
        <v>https://api.github.com/repos/hill-a/stable-baselines/forks</v>
      </c>
      <c r="G3" s="4" t="str">
        <f>IFERROR(__xludf.DUMMYFUNCTION("""COMPUTED_VALUE"""),"https://api.github.com/repos/hill-a/stable-baselines/languages")</f>
        <v>https://api.github.com/repos/hill-a/stable-baselines/languages</v>
      </c>
      <c r="H3" t="str">
        <f>IFERROR(__xludf.DUMMYFUNCTION("""COMPUTED_VALUE"""),"2018-07-02T14:28:59Z")</f>
        <v>2018-07-02T14:28:59Z</v>
      </c>
      <c r="I3" t="str">
        <f>IFERROR(__xludf.DUMMYFUNCTION("""COMPUTED_VALUE"""),"2019-05-22T13:51:15Z")</f>
        <v>2019-05-22T13:51:15Z</v>
      </c>
      <c r="J3" t="str">
        <f>IFERROR(__xludf.DUMMYFUNCTION("""COMPUTED_VALUE"""),"2019-05-21T20:14:12Z")</f>
        <v>2019-05-21T20:14:12Z</v>
      </c>
      <c r="K3" t="str">
        <f>IFERROR(__xludf.DUMMYFUNCTION("""COMPUTED_VALUE"""),"9013")</f>
        <v>9013</v>
      </c>
      <c r="L3" t="str">
        <f>IFERROR(__xludf.DUMMYFUNCTION("""COMPUTED_VALUE"""),"797")</f>
        <v>797</v>
      </c>
      <c r="M3" t="str">
        <f>IFERROR(__xludf.DUMMYFUNCTION("""COMPUTED_VALUE"""),"797")</f>
        <v>797</v>
      </c>
      <c r="N3" t="str">
        <f>IFERROR(__xludf.DUMMYFUNCTION("""COMPUTED_VALUE"""),"Python")</f>
        <v>Python</v>
      </c>
      <c r="O3" t="str">
        <f>IFERROR(__xludf.DUMMYFUNCTION("""COMPUTED_VALUE"""),"134")</f>
        <v>134</v>
      </c>
      <c r="P3" t="b">
        <f>IFERROR(__xludf.DUMMYFUNCTION("""COMPUTED_VALUE"""),FALSE)</f>
        <v>0</v>
      </c>
      <c r="Q3" t="b">
        <f>IFERROR(__xludf.DUMMYFUNCTION("""COMPUTED_VALUE"""),FALSE)</f>
        <v>0</v>
      </c>
      <c r="R3" t="str">
        <f>IFERROR(__xludf.DUMMYFUNCTION("""COMPUTED_VALUE"""),"70")</f>
        <v>70</v>
      </c>
      <c r="S3" t="str">
        <f>IFERROR(__xludf.DUMMYFUNCTION("""COMPUTED_VALUE"""),"MIT License")</f>
        <v>MIT License</v>
      </c>
      <c r="T3" t="str">
        <f>IFERROR(__xludf.DUMMYFUNCTION("""COMPUTED_VALUE"""),"134")</f>
        <v>134</v>
      </c>
      <c r="U3" t="str">
        <f>IFERROR(__xludf.DUMMYFUNCTION("""COMPUTED_VALUE"""),"70")</f>
        <v>70</v>
      </c>
      <c r="V3" t="str">
        <f>IFERROR(__xludf.DUMMYFUNCTION("""COMPUTED_VALUE"""),"797")</f>
        <v>797</v>
      </c>
      <c r="W3" t="str">
        <f>IFERROR(__xludf.DUMMYFUNCTION("""COMPUTED_VALUE"""),"2403")</f>
        <v>2403</v>
      </c>
      <c r="X3" t="str">
        <f>IFERROR(__xludf.DUMMYFUNCTION("""COMPUTED_VALUE"""),"39")</f>
        <v>39</v>
      </c>
    </row>
    <row r="4">
      <c r="A4" s="3" t="s">
        <v>50</v>
      </c>
      <c r="B4" t="str">
        <f t="shared" si="1"/>
        <v>spinningup</v>
      </c>
      <c r="C4" t="str">
        <f>IFERROR(__xludf.DUMMYFUNCTION("""COMPUTED_VALUE"""),"openai")</f>
        <v>openai</v>
      </c>
      <c r="D4" t="str">
        <f>IFERROR(__xludf.DUMMYFUNCTION("""COMPUTED_VALUE"""),"An educational resource to help anyone learn deep reinforcement learning.")</f>
        <v>An educational resource to help anyone learn deep reinforcement learning.</v>
      </c>
      <c r="E4" t="b">
        <f>IFERROR(__xludf.DUMMYFUNCTION("""COMPUTED_VALUE"""),FALSE)</f>
        <v>0</v>
      </c>
      <c r="F4" s="4" t="str">
        <f>IFERROR(__xludf.DUMMYFUNCTION("""COMPUTED_VALUE"""),"https://api.github.com/repos/openai/spinningup/forks")</f>
        <v>https://api.github.com/repos/openai/spinningup/forks</v>
      </c>
      <c r="G4" s="4" t="str">
        <f>IFERROR(__xludf.DUMMYFUNCTION("""COMPUTED_VALUE"""),"https://api.github.com/repos/openai/spinningup/languages")</f>
        <v>https://api.github.com/repos/openai/spinningup/languages</v>
      </c>
      <c r="H4" t="str">
        <f>IFERROR(__xludf.DUMMYFUNCTION("""COMPUTED_VALUE"""),"2018-11-07T20:52:15Z")</f>
        <v>2018-11-07T20:52:15Z</v>
      </c>
      <c r="I4" t="str">
        <f>IFERROR(__xludf.DUMMYFUNCTION("""COMPUTED_VALUE"""),"2019-05-22T07:22:49Z")</f>
        <v>2019-05-22T07:22:49Z</v>
      </c>
      <c r="J4" t="str">
        <f>IFERROR(__xludf.DUMMYFUNCTION("""COMPUTED_VALUE"""),"2019-05-14T07:41:22Z")</f>
        <v>2019-05-14T07:41:22Z</v>
      </c>
      <c r="K4" t="str">
        <f>IFERROR(__xludf.DUMMYFUNCTION("""COMPUTED_VALUE"""),"30120")</f>
        <v>30120</v>
      </c>
      <c r="L4" t="str">
        <f>IFERROR(__xludf.DUMMYFUNCTION("""COMPUTED_VALUE"""),"2926")</f>
        <v>2926</v>
      </c>
      <c r="M4" t="str">
        <f>IFERROR(__xludf.DUMMYFUNCTION("""COMPUTED_VALUE"""),"2926")</f>
        <v>2926</v>
      </c>
      <c r="N4" t="str">
        <f>IFERROR(__xludf.DUMMYFUNCTION("""COMPUTED_VALUE"""),"Python")</f>
        <v>Python</v>
      </c>
      <c r="O4" t="str">
        <f>IFERROR(__xludf.DUMMYFUNCTION("""COMPUTED_VALUE"""),"556")</f>
        <v>556</v>
      </c>
      <c r="P4" t="b">
        <f>IFERROR(__xludf.DUMMYFUNCTION("""COMPUTED_VALUE"""),FALSE)</f>
        <v>0</v>
      </c>
      <c r="Q4" t="b">
        <f>IFERROR(__xludf.DUMMYFUNCTION("""COMPUTED_VALUE"""),FALSE)</f>
        <v>0</v>
      </c>
      <c r="R4" t="str">
        <f>IFERROR(__xludf.DUMMYFUNCTION("""COMPUTED_VALUE"""),"75")</f>
        <v>75</v>
      </c>
      <c r="S4" t="str">
        <f>IFERROR(__xludf.DUMMYFUNCTION("""COMPUTED_VALUE"""),"MIT License")</f>
        <v>MIT License</v>
      </c>
      <c r="T4" t="str">
        <f>IFERROR(__xludf.DUMMYFUNCTION("""COMPUTED_VALUE"""),"556")</f>
        <v>556</v>
      </c>
      <c r="U4" t="str">
        <f>IFERROR(__xludf.DUMMYFUNCTION("""COMPUTED_VALUE"""),"75")</f>
        <v>75</v>
      </c>
      <c r="V4" t="str">
        <f>IFERROR(__xludf.DUMMYFUNCTION("""COMPUTED_VALUE"""),"2926")</f>
        <v>2926</v>
      </c>
      <c r="W4" t="str">
        <f>IFERROR(__xludf.DUMMYFUNCTION("""COMPUTED_VALUE"""),"556")</f>
        <v>556</v>
      </c>
      <c r="X4" t="str">
        <f>IFERROR(__xludf.DUMMYFUNCTION("""COMPUTED_VALUE"""),"148")</f>
        <v>148</v>
      </c>
    </row>
    <row r="5">
      <c r="A5" s="3" t="s">
        <v>55</v>
      </c>
      <c r="B5" t="str">
        <f t="shared" si="1"/>
        <v>dopamine</v>
      </c>
      <c r="C5" t="str">
        <f>IFERROR(__xludf.DUMMYFUNCTION("""COMPUTED_VALUE"""),"google")</f>
        <v>google</v>
      </c>
      <c r="D5" t="str">
        <f>IFERROR(__xludf.DUMMYFUNCTION("""COMPUTED_VALUE"""),"Dopamine is a research framework for fast prototyping of reinforcement learning algorithms. ")</f>
        <v>Dopamine is a research framework for fast prototyping of reinforcement learning algorithms. </v>
      </c>
      <c r="E5" t="b">
        <f>IFERROR(__xludf.DUMMYFUNCTION("""COMPUTED_VALUE"""),FALSE)</f>
        <v>0</v>
      </c>
      <c r="F5" s="4" t="str">
        <f>IFERROR(__xludf.DUMMYFUNCTION("""COMPUTED_VALUE"""),"https://api.github.com/repos/google/dopamine/forks")</f>
        <v>https://api.github.com/repos/google/dopamine/forks</v>
      </c>
      <c r="G5" s="4" t="str">
        <f>IFERROR(__xludf.DUMMYFUNCTION("""COMPUTED_VALUE"""),"https://api.github.com/repos/google/dopamine/languages")</f>
        <v>https://api.github.com/repos/google/dopamine/languages</v>
      </c>
      <c r="H5" t="str">
        <f>IFERROR(__xludf.DUMMYFUNCTION("""COMPUTED_VALUE"""),"2018-07-26T09:58:36Z")</f>
        <v>2018-07-26T09:58:36Z</v>
      </c>
      <c r="I5" t="str">
        <f>IFERROR(__xludf.DUMMYFUNCTION("""COMPUTED_VALUE"""),"2019-05-22T06:01:32Z")</f>
        <v>2019-05-22T06:01:32Z</v>
      </c>
      <c r="J5" t="str">
        <f>IFERROR(__xludf.DUMMYFUNCTION("""COMPUTED_VALUE"""),"2019-05-05T14:44:29Z")</f>
        <v>2019-05-05T14:44:29Z</v>
      </c>
      <c r="K5" t="str">
        <f>IFERROR(__xludf.DUMMYFUNCTION("""COMPUTED_VALUE"""),"6772")</f>
        <v>6772</v>
      </c>
      <c r="L5" t="str">
        <f>IFERROR(__xludf.DUMMYFUNCTION("""COMPUTED_VALUE"""),"7894")</f>
        <v>7894</v>
      </c>
      <c r="M5" t="str">
        <f>IFERROR(__xludf.DUMMYFUNCTION("""COMPUTED_VALUE"""),"7894")</f>
        <v>7894</v>
      </c>
      <c r="N5" t="str">
        <f>IFERROR(__xludf.DUMMYFUNCTION("""COMPUTED_VALUE"""),"Jupyter Notebook")</f>
        <v>Jupyter Notebook</v>
      </c>
      <c r="O5" t="str">
        <f>IFERROR(__xludf.DUMMYFUNCTION("""COMPUTED_VALUE"""),"1001")</f>
        <v>1001</v>
      </c>
      <c r="P5" t="b">
        <f>IFERROR(__xludf.DUMMYFUNCTION("""COMPUTED_VALUE"""),FALSE)</f>
        <v>0</v>
      </c>
      <c r="Q5" t="b">
        <f>IFERROR(__xludf.DUMMYFUNCTION("""COMPUTED_VALUE"""),FALSE)</f>
        <v>0</v>
      </c>
      <c r="R5" t="str">
        <f>IFERROR(__xludf.DUMMYFUNCTION("""COMPUTED_VALUE"""),"39")</f>
        <v>39</v>
      </c>
      <c r="S5" t="str">
        <f>IFERROR(__xludf.DUMMYFUNCTION("""COMPUTED_VALUE"""),"Apache License 2.0")</f>
        <v>Apache License 2.0</v>
      </c>
      <c r="T5" t="str">
        <f>IFERROR(__xludf.DUMMYFUNCTION("""COMPUTED_VALUE"""),"1001")</f>
        <v>1001</v>
      </c>
      <c r="U5" t="str">
        <f>IFERROR(__xludf.DUMMYFUNCTION("""COMPUTED_VALUE"""),"39")</f>
        <v>39</v>
      </c>
      <c r="V5" t="str">
        <f>IFERROR(__xludf.DUMMYFUNCTION("""COMPUTED_VALUE"""),"7894")</f>
        <v>7894</v>
      </c>
      <c r="W5" t="str">
        <f>IFERROR(__xludf.DUMMYFUNCTION("""COMPUTED_VALUE"""),"1001")</f>
        <v>1001</v>
      </c>
      <c r="X5" t="str">
        <f>IFERROR(__xludf.DUMMYFUNCTION("""COMPUTED_VALUE"""),"448")</f>
        <v>448</v>
      </c>
    </row>
    <row r="6">
      <c r="A6" s="3" t="s">
        <v>58</v>
      </c>
      <c r="B6" t="str">
        <f t="shared" si="1"/>
        <v>agents</v>
      </c>
      <c r="C6" t="str">
        <f>IFERROR(__xludf.DUMMYFUNCTION("""COMPUTED_VALUE"""),"tensorflow")</f>
        <v>tensorflow</v>
      </c>
      <c r="D6" t="str">
        <f>IFERROR(__xludf.DUMMYFUNCTION("""COMPUTED_VALUE"""),"TF-Agents is a library for Reinforcement Learning in TensorFlow")</f>
        <v>TF-Agents is a library for Reinforcement Learning in TensorFlow</v>
      </c>
      <c r="E6" t="b">
        <f>IFERROR(__xludf.DUMMYFUNCTION("""COMPUTED_VALUE"""),FALSE)</f>
        <v>0</v>
      </c>
      <c r="F6" s="4" t="str">
        <f>IFERROR(__xludf.DUMMYFUNCTION("""COMPUTED_VALUE"""),"https://api.github.com/repos/tensorflow/agents/forks")</f>
        <v>https://api.github.com/repos/tensorflow/agents/forks</v>
      </c>
      <c r="G6" s="4" t="str">
        <f>IFERROR(__xludf.DUMMYFUNCTION("""COMPUTED_VALUE"""),"https://api.github.com/repos/tensorflow/agents/languages")</f>
        <v>https://api.github.com/repos/tensorflow/agents/languages</v>
      </c>
      <c r="H6" t="str">
        <f>IFERROR(__xludf.DUMMYFUNCTION("""COMPUTED_VALUE"""),"2018-11-17T00:29:12Z")</f>
        <v>2018-11-17T00:29:12Z</v>
      </c>
      <c r="I6" t="str">
        <f>IFERROR(__xludf.DUMMYFUNCTION("""COMPUTED_VALUE"""),"2019-05-22T16:30:31Z")</f>
        <v>2019-05-22T16:30:31Z</v>
      </c>
      <c r="J6" t="str">
        <f>IFERROR(__xludf.DUMMYFUNCTION("""COMPUTED_VALUE"""),"2019-05-22T14:46:07Z")</f>
        <v>2019-05-22T14:46:07Z</v>
      </c>
      <c r="K6" t="str">
        <f>IFERROR(__xludf.DUMMYFUNCTION("""COMPUTED_VALUE"""),"2593")</f>
        <v>2593</v>
      </c>
      <c r="L6" t="str">
        <f>IFERROR(__xludf.DUMMYFUNCTION("""COMPUTED_VALUE"""),"561")</f>
        <v>561</v>
      </c>
      <c r="M6" t="str">
        <f>IFERROR(__xludf.DUMMYFUNCTION("""COMPUTED_VALUE"""),"561")</f>
        <v>561</v>
      </c>
      <c r="N6" t="str">
        <f>IFERROR(__xludf.DUMMYFUNCTION("""COMPUTED_VALUE"""),"Python")</f>
        <v>Python</v>
      </c>
      <c r="O6" t="str">
        <f>IFERROR(__xludf.DUMMYFUNCTION("""COMPUTED_VALUE"""),"92")</f>
        <v>92</v>
      </c>
      <c r="P6" t="b">
        <f>IFERROR(__xludf.DUMMYFUNCTION("""COMPUTED_VALUE"""),FALSE)</f>
        <v>0</v>
      </c>
      <c r="Q6" t="b">
        <f>IFERROR(__xludf.DUMMYFUNCTION("""COMPUTED_VALUE"""),FALSE)</f>
        <v>0</v>
      </c>
      <c r="R6" t="str">
        <f>IFERROR(__xludf.DUMMYFUNCTION("""COMPUTED_VALUE"""),"52")</f>
        <v>52</v>
      </c>
      <c r="S6" t="str">
        <f>IFERROR(__xludf.DUMMYFUNCTION("""COMPUTED_VALUE"""),"Apache License 2.0")</f>
        <v>Apache License 2.0</v>
      </c>
      <c r="T6" t="str">
        <f>IFERROR(__xludf.DUMMYFUNCTION("""COMPUTED_VALUE"""),"92")</f>
        <v>92</v>
      </c>
      <c r="U6" t="str">
        <f>IFERROR(__xludf.DUMMYFUNCTION("""COMPUTED_VALUE"""),"52")</f>
        <v>52</v>
      </c>
      <c r="V6" t="str">
        <f>IFERROR(__xludf.DUMMYFUNCTION("""COMPUTED_VALUE"""),"561")</f>
        <v>561</v>
      </c>
      <c r="W6" t="str">
        <f>IFERROR(__xludf.DUMMYFUNCTION("""COMPUTED_VALUE"""),"92")</f>
        <v>92</v>
      </c>
      <c r="X6" t="str">
        <f>IFERROR(__xludf.DUMMYFUNCTION("""COMPUTED_VALUE"""),"53")</f>
        <v>53</v>
      </c>
    </row>
    <row r="7">
      <c r="A7" s="3" t="s">
        <v>60</v>
      </c>
      <c r="B7" t="str">
        <f t="shared" si="1"/>
        <v>trfl</v>
      </c>
      <c r="C7" t="str">
        <f>IFERROR(__xludf.DUMMYFUNCTION("""COMPUTED_VALUE"""),"deepmind")</f>
        <v>deepmind</v>
      </c>
      <c r="D7" t="str">
        <f>IFERROR(__xludf.DUMMYFUNCTION("""COMPUTED_VALUE"""),"TensorFlow Reinforcement Learning")</f>
        <v>TensorFlow Reinforcement Learning</v>
      </c>
      <c r="E7" t="b">
        <f>IFERROR(__xludf.DUMMYFUNCTION("""COMPUTED_VALUE"""),FALSE)</f>
        <v>0</v>
      </c>
      <c r="F7" s="4" t="str">
        <f>IFERROR(__xludf.DUMMYFUNCTION("""COMPUTED_VALUE"""),"https://api.github.com/repos/deepmind/trfl/forks")</f>
        <v>https://api.github.com/repos/deepmind/trfl/forks</v>
      </c>
      <c r="G7" s="4" t="str">
        <f>IFERROR(__xludf.DUMMYFUNCTION("""COMPUTED_VALUE"""),"https://api.github.com/repos/deepmind/trfl/languages")</f>
        <v>https://api.github.com/repos/deepmind/trfl/languages</v>
      </c>
      <c r="H7" t="str">
        <f>IFERROR(__xludf.DUMMYFUNCTION("""COMPUTED_VALUE"""),"2018-08-08T14:44:11Z")</f>
        <v>2018-08-08T14:44:11Z</v>
      </c>
      <c r="I7" t="str">
        <f>IFERROR(__xludf.DUMMYFUNCTION("""COMPUTED_VALUE"""),"2019-05-22T10:17:39Z")</f>
        <v>2019-05-22T10:17:39Z</v>
      </c>
      <c r="J7" t="str">
        <f>IFERROR(__xludf.DUMMYFUNCTION("""COMPUTED_VALUE"""),"2019-04-04T15:15:21Z")</f>
        <v>2019-04-04T15:15:21Z</v>
      </c>
      <c r="K7" t="str">
        <f>IFERROR(__xludf.DUMMYFUNCTION("""COMPUTED_VALUE"""),"238")</f>
        <v>238</v>
      </c>
      <c r="L7" t="str">
        <f>IFERROR(__xludf.DUMMYFUNCTION("""COMPUTED_VALUE"""),"2545")</f>
        <v>2545</v>
      </c>
      <c r="M7" t="str">
        <f>IFERROR(__xludf.DUMMYFUNCTION("""COMPUTED_VALUE"""),"2545")</f>
        <v>2545</v>
      </c>
      <c r="N7" t="str">
        <f>IFERROR(__xludf.DUMMYFUNCTION("""COMPUTED_VALUE"""),"Python")</f>
        <v>Python</v>
      </c>
      <c r="O7" t="str">
        <f>IFERROR(__xludf.DUMMYFUNCTION("""COMPUTED_VALUE"""),"306")</f>
        <v>306</v>
      </c>
      <c r="P7" t="b">
        <f>IFERROR(__xludf.DUMMYFUNCTION("""COMPUTED_VALUE"""),FALSE)</f>
        <v>0</v>
      </c>
      <c r="Q7" t="b">
        <f>IFERROR(__xludf.DUMMYFUNCTION("""COMPUTED_VALUE"""),FALSE)</f>
        <v>0</v>
      </c>
      <c r="R7" t="str">
        <f>IFERROR(__xludf.DUMMYFUNCTION("""COMPUTED_VALUE"""),"2")</f>
        <v>2</v>
      </c>
      <c r="S7" t="str">
        <f>IFERROR(__xludf.DUMMYFUNCTION("""COMPUTED_VALUE"""),"Apache License 2.0")</f>
        <v>Apache License 2.0</v>
      </c>
      <c r="T7" t="str">
        <f>IFERROR(__xludf.DUMMYFUNCTION("""COMPUTED_VALUE"""),"306")</f>
        <v>306</v>
      </c>
      <c r="U7" t="str">
        <f>IFERROR(__xludf.DUMMYFUNCTION("""COMPUTED_VALUE"""),"2")</f>
        <v>2</v>
      </c>
      <c r="V7" t="str">
        <f>IFERROR(__xludf.DUMMYFUNCTION("""COMPUTED_VALUE"""),"2545")</f>
        <v>2545</v>
      </c>
      <c r="W7" t="str">
        <f>IFERROR(__xludf.DUMMYFUNCTION("""COMPUTED_VALUE"""),"306")</f>
        <v>306</v>
      </c>
      <c r="X7" t="str">
        <f>IFERROR(__xludf.DUMMYFUNCTION("""COMPUTED_VALUE"""),"189")</f>
        <v>189</v>
      </c>
    </row>
    <row r="8">
      <c r="A8" s="3" t="s">
        <v>62</v>
      </c>
      <c r="B8" t="str">
        <f t="shared" si="1"/>
        <v>Horizon</v>
      </c>
      <c r="C8" t="str">
        <f>IFERROR(__xludf.DUMMYFUNCTION("""COMPUTED_VALUE"""),"facebookresearch")</f>
        <v>facebookresearch</v>
      </c>
      <c r="D8" t="str">
        <f>IFERROR(__xludf.DUMMYFUNCTION("""COMPUTED_VALUE"""),"A platform for Applied Reinforcement Learning (Applied RL)")</f>
        <v>A platform for Applied Reinforcement Learning (Applied RL)</v>
      </c>
      <c r="E8" t="b">
        <f>IFERROR(__xludf.DUMMYFUNCTION("""COMPUTED_VALUE"""),FALSE)</f>
        <v>0</v>
      </c>
      <c r="F8" s="4" t="str">
        <f>IFERROR(__xludf.DUMMYFUNCTION("""COMPUTED_VALUE"""),"https://api.github.com/repos/facebookresearch/Horizon/forks")</f>
        <v>https://api.github.com/repos/facebookresearch/Horizon/forks</v>
      </c>
      <c r="G8" s="4" t="str">
        <f>IFERROR(__xludf.DUMMYFUNCTION("""COMPUTED_VALUE"""),"https://api.github.com/repos/facebookresearch/Horizon/languages")</f>
        <v>https://api.github.com/repos/facebookresearch/Horizon/languages</v>
      </c>
      <c r="H8" t="str">
        <f>IFERROR(__xludf.DUMMYFUNCTION("""COMPUTED_VALUE"""),"2017-07-27T17:53:21Z")</f>
        <v>2017-07-27T17:53:21Z</v>
      </c>
      <c r="I8" t="str">
        <f>IFERROR(__xludf.DUMMYFUNCTION("""COMPUTED_VALUE"""),"2019-05-22T13:25:17Z")</f>
        <v>2019-05-22T13:25:17Z</v>
      </c>
      <c r="J8" t="str">
        <f>IFERROR(__xludf.DUMMYFUNCTION("""COMPUTED_VALUE"""),"2019-05-22T06:01:44Z")</f>
        <v>2019-05-22T06:01:44Z</v>
      </c>
      <c r="K8" t="str">
        <f>IFERROR(__xludf.DUMMYFUNCTION("""COMPUTED_VALUE"""),"25615")</f>
        <v>25615</v>
      </c>
      <c r="L8" t="str">
        <f>IFERROR(__xludf.DUMMYFUNCTION("""COMPUTED_VALUE"""),"1938")</f>
        <v>1938</v>
      </c>
      <c r="M8" t="str">
        <f>IFERROR(__xludf.DUMMYFUNCTION("""COMPUTED_VALUE"""),"1938")</f>
        <v>1938</v>
      </c>
      <c r="N8" t="str">
        <f>IFERROR(__xludf.DUMMYFUNCTION("""COMPUTED_VALUE"""),"Python")</f>
        <v>Python</v>
      </c>
      <c r="O8" t="str">
        <f>IFERROR(__xludf.DUMMYFUNCTION("""COMPUTED_VALUE"""),"236")</f>
        <v>236</v>
      </c>
      <c r="P8" t="b">
        <f>IFERROR(__xludf.DUMMYFUNCTION("""COMPUTED_VALUE"""),FALSE)</f>
        <v>0</v>
      </c>
      <c r="Q8" t="b">
        <f>IFERROR(__xludf.DUMMYFUNCTION("""COMPUTED_VALUE"""),FALSE)</f>
        <v>0</v>
      </c>
      <c r="R8" t="str">
        <f>IFERROR(__xludf.DUMMYFUNCTION("""COMPUTED_VALUE"""),"4")</f>
        <v>4</v>
      </c>
      <c r="S8" t="str">
        <f>IFERROR(__xludf.DUMMYFUNCTION("""COMPUTED_VALUE"""),"Other")</f>
        <v>Other</v>
      </c>
      <c r="T8" t="str">
        <f>IFERROR(__xludf.DUMMYFUNCTION("""COMPUTED_VALUE"""),"236")</f>
        <v>236</v>
      </c>
      <c r="U8" t="str">
        <f>IFERROR(__xludf.DUMMYFUNCTION("""COMPUTED_VALUE"""),"4")</f>
        <v>4</v>
      </c>
      <c r="V8" t="str">
        <f>IFERROR(__xludf.DUMMYFUNCTION("""COMPUTED_VALUE"""),"1938")</f>
        <v>1938</v>
      </c>
      <c r="W8" t="str">
        <f>IFERROR(__xludf.DUMMYFUNCTION("""COMPUTED_VALUE"""),"236")</f>
        <v>236</v>
      </c>
      <c r="X8" t="str">
        <f>IFERROR(__xludf.DUMMYFUNCTION("""COMPUTED_VALUE"""),"138")</f>
        <v>138</v>
      </c>
    </row>
    <row r="9">
      <c r="A9" s="3" t="s">
        <v>66</v>
      </c>
      <c r="B9" t="str">
        <f t="shared" si="1"/>
        <v>ELF</v>
      </c>
      <c r="C9" t="str">
        <f>IFERROR(__xludf.DUMMYFUNCTION("""COMPUTED_VALUE"""),"facebookresearch")</f>
        <v>facebookresearch</v>
      </c>
      <c r="D9" t="str">
        <f>IFERROR(__xludf.DUMMYFUNCTION("""COMPUTED_VALUE"""),"An End-To-End, Lightweight and Flexible Platform for Game Research")</f>
        <v>An End-To-End, Lightweight and Flexible Platform for Game Research</v>
      </c>
      <c r="E9" t="b">
        <f>IFERROR(__xludf.DUMMYFUNCTION("""COMPUTED_VALUE"""),FALSE)</f>
        <v>0</v>
      </c>
      <c r="F9" s="4" t="str">
        <f>IFERROR(__xludf.DUMMYFUNCTION("""COMPUTED_VALUE"""),"https://api.github.com/repos/facebookresearch/ELF/forks")</f>
        <v>https://api.github.com/repos/facebookresearch/ELF/forks</v>
      </c>
      <c r="G9" s="4" t="str">
        <f>IFERROR(__xludf.DUMMYFUNCTION("""COMPUTED_VALUE"""),"https://api.github.com/repos/facebookresearch/ELF/languages")</f>
        <v>https://api.github.com/repos/facebookresearch/ELF/languages</v>
      </c>
      <c r="H9" t="str">
        <f>IFERROR(__xludf.DUMMYFUNCTION("""COMPUTED_VALUE"""),"2017-06-06T00:07:35Z")</f>
        <v>2017-06-06T00:07:35Z</v>
      </c>
      <c r="I9" t="str">
        <f>IFERROR(__xludf.DUMMYFUNCTION("""COMPUTED_VALUE"""),"2019-05-22T07:30:10Z")</f>
        <v>2019-05-22T07:30:10Z</v>
      </c>
      <c r="J9" t="str">
        <f>IFERROR(__xludf.DUMMYFUNCTION("""COMPUTED_VALUE"""),"2019-03-22T18:11:22Z")</f>
        <v>2019-03-22T18:11:22Z</v>
      </c>
      <c r="K9" t="str">
        <f>IFERROR(__xludf.DUMMYFUNCTION("""COMPUTED_VALUE"""),"4755")</f>
        <v>4755</v>
      </c>
      <c r="L9" t="str">
        <f>IFERROR(__xludf.DUMMYFUNCTION("""COMPUTED_VALUE"""),"1885")</f>
        <v>1885</v>
      </c>
      <c r="M9" t="str">
        <f>IFERROR(__xludf.DUMMYFUNCTION("""COMPUTED_VALUE"""),"1885")</f>
        <v>1885</v>
      </c>
      <c r="N9" t="str">
        <f>IFERROR(__xludf.DUMMYFUNCTION("""COMPUTED_VALUE"""),"C++")</f>
        <v>C++</v>
      </c>
      <c r="O9" t="str">
        <f>IFERROR(__xludf.DUMMYFUNCTION("""COMPUTED_VALUE"""),"271")</f>
        <v>271</v>
      </c>
      <c r="P9" t="b">
        <f>IFERROR(__xludf.DUMMYFUNCTION("""COMPUTED_VALUE"""),FALSE)</f>
        <v>0</v>
      </c>
      <c r="Q9" t="b">
        <f>IFERROR(__xludf.DUMMYFUNCTION("""COMPUTED_VALUE"""),FALSE)</f>
        <v>0</v>
      </c>
      <c r="R9" t="str">
        <f>IFERROR(__xludf.DUMMYFUNCTION("""COMPUTED_VALUE"""),"37")</f>
        <v>37</v>
      </c>
      <c r="S9" t="str">
        <f>IFERROR(__xludf.DUMMYFUNCTION("""COMPUTED_VALUE"""),"Other")</f>
        <v>Other</v>
      </c>
      <c r="T9" t="str">
        <f>IFERROR(__xludf.DUMMYFUNCTION("""COMPUTED_VALUE"""),"271")</f>
        <v>271</v>
      </c>
      <c r="U9" t="str">
        <f>IFERROR(__xludf.DUMMYFUNCTION("""COMPUTED_VALUE"""),"37")</f>
        <v>37</v>
      </c>
      <c r="V9" t="str">
        <f>IFERROR(__xludf.DUMMYFUNCTION("""COMPUTED_VALUE"""),"1885")</f>
        <v>1885</v>
      </c>
      <c r="W9" t="str">
        <f>IFERROR(__xludf.DUMMYFUNCTION("""COMPUTED_VALUE"""),"271")</f>
        <v>271</v>
      </c>
      <c r="X9" t="str">
        <f>IFERROR(__xludf.DUMMYFUNCTION("""COMPUTED_VALUE"""),"127")</f>
        <v>127</v>
      </c>
    </row>
    <row r="10">
      <c r="A10" s="3" t="s">
        <v>68</v>
      </c>
      <c r="B10" t="str">
        <f t="shared" si="1"/>
        <v>coach</v>
      </c>
      <c r="C10" t="str">
        <f>IFERROR(__xludf.DUMMYFUNCTION("""COMPUTED_VALUE"""),"NervanaSystems")</f>
        <v>NervanaSystems</v>
      </c>
      <c r="D10" t="str">
        <f>IFERROR(__xludf.DUMMYFUNCTION("""COMPUTED_VALUE"""),"Reinforcement Learning Coach by Intel AI Lab enables easy experimentation with state of the art Reinforcement Learning algorithms")</f>
        <v>Reinforcement Learning Coach by Intel AI Lab enables easy experimentation with state of the art Reinforcement Learning algorithms</v>
      </c>
      <c r="E10" t="b">
        <f>IFERROR(__xludf.DUMMYFUNCTION("""COMPUTED_VALUE"""),FALSE)</f>
        <v>0</v>
      </c>
      <c r="F10" s="4" t="str">
        <f>IFERROR(__xludf.DUMMYFUNCTION("""COMPUTED_VALUE"""),"https://api.github.com/repos/NervanaSystems/coach/forks")</f>
        <v>https://api.github.com/repos/NervanaSystems/coach/forks</v>
      </c>
      <c r="G10" s="4" t="str">
        <f>IFERROR(__xludf.DUMMYFUNCTION("""COMPUTED_VALUE"""),"https://api.github.com/repos/NervanaSystems/coach/languages")</f>
        <v>https://api.github.com/repos/NervanaSystems/coach/languages</v>
      </c>
      <c r="H10" t="str">
        <f>IFERROR(__xludf.DUMMYFUNCTION("""COMPUTED_VALUE"""),"2017-10-01T19:27:43Z")</f>
        <v>2017-10-01T19:27:43Z</v>
      </c>
      <c r="I10" t="str">
        <f>IFERROR(__xludf.DUMMYFUNCTION("""COMPUTED_VALUE"""),"2019-05-22T16:38:21Z")</f>
        <v>2019-05-22T16:38:21Z</v>
      </c>
      <c r="J10" t="str">
        <f>IFERROR(__xludf.DUMMYFUNCTION("""COMPUTED_VALUE"""),"2019-05-22T15:46:30Z")</f>
        <v>2019-05-22T15:46:30Z</v>
      </c>
      <c r="K10" t="str">
        <f>IFERROR(__xludf.DUMMYFUNCTION("""COMPUTED_VALUE"""),"73416")</f>
        <v>73416</v>
      </c>
      <c r="L10" t="str">
        <f>IFERROR(__xludf.DUMMYFUNCTION("""COMPUTED_VALUE"""),"1261")</f>
        <v>1261</v>
      </c>
      <c r="M10" t="str">
        <f>IFERROR(__xludf.DUMMYFUNCTION("""COMPUTED_VALUE"""),"1261")</f>
        <v>1261</v>
      </c>
      <c r="N10" t="str">
        <f>IFERROR(__xludf.DUMMYFUNCTION("""COMPUTED_VALUE"""),"Python")</f>
        <v>Python</v>
      </c>
      <c r="O10" t="str">
        <f>IFERROR(__xludf.DUMMYFUNCTION("""COMPUTED_VALUE"""),"251")</f>
        <v>251</v>
      </c>
      <c r="P10" t="b">
        <f>IFERROR(__xludf.DUMMYFUNCTION("""COMPUTED_VALUE"""),FALSE)</f>
        <v>0</v>
      </c>
      <c r="Q10" t="b">
        <f>IFERROR(__xludf.DUMMYFUNCTION("""COMPUTED_VALUE"""),FALSE)</f>
        <v>0</v>
      </c>
      <c r="R10" t="str">
        <f>IFERROR(__xludf.DUMMYFUNCTION("""COMPUTED_VALUE"""),"53")</f>
        <v>53</v>
      </c>
      <c r="S10" t="str">
        <f>IFERROR(__xludf.DUMMYFUNCTION("""COMPUTED_VALUE"""),"Apache License 2.0")</f>
        <v>Apache License 2.0</v>
      </c>
      <c r="T10" t="str">
        <f>IFERROR(__xludf.DUMMYFUNCTION("""COMPUTED_VALUE"""),"251")</f>
        <v>251</v>
      </c>
      <c r="U10" t="str">
        <f>IFERROR(__xludf.DUMMYFUNCTION("""COMPUTED_VALUE"""),"53")</f>
        <v>53</v>
      </c>
      <c r="V10" t="str">
        <f>IFERROR(__xludf.DUMMYFUNCTION("""COMPUTED_VALUE"""),"1261")</f>
        <v>1261</v>
      </c>
      <c r="W10" t="str">
        <f>IFERROR(__xludf.DUMMYFUNCTION("""COMPUTED_VALUE"""),"251")</f>
        <v>251</v>
      </c>
      <c r="X10" t="str">
        <f>IFERROR(__xludf.DUMMYFUNCTION("""COMPUTED_VALUE"""),"103")</f>
        <v>103</v>
      </c>
    </row>
    <row r="11">
      <c r="A11" s="3" t="s">
        <v>71</v>
      </c>
      <c r="B11" t="str">
        <f t="shared" si="1"/>
        <v>ray</v>
      </c>
      <c r="C11" t="str">
        <f>IFERROR(__xludf.DUMMYFUNCTION("""COMPUTED_VALUE"""),"ray-project")</f>
        <v>ray-project</v>
      </c>
      <c r="D11" t="str">
        <f>IFERROR(__xludf.DUMMYFUNCTION("""COMPUTED_VALUE"""),"A fast and simple framework for building and running distributed applications.")</f>
        <v>A fast and simple framework for building and running distributed applications.</v>
      </c>
      <c r="E11" t="b">
        <f>IFERROR(__xludf.DUMMYFUNCTION("""COMPUTED_VALUE"""),FALSE)</f>
        <v>0</v>
      </c>
      <c r="F11" s="4" t="str">
        <f>IFERROR(__xludf.DUMMYFUNCTION("""COMPUTED_VALUE"""),"https://api.github.com/repos/ray-project/ray/forks")</f>
        <v>https://api.github.com/repos/ray-project/ray/forks</v>
      </c>
      <c r="G11" s="4" t="str">
        <f>IFERROR(__xludf.DUMMYFUNCTION("""COMPUTED_VALUE"""),"https://api.github.com/repos/ray-project/ray/languages")</f>
        <v>https://api.github.com/repos/ray-project/ray/languages</v>
      </c>
      <c r="H11" t="str">
        <f>IFERROR(__xludf.DUMMYFUNCTION("""COMPUTED_VALUE"""),"2016-10-25T19:38:30Z")</f>
        <v>2016-10-25T19:38:30Z</v>
      </c>
      <c r="I11" t="str">
        <f>IFERROR(__xludf.DUMMYFUNCTION("""COMPUTED_VALUE"""),"2019-05-22T16:51:14Z")</f>
        <v>2019-05-22T16:51:14Z</v>
      </c>
      <c r="J11" t="str">
        <f>IFERROR(__xludf.DUMMYFUNCTION("""COMPUTED_VALUE"""),"2019-05-22T09:20:12Z")</f>
        <v>2019-05-22T09:20:12Z</v>
      </c>
      <c r="K11" t="str">
        <f>IFERROR(__xludf.DUMMYFUNCTION("""COMPUTED_VALUE"""),"22318")</f>
        <v>22318</v>
      </c>
      <c r="L11" t="str">
        <f>IFERROR(__xludf.DUMMYFUNCTION("""COMPUTED_VALUE"""),"7204")</f>
        <v>7204</v>
      </c>
      <c r="M11" t="str">
        <f>IFERROR(__xludf.DUMMYFUNCTION("""COMPUTED_VALUE"""),"7204")</f>
        <v>7204</v>
      </c>
      <c r="N11" t="str">
        <f>IFERROR(__xludf.DUMMYFUNCTION("""COMPUTED_VALUE"""),"Python")</f>
        <v>Python</v>
      </c>
      <c r="O11" t="str">
        <f>IFERROR(__xludf.DUMMYFUNCTION("""COMPUTED_VALUE"""),"1004")</f>
        <v>1004</v>
      </c>
      <c r="P11" t="b">
        <f>IFERROR(__xludf.DUMMYFUNCTION("""COMPUTED_VALUE"""),FALSE)</f>
        <v>0</v>
      </c>
      <c r="Q11" t="b">
        <f>IFERROR(__xludf.DUMMYFUNCTION("""COMPUTED_VALUE"""),FALSE)</f>
        <v>0</v>
      </c>
      <c r="R11" t="str">
        <f>IFERROR(__xludf.DUMMYFUNCTION("""COMPUTED_VALUE"""),"674")</f>
        <v>674</v>
      </c>
      <c r="S11" t="str">
        <f>IFERROR(__xludf.DUMMYFUNCTION("""COMPUTED_VALUE"""),"Apache License 2.0")</f>
        <v>Apache License 2.0</v>
      </c>
      <c r="T11" t="str">
        <f>IFERROR(__xludf.DUMMYFUNCTION("""COMPUTED_VALUE"""),"1004")</f>
        <v>1004</v>
      </c>
      <c r="U11" t="str">
        <f>IFERROR(__xludf.DUMMYFUNCTION("""COMPUTED_VALUE"""),"674")</f>
        <v>674</v>
      </c>
      <c r="V11" t="str">
        <f>IFERROR(__xludf.DUMMYFUNCTION("""COMPUTED_VALUE"""),"7204")</f>
        <v>7204</v>
      </c>
      <c r="W11" t="str">
        <f>IFERROR(__xludf.DUMMYFUNCTION("""COMPUTED_VALUE"""),"1004")</f>
        <v>1004</v>
      </c>
      <c r="X11" t="str">
        <f>IFERROR(__xludf.DUMMYFUNCTION("""COMPUTED_VALUE"""),"293")</f>
        <v>293</v>
      </c>
    </row>
    <row r="12">
      <c r="A12" s="3" t="s">
        <v>74</v>
      </c>
      <c r="B12" t="str">
        <f t="shared" si="1"/>
        <v>keras-rl</v>
      </c>
      <c r="C12" t="str">
        <f>IFERROR(__xludf.DUMMYFUNCTION("""COMPUTED_VALUE"""),"keras-rl")</f>
        <v>keras-rl</v>
      </c>
      <c r="D12" t="str">
        <f>IFERROR(__xludf.DUMMYFUNCTION("""COMPUTED_VALUE"""),"Deep Reinforcement Learning for Keras.")</f>
        <v>Deep Reinforcement Learning for Keras.</v>
      </c>
      <c r="E12" t="b">
        <f>IFERROR(__xludf.DUMMYFUNCTION("""COMPUTED_VALUE"""),FALSE)</f>
        <v>0</v>
      </c>
      <c r="F12" s="4" t="str">
        <f>IFERROR(__xludf.DUMMYFUNCTION("""COMPUTED_VALUE"""),"https://api.github.com/repos/keras-rl/keras-rl/forks")</f>
        <v>https://api.github.com/repos/keras-rl/keras-rl/forks</v>
      </c>
      <c r="G12" s="4" t="str">
        <f>IFERROR(__xludf.DUMMYFUNCTION("""COMPUTED_VALUE"""),"https://api.github.com/repos/keras-rl/keras-rl/languages")</f>
        <v>https://api.github.com/repos/keras-rl/keras-rl/languages</v>
      </c>
      <c r="H12" t="str">
        <f>IFERROR(__xludf.DUMMYFUNCTION("""COMPUTED_VALUE"""),"2016-07-02T15:53:12Z")</f>
        <v>2016-07-02T15:53:12Z</v>
      </c>
      <c r="I12" t="str">
        <f>IFERROR(__xludf.DUMMYFUNCTION("""COMPUTED_VALUE"""),"2019-05-22T11:22:06Z")</f>
        <v>2019-05-22T11:22:06Z</v>
      </c>
      <c r="J12" t="str">
        <f>IFERROR(__xludf.DUMMYFUNCTION("""COMPUTED_VALUE"""),"2019-05-10T15:51:20Z")</f>
        <v>2019-05-10T15:51:20Z</v>
      </c>
      <c r="K12" t="str">
        <f>IFERROR(__xludf.DUMMYFUNCTION("""COMPUTED_VALUE"""),"1412")</f>
        <v>1412</v>
      </c>
      <c r="L12" t="str">
        <f>IFERROR(__xludf.DUMMYFUNCTION("""COMPUTED_VALUE"""),"3811")</f>
        <v>3811</v>
      </c>
      <c r="M12" t="str">
        <f>IFERROR(__xludf.DUMMYFUNCTION("""COMPUTED_VALUE"""),"3811")</f>
        <v>3811</v>
      </c>
      <c r="N12" t="str">
        <f>IFERROR(__xludf.DUMMYFUNCTION("""COMPUTED_VALUE"""),"Python")</f>
        <v>Python</v>
      </c>
      <c r="O12" t="str">
        <f>IFERROR(__xludf.DUMMYFUNCTION("""COMPUTED_VALUE"""),"967")</f>
        <v>967</v>
      </c>
      <c r="P12" t="b">
        <f>IFERROR(__xludf.DUMMYFUNCTION("""COMPUTED_VALUE"""),FALSE)</f>
        <v>0</v>
      </c>
      <c r="Q12" t="b">
        <f>IFERROR(__xludf.DUMMYFUNCTION("""COMPUTED_VALUE"""),FALSE)</f>
        <v>0</v>
      </c>
      <c r="R12" t="str">
        <f>IFERROR(__xludf.DUMMYFUNCTION("""COMPUTED_VALUE"""),"39")</f>
        <v>39</v>
      </c>
      <c r="S12" t="str">
        <f>IFERROR(__xludf.DUMMYFUNCTION("""COMPUTED_VALUE"""),"MIT License")</f>
        <v>MIT License</v>
      </c>
      <c r="T12" t="str">
        <f>IFERROR(__xludf.DUMMYFUNCTION("""COMPUTED_VALUE"""),"967")</f>
        <v>967</v>
      </c>
      <c r="U12" t="str">
        <f>IFERROR(__xludf.DUMMYFUNCTION("""COMPUTED_VALUE"""),"39")</f>
        <v>39</v>
      </c>
      <c r="V12" t="str">
        <f>IFERROR(__xludf.DUMMYFUNCTION("""COMPUTED_VALUE"""),"3811")</f>
        <v>3811</v>
      </c>
      <c r="W12" t="str">
        <f>IFERROR(__xludf.DUMMYFUNCTION("""COMPUTED_VALUE"""),"967")</f>
        <v>967</v>
      </c>
      <c r="X12" t="str">
        <f>IFERROR(__xludf.DUMMYFUNCTION("""COMPUTED_VALUE"""),"215")</f>
        <v>215</v>
      </c>
    </row>
    <row r="13">
      <c r="A13" s="3" t="s">
        <v>77</v>
      </c>
      <c r="B13" t="str">
        <f t="shared" si="1"/>
        <v>pytorch-a2c-ppo-acktr-gail</v>
      </c>
      <c r="C13" t="str">
        <f>IFERROR(__xludf.DUMMYFUNCTION("""COMPUTED_VALUE"""),"ikostrikov")</f>
        <v>ikostrikov</v>
      </c>
      <c r="D13" t="str">
        <f>IFERROR(__xludf.DUMMYFUNCTION("""COMPUTED_VALUE"""),"PyTorch implementation of Advantage Actor Critic (A2C), Proximal Policy Optimization (PPO), Scalable trust-region method for deep reinforcement learning using Kronecker-factored approximation (ACKTR) and Generative Adversarial Imitation Learning (GAIL).")</f>
        <v>PyTorch implementation of Advantage Actor Critic (A2C), Proximal Policy Optimization (PPO), Scalable trust-region method for deep reinforcement learning using Kronecker-factored approximation (ACKTR) and Generative Adversarial Imitation Learning (GAIL).</v>
      </c>
      <c r="E13" t="b">
        <f>IFERROR(__xludf.DUMMYFUNCTION("""COMPUTED_VALUE"""),FALSE)</f>
        <v>0</v>
      </c>
      <c r="F13" s="4" t="str">
        <f>IFERROR(__xludf.DUMMYFUNCTION("""COMPUTED_VALUE"""),"https://api.github.com/repos/ikostrikov/pytorch-a2c-ppo-acktr-gail/forks")</f>
        <v>https://api.github.com/repos/ikostrikov/pytorch-a2c-ppo-acktr-gail/forks</v>
      </c>
      <c r="G13" s="4" t="str">
        <f>IFERROR(__xludf.DUMMYFUNCTION("""COMPUTED_VALUE"""),"https://api.github.com/repos/ikostrikov/pytorch-a2c-ppo-acktr-gail/languages")</f>
        <v>https://api.github.com/repos/ikostrikov/pytorch-a2c-ppo-acktr-gail/languages</v>
      </c>
      <c r="H13" t="str">
        <f>IFERROR(__xludf.DUMMYFUNCTION("""COMPUTED_VALUE"""),"2017-08-22T15:57:25Z")</f>
        <v>2017-08-22T15:57:25Z</v>
      </c>
      <c r="I13" t="str">
        <f>IFERROR(__xludf.DUMMYFUNCTION("""COMPUTED_VALUE"""),"2019-05-22T06:25:57Z")</f>
        <v>2019-05-22T06:25:57Z</v>
      </c>
      <c r="J13" t="str">
        <f>IFERROR(__xludf.DUMMYFUNCTION("""COMPUTED_VALUE"""),"2019-05-07T20:13:13Z")</f>
        <v>2019-05-07T20:13:13Z</v>
      </c>
      <c r="K13" t="str">
        <f>IFERROR(__xludf.DUMMYFUNCTION("""COMPUTED_VALUE"""),"6160")</f>
        <v>6160</v>
      </c>
      <c r="L13" t="str">
        <f>IFERROR(__xludf.DUMMYFUNCTION("""COMPUTED_VALUE"""),"1331")</f>
        <v>1331</v>
      </c>
      <c r="M13" t="str">
        <f>IFERROR(__xludf.DUMMYFUNCTION("""COMPUTED_VALUE"""),"1331")</f>
        <v>1331</v>
      </c>
      <c r="N13" t="str">
        <f>IFERROR(__xludf.DUMMYFUNCTION("""COMPUTED_VALUE"""),"Python")</f>
        <v>Python</v>
      </c>
      <c r="O13" t="str">
        <f>IFERROR(__xludf.DUMMYFUNCTION("""COMPUTED_VALUE"""),"314")</f>
        <v>314</v>
      </c>
      <c r="P13" t="b">
        <f>IFERROR(__xludf.DUMMYFUNCTION("""COMPUTED_VALUE"""),FALSE)</f>
        <v>0</v>
      </c>
      <c r="Q13" t="b">
        <f>IFERROR(__xludf.DUMMYFUNCTION("""COMPUTED_VALUE"""),FALSE)</f>
        <v>0</v>
      </c>
      <c r="R13" t="str">
        <f>IFERROR(__xludf.DUMMYFUNCTION("""COMPUTED_VALUE"""),"23")</f>
        <v>23</v>
      </c>
      <c r="S13" t="str">
        <f>IFERROR(__xludf.DUMMYFUNCTION("""COMPUTED_VALUE"""),"MIT License")</f>
        <v>MIT License</v>
      </c>
      <c r="T13" t="str">
        <f>IFERROR(__xludf.DUMMYFUNCTION("""COMPUTED_VALUE"""),"314")</f>
        <v>314</v>
      </c>
      <c r="U13" t="str">
        <f>IFERROR(__xludf.DUMMYFUNCTION("""COMPUTED_VALUE"""),"23")</f>
        <v>23</v>
      </c>
      <c r="V13" t="str">
        <f>IFERROR(__xludf.DUMMYFUNCTION("""COMPUTED_VALUE"""),"1331")</f>
        <v>1331</v>
      </c>
      <c r="W13" t="str">
        <f>IFERROR(__xludf.DUMMYFUNCTION("""COMPUTED_VALUE"""),"314")</f>
        <v>314</v>
      </c>
      <c r="X13" t="str">
        <f>IFERROR(__xludf.DUMMYFUNCTION("""COMPUTED_VALUE"""),"60")</f>
        <v>60</v>
      </c>
    </row>
    <row r="14">
      <c r="A14" s="3" t="s">
        <v>80</v>
      </c>
      <c r="B14" t="str">
        <f t="shared" si="1"/>
        <v>Rainbow</v>
      </c>
      <c r="C14" t="str">
        <f>IFERROR(__xludf.DUMMYFUNCTION("""COMPUTED_VALUE"""),"Kaixhin")</f>
        <v>Kaixhin</v>
      </c>
      <c r="D14" t="str">
        <f>IFERROR(__xludf.DUMMYFUNCTION("""COMPUTED_VALUE"""),"Rainbow: Combining Improvements in Deep Reinforcement Learning")</f>
        <v>Rainbow: Combining Improvements in Deep Reinforcement Learning</v>
      </c>
      <c r="E14" t="b">
        <f>IFERROR(__xludf.DUMMYFUNCTION("""COMPUTED_VALUE"""),FALSE)</f>
        <v>0</v>
      </c>
      <c r="F14" s="4" t="str">
        <f>IFERROR(__xludf.DUMMYFUNCTION("""COMPUTED_VALUE"""),"https://api.github.com/repos/Kaixhin/Rainbow/forks")</f>
        <v>https://api.github.com/repos/Kaixhin/Rainbow/forks</v>
      </c>
      <c r="G14" s="4" t="str">
        <f>IFERROR(__xludf.DUMMYFUNCTION("""COMPUTED_VALUE"""),"https://api.github.com/repos/Kaixhin/Rainbow/languages")</f>
        <v>https://api.github.com/repos/Kaixhin/Rainbow/languages</v>
      </c>
      <c r="H14" t="str">
        <f>IFERROR(__xludf.DUMMYFUNCTION("""COMPUTED_VALUE"""),"2017-10-09T07:21:24Z")</f>
        <v>2017-10-09T07:21:24Z</v>
      </c>
      <c r="I14" t="str">
        <f>IFERROR(__xludf.DUMMYFUNCTION("""COMPUTED_VALUE"""),"2019-05-21T21:51:15Z")</f>
        <v>2019-05-21T21:51:15Z</v>
      </c>
      <c r="J14" t="str">
        <f>IFERROR(__xludf.DUMMYFUNCTION("""COMPUTED_VALUE"""),"2019-04-24T13:00:42Z")</f>
        <v>2019-04-24T13:00:42Z</v>
      </c>
      <c r="K14" t="str">
        <f>IFERROR(__xludf.DUMMYFUNCTION("""COMPUTED_VALUE"""),"133")</f>
        <v>133</v>
      </c>
      <c r="L14" t="str">
        <f>IFERROR(__xludf.DUMMYFUNCTION("""COMPUTED_VALUE"""),"719")</f>
        <v>719</v>
      </c>
      <c r="M14" t="str">
        <f>IFERROR(__xludf.DUMMYFUNCTION("""COMPUTED_VALUE"""),"719")</f>
        <v>719</v>
      </c>
      <c r="N14" t="str">
        <f>IFERROR(__xludf.DUMMYFUNCTION("""COMPUTED_VALUE"""),"Python")</f>
        <v>Python</v>
      </c>
      <c r="O14" t="str">
        <f>IFERROR(__xludf.DUMMYFUNCTION("""COMPUTED_VALUE"""),"101")</f>
        <v>101</v>
      </c>
      <c r="P14" t="b">
        <f>IFERROR(__xludf.DUMMYFUNCTION("""COMPUTED_VALUE"""),FALSE)</f>
        <v>0</v>
      </c>
      <c r="Q14" t="b">
        <f>IFERROR(__xludf.DUMMYFUNCTION("""COMPUTED_VALUE"""),FALSE)</f>
        <v>0</v>
      </c>
      <c r="R14" t="str">
        <f>IFERROR(__xludf.DUMMYFUNCTION("""COMPUTED_VALUE"""),"4")</f>
        <v>4</v>
      </c>
      <c r="S14" t="str">
        <f>IFERROR(__xludf.DUMMYFUNCTION("""COMPUTED_VALUE"""),"MIT License")</f>
        <v>MIT License</v>
      </c>
      <c r="T14" t="str">
        <f>IFERROR(__xludf.DUMMYFUNCTION("""COMPUTED_VALUE"""),"101")</f>
        <v>101</v>
      </c>
      <c r="U14" t="str">
        <f>IFERROR(__xludf.DUMMYFUNCTION("""COMPUTED_VALUE"""),"4")</f>
        <v>4</v>
      </c>
      <c r="V14" t="str">
        <f>IFERROR(__xludf.DUMMYFUNCTION("""COMPUTED_VALUE"""),"719")</f>
        <v>719</v>
      </c>
      <c r="W14" t="str">
        <f>IFERROR(__xludf.DUMMYFUNCTION("""COMPUTED_VALUE"""),"101")</f>
        <v>101</v>
      </c>
      <c r="X14" t="str">
        <f>IFERROR(__xludf.DUMMYFUNCTION("""COMPUTED_VALUE"""),"36")</f>
        <v>36</v>
      </c>
    </row>
    <row r="15">
      <c r="A15" s="3" t="s">
        <v>82</v>
      </c>
      <c r="B15" t="str">
        <f t="shared" si="1"/>
        <v>vel</v>
      </c>
      <c r="C15" t="str">
        <f>IFERROR(__xludf.DUMMYFUNCTION("""COMPUTED_VALUE"""),"MillionIntegrals")</f>
        <v>MillionIntegrals</v>
      </c>
      <c r="D15" t="str">
        <f>IFERROR(__xludf.DUMMYFUNCTION("""COMPUTED_VALUE"""),"Velocity in deep-learning research")</f>
        <v>Velocity in deep-learning research</v>
      </c>
      <c r="E15" t="b">
        <f>IFERROR(__xludf.DUMMYFUNCTION("""COMPUTED_VALUE"""),FALSE)</f>
        <v>0</v>
      </c>
      <c r="F15" s="4" t="str">
        <f>IFERROR(__xludf.DUMMYFUNCTION("""COMPUTED_VALUE"""),"https://api.github.com/repos/MillionIntegrals/vel/forks")</f>
        <v>https://api.github.com/repos/MillionIntegrals/vel/forks</v>
      </c>
      <c r="G15" s="4" t="str">
        <f>IFERROR(__xludf.DUMMYFUNCTION("""COMPUTED_VALUE"""),"https://api.github.com/repos/MillionIntegrals/vel/languages")</f>
        <v>https://api.github.com/repos/MillionIntegrals/vel/languages</v>
      </c>
      <c r="H15" t="str">
        <f>IFERROR(__xludf.DUMMYFUNCTION("""COMPUTED_VALUE"""),"2018-05-09T20:16:48Z")</f>
        <v>2018-05-09T20:16:48Z</v>
      </c>
      <c r="I15" t="str">
        <f>IFERROR(__xludf.DUMMYFUNCTION("""COMPUTED_VALUE"""),"2019-05-16T16:19:03Z")</f>
        <v>2019-05-16T16:19:03Z</v>
      </c>
      <c r="J15" t="str">
        <f>IFERROR(__xludf.DUMMYFUNCTION("""COMPUTED_VALUE"""),"2019-05-16T16:34:09Z")</f>
        <v>2019-05-16T16:34:09Z</v>
      </c>
      <c r="K15" t="str">
        <f>IFERROR(__xludf.DUMMYFUNCTION("""COMPUTED_VALUE"""),"1065")</f>
        <v>1065</v>
      </c>
      <c r="L15" t="str">
        <f>IFERROR(__xludf.DUMMYFUNCTION("""COMPUTED_VALUE"""),"218")</f>
        <v>218</v>
      </c>
      <c r="M15" t="str">
        <f>IFERROR(__xludf.DUMMYFUNCTION("""COMPUTED_VALUE"""),"218")</f>
        <v>218</v>
      </c>
      <c r="N15" t="str">
        <f>IFERROR(__xludf.DUMMYFUNCTION("""COMPUTED_VALUE"""),"Python")</f>
        <v>Python</v>
      </c>
      <c r="O15" t="str">
        <f>IFERROR(__xludf.DUMMYFUNCTION("""COMPUTED_VALUE"""),"27")</f>
        <v>27</v>
      </c>
      <c r="P15" t="b">
        <f>IFERROR(__xludf.DUMMYFUNCTION("""COMPUTED_VALUE"""),FALSE)</f>
        <v>0</v>
      </c>
      <c r="Q15" t="b">
        <f>IFERROR(__xludf.DUMMYFUNCTION("""COMPUTED_VALUE"""),FALSE)</f>
        <v>0</v>
      </c>
      <c r="R15" t="str">
        <f>IFERROR(__xludf.DUMMYFUNCTION("""COMPUTED_VALUE"""),"10")</f>
        <v>10</v>
      </c>
      <c r="S15" t="str">
        <f>IFERROR(__xludf.DUMMYFUNCTION("""COMPUTED_VALUE"""),"MIT License")</f>
        <v>MIT License</v>
      </c>
      <c r="T15" t="str">
        <f>IFERROR(__xludf.DUMMYFUNCTION("""COMPUTED_VALUE"""),"27")</f>
        <v>27</v>
      </c>
      <c r="U15" t="str">
        <f>IFERROR(__xludf.DUMMYFUNCTION("""COMPUTED_VALUE"""),"10")</f>
        <v>10</v>
      </c>
      <c r="V15" t="str">
        <f>IFERROR(__xludf.DUMMYFUNCTION("""COMPUTED_VALUE"""),"218")</f>
        <v>218</v>
      </c>
      <c r="W15" t="str">
        <f>IFERROR(__xludf.DUMMYFUNCTION("""COMPUTED_VALUE"""),"27")</f>
        <v>27</v>
      </c>
      <c r="X15" t="str">
        <f>IFERROR(__xludf.DUMMYFUNCTION("""COMPUTED_VALUE"""),"12")</f>
        <v>12</v>
      </c>
    </row>
    <row r="16">
      <c r="A16" s="3" t="s">
        <v>85</v>
      </c>
      <c r="B16" t="str">
        <f t="shared" si="1"/>
        <v>tensorforce</v>
      </c>
      <c r="C16" t="str">
        <f>IFERROR(__xludf.DUMMYFUNCTION("""COMPUTED_VALUE"""),"tensorforce")</f>
        <v>tensorforce</v>
      </c>
      <c r="D16" t="str">
        <f>IFERROR(__xludf.DUMMYFUNCTION("""COMPUTED_VALUE"""),"Tensorforce: A TensorFlow library for applied reinforcement learning")</f>
        <v>Tensorforce: A TensorFlow library for applied reinforcement learning</v>
      </c>
      <c r="E16" t="b">
        <f>IFERROR(__xludf.DUMMYFUNCTION("""COMPUTED_VALUE"""),FALSE)</f>
        <v>0</v>
      </c>
      <c r="F16" s="4" t="str">
        <f>IFERROR(__xludf.DUMMYFUNCTION("""COMPUTED_VALUE"""),"https://api.github.com/repos/tensorforce/tensorforce/forks")</f>
        <v>https://api.github.com/repos/tensorforce/tensorforce/forks</v>
      </c>
      <c r="G16" s="4" t="str">
        <f>IFERROR(__xludf.DUMMYFUNCTION("""COMPUTED_VALUE"""),"https://api.github.com/repos/tensorforce/tensorforce/languages")</f>
        <v>https://api.github.com/repos/tensorforce/tensorforce/languages</v>
      </c>
      <c r="H16" t="str">
        <f>IFERROR(__xludf.DUMMYFUNCTION("""COMPUTED_VALUE"""),"2017-03-19T16:24:22Z")</f>
        <v>2017-03-19T16:24:22Z</v>
      </c>
      <c r="I16" t="str">
        <f>IFERROR(__xludf.DUMMYFUNCTION("""COMPUTED_VALUE"""),"2019-05-22T08:29:31Z")</f>
        <v>2019-05-22T08:29:31Z</v>
      </c>
      <c r="J16" t="str">
        <f>IFERROR(__xludf.DUMMYFUNCTION("""COMPUTED_VALUE"""),"2019-03-29T11:32:52Z")</f>
        <v>2019-03-29T11:32:52Z</v>
      </c>
      <c r="K16" t="str">
        <f>IFERROR(__xludf.DUMMYFUNCTION("""COMPUTED_VALUE"""),"4392")</f>
        <v>4392</v>
      </c>
      <c r="L16" t="str">
        <f>IFERROR(__xludf.DUMMYFUNCTION("""COMPUTED_VALUE"""),"2320")</f>
        <v>2320</v>
      </c>
      <c r="M16" t="str">
        <f>IFERROR(__xludf.DUMMYFUNCTION("""COMPUTED_VALUE"""),"2320")</f>
        <v>2320</v>
      </c>
      <c r="N16" t="str">
        <f>IFERROR(__xludf.DUMMYFUNCTION("""COMPUTED_VALUE"""),"Python")</f>
        <v>Python</v>
      </c>
      <c r="O16" t="str">
        <f>IFERROR(__xludf.DUMMYFUNCTION("""COMPUTED_VALUE"""),"401")</f>
        <v>401</v>
      </c>
      <c r="P16" t="b">
        <f>IFERROR(__xludf.DUMMYFUNCTION("""COMPUTED_VALUE"""),FALSE)</f>
        <v>0</v>
      </c>
      <c r="Q16" t="b">
        <f>IFERROR(__xludf.DUMMYFUNCTION("""COMPUTED_VALUE"""),FALSE)</f>
        <v>0</v>
      </c>
      <c r="R16" t="str">
        <f>IFERROR(__xludf.DUMMYFUNCTION("""COMPUTED_VALUE"""),"50")</f>
        <v>50</v>
      </c>
      <c r="S16" t="str">
        <f>IFERROR(__xludf.DUMMYFUNCTION("""COMPUTED_VALUE"""),"Apache License 2.0")</f>
        <v>Apache License 2.0</v>
      </c>
      <c r="T16" t="str">
        <f>IFERROR(__xludf.DUMMYFUNCTION("""COMPUTED_VALUE"""),"401")</f>
        <v>401</v>
      </c>
      <c r="U16" t="str">
        <f>IFERROR(__xludf.DUMMYFUNCTION("""COMPUTED_VALUE"""),"50")</f>
        <v>50</v>
      </c>
      <c r="V16" t="str">
        <f>IFERROR(__xludf.DUMMYFUNCTION("""COMPUTED_VALUE"""),"2320")</f>
        <v>2320</v>
      </c>
      <c r="W16" t="str">
        <f>IFERROR(__xludf.DUMMYFUNCTION("""COMPUTED_VALUE"""),"401")</f>
        <v>401</v>
      </c>
      <c r="X16" t="str">
        <f>IFERROR(__xludf.DUMMYFUNCTION("""COMPUTED_VALUE"""),"148")</f>
        <v>148</v>
      </c>
    </row>
    <row r="17">
      <c r="A17" s="3" t="s">
        <v>87</v>
      </c>
      <c r="B17" t="str">
        <f t="shared" si="1"/>
        <v>SLM-Lab</v>
      </c>
      <c r="C17" t="str">
        <f>IFERROR(__xludf.DUMMYFUNCTION("""COMPUTED_VALUE"""),"kengz")</f>
        <v>kengz</v>
      </c>
      <c r="D17" t="str">
        <f>IFERROR(__xludf.DUMMYFUNCTION("""COMPUTED_VALUE"""),"Modular Deep Reinforcement Learning framework in PyTorch.")</f>
        <v>Modular Deep Reinforcement Learning framework in PyTorch.</v>
      </c>
      <c r="E17" t="b">
        <f>IFERROR(__xludf.DUMMYFUNCTION("""COMPUTED_VALUE"""),FALSE)</f>
        <v>0</v>
      </c>
      <c r="F17" s="4" t="str">
        <f>IFERROR(__xludf.DUMMYFUNCTION("""COMPUTED_VALUE"""),"https://api.github.com/repos/kengz/SLM-Lab/forks")</f>
        <v>https://api.github.com/repos/kengz/SLM-Lab/forks</v>
      </c>
      <c r="G17" s="4" t="str">
        <f>IFERROR(__xludf.DUMMYFUNCTION("""COMPUTED_VALUE"""),"https://api.github.com/repos/kengz/SLM-Lab/languages")</f>
        <v>https://api.github.com/repos/kengz/SLM-Lab/languages</v>
      </c>
      <c r="H17" t="str">
        <f>IFERROR(__xludf.DUMMYFUNCTION("""COMPUTED_VALUE"""),"2017-10-02T22:20:22Z")</f>
        <v>2017-10-02T22:20:22Z</v>
      </c>
      <c r="I17" t="str">
        <f>IFERROR(__xludf.DUMMYFUNCTION("""COMPUTED_VALUE"""),"2019-05-21T20:24:38Z")</f>
        <v>2019-05-21T20:24:38Z</v>
      </c>
      <c r="J17" t="str">
        <f>IFERROR(__xludf.DUMMYFUNCTION("""COMPUTED_VALUE"""),"2019-05-22T15:56:26Z")</f>
        <v>2019-05-22T15:56:26Z</v>
      </c>
      <c r="K17" t="str">
        <f>IFERROR(__xludf.DUMMYFUNCTION("""COMPUTED_VALUE"""),"3238")</f>
        <v>3238</v>
      </c>
      <c r="L17" t="str">
        <f>IFERROR(__xludf.DUMMYFUNCTION("""COMPUTED_VALUE"""),"521")</f>
        <v>521</v>
      </c>
      <c r="M17" t="str">
        <f>IFERROR(__xludf.DUMMYFUNCTION("""COMPUTED_VALUE"""),"521")</f>
        <v>521</v>
      </c>
      <c r="N17" t="str">
        <f>IFERROR(__xludf.DUMMYFUNCTION("""COMPUTED_VALUE"""),"Python")</f>
        <v>Python</v>
      </c>
      <c r="O17" t="str">
        <f>IFERROR(__xludf.DUMMYFUNCTION("""COMPUTED_VALUE"""),"85")</f>
        <v>85</v>
      </c>
      <c r="P17" t="b">
        <f>IFERROR(__xludf.DUMMYFUNCTION("""COMPUTED_VALUE"""),FALSE)</f>
        <v>0</v>
      </c>
      <c r="Q17" t="b">
        <f>IFERROR(__xludf.DUMMYFUNCTION("""COMPUTED_VALUE"""),FALSE)</f>
        <v>0</v>
      </c>
      <c r="R17">
        <f>IFERROR(__xludf.DUMMYFUNCTION("""COMPUTED_VALUE"""),0.0)</f>
        <v>0</v>
      </c>
      <c r="S17" t="str">
        <f>IFERROR(__xludf.DUMMYFUNCTION("""COMPUTED_VALUE"""),"MIT License")</f>
        <v>MIT License</v>
      </c>
      <c r="T17" t="str">
        <f>IFERROR(__xludf.DUMMYFUNCTION("""COMPUTED_VALUE"""),"85")</f>
        <v>85</v>
      </c>
      <c r="U17">
        <f>IFERROR(__xludf.DUMMYFUNCTION("""COMPUTED_VALUE"""),0.0)</f>
        <v>0</v>
      </c>
      <c r="V17" t="str">
        <f>IFERROR(__xludf.DUMMYFUNCTION("""COMPUTED_VALUE"""),"521")</f>
        <v>521</v>
      </c>
      <c r="W17" t="str">
        <f>IFERROR(__xludf.DUMMYFUNCTION("""COMPUTED_VALUE"""),"85")</f>
        <v>85</v>
      </c>
      <c r="X17" t="str">
        <f>IFERROR(__xludf.DUMMYFUNCTION("""COMPUTED_VALUE"""),"41")</f>
        <v>41</v>
      </c>
    </row>
    <row r="18">
      <c r="A18" s="3" t="s">
        <v>89</v>
      </c>
      <c r="B18" t="str">
        <f t="shared" si="1"/>
        <v>garage</v>
      </c>
      <c r="C18" t="str">
        <f>IFERROR(__xludf.DUMMYFUNCTION("""COMPUTED_VALUE"""),"rlworkgroup")</f>
        <v>rlworkgroup</v>
      </c>
      <c r="D18" t="str">
        <f>IFERROR(__xludf.DUMMYFUNCTION("""COMPUTED_VALUE"""),"A framework for reproducible reinforcement learning research")</f>
        <v>A framework for reproducible reinforcement learning research</v>
      </c>
      <c r="E18" t="b">
        <f>IFERROR(__xludf.DUMMYFUNCTION("""COMPUTED_VALUE"""),FALSE)</f>
        <v>0</v>
      </c>
      <c r="F18" s="4" t="str">
        <f>IFERROR(__xludf.DUMMYFUNCTION("""COMPUTED_VALUE"""),"https://api.github.com/repos/rlworkgroup/garage/forks")</f>
        <v>https://api.github.com/repos/rlworkgroup/garage/forks</v>
      </c>
      <c r="G18" s="4" t="str">
        <f>IFERROR(__xludf.DUMMYFUNCTION("""COMPUTED_VALUE"""),"https://api.github.com/repos/rlworkgroup/garage/languages")</f>
        <v>https://api.github.com/repos/rlworkgroup/garage/languages</v>
      </c>
      <c r="H18" t="str">
        <f>IFERROR(__xludf.DUMMYFUNCTION("""COMPUTED_VALUE"""),"2018-06-10T21:31:23Z")</f>
        <v>2018-06-10T21:31:23Z</v>
      </c>
      <c r="I18" t="str">
        <f>IFERROR(__xludf.DUMMYFUNCTION("""COMPUTED_VALUE"""),"2019-05-22T16:13:53Z")</f>
        <v>2019-05-22T16:13:53Z</v>
      </c>
      <c r="J18" t="str">
        <f>IFERROR(__xludf.DUMMYFUNCTION("""COMPUTED_VALUE"""),"2019-05-22T16:30:18Z")</f>
        <v>2019-05-22T16:30:18Z</v>
      </c>
      <c r="K18" t="str">
        <f>IFERROR(__xludf.DUMMYFUNCTION("""COMPUTED_VALUE"""),"10046")</f>
        <v>10046</v>
      </c>
      <c r="L18" t="str">
        <f>IFERROR(__xludf.DUMMYFUNCTION("""COMPUTED_VALUE"""),"325")</f>
        <v>325</v>
      </c>
      <c r="M18" t="str">
        <f>IFERROR(__xludf.DUMMYFUNCTION("""COMPUTED_VALUE"""),"325")</f>
        <v>325</v>
      </c>
      <c r="N18" t="str">
        <f>IFERROR(__xludf.DUMMYFUNCTION("""COMPUTED_VALUE"""),"Python")</f>
        <v>Python</v>
      </c>
      <c r="O18" t="str">
        <f>IFERROR(__xludf.DUMMYFUNCTION("""COMPUTED_VALUE"""),"49")</f>
        <v>49</v>
      </c>
      <c r="P18" t="b">
        <f>IFERROR(__xludf.DUMMYFUNCTION("""COMPUTED_VALUE"""),FALSE)</f>
        <v>0</v>
      </c>
      <c r="Q18" t="b">
        <f>IFERROR(__xludf.DUMMYFUNCTION("""COMPUTED_VALUE"""),FALSE)</f>
        <v>0</v>
      </c>
      <c r="R18" t="str">
        <f>IFERROR(__xludf.DUMMYFUNCTION("""COMPUTED_VALUE"""),"96")</f>
        <v>96</v>
      </c>
      <c r="S18" t="str">
        <f>IFERROR(__xludf.DUMMYFUNCTION("""COMPUTED_VALUE"""),"MIT License")</f>
        <v>MIT License</v>
      </c>
      <c r="T18" t="str">
        <f>IFERROR(__xludf.DUMMYFUNCTION("""COMPUTED_VALUE"""),"49")</f>
        <v>49</v>
      </c>
      <c r="U18" t="str">
        <f>IFERROR(__xludf.DUMMYFUNCTION("""COMPUTED_VALUE"""),"96")</f>
        <v>96</v>
      </c>
      <c r="V18" t="str">
        <f>IFERROR(__xludf.DUMMYFUNCTION("""COMPUTED_VALUE"""),"325")</f>
        <v>325</v>
      </c>
      <c r="W18" t="str">
        <f>IFERROR(__xludf.DUMMYFUNCTION("""COMPUTED_VALUE"""),"49")</f>
        <v>49</v>
      </c>
      <c r="X18" t="str">
        <f>IFERROR(__xludf.DUMMYFUNCTION("""COMPUTED_VALUE"""),"40")</f>
        <v>40</v>
      </c>
    </row>
    <row r="19">
      <c r="A19" s="3" t="s">
        <v>91</v>
      </c>
      <c r="B19" t="str">
        <f t="shared" si="1"/>
        <v>catalyst</v>
      </c>
      <c r="C19" t="str">
        <f>IFERROR(__xludf.DUMMYFUNCTION("""COMPUTED_VALUE"""),"catalyst-team")</f>
        <v>catalyst-team</v>
      </c>
      <c r="D19" t="str">
        <f>IFERROR(__xludf.DUMMYFUNCTION("""COMPUTED_VALUE"""),"Reproducible and fast DL &amp; RL.")</f>
        <v>Reproducible and fast DL &amp; RL.</v>
      </c>
      <c r="E19" t="b">
        <f>IFERROR(__xludf.DUMMYFUNCTION("""COMPUTED_VALUE"""),FALSE)</f>
        <v>0</v>
      </c>
      <c r="F19" s="4" t="str">
        <f>IFERROR(__xludf.DUMMYFUNCTION("""COMPUTED_VALUE"""),"https://api.github.com/repos/catalyst-team/catalyst/forks")</f>
        <v>https://api.github.com/repos/catalyst-team/catalyst/forks</v>
      </c>
      <c r="G19" s="4" t="str">
        <f>IFERROR(__xludf.DUMMYFUNCTION("""COMPUTED_VALUE"""),"https://api.github.com/repos/catalyst-team/catalyst/languages")</f>
        <v>https://api.github.com/repos/catalyst-team/catalyst/languages</v>
      </c>
      <c r="H19" t="str">
        <f>IFERROR(__xludf.DUMMYFUNCTION("""COMPUTED_VALUE"""),"2018-08-20T07:56:13Z")</f>
        <v>2018-08-20T07:56:13Z</v>
      </c>
      <c r="I19" t="str">
        <f>IFERROR(__xludf.DUMMYFUNCTION("""COMPUTED_VALUE"""),"2019-05-22T14:58:20Z")</f>
        <v>2019-05-22T14:58:20Z</v>
      </c>
      <c r="J19" t="str">
        <f>IFERROR(__xludf.DUMMYFUNCTION("""COMPUTED_VALUE"""),"2019-05-22T14:58:18Z")</f>
        <v>2019-05-22T14:58:18Z</v>
      </c>
      <c r="K19" t="str">
        <f>IFERROR(__xludf.DUMMYFUNCTION("""COMPUTED_VALUE"""),"7700")</f>
        <v>7700</v>
      </c>
      <c r="L19" t="str">
        <f>IFERROR(__xludf.DUMMYFUNCTION("""COMPUTED_VALUE"""),"634")</f>
        <v>634</v>
      </c>
      <c r="M19" t="str">
        <f>IFERROR(__xludf.DUMMYFUNCTION("""COMPUTED_VALUE"""),"634")</f>
        <v>634</v>
      </c>
      <c r="N19" t="str">
        <f>IFERROR(__xludf.DUMMYFUNCTION("""COMPUTED_VALUE"""),"Python")</f>
        <v>Python</v>
      </c>
      <c r="O19" t="str">
        <f>IFERROR(__xludf.DUMMYFUNCTION("""COMPUTED_VALUE"""),"62")</f>
        <v>62</v>
      </c>
      <c r="P19" t="b">
        <f>IFERROR(__xludf.DUMMYFUNCTION("""COMPUTED_VALUE"""),FALSE)</f>
        <v>0</v>
      </c>
      <c r="Q19" t="b">
        <f>IFERROR(__xludf.DUMMYFUNCTION("""COMPUTED_VALUE"""),FALSE)</f>
        <v>0</v>
      </c>
      <c r="R19" t="str">
        <f>IFERROR(__xludf.DUMMYFUNCTION("""COMPUTED_VALUE"""),"12")</f>
        <v>12</v>
      </c>
      <c r="S19" t="str">
        <f>IFERROR(__xludf.DUMMYFUNCTION("""COMPUTED_VALUE"""),"MIT License")</f>
        <v>MIT License</v>
      </c>
      <c r="T19" t="str">
        <f>IFERROR(__xludf.DUMMYFUNCTION("""COMPUTED_VALUE"""),"62")</f>
        <v>62</v>
      </c>
      <c r="U19" t="str">
        <f>IFERROR(__xludf.DUMMYFUNCTION("""COMPUTED_VALUE"""),"12")</f>
        <v>12</v>
      </c>
      <c r="V19" t="str">
        <f>IFERROR(__xludf.DUMMYFUNCTION("""COMPUTED_VALUE"""),"634")</f>
        <v>634</v>
      </c>
      <c r="W19" t="str">
        <f>IFERROR(__xludf.DUMMYFUNCTION("""COMPUTED_VALUE"""),"62")</f>
        <v>62</v>
      </c>
      <c r="X19" t="str">
        <f>IFERROR(__xludf.DUMMYFUNCTION("""COMPUTED_VALUE"""),"23")</f>
        <v>23</v>
      </c>
    </row>
    <row r="20">
      <c r="A20" s="3" t="s">
        <v>94</v>
      </c>
      <c r="B20" t="str">
        <f t="shared" si="1"/>
        <v>RL-Adventure</v>
      </c>
      <c r="C20" t="str">
        <f>IFERROR(__xludf.DUMMYFUNCTION("""COMPUTED_VALUE"""),"higgsfield")</f>
        <v>higgsfield</v>
      </c>
      <c r="D20" t="str">
        <f>IFERROR(__xludf.DUMMYFUNCTION("""COMPUTED_VALUE"""),"Pytorch Implementation of DQN / DDQN / Prioritized replay/ noisy networks/ distributional values/ Rainbow/ hierarchical RL")</f>
        <v>Pytorch Implementation of DQN / DDQN / Prioritized replay/ noisy networks/ distributional values/ Rainbow/ hierarchical RL</v>
      </c>
      <c r="E20" t="b">
        <f>IFERROR(__xludf.DUMMYFUNCTION("""COMPUTED_VALUE"""),FALSE)</f>
        <v>0</v>
      </c>
      <c r="F20" s="4" t="str">
        <f>IFERROR(__xludf.DUMMYFUNCTION("""COMPUTED_VALUE"""),"https://api.github.com/repos/higgsfield/RL-Adventure/forks")</f>
        <v>https://api.github.com/repos/higgsfield/RL-Adventure/forks</v>
      </c>
      <c r="G20" s="4" t="str">
        <f>IFERROR(__xludf.DUMMYFUNCTION("""COMPUTED_VALUE"""),"https://api.github.com/repos/higgsfield/RL-Adventure/languages")</f>
        <v>https://api.github.com/repos/higgsfield/RL-Adventure/languages</v>
      </c>
      <c r="H20" t="str">
        <f>IFERROR(__xludf.DUMMYFUNCTION("""COMPUTED_VALUE"""),"2018-03-24T18:18:11Z")</f>
        <v>2018-03-24T18:18:11Z</v>
      </c>
      <c r="I20" t="str">
        <f>IFERROR(__xludf.DUMMYFUNCTION("""COMPUTED_VALUE"""),"2019-05-20T20:08:20Z")</f>
        <v>2019-05-20T20:08:20Z</v>
      </c>
      <c r="J20" t="str">
        <f>IFERROR(__xludf.DUMMYFUNCTION("""COMPUTED_VALUE"""),"2019-03-24T15:55:30Z")</f>
        <v>2019-03-24T15:55:30Z</v>
      </c>
      <c r="K20" t="str">
        <f>IFERROR(__xludf.DUMMYFUNCTION("""COMPUTED_VALUE"""),"751")</f>
        <v>751</v>
      </c>
      <c r="L20" t="str">
        <f>IFERROR(__xludf.DUMMYFUNCTION("""COMPUTED_VALUE"""),"1468")</f>
        <v>1468</v>
      </c>
      <c r="M20" t="str">
        <f>IFERROR(__xludf.DUMMYFUNCTION("""COMPUTED_VALUE"""),"1468")</f>
        <v>1468</v>
      </c>
      <c r="N20" t="str">
        <f>IFERROR(__xludf.DUMMYFUNCTION("""COMPUTED_VALUE"""),"Jupyter Notebook")</f>
        <v>Jupyter Notebook</v>
      </c>
      <c r="O20" t="str">
        <f>IFERROR(__xludf.DUMMYFUNCTION("""COMPUTED_VALUE"""),"242")</f>
        <v>242</v>
      </c>
      <c r="P20" t="b">
        <f>IFERROR(__xludf.DUMMYFUNCTION("""COMPUTED_VALUE"""),FALSE)</f>
        <v>0</v>
      </c>
      <c r="Q20" t="b">
        <f>IFERROR(__xludf.DUMMYFUNCTION("""COMPUTED_VALUE"""),FALSE)</f>
        <v>0</v>
      </c>
      <c r="R20" t="str">
        <f>IFERROR(__xludf.DUMMYFUNCTION("""COMPUTED_VALUE"""),"13")</f>
        <v>13</v>
      </c>
      <c r="S20" t="str">
        <f>IFERROR(__xludf.DUMMYFUNCTION("""COMPUTED_VALUE"""),"242")</f>
        <v>242</v>
      </c>
      <c r="T20" t="str">
        <f>IFERROR(__xludf.DUMMYFUNCTION("""COMPUTED_VALUE"""),"13")</f>
        <v>13</v>
      </c>
      <c r="U20" t="str">
        <f>IFERROR(__xludf.DUMMYFUNCTION("""COMPUTED_VALUE"""),"1468")</f>
        <v>1468</v>
      </c>
      <c r="V20" t="str">
        <f>IFERROR(__xludf.DUMMYFUNCTION("""COMPUTED_VALUE"""),"242")</f>
        <v>242</v>
      </c>
      <c r="W20" t="str">
        <f>IFERROR(__xludf.DUMMYFUNCTION("""COMPUTED_VALUE"""),"66")</f>
        <v>66</v>
      </c>
    </row>
    <row r="21">
      <c r="A21" s="3" t="s">
        <v>96</v>
      </c>
      <c r="B21" t="str">
        <f t="shared" si="1"/>
        <v>DeepRL-Tutorials</v>
      </c>
      <c r="C21" t="str">
        <f>IFERROR(__xludf.DUMMYFUNCTION("""COMPUTED_VALUE"""),"qfettes")</f>
        <v>qfettes</v>
      </c>
      <c r="D21" t="str">
        <f>IFERROR(__xludf.DUMMYFUNCTION("""COMPUTED_VALUE"""),"Contains high quality implementations of Deep Reinforcement Learning algorithms written in PyTorch")</f>
        <v>Contains high quality implementations of Deep Reinforcement Learning algorithms written in PyTorch</v>
      </c>
      <c r="E21" t="b">
        <f>IFERROR(__xludf.DUMMYFUNCTION("""COMPUTED_VALUE"""),FALSE)</f>
        <v>0</v>
      </c>
      <c r="F21" s="4" t="str">
        <f>IFERROR(__xludf.DUMMYFUNCTION("""COMPUTED_VALUE"""),"https://api.github.com/repos/qfettes/DeepRL-Tutorials/forks")</f>
        <v>https://api.github.com/repos/qfettes/DeepRL-Tutorials/forks</v>
      </c>
      <c r="G21" s="4" t="str">
        <f>IFERROR(__xludf.DUMMYFUNCTION("""COMPUTED_VALUE"""),"https://api.github.com/repos/qfettes/DeepRL-Tutorials/languages")</f>
        <v>https://api.github.com/repos/qfettes/DeepRL-Tutorials/languages</v>
      </c>
      <c r="H21" t="str">
        <f>IFERROR(__xludf.DUMMYFUNCTION("""COMPUTED_VALUE"""),"2018-05-31T16:37:34Z")</f>
        <v>2018-05-31T16:37:34Z</v>
      </c>
      <c r="I21" t="str">
        <f>IFERROR(__xludf.DUMMYFUNCTION("""COMPUTED_VALUE"""),"2019-05-21T05:22:11Z")</f>
        <v>2019-05-21T05:22:11Z</v>
      </c>
      <c r="J21" t="str">
        <f>IFERROR(__xludf.DUMMYFUNCTION("""COMPUTED_VALUE"""),"2019-03-26T17:39:43Z")</f>
        <v>2019-03-26T17:39:43Z</v>
      </c>
      <c r="K21" t="str">
        <f>IFERROR(__xludf.DUMMYFUNCTION("""COMPUTED_VALUE"""),"135360")</f>
        <v>135360</v>
      </c>
      <c r="L21" t="str">
        <f>IFERROR(__xludf.DUMMYFUNCTION("""COMPUTED_VALUE"""),"366")</f>
        <v>366</v>
      </c>
      <c r="M21" t="str">
        <f>IFERROR(__xludf.DUMMYFUNCTION("""COMPUTED_VALUE"""),"366")</f>
        <v>366</v>
      </c>
      <c r="N21" t="str">
        <f>IFERROR(__xludf.DUMMYFUNCTION("""COMPUTED_VALUE"""),"Jupyter Notebook")</f>
        <v>Jupyter Notebook</v>
      </c>
      <c r="O21" t="str">
        <f>IFERROR(__xludf.DUMMYFUNCTION("""COMPUTED_VALUE"""),"86")</f>
        <v>86</v>
      </c>
      <c r="P21" t="b">
        <f>IFERROR(__xludf.DUMMYFUNCTION("""COMPUTED_VALUE"""),FALSE)</f>
        <v>0</v>
      </c>
      <c r="Q21" t="b">
        <f>IFERROR(__xludf.DUMMYFUNCTION("""COMPUTED_VALUE"""),FALSE)</f>
        <v>0</v>
      </c>
      <c r="R21" t="str">
        <f>IFERROR(__xludf.DUMMYFUNCTION("""COMPUTED_VALUE"""),"1")</f>
        <v>1</v>
      </c>
      <c r="S21" t="str">
        <f>IFERROR(__xludf.DUMMYFUNCTION("""COMPUTED_VALUE"""),"86")</f>
        <v>86</v>
      </c>
      <c r="T21" t="str">
        <f>IFERROR(__xludf.DUMMYFUNCTION("""COMPUTED_VALUE"""),"1")</f>
        <v>1</v>
      </c>
      <c r="U21" t="str">
        <f>IFERROR(__xludf.DUMMYFUNCTION("""COMPUTED_VALUE"""),"366")</f>
        <v>366</v>
      </c>
      <c r="V21" t="str">
        <f>IFERROR(__xludf.DUMMYFUNCTION("""COMPUTED_VALUE"""),"86")</f>
        <v>86</v>
      </c>
      <c r="W21" t="str">
        <f>IFERROR(__xludf.DUMMYFUNCTION("""COMPUTED_VALUE"""),"24")</f>
        <v>24</v>
      </c>
    </row>
    <row r="23">
      <c r="A23" s="3" t="s">
        <v>31</v>
      </c>
      <c r="B23" t="str">
        <f t="shared" ref="B23:B28" si="2">IFERROR(__xludf.DUMMYFUNCTION("ImportJSON(replace(REGEXEXTRACT($A23,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""noHeaders"")"),"gym")</f>
        <v>gym</v>
      </c>
      <c r="C23" t="str">
        <f>IFERROR(__xludf.DUMMYFUNCTION("""COMPUTED_VALUE"""),"openai")</f>
        <v>openai</v>
      </c>
      <c r="D23" t="str">
        <f>IFERROR(__xludf.DUMMYFUNCTION("""COMPUTED_VALUE"""),"A toolkit for developing and comparing reinforcement learning algorithms.")</f>
        <v>A toolkit for developing and comparing reinforcement learning algorithms.</v>
      </c>
      <c r="E23" t="b">
        <f>IFERROR(__xludf.DUMMYFUNCTION("""COMPUTED_VALUE"""),FALSE)</f>
        <v>0</v>
      </c>
      <c r="F23" s="4" t="str">
        <f>IFERROR(__xludf.DUMMYFUNCTION("""COMPUTED_VALUE"""),"https://api.github.com/repos/openai/gym/forks")</f>
        <v>https://api.github.com/repos/openai/gym/forks</v>
      </c>
      <c r="G23" s="4" t="str">
        <f>IFERROR(__xludf.DUMMYFUNCTION("""COMPUTED_VALUE"""),"https://api.github.com/repos/openai/gym/languages")</f>
        <v>https://api.github.com/repos/openai/gym/languages</v>
      </c>
      <c r="H23" t="str">
        <f>IFERROR(__xludf.DUMMYFUNCTION("""COMPUTED_VALUE"""),"2016-04-27T14:59:16Z")</f>
        <v>2016-04-27T14:59:16Z</v>
      </c>
      <c r="I23" t="str">
        <f>IFERROR(__xludf.DUMMYFUNCTION("""COMPUTED_VALUE"""),"2019-05-22T16:20:28Z")</f>
        <v>2019-05-22T16:20:28Z</v>
      </c>
      <c r="J23" t="str">
        <f>IFERROR(__xludf.DUMMYFUNCTION("""COMPUTED_VALUE"""),"2019-05-21T01:24:01Z")</f>
        <v>2019-05-21T01:24:01Z</v>
      </c>
      <c r="K23" t="str">
        <f>IFERROR(__xludf.DUMMYFUNCTION("""COMPUTED_VALUE"""),"3842")</f>
        <v>3842</v>
      </c>
      <c r="L23" t="str">
        <f>IFERROR(__xludf.DUMMYFUNCTION("""COMPUTED_VALUE"""),"16794")</f>
        <v>16794</v>
      </c>
      <c r="M23" t="str">
        <f>IFERROR(__xludf.DUMMYFUNCTION("""COMPUTED_VALUE"""),"16794")</f>
        <v>16794</v>
      </c>
      <c r="N23" t="str">
        <f>IFERROR(__xludf.DUMMYFUNCTION("""COMPUTED_VALUE"""),"Python")</f>
        <v>Python</v>
      </c>
      <c r="O23" t="str">
        <f>IFERROR(__xludf.DUMMYFUNCTION("""COMPUTED_VALUE"""),"4496")</f>
        <v>4496</v>
      </c>
      <c r="P23" t="b">
        <f>IFERROR(__xludf.DUMMYFUNCTION("""COMPUTED_VALUE"""),FALSE)</f>
        <v>0</v>
      </c>
      <c r="Q23" t="b">
        <f>IFERROR(__xludf.DUMMYFUNCTION("""COMPUTED_VALUE"""),FALSE)</f>
        <v>0</v>
      </c>
      <c r="R23" t="str">
        <f>IFERROR(__xludf.DUMMYFUNCTION("""COMPUTED_VALUE"""),"199")</f>
        <v>199</v>
      </c>
      <c r="S23" t="str">
        <f>IFERROR(__xludf.DUMMYFUNCTION("""COMPUTED_VALUE"""),"Other")</f>
        <v>Other</v>
      </c>
      <c r="T23" t="str">
        <f>IFERROR(__xludf.DUMMYFUNCTION("""COMPUTED_VALUE"""),"4496")</f>
        <v>4496</v>
      </c>
      <c r="U23" t="str">
        <f>IFERROR(__xludf.DUMMYFUNCTION("""COMPUTED_VALUE"""),"199")</f>
        <v>199</v>
      </c>
      <c r="V23" t="str">
        <f>IFERROR(__xludf.DUMMYFUNCTION("""COMPUTED_VALUE"""),"16794")</f>
        <v>16794</v>
      </c>
      <c r="W23" t="str">
        <f>IFERROR(__xludf.DUMMYFUNCTION("""COMPUTED_VALUE"""),"4496")</f>
        <v>4496</v>
      </c>
      <c r="X23" t="str">
        <f>IFERROR(__xludf.DUMMYFUNCTION("""COMPUTED_VALUE"""),"938")</f>
        <v>938</v>
      </c>
    </row>
    <row r="24">
      <c r="A24" s="3" t="s">
        <v>36</v>
      </c>
      <c r="B24" t="str">
        <f t="shared" si="2"/>
        <v>lab</v>
      </c>
      <c r="C24" t="str">
        <f>IFERROR(__xludf.DUMMYFUNCTION("""COMPUTED_VALUE"""),"deepmind")</f>
        <v>deepmind</v>
      </c>
      <c r="D24" t="str">
        <f>IFERROR(__xludf.DUMMYFUNCTION("""COMPUTED_VALUE"""),"A customisable 3D platform for agent-based AI research")</f>
        <v>A customisable 3D platform for agent-based AI research</v>
      </c>
      <c r="E24" t="b">
        <f>IFERROR(__xludf.DUMMYFUNCTION("""COMPUTED_VALUE"""),FALSE)</f>
        <v>0</v>
      </c>
      <c r="F24" s="4" t="str">
        <f>IFERROR(__xludf.DUMMYFUNCTION("""COMPUTED_VALUE"""),"https://api.github.com/repos/deepmind/lab/forks")</f>
        <v>https://api.github.com/repos/deepmind/lab/forks</v>
      </c>
      <c r="G24" s="4" t="str">
        <f>IFERROR(__xludf.DUMMYFUNCTION("""COMPUTED_VALUE"""),"https://api.github.com/repos/deepmind/lab/languages")</f>
        <v>https://api.github.com/repos/deepmind/lab/languages</v>
      </c>
      <c r="H24" t="str">
        <f>IFERROR(__xludf.DUMMYFUNCTION("""COMPUTED_VALUE"""),"2016-11-30T13:41:26Z")</f>
        <v>2016-11-30T13:41:26Z</v>
      </c>
      <c r="I24" t="str">
        <f>IFERROR(__xludf.DUMMYFUNCTION("""COMPUTED_VALUE"""),"2019-05-21T08:54:53Z")</f>
        <v>2019-05-21T08:54:53Z</v>
      </c>
      <c r="J24" t="str">
        <f>IFERROR(__xludf.DUMMYFUNCTION("""COMPUTED_VALUE"""),"2019-05-09T12:09:33Z")</f>
        <v>2019-05-09T12:09:33Z</v>
      </c>
      <c r="K24" t="str">
        <f>IFERROR(__xludf.DUMMYFUNCTION("""COMPUTED_VALUE"""),"459657")</f>
        <v>459657</v>
      </c>
      <c r="L24" t="str">
        <f>IFERROR(__xludf.DUMMYFUNCTION("""COMPUTED_VALUE"""),"5794")</f>
        <v>5794</v>
      </c>
      <c r="M24" t="str">
        <f>IFERROR(__xludf.DUMMYFUNCTION("""COMPUTED_VALUE"""),"5794")</f>
        <v>5794</v>
      </c>
      <c r="N24" t="str">
        <f>IFERROR(__xludf.DUMMYFUNCTION("""COMPUTED_VALUE"""),"C")</f>
        <v>C</v>
      </c>
      <c r="O24" t="str">
        <f>IFERROR(__xludf.DUMMYFUNCTION("""COMPUTED_VALUE"""),"1144")</f>
        <v>1144</v>
      </c>
      <c r="P24" t="b">
        <f>IFERROR(__xludf.DUMMYFUNCTION("""COMPUTED_VALUE"""),FALSE)</f>
        <v>0</v>
      </c>
      <c r="Q24" t="b">
        <f>IFERROR(__xludf.DUMMYFUNCTION("""COMPUTED_VALUE"""),FALSE)</f>
        <v>0</v>
      </c>
      <c r="R24" t="str">
        <f>IFERROR(__xludf.DUMMYFUNCTION("""COMPUTED_VALUE"""),"31")</f>
        <v>31</v>
      </c>
      <c r="S24" t="str">
        <f>IFERROR(__xludf.DUMMYFUNCTION("""COMPUTED_VALUE"""),"GNU General Public License v2.0")</f>
        <v>GNU General Public License v2.0</v>
      </c>
      <c r="T24" t="str">
        <f>IFERROR(__xludf.DUMMYFUNCTION("""COMPUTED_VALUE"""),"1144")</f>
        <v>1144</v>
      </c>
      <c r="U24" t="str">
        <f>IFERROR(__xludf.DUMMYFUNCTION("""COMPUTED_VALUE"""),"31")</f>
        <v>31</v>
      </c>
      <c r="V24" t="str">
        <f>IFERROR(__xludf.DUMMYFUNCTION("""COMPUTED_VALUE"""),"5794")</f>
        <v>5794</v>
      </c>
      <c r="W24" t="str">
        <f>IFERROR(__xludf.DUMMYFUNCTION("""COMPUTED_VALUE"""),"1144")</f>
        <v>1144</v>
      </c>
      <c r="X24" t="str">
        <f>IFERROR(__xludf.DUMMYFUNCTION("""COMPUTED_VALUE"""),"515")</f>
        <v>515</v>
      </c>
    </row>
    <row r="25">
      <c r="A25" s="3" t="s">
        <v>41</v>
      </c>
      <c r="B25" t="str">
        <f t="shared" si="2"/>
        <v>malmo</v>
      </c>
      <c r="C25" t="str">
        <f>IFERROR(__xludf.DUMMYFUNCTION("""COMPUTED_VALUE"""),"microsoft")</f>
        <v>microsoft</v>
      </c>
      <c r="D25" t="str">
        <f>IFERROR(__xludf.DUMMYFUNCTION("""COMPUTED_VALUE"""),"Project Malmo is a platform for Artificial Intelligence experimentation and research built on top of Minecraft. We aim to inspire a new generation of research into challenging new problems presented by this unique environment. --- For installation instruc"&amp;"t")</f>
        <v>Project Malmo is a platform for Artificial Intelligence experimentation and research built on top of Minecraft. We aim to inspire a new generation of research into challenging new problems presented by this unique environment. --- For installation instruct</v>
      </c>
      <c r="E25" t="b">
        <f>IFERROR(__xludf.DUMMYFUNCTION("""COMPUTED_VALUE"""),FALSE)</f>
        <v>0</v>
      </c>
      <c r="F25" s="4" t="str">
        <f>IFERROR(__xludf.DUMMYFUNCTION("""COMPUTED_VALUE"""),"https://api.github.com/repos/microsoft/malmo/forks")</f>
        <v>https://api.github.com/repos/microsoft/malmo/forks</v>
      </c>
      <c r="G25" s="4" t="str">
        <f>IFERROR(__xludf.DUMMYFUNCTION("""COMPUTED_VALUE"""),"https://api.github.com/repos/microsoft/malmo/languages")</f>
        <v>https://api.github.com/repos/microsoft/malmo/languages</v>
      </c>
      <c r="H25" t="str">
        <f>IFERROR(__xludf.DUMMYFUNCTION("""COMPUTED_VALUE"""),"2016-05-17T14:58:40Z")</f>
        <v>2016-05-17T14:58:40Z</v>
      </c>
      <c r="I25" t="str">
        <f>IFERROR(__xludf.DUMMYFUNCTION("""COMPUTED_VALUE"""),"2019-05-22T14:58:13Z")</f>
        <v>2019-05-22T14:58:13Z</v>
      </c>
      <c r="J25" t="str">
        <f>IFERROR(__xludf.DUMMYFUNCTION("""COMPUTED_VALUE"""),"2019-05-13T13:44:55Z")</f>
        <v>2019-05-13T13:44:55Z</v>
      </c>
      <c r="K25" t="str">
        <f>IFERROR(__xludf.DUMMYFUNCTION("""COMPUTED_VALUE"""),"28752")</f>
        <v>28752</v>
      </c>
      <c r="L25" t="str">
        <f>IFERROR(__xludf.DUMMYFUNCTION("""COMPUTED_VALUE"""),"3243")</f>
        <v>3243</v>
      </c>
      <c r="M25" t="str">
        <f>IFERROR(__xludf.DUMMYFUNCTION("""COMPUTED_VALUE"""),"3243")</f>
        <v>3243</v>
      </c>
      <c r="N25" t="str">
        <f>IFERROR(__xludf.DUMMYFUNCTION("""COMPUTED_VALUE"""),"Java")</f>
        <v>Java</v>
      </c>
      <c r="O25" t="str">
        <f>IFERROR(__xludf.DUMMYFUNCTION("""COMPUTED_VALUE"""),"503")</f>
        <v>503</v>
      </c>
      <c r="P25" t="b">
        <f>IFERROR(__xludf.DUMMYFUNCTION("""COMPUTED_VALUE"""),FALSE)</f>
        <v>0</v>
      </c>
      <c r="Q25" t="b">
        <f>IFERROR(__xludf.DUMMYFUNCTION("""COMPUTED_VALUE"""),FALSE)</f>
        <v>0</v>
      </c>
      <c r="R25" t="str">
        <f>IFERROR(__xludf.DUMMYFUNCTION("""COMPUTED_VALUE"""),"96")</f>
        <v>96</v>
      </c>
      <c r="S25" t="str">
        <f>IFERROR(__xludf.DUMMYFUNCTION("""COMPUTED_VALUE"""),"MIT License")</f>
        <v>MIT License</v>
      </c>
      <c r="T25" t="str">
        <f>IFERROR(__xludf.DUMMYFUNCTION("""COMPUTED_VALUE"""),"503")</f>
        <v>503</v>
      </c>
      <c r="U25" t="str">
        <f>IFERROR(__xludf.DUMMYFUNCTION("""COMPUTED_VALUE"""),"96")</f>
        <v>96</v>
      </c>
      <c r="V25" t="str">
        <f>IFERROR(__xludf.DUMMYFUNCTION("""COMPUTED_VALUE"""),"3243")</f>
        <v>3243</v>
      </c>
      <c r="W25" t="str">
        <f>IFERROR(__xludf.DUMMYFUNCTION("""COMPUTED_VALUE"""),"503")</f>
        <v>503</v>
      </c>
      <c r="X25" t="str">
        <f>IFERROR(__xludf.DUMMYFUNCTION("""COMPUTED_VALUE"""),"279")</f>
        <v>279</v>
      </c>
    </row>
    <row r="26">
      <c r="A26" s="3" t="s">
        <v>45</v>
      </c>
      <c r="B26" t="str">
        <f t="shared" si="2"/>
        <v>retro</v>
      </c>
      <c r="C26" t="str">
        <f>IFERROR(__xludf.DUMMYFUNCTION("""COMPUTED_VALUE"""),"openai")</f>
        <v>openai</v>
      </c>
      <c r="D26" t="str">
        <f>IFERROR(__xludf.DUMMYFUNCTION("""COMPUTED_VALUE"""),"Retro Games in Gym")</f>
        <v>Retro Games in Gym</v>
      </c>
      <c r="E26" t="b">
        <f>IFERROR(__xludf.DUMMYFUNCTION("""COMPUTED_VALUE"""),FALSE)</f>
        <v>0</v>
      </c>
      <c r="F26" s="4" t="str">
        <f>IFERROR(__xludf.DUMMYFUNCTION("""COMPUTED_VALUE"""),"https://api.github.com/repos/openai/retro/forks")</f>
        <v>https://api.github.com/repos/openai/retro/forks</v>
      </c>
      <c r="G26" s="4" t="str">
        <f>IFERROR(__xludf.DUMMYFUNCTION("""COMPUTED_VALUE"""),"https://api.github.com/repos/openai/retro/languages")</f>
        <v>https://api.github.com/repos/openai/retro/languages</v>
      </c>
      <c r="H26" t="str">
        <f>IFERROR(__xludf.DUMMYFUNCTION("""COMPUTED_VALUE"""),"2018-02-07T00:32:02Z")</f>
        <v>2018-02-07T00:32:02Z</v>
      </c>
      <c r="I26" t="str">
        <f>IFERROR(__xludf.DUMMYFUNCTION("""COMPUTED_VALUE"""),"2019-05-22T01:24:14Z")</f>
        <v>2019-05-22T01:24:14Z</v>
      </c>
      <c r="J26" t="str">
        <f>IFERROR(__xludf.DUMMYFUNCTION("""COMPUTED_VALUE"""),"2019-05-10T22:57:45Z")</f>
        <v>2019-05-10T22:57:45Z</v>
      </c>
      <c r="K26" t="str">
        <f>IFERROR(__xludf.DUMMYFUNCTION("""COMPUTED_VALUE"""),"150640")</f>
        <v>150640</v>
      </c>
      <c r="L26" t="str">
        <f>IFERROR(__xludf.DUMMYFUNCTION("""COMPUTED_VALUE"""),"1644")</f>
        <v>1644</v>
      </c>
      <c r="M26" t="str">
        <f>IFERROR(__xludf.DUMMYFUNCTION("""COMPUTED_VALUE"""),"1644")</f>
        <v>1644</v>
      </c>
      <c r="N26" t="str">
        <f>IFERROR(__xludf.DUMMYFUNCTION("""COMPUTED_VALUE"""),"C++")</f>
        <v>C++</v>
      </c>
      <c r="O26" t="str">
        <f>IFERROR(__xludf.DUMMYFUNCTION("""COMPUTED_VALUE"""),"207")</f>
        <v>207</v>
      </c>
      <c r="P26" t="b">
        <f>IFERROR(__xludf.DUMMYFUNCTION("""COMPUTED_VALUE"""),FALSE)</f>
        <v>0</v>
      </c>
      <c r="Q26" t="b">
        <f>IFERROR(__xludf.DUMMYFUNCTION("""COMPUTED_VALUE"""),FALSE)</f>
        <v>0</v>
      </c>
      <c r="R26" t="str">
        <f>IFERROR(__xludf.DUMMYFUNCTION("""COMPUTED_VALUE"""),"14")</f>
        <v>14</v>
      </c>
      <c r="S26" t="str">
        <f>IFERROR(__xludf.DUMMYFUNCTION("""COMPUTED_VALUE"""),"MIT License")</f>
        <v>MIT License</v>
      </c>
      <c r="T26" t="str">
        <f>IFERROR(__xludf.DUMMYFUNCTION("""COMPUTED_VALUE"""),"207")</f>
        <v>207</v>
      </c>
      <c r="U26" t="str">
        <f>IFERROR(__xludf.DUMMYFUNCTION("""COMPUTED_VALUE"""),"14")</f>
        <v>14</v>
      </c>
      <c r="V26" t="str">
        <f>IFERROR(__xludf.DUMMYFUNCTION("""COMPUTED_VALUE"""),"1644")</f>
        <v>1644</v>
      </c>
      <c r="W26" t="str">
        <f>IFERROR(__xludf.DUMMYFUNCTION("""COMPUTED_VALUE"""),"207")</f>
        <v>207</v>
      </c>
      <c r="X26" t="str">
        <f>IFERROR(__xludf.DUMMYFUNCTION("""COMPUTED_VALUE"""),"82")</f>
        <v>82</v>
      </c>
    </row>
    <row r="27">
      <c r="A27" s="3" t="s">
        <v>49</v>
      </c>
      <c r="B27" t="str">
        <f t="shared" si="2"/>
        <v>dm_control</v>
      </c>
      <c r="C27" t="str">
        <f>IFERROR(__xludf.DUMMYFUNCTION("""COMPUTED_VALUE"""),"deepmind")</f>
        <v>deepmind</v>
      </c>
      <c r="D27" t="str">
        <f>IFERROR(__xludf.DUMMYFUNCTION("""COMPUTED_VALUE"""),"The DeepMind Control Suite and Package")</f>
        <v>The DeepMind Control Suite and Package</v>
      </c>
      <c r="E27" t="b">
        <f>IFERROR(__xludf.DUMMYFUNCTION("""COMPUTED_VALUE"""),FALSE)</f>
        <v>0</v>
      </c>
      <c r="F27" s="4" t="str">
        <f>IFERROR(__xludf.DUMMYFUNCTION("""COMPUTED_VALUE"""),"https://api.github.com/repos/deepmind/dm_control/forks")</f>
        <v>https://api.github.com/repos/deepmind/dm_control/forks</v>
      </c>
      <c r="G27" s="4" t="str">
        <f>IFERROR(__xludf.DUMMYFUNCTION("""COMPUTED_VALUE"""),"https://api.github.com/repos/deepmind/dm_control/languages")</f>
        <v>https://api.github.com/repos/deepmind/dm_control/languages</v>
      </c>
      <c r="H27" t="str">
        <f>IFERROR(__xludf.DUMMYFUNCTION("""COMPUTED_VALUE"""),"2017-12-29T18:13:15Z")</f>
        <v>2017-12-29T18:13:15Z</v>
      </c>
      <c r="I27" t="str">
        <f>IFERROR(__xludf.DUMMYFUNCTION("""COMPUTED_VALUE"""),"2019-05-22T14:58:58Z")</f>
        <v>2019-05-22T14:58:58Z</v>
      </c>
      <c r="J27" t="str">
        <f>IFERROR(__xludf.DUMMYFUNCTION("""COMPUTED_VALUE"""),"2019-05-17T16:56:12Z")</f>
        <v>2019-05-17T16:56:12Z</v>
      </c>
      <c r="K27" t="str">
        <f>IFERROR(__xludf.DUMMYFUNCTION("""COMPUTED_VALUE"""),"20564")</f>
        <v>20564</v>
      </c>
      <c r="L27" t="str">
        <f>IFERROR(__xludf.DUMMYFUNCTION("""COMPUTED_VALUE"""),"1500")</f>
        <v>1500</v>
      </c>
      <c r="M27" t="str">
        <f>IFERROR(__xludf.DUMMYFUNCTION("""COMPUTED_VALUE"""),"1500")</f>
        <v>1500</v>
      </c>
      <c r="N27" t="str">
        <f>IFERROR(__xludf.DUMMYFUNCTION("""COMPUTED_VALUE"""),"Python")</f>
        <v>Python</v>
      </c>
      <c r="O27" t="str">
        <f>IFERROR(__xludf.DUMMYFUNCTION("""COMPUTED_VALUE"""),"224")</f>
        <v>224</v>
      </c>
      <c r="P27" t="b">
        <f>IFERROR(__xludf.DUMMYFUNCTION("""COMPUTED_VALUE"""),FALSE)</f>
        <v>0</v>
      </c>
      <c r="Q27" t="b">
        <f>IFERROR(__xludf.DUMMYFUNCTION("""COMPUTED_VALUE"""),FALSE)</f>
        <v>0</v>
      </c>
      <c r="R27" t="str">
        <f>IFERROR(__xludf.DUMMYFUNCTION("""COMPUTED_VALUE"""),"13")</f>
        <v>13</v>
      </c>
      <c r="S27" t="str">
        <f>IFERROR(__xludf.DUMMYFUNCTION("""COMPUTED_VALUE"""),"Apache License 2.0")</f>
        <v>Apache License 2.0</v>
      </c>
      <c r="T27" t="str">
        <f>IFERROR(__xludf.DUMMYFUNCTION("""COMPUTED_VALUE"""),"224")</f>
        <v>224</v>
      </c>
      <c r="U27" t="str">
        <f>IFERROR(__xludf.DUMMYFUNCTION("""COMPUTED_VALUE"""),"13")</f>
        <v>13</v>
      </c>
      <c r="V27" t="str">
        <f>IFERROR(__xludf.DUMMYFUNCTION("""COMPUTED_VALUE"""),"1500")</f>
        <v>1500</v>
      </c>
      <c r="W27" t="str">
        <f>IFERROR(__xludf.DUMMYFUNCTION("""COMPUTED_VALUE"""),"224")</f>
        <v>224</v>
      </c>
      <c r="X27" t="str">
        <f>IFERROR(__xludf.DUMMYFUNCTION("""COMPUTED_VALUE"""),"98")</f>
        <v>98</v>
      </c>
    </row>
    <row r="28">
      <c r="A28" s="3" t="s">
        <v>53</v>
      </c>
      <c r="B28" t="str">
        <f t="shared" si="2"/>
        <v>neural-mmo</v>
      </c>
      <c r="C28" t="str">
        <f>IFERROR(__xludf.DUMMYFUNCTION("""COMPUTED_VALUE"""),"openai")</f>
        <v>openai</v>
      </c>
      <c r="D28" t="str">
        <f>IFERROR(__xludf.DUMMYFUNCTION("""COMPUTED_VALUE"""),"Neural MMO - A Massively Multiagent Game Environment")</f>
        <v>Neural MMO - A Massively Multiagent Game Environment</v>
      </c>
      <c r="E28" t="b">
        <f>IFERROR(__xludf.DUMMYFUNCTION("""COMPUTED_VALUE"""),FALSE)</f>
        <v>0</v>
      </c>
      <c r="F28" s="4" t="str">
        <f>IFERROR(__xludf.DUMMYFUNCTION("""COMPUTED_VALUE"""),"https://api.github.com/repos/openai/neural-mmo/forks")</f>
        <v>https://api.github.com/repos/openai/neural-mmo/forks</v>
      </c>
      <c r="G28" s="4" t="str">
        <f>IFERROR(__xludf.DUMMYFUNCTION("""COMPUTED_VALUE"""),"https://api.github.com/repos/openai/neural-mmo/languages")</f>
        <v>https://api.github.com/repos/openai/neural-mmo/languages</v>
      </c>
      <c r="H28" t="str">
        <f>IFERROR(__xludf.DUMMYFUNCTION("""COMPUTED_VALUE"""),"2019-02-28T17:17:24Z")</f>
        <v>2019-02-28T17:17:24Z</v>
      </c>
      <c r="I28" t="str">
        <f>IFERROR(__xludf.DUMMYFUNCTION("""COMPUTED_VALUE"""),"2019-05-22T11:41:59Z")</f>
        <v>2019-05-22T11:41:59Z</v>
      </c>
      <c r="J28" t="str">
        <f>IFERROR(__xludf.DUMMYFUNCTION("""COMPUTED_VALUE"""),"2019-05-06T05:02:21Z")</f>
        <v>2019-05-06T05:02:21Z</v>
      </c>
      <c r="K28" t="str">
        <f>IFERROR(__xludf.DUMMYFUNCTION("""COMPUTED_VALUE"""),"99170")</f>
        <v>99170</v>
      </c>
      <c r="L28" t="str">
        <f>IFERROR(__xludf.DUMMYFUNCTION("""COMPUTED_VALUE"""),"997")</f>
        <v>997</v>
      </c>
      <c r="M28" t="str">
        <f>IFERROR(__xludf.DUMMYFUNCTION("""COMPUTED_VALUE"""),"997")</f>
        <v>997</v>
      </c>
      <c r="N28" t="str">
        <f>IFERROR(__xludf.DUMMYFUNCTION("""COMPUTED_VALUE"""),"Python")</f>
        <v>Python</v>
      </c>
      <c r="O28" t="str">
        <f>IFERROR(__xludf.DUMMYFUNCTION("""COMPUTED_VALUE"""),"97")</f>
        <v>97</v>
      </c>
      <c r="P28" t="b">
        <f>IFERROR(__xludf.DUMMYFUNCTION("""COMPUTED_VALUE"""),FALSE)</f>
        <v>0</v>
      </c>
      <c r="Q28" t="b">
        <f>IFERROR(__xludf.DUMMYFUNCTION("""COMPUTED_VALUE"""),FALSE)</f>
        <v>0</v>
      </c>
      <c r="R28" t="str">
        <f>IFERROR(__xludf.DUMMYFUNCTION("""COMPUTED_VALUE"""),"4")</f>
        <v>4</v>
      </c>
      <c r="S28" t="str">
        <f>IFERROR(__xludf.DUMMYFUNCTION("""COMPUTED_VALUE"""),"MIT License")</f>
        <v>MIT License</v>
      </c>
      <c r="T28" t="str">
        <f>IFERROR(__xludf.DUMMYFUNCTION("""COMPUTED_VALUE"""),"97")</f>
        <v>97</v>
      </c>
      <c r="U28" t="str">
        <f>IFERROR(__xludf.DUMMYFUNCTION("""COMPUTED_VALUE"""),"4")</f>
        <v>4</v>
      </c>
      <c r="V28" t="str">
        <f>IFERROR(__xludf.DUMMYFUNCTION("""COMPUTED_VALUE"""),"997")</f>
        <v>997</v>
      </c>
      <c r="W28" t="str">
        <f>IFERROR(__xludf.DUMMYFUNCTION("""COMPUTED_VALUE"""),"97")</f>
        <v>97</v>
      </c>
      <c r="X28" t="str">
        <f>IFERROR(__xludf.DUMMYFUNCTION("""COMPUTED_VALUE"""),"74")</f>
        <v>74</v>
      </c>
    </row>
    <row r="38">
      <c r="A38" t="str">
        <f t="array" ref="A38">Join(",", Concat("/", B1:X1))</f>
        <v>/name,/owner/login,/description,/fork,/WTF,/WTF,/created_at,/updated_at,/pushed_at,/size,/stargazers_count,/watchers_count,/language,/forks_count,/archived,/disabled,/open_issues_count,/license/name,/forks,/open_issues,/watchers,/network_count,/subscribers_count</v>
      </c>
    </row>
  </sheetData>
  <hyperlinks>
    <hyperlink r:id="rId1" ref="A2"/>
    <hyperlink r:id="rId2" ref="F2"/>
    <hyperlink r:id="rId3" ref="G2"/>
    <hyperlink r:id="rId4" ref="A3"/>
    <hyperlink r:id="rId5" ref="F3"/>
    <hyperlink r:id="rId6" ref="G3"/>
    <hyperlink r:id="rId7" ref="A4"/>
    <hyperlink r:id="rId8" ref="F4"/>
    <hyperlink r:id="rId9" ref="G4"/>
    <hyperlink r:id="rId10" ref="A5"/>
    <hyperlink r:id="rId11" ref="F5"/>
    <hyperlink r:id="rId12" ref="G5"/>
    <hyperlink r:id="rId13" ref="A6"/>
    <hyperlink r:id="rId14" ref="F6"/>
    <hyperlink r:id="rId15" ref="G6"/>
    <hyperlink r:id="rId16" ref="A7"/>
    <hyperlink r:id="rId17" ref="F7"/>
    <hyperlink r:id="rId18" ref="G7"/>
    <hyperlink r:id="rId19" ref="A8"/>
    <hyperlink r:id="rId20" ref="F8"/>
    <hyperlink r:id="rId21" ref="G8"/>
    <hyperlink r:id="rId22" ref="A9"/>
    <hyperlink r:id="rId23" ref="F9"/>
    <hyperlink r:id="rId24" ref="G9"/>
    <hyperlink r:id="rId25" ref="A10"/>
    <hyperlink r:id="rId26" ref="F10"/>
    <hyperlink r:id="rId27" ref="G10"/>
    <hyperlink r:id="rId28" ref="A11"/>
    <hyperlink r:id="rId29" ref="F11"/>
    <hyperlink r:id="rId30" ref="G11"/>
    <hyperlink r:id="rId31" ref="A12"/>
    <hyperlink r:id="rId32" ref="F12"/>
    <hyperlink r:id="rId33" ref="G12"/>
    <hyperlink r:id="rId34" ref="A13"/>
    <hyperlink r:id="rId35" ref="F13"/>
    <hyperlink r:id="rId36" ref="G13"/>
    <hyperlink r:id="rId37" ref="A14"/>
    <hyperlink r:id="rId38" ref="F14"/>
    <hyperlink r:id="rId39" ref="G14"/>
    <hyperlink r:id="rId40" ref="A15"/>
    <hyperlink r:id="rId41" ref="F15"/>
    <hyperlink r:id="rId42" ref="G15"/>
    <hyperlink r:id="rId43" ref="A16"/>
    <hyperlink r:id="rId44" ref="F16"/>
    <hyperlink r:id="rId45" ref="G16"/>
    <hyperlink r:id="rId46" ref="A17"/>
    <hyperlink r:id="rId47" ref="F17"/>
    <hyperlink r:id="rId48" ref="G17"/>
    <hyperlink r:id="rId49" ref="A18"/>
    <hyperlink r:id="rId50" ref="F18"/>
    <hyperlink r:id="rId51" ref="G18"/>
    <hyperlink r:id="rId52" ref="A19"/>
    <hyperlink r:id="rId53" ref="F19"/>
    <hyperlink r:id="rId54" ref="G19"/>
    <hyperlink r:id="rId55" ref="A20"/>
    <hyperlink r:id="rId56" ref="F20"/>
    <hyperlink r:id="rId57" ref="G20"/>
    <hyperlink r:id="rId58" ref="A21"/>
    <hyperlink r:id="rId59" ref="F21"/>
    <hyperlink r:id="rId60" ref="G21"/>
    <hyperlink r:id="rId61" ref="A23"/>
    <hyperlink r:id="rId62" ref="F23"/>
    <hyperlink r:id="rId63" ref="G23"/>
    <hyperlink r:id="rId64" ref="A24"/>
    <hyperlink r:id="rId65" ref="F24"/>
    <hyperlink r:id="rId66" ref="G24"/>
    <hyperlink r:id="rId67" ref="A25"/>
    <hyperlink r:id="rId68" ref="F25"/>
    <hyperlink r:id="rId69" ref="G25"/>
    <hyperlink r:id="rId70" ref="A26"/>
    <hyperlink r:id="rId71" ref="F26"/>
    <hyperlink r:id="rId72" ref="G26"/>
    <hyperlink r:id="rId73" ref="A27"/>
    <hyperlink r:id="rId74" ref="F27"/>
    <hyperlink r:id="rId75" ref="G27"/>
    <hyperlink r:id="rId76" ref="A28"/>
    <hyperlink r:id="rId77" ref="F28"/>
    <hyperlink r:id="rId78" ref="G28"/>
  </hyperlinks>
  <drawing r:id="rId79"/>
</worksheet>
</file>